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obiernobogota.sharepoint.com/sites/grOficinaAsesoradePlaneacion/Documentos compartidos/PLANEACION INSTITUCIONAL Y SECTORIAL/VIGENCIA 2026/SEGUIMIENTO PLANEACION 2026/PG AL/11 SUBA/TRIMESTRE I/"/>
    </mc:Choice>
  </mc:AlternateContent>
  <xr:revisionPtr revIDLastSave="48" documentId="13_ncr:1_{3B098865-94E5-41BD-8A27-9A53B97303C7}" xr6:coauthVersionLast="47" xr6:coauthVersionMax="47" xr10:uidLastSave="{62889C58-E3C9-4EB2-A0A0-789BEDD17E12}"/>
  <bookViews>
    <workbookView xWindow="-110" yWindow="-110" windowWidth="19420" windowHeight="10300" xr2:uid="{00000000-000D-0000-FFFF-FFFF00000000}"/>
  </bookViews>
  <sheets>
    <sheet name="PG AL" sheetId="1" r:id="rId1"/>
    <sheet name="Instrucciones" sheetId="3" r:id="rId2"/>
    <sheet name="Listas" sheetId="2" r:id="rId3"/>
  </sheets>
  <definedNames>
    <definedName name="_xlnm._FilterDatabase" localSheetId="0" hidden="1">'PG AL'!$A$12:$AU$34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32" i="1" l="1"/>
  <c r="AQ31" i="1"/>
  <c r="AQ30" i="1"/>
  <c r="AQ29" i="1"/>
  <c r="AQ27" i="1"/>
  <c r="AQ26" i="1"/>
  <c r="AQ25" i="1"/>
  <c r="AQ24" i="1"/>
  <c r="AQ23" i="1"/>
  <c r="AQ22" i="1"/>
  <c r="AQ21" i="1"/>
  <c r="AQ20" i="1"/>
  <c r="AQ19" i="1"/>
  <c r="AQ18" i="1"/>
  <c r="AQ17" i="1"/>
  <c r="AQ16" i="1"/>
  <c r="AQ15" i="1"/>
  <c r="AQ14" i="1"/>
  <c r="AQ13" i="1"/>
  <c r="Q27" i="1" l="1"/>
  <c r="AP27" i="1" s="1"/>
  <c r="AR27" i="1" s="1"/>
  <c r="Q26" i="1"/>
  <c r="AP26" i="1" s="1"/>
  <c r="AR26" i="1" s="1"/>
  <c r="Q25" i="1"/>
  <c r="AP25" i="1" s="1"/>
  <c r="AR25" i="1" s="1"/>
  <c r="Q24" i="1"/>
  <c r="AP24" i="1" s="1"/>
  <c r="AR24" i="1" s="1"/>
  <c r="Q23" i="1"/>
  <c r="AP23" i="1" s="1"/>
  <c r="AR23" i="1" s="1"/>
  <c r="Q22" i="1"/>
  <c r="AP22" i="1" s="1"/>
  <c r="AR22" i="1" s="1"/>
  <c r="Q21" i="1"/>
  <c r="AP21" i="1" s="1"/>
  <c r="AR21" i="1" s="1"/>
  <c r="Q20" i="1"/>
  <c r="AP20" i="1" s="1"/>
  <c r="AR20" i="1" s="1"/>
  <c r="Q19" i="1"/>
  <c r="AP19" i="1" s="1"/>
  <c r="AR19" i="1" s="1"/>
  <c r="Q18" i="1"/>
  <c r="AP18" i="1" s="1"/>
  <c r="AR18" i="1" s="1"/>
  <c r="Q17" i="1"/>
  <c r="AP17" i="1" s="1"/>
  <c r="AR17" i="1" s="1"/>
  <c r="Q16" i="1"/>
  <c r="AP16" i="1" s="1"/>
  <c r="AR16" i="1" s="1"/>
  <c r="Q15" i="1"/>
  <c r="AP15" i="1" s="1"/>
  <c r="AR15" i="1" s="1"/>
  <c r="Q14" i="1"/>
  <c r="AP14" i="1" s="1"/>
  <c r="AR14" i="1" s="1"/>
  <c r="Q13" i="1"/>
  <c r="AP13" i="1" s="1"/>
  <c r="AR13" i="1" s="1"/>
  <c r="AK14" i="1"/>
  <c r="AM14" i="1" s="1"/>
  <c r="AK15" i="1"/>
  <c r="AM15" i="1" s="1"/>
  <c r="AK16" i="1"/>
  <c r="AM16" i="1" s="1"/>
  <c r="AK17" i="1"/>
  <c r="AM17" i="1" s="1"/>
  <c r="AK18" i="1"/>
  <c r="AM18" i="1" s="1"/>
  <c r="AK19" i="1"/>
  <c r="AM19" i="1" s="1"/>
  <c r="AK20" i="1"/>
  <c r="AM20" i="1" s="1"/>
  <c r="AK21" i="1"/>
  <c r="AM21" i="1" s="1"/>
  <c r="AK22" i="1"/>
  <c r="AM22" i="1" s="1"/>
  <c r="AK23" i="1"/>
  <c r="AM23" i="1" s="1"/>
  <c r="AK24" i="1"/>
  <c r="AM24" i="1" s="1"/>
  <c r="AK25" i="1"/>
  <c r="AM25" i="1" s="1"/>
  <c r="AK26" i="1"/>
  <c r="AM26" i="1" s="1"/>
  <c r="AK27" i="1"/>
  <c r="AM27" i="1" s="1"/>
  <c r="AF14" i="1"/>
  <c r="AH14" i="1" s="1"/>
  <c r="AF15" i="1"/>
  <c r="AH15" i="1" s="1"/>
  <c r="AF16" i="1"/>
  <c r="AH16" i="1" s="1"/>
  <c r="AF17" i="1"/>
  <c r="AH17" i="1" s="1"/>
  <c r="AF18" i="1"/>
  <c r="AH18" i="1" s="1"/>
  <c r="AF19" i="1"/>
  <c r="AH19" i="1" s="1"/>
  <c r="AF20" i="1"/>
  <c r="AH20" i="1" s="1"/>
  <c r="AF21" i="1"/>
  <c r="AH21" i="1" s="1"/>
  <c r="AF22" i="1"/>
  <c r="AH22" i="1" s="1"/>
  <c r="AF23" i="1"/>
  <c r="AH23" i="1" s="1"/>
  <c r="AF24" i="1"/>
  <c r="AH24" i="1" s="1"/>
  <c r="AF25" i="1"/>
  <c r="AH25" i="1" s="1"/>
  <c r="AF26" i="1"/>
  <c r="AH26" i="1" s="1"/>
  <c r="AF27" i="1"/>
  <c r="AH27" i="1" s="1"/>
  <c r="AA14" i="1"/>
  <c r="AC14" i="1" s="1"/>
  <c r="AA15" i="1"/>
  <c r="AC15" i="1" s="1"/>
  <c r="AA16" i="1"/>
  <c r="AC16" i="1" s="1"/>
  <c r="AA17" i="1"/>
  <c r="AC17" i="1" s="1"/>
  <c r="AA18" i="1"/>
  <c r="AC18" i="1" s="1"/>
  <c r="AA19" i="1"/>
  <c r="AC19" i="1" s="1"/>
  <c r="AA20" i="1"/>
  <c r="AC20" i="1" s="1"/>
  <c r="AA21" i="1"/>
  <c r="AC21" i="1" s="1"/>
  <c r="AA22" i="1"/>
  <c r="AC22" i="1" s="1"/>
  <c r="AA23" i="1"/>
  <c r="AC23" i="1" s="1"/>
  <c r="AA24" i="1"/>
  <c r="AC24" i="1" s="1"/>
  <c r="AA25" i="1"/>
  <c r="AC25" i="1" s="1"/>
  <c r="AA26" i="1"/>
  <c r="AC26" i="1" s="1"/>
  <c r="AA27" i="1"/>
  <c r="AC27" i="1" s="1"/>
  <c r="V14" i="1"/>
  <c r="X14" i="1" s="1"/>
  <c r="V15" i="1"/>
  <c r="X15" i="1" s="1"/>
  <c r="V16" i="1"/>
  <c r="X16" i="1" s="1"/>
  <c r="V17" i="1"/>
  <c r="X17" i="1" s="1"/>
  <c r="V18" i="1"/>
  <c r="X18" i="1" s="1"/>
  <c r="V19" i="1"/>
  <c r="X19" i="1" s="1"/>
  <c r="V20" i="1"/>
  <c r="X20" i="1" s="1"/>
  <c r="V21" i="1"/>
  <c r="X21" i="1" s="1"/>
  <c r="V22" i="1"/>
  <c r="X22" i="1" s="1"/>
  <c r="V23" i="1"/>
  <c r="X23" i="1" s="1"/>
  <c r="V24" i="1"/>
  <c r="X24" i="1" s="1"/>
  <c r="V25" i="1"/>
  <c r="X25" i="1" s="1"/>
  <c r="V26" i="1"/>
  <c r="X26" i="1" s="1"/>
  <c r="V27" i="1"/>
  <c r="X27" i="1" s="1"/>
  <c r="AK13" i="1"/>
  <c r="AM13" i="1" s="1"/>
  <c r="AF13" i="1"/>
  <c r="AH13" i="1" s="1"/>
  <c r="AA13" i="1"/>
  <c r="AC13" i="1" s="1"/>
  <c r="V13" i="1"/>
  <c r="X13" i="1" s="1"/>
  <c r="AK30" i="1"/>
  <c r="AM30" i="1" s="1"/>
  <c r="AK31" i="1"/>
  <c r="AM31" i="1" s="1"/>
  <c r="AK32" i="1"/>
  <c r="AM32" i="1" s="1"/>
  <c r="AK29" i="1"/>
  <c r="AM29" i="1" s="1"/>
  <c r="AF30" i="1"/>
  <c r="AH30" i="1" s="1"/>
  <c r="AF31" i="1"/>
  <c r="AH31" i="1" s="1"/>
  <c r="AF32" i="1"/>
  <c r="AH32" i="1" s="1"/>
  <c r="AF29" i="1"/>
  <c r="AH29" i="1" s="1"/>
  <c r="AA30" i="1"/>
  <c r="AC30" i="1" s="1"/>
  <c r="AA31" i="1"/>
  <c r="AC31" i="1" s="1"/>
  <c r="AA32" i="1"/>
  <c r="AC32" i="1" s="1"/>
  <c r="AA29" i="1"/>
  <c r="AC29" i="1" s="1"/>
  <c r="V30" i="1"/>
  <c r="X30" i="1" s="1"/>
  <c r="V31" i="1"/>
  <c r="X31" i="1" s="1"/>
  <c r="V32" i="1"/>
  <c r="X32" i="1" s="1"/>
  <c r="V29" i="1"/>
  <c r="X29" i="1" s="1"/>
  <c r="Q30" i="1"/>
  <c r="AP30" i="1" s="1"/>
  <c r="AR30" i="1" s="1"/>
  <c r="Q32" i="1"/>
  <c r="AP32" i="1" s="1"/>
  <c r="AR32" i="1" s="1"/>
  <c r="Q31" i="1"/>
  <c r="AP31" i="1" s="1"/>
  <c r="AR31" i="1" s="1"/>
  <c r="Q29" i="1"/>
  <c r="AP29" i="1" s="1"/>
  <c r="AR29" i="1" s="1"/>
  <c r="X33" i="1" l="1"/>
  <c r="AR33" i="1"/>
  <c r="AR28" i="1"/>
  <c r="AC28" i="1"/>
  <c r="AM28" i="1"/>
  <c r="X28" i="1"/>
  <c r="X34" i="1" s="1"/>
  <c r="AH28" i="1"/>
  <c r="AC33" i="1"/>
  <c r="AC34" i="1" s="1"/>
  <c r="AM33" i="1"/>
  <c r="AM34" i="1" s="1"/>
  <c r="AH33" i="1"/>
  <c r="AH34" i="1" s="1"/>
  <c r="AR34" i="1" l="1"/>
</calcChain>
</file>

<file path=xl/sharedStrings.xml><?xml version="1.0" encoding="utf-8"?>
<sst xmlns="http://schemas.openxmlformats.org/spreadsheetml/2006/main" count="587" uniqueCount="361">
  <si>
    <t>FORMULACIÓN Y SEGUIMIENTO PLANES DE GESTIÓN NIVEL LOCAL</t>
  </si>
  <si>
    <r>
      <rPr>
        <b/>
        <sz val="11"/>
        <color theme="1"/>
        <rFont val="Calibri Light"/>
        <family val="2"/>
        <scheme val="major"/>
      </rPr>
      <t xml:space="preserve">Código: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07
</t>
    </r>
    <r>
      <rPr>
        <b/>
        <sz val="11"/>
        <color theme="1"/>
        <rFont val="Calibri Light"/>
        <family val="2"/>
        <scheme val="major"/>
      </rPr>
      <t xml:space="preserve">Vigencia: </t>
    </r>
    <r>
      <rPr>
        <sz val="11"/>
        <color theme="1"/>
        <rFont val="Calibri Light"/>
        <family val="2"/>
        <scheme val="major"/>
      </rPr>
      <t xml:space="preserve">06 de enero de 2026
</t>
    </r>
    <r>
      <rPr>
        <b/>
        <sz val="11"/>
        <color theme="1"/>
        <rFont val="Calibri Light"/>
        <family val="2"/>
        <scheme val="major"/>
      </rPr>
      <t xml:space="preserve">Caso HOLA: </t>
    </r>
    <r>
      <rPr>
        <sz val="11"/>
        <color theme="1"/>
        <rFont val="Calibri Light"/>
        <family val="2"/>
        <scheme val="major"/>
      </rPr>
      <t>15731</t>
    </r>
  </si>
  <si>
    <t>ALCALDÍA LOCAL</t>
  </si>
  <si>
    <t>11 - SUBA</t>
  </si>
  <si>
    <t>CONTROL DE CAMBIOS</t>
  </si>
  <si>
    <t>VERSIÓN</t>
  </si>
  <si>
    <t>FECHA</t>
  </si>
  <si>
    <t>30 de enero de 2026</t>
  </si>
  <si>
    <t>Publicación del plan de gestión aprobado por el CIGD. Caso HOLA: 24274</t>
  </si>
  <si>
    <t>AÑO VIGENCIA</t>
  </si>
  <si>
    <t>META</t>
  </si>
  <si>
    <t>OBJETIVOS ESTRATÉGICOS</t>
  </si>
  <si>
    <t>MODELO INTEGRADO DE PLANEACIÓN Y GESTIÓN</t>
  </si>
  <si>
    <t>PROCESO DE GESTIÓN</t>
  </si>
  <si>
    <t>INDICADOR</t>
  </si>
  <si>
    <t>PROGRAMACIÓN</t>
  </si>
  <si>
    <t>RESULTADO</t>
  </si>
  <si>
    <t>I TRIMESTRE</t>
  </si>
  <si>
    <t>II TRIMESTRE</t>
  </si>
  <si>
    <t>III TRIMESTRE</t>
  </si>
  <si>
    <t>IV TRIMESTRE</t>
  </si>
  <si>
    <t>ACUMULADO VIGENCIA</t>
  </si>
  <si>
    <t>No. META</t>
  </si>
  <si>
    <t>NOMBRE META</t>
  </si>
  <si>
    <t>DIMENSIÓN</t>
  </si>
  <si>
    <t>POLÍTICA</t>
  </si>
  <si>
    <t>TIPO INDICADOR</t>
  </si>
  <si>
    <t>NOMBRE INDICADOR</t>
  </si>
  <si>
    <t>UNIDAD MEDIDA</t>
  </si>
  <si>
    <t>LÍNEA BASE</t>
  </si>
  <si>
    <t>FÓRMULA INDICADOR</t>
  </si>
  <si>
    <t>TIPO PROGRAMACIÓN</t>
  </si>
  <si>
    <t>I TRI</t>
  </si>
  <si>
    <t>II TRI</t>
  </si>
  <si>
    <t>III TRI</t>
  </si>
  <si>
    <t>IV TRI</t>
  </si>
  <si>
    <t>TOTAL VIGENCIA</t>
  </si>
  <si>
    <t>DESCRIPCIÓN ENTREGABLE</t>
  </si>
  <si>
    <t>FUENTE DE INFORMACIÓN</t>
  </si>
  <si>
    <t>RESPONSABLE EJECUCIÓN</t>
  </si>
  <si>
    <t>RESPONSABLE REPORTE</t>
  </si>
  <si>
    <t>PROGRAMADO</t>
  </si>
  <si>
    <t>EJECUTADO</t>
  </si>
  <si>
    <t>ANÁLISIS CUALITATIVO</t>
  </si>
  <si>
    <t xml:space="preserve">DESCRIPCIÓN EVIDENCIA </t>
  </si>
  <si>
    <t>MTL-1</t>
  </si>
  <si>
    <t>Alcanzar el 25% el avance de las metas del Plan de Desarrollo Local acumuladas al 30 de septiembre de 2026 (metas entregadas)</t>
  </si>
  <si>
    <t xml:space="preserve">PEI - Fortalecer la articulación de la administración pública central y local para una gestión local y policiva más efectiva y transparente. </t>
  </si>
  <si>
    <t>2. Direccionamiento Estratégico</t>
  </si>
  <si>
    <t>Política 2.1. Planeación institucional</t>
  </si>
  <si>
    <t>Gestión Pública Territorial Local</t>
  </si>
  <si>
    <t>Efectividad</t>
  </si>
  <si>
    <t>Avance cumplimiento metas Plan de Desarrollo Local (metas entregadas)</t>
  </si>
  <si>
    <t>Porcentaje</t>
  </si>
  <si>
    <t>4,3% (Con corte a 30 de septiembre de 2025)</t>
  </si>
  <si>
    <t>Porcentaje de avance de metas Plan de Desarrollo Local acumulado al periodo evaluado (marzo, junio y septiembre)</t>
  </si>
  <si>
    <t>Creciente</t>
  </si>
  <si>
    <t>Reporte trimestral de avance del Plan de Desarrollo Local - PDL</t>
  </si>
  <si>
    <t>Matriz de Seguimiento PDL - SDP</t>
  </si>
  <si>
    <t>Alcaldía Local de Suba</t>
  </si>
  <si>
    <t>DGDL - Dirección para la Gestión del Desarrollo Local</t>
  </si>
  <si>
    <t>MTL-2</t>
  </si>
  <si>
    <t>Girar mínimo el 69% del presupuesto comprometido constituido como obligaciones por pagar de la vigencia 2025</t>
  </si>
  <si>
    <t xml:space="preserve">PEI - Promover la transparencia, la integridad y la participación en la gestión pública, para mejorar la gobernabilidad democrática distrital y local. </t>
  </si>
  <si>
    <t>Política 2.2. Gestión Presupuestal y Eficiencia del Gasto Público</t>
  </si>
  <si>
    <t>Eficacia</t>
  </si>
  <si>
    <t>Porcentaje de giros acumulados de obligaciones por pagar de la vigencia 2025</t>
  </si>
  <si>
    <t>36,5% (Con corte a 30 de septiembre de 2025)</t>
  </si>
  <si>
    <t>Giros acumulados obligaciones por pagar de la vigencia 2025/Presupuesto comprometido constituido como obligaciones por pagar de la vigencia 2025</t>
  </si>
  <si>
    <t>Reporte seguimiento mensual consolidado</t>
  </si>
  <si>
    <t>BOGDATA</t>
  </si>
  <si>
    <t>MTL-3</t>
  </si>
  <si>
    <t>Girar mínimo el 66% del presupuesto comprometido constituido como obligaciones por pagar de la vigencia 2024 y anteriores</t>
  </si>
  <si>
    <t>Porcentaje de giros acumulados de obligaciones por pagar de la vigencia 2024 y anteriores</t>
  </si>
  <si>
    <t>44,7% (Con corte a 30 de septiembre de 2025)</t>
  </si>
  <si>
    <t>Giros acumulados obligaciones por pagar de la vigencia 2024 y anteriores/Presupuesto comprometido constituido como obligaciones por pagar de la vigencia 2024 y anteriores</t>
  </si>
  <si>
    <t>MTL-4</t>
  </si>
  <si>
    <t>Depurar mínimo el 90% de los contratos de prestación de servicios con persona natural constituidos como obligaciones por pagar</t>
  </si>
  <si>
    <t>Política 2.3. Compras y Contratación Pública</t>
  </si>
  <si>
    <t>Gestión Corporativa Institucional</t>
  </si>
  <si>
    <t>Porcentaje de los contratos de prestación de servicios con persona natural constituidos como obligaciones por pagar depurado</t>
  </si>
  <si>
    <t>N/A</t>
  </si>
  <si>
    <t>Número de contratos de prestación de servicios con persona natural constuidos como obligaciones por pagar depurados/total de contratos de prestación de servicios con persona natural constuidos como obligaciones por pagar</t>
  </si>
  <si>
    <t>BOGDATA
GET-AGL-F003 Matriz de seguimiento a las obligaciones por pagar</t>
  </si>
  <si>
    <t>MTL-5</t>
  </si>
  <si>
    <t>Comprometer mínimo el 98% del presupuesto de inversión directa de la vigencia</t>
  </si>
  <si>
    <t>Porcentaje de compromiso del presupuesto de inversión directa de la vigencia</t>
  </si>
  <si>
    <t>60% (Con corte a 30 de septiembre de 2025)</t>
  </si>
  <si>
    <t>Valor de RP de inversión directa de la vigencia/Valor total del presupuesto de inversión directa de la Vigencia</t>
  </si>
  <si>
    <t>MTL-6</t>
  </si>
  <si>
    <t>Girar mínimo el 52% del presupuesto total  disponible de inversión directa de la vigencia</t>
  </si>
  <si>
    <t>Porcentaje de giros acumulados de inversión directa de la vigencia</t>
  </si>
  <si>
    <t>35% (Con corte a 30 de septiembre de 2025)</t>
  </si>
  <si>
    <t>Giros acumulados de inversión directa de la vigencia/Presupuesto disponible de inversión directa de la vigencia</t>
  </si>
  <si>
    <t>MTL-7</t>
  </si>
  <si>
    <t>Lograr que el 98% de los contratos en ejecución en SECOP se encuentren en SIPSE-Local en estado “Ejecución”.</t>
  </si>
  <si>
    <t>Porcentaje de contratos en estado "ejecución" en SIPSE-Local y en SECOP</t>
  </si>
  <si>
    <t>48,9% (Con corte a 30 de septiembre de 2025)</t>
  </si>
  <si>
    <t>Número de contratos registrados en SIPSE Local en estado ejecución /Número total de contratos registrados en SECOP en estado en ejecucion o Firmado
Nota: No se tendrán en cuenta los procesos registrados en SIPSE susceptibles a cambio de base de datos y que no se puedan registrar y una vez se cuente con la debida justificación tramitada por el FDL</t>
  </si>
  <si>
    <t>Constante</t>
  </si>
  <si>
    <t>SIPSE LOCAL
SECOP II</t>
  </si>
  <si>
    <t>MTL-8</t>
  </si>
  <si>
    <t xml:space="preserve">Registrar el avance del 100% de las metas de los proyectos de inversión de la vigencia 2026, en el Módulo de proyectos de SIPSE LOCAL </t>
  </si>
  <si>
    <t>Porcentaje de registro de avance de las metas de los proyectos de inversión de la vigencia 2026,  en el Módulo de proyectos de SIPSE LOCAL</t>
  </si>
  <si>
    <t>99% (Con corte a 30 de septiembre de 2025)</t>
  </si>
  <si>
    <t>Número de metas con avances registrados en el periodo de los Proyectos de inversión de la vigencia 2026,  en el Módulo de proyectos de SIPSE LOCAL / Número total de metas de los Proyectos de inversión de la vigencia 2026</t>
  </si>
  <si>
    <t>SIPSE LOCAL</t>
  </si>
  <si>
    <t>MTL-9</t>
  </si>
  <si>
    <t>Realizar 18.144 impulsos procesales (avocar, rechazar, enviar al competente y todo lo que derive del desarrollo de la actuación) sobre las actuaciones de policía que se encuentran a cargo de las inspecciones de policía</t>
  </si>
  <si>
    <t>No Aplica</t>
  </si>
  <si>
    <t>Inspección, Vigilancia y Control</t>
  </si>
  <si>
    <t>Expedientes a cargo de las inspecciones de policía impulsados</t>
  </si>
  <si>
    <t>17300 (Con corte a 30 de septiembre de 2025)</t>
  </si>
  <si>
    <t>Número de expedientes a cargo de las inspecciones de policía impulsados / Número de expedientes a cargo de las inspecciones de policía programados</t>
  </si>
  <si>
    <t>Suma</t>
  </si>
  <si>
    <t>Reporte de seguimiento de impulsos procesales</t>
  </si>
  <si>
    <t>Aplicativo ARCO</t>
  </si>
  <si>
    <t>DGP - Dirección para la Gestión Policiva</t>
  </si>
  <si>
    <t>MTL-10</t>
  </si>
  <si>
    <t>Terminar (archivar) 704 actuaciones administrativas activas</t>
  </si>
  <si>
    <t>Actuaciones administrativas terminadas (archivadas)</t>
  </si>
  <si>
    <t>Actuaciones administrativas terminadas</t>
  </si>
  <si>
    <t>670 (Con corte a 30 de septiembre de 2025)</t>
  </si>
  <si>
    <t>Número de actuaciones administrativas terminadas (archivadas) / Número de actuaciones administrativas terminadas (archivadas) programadas</t>
  </si>
  <si>
    <t>Reporte de seguimiento de actuaciones administrativas terminadas por vía gubernativa</t>
  </si>
  <si>
    <t>Aplicativo Si Actúa</t>
  </si>
  <si>
    <t>MTL-11</t>
  </si>
  <si>
    <t>Terminar 587 actuaciones administrativas en primera instancia</t>
  </si>
  <si>
    <t>Actuaciones administrativas terminadas hasta la primera instancia</t>
  </si>
  <si>
    <t>Actuaciones administrativas terminadas por vía gubernativa</t>
  </si>
  <si>
    <t>228 (Con corte a 30 de septiembre de 2025)</t>
  </si>
  <si>
    <t>Número de actuaciones administrativas terminadas hasta la primera instancia / Número de actuaciones administrativas terminadas hasta la primera instancia programadas</t>
  </si>
  <si>
    <t>MTL-12</t>
  </si>
  <si>
    <t>Realizar 292 operativos de inspección, vigilancia y control en materia de integridad del espacio público</t>
  </si>
  <si>
    <t xml:space="preserve">PES - Emprender acciones para el fortalecimiento institucional y normativo del Sector Gobierno, que faciliten la gobernabilidad local y la atención integral de las necesidades en materia de espacio público. </t>
  </si>
  <si>
    <t>Operativos en materia de  integridad del espacio público</t>
  </si>
  <si>
    <t>Operativos</t>
  </si>
  <si>
    <t>206 (Con corte a 30 de septiembre de 2025)</t>
  </si>
  <si>
    <t>Número de operativos en materia de  integridad del espacio público realizados / Número de operativos en materia de  integridad del espacio público programados</t>
  </si>
  <si>
    <t>Formatos de evidencia de reunión diligenciados de los operativos realizados en materia de integridad del espacio público</t>
  </si>
  <si>
    <t>Registros de operativos Alcaldía Local</t>
  </si>
  <si>
    <t>MTL-13</t>
  </si>
  <si>
    <t>Realizar 414 operativos de inspección, vigilancia y control en materia de actividad económica</t>
  </si>
  <si>
    <t>Operativos en materia de actividad económica realizadas</t>
  </si>
  <si>
    <t>344 (Con corte a 30 de septiembre de 2025)</t>
  </si>
  <si>
    <t>Número de operativos en materia de actividad económica realizadas / Número de operativos en materia de actividad económica programadas</t>
  </si>
  <si>
    <t>Formatos de evidencia de reunión diligenciados de los operativos realizados en materia de actividad económica</t>
  </si>
  <si>
    <t>MTL-14</t>
  </si>
  <si>
    <t>Realizar 155 operativos de inspección, vigilancia y control en materia de actividad ambiental</t>
  </si>
  <si>
    <t>Operativos en materia de actividad ambiental realizadas</t>
  </si>
  <si>
    <t>115 (Con corte a 30 de septiembre de 2025)</t>
  </si>
  <si>
    <t>Número de operativos en materia de actividad ambiental realizadas / Número de operativos en materia de actividad ambiental programadas</t>
  </si>
  <si>
    <t>Formatos de evidencia de reunión diligenciados de los operativos realizados en materia de actividad ambiental</t>
  </si>
  <si>
    <t>MTL-15</t>
  </si>
  <si>
    <t>Realizar 21 operativos de inspección, vigilancia y control para dar cumplimiento a los fallos de río Bogotá</t>
  </si>
  <si>
    <t>Operativos para el cumplimiento de los fallos de cerros orientales realizadas</t>
  </si>
  <si>
    <t>Acciones de control u operativos</t>
  </si>
  <si>
    <t>14 (Con corte a 30 de septiembre de 2025)</t>
  </si>
  <si>
    <t>Número de operativos para el cumplimiento de los fallos de cerros orientales realizadas / Número de operativos para el cumplimiento de los fallos de cerros orientales programados</t>
  </si>
  <si>
    <t>Formatos de evidencia de reunión diligenciados de los operativos realizados en materia de cerros orientales</t>
  </si>
  <si>
    <t>Subtotal Metas Técnicas (80%)</t>
  </si>
  <si>
    <t>MTSL-1</t>
  </si>
  <si>
    <t>Lograr dos (2) calificaciones de mínimo del 90% de implementación del Sistema de Gestión Ambiental y Energético como resultado de las inspecciones ambientales realizadas por la Oficina Asesora de Planeación</t>
  </si>
  <si>
    <t>PEI - Propiciar la revolución del servicio con criterios de calidad, calidez, eficacia, oportunidad, sostenibilidad y transformación digital.</t>
  </si>
  <si>
    <t>3. Gestión con Valores para Resultados</t>
  </si>
  <si>
    <t>Política 3.9. Gestión Ambiental</t>
  </si>
  <si>
    <t>Planeación Institucional</t>
  </si>
  <si>
    <t>Implementación Sistema de Gestión Ambiental y Energético</t>
  </si>
  <si>
    <t xml:space="preserve">No. De calificaciones de mínimo del 90% obtenidas| / No. De calificaciones de mínimo del 90% programadas </t>
  </si>
  <si>
    <t xml:space="preserve">Formato de inspecciones ambientales </t>
  </si>
  <si>
    <t>Repositorio Gestion Ambiental Alcaldías Locales</t>
  </si>
  <si>
    <t>OAP - Oficina Asesora de Planeación</t>
  </si>
  <si>
    <t>MTSL-2</t>
  </si>
  <si>
    <t xml:space="preserve">Mantener el 100% de la información de la página web de la alcaldía local actualizada, de acuerdo a lo establecido en la Resolución 1519 de 2020 de MINTIC. </t>
  </si>
  <si>
    <t>5. Información y Comunicación</t>
  </si>
  <si>
    <t>Política 5.2. Transparencia, acceso a la información pública y lucha contra la corrupción</t>
  </si>
  <si>
    <t>Comunicación Estratégica</t>
  </si>
  <si>
    <t xml:space="preserve">Información de la página web de la alcaldía local actualizada. </t>
  </si>
  <si>
    <t>(Número de requisitos cumplidos de la Resolución 1519 de 2020 de MINTIC, relacionados con la actualización de la información publicada en la página web/ Número total de requisitos de la Resolución 1519 de 2020 de MINTIC, cumplidos con la publicación de información</t>
  </si>
  <si>
    <t xml:space="preserve">Reporte de Matriz de Resolución 1519 de 2020 actualizada trimestralmente por la alcaldía local. </t>
  </si>
  <si>
    <t xml:space="preserve">Página web de la alcaldía local </t>
  </si>
  <si>
    <t>OAC - Oficina Asesora de Comunicaciones</t>
  </si>
  <si>
    <t>MTSL-3</t>
  </si>
  <si>
    <t>Dar respuesta al 100% de los requerimientos ciudadanos asignados a las Alcaldías Locales con corte a 31 de diciembre de 2025 tipificadas como Derechos de Petición registradas en el aplicativo Bogotá Te Escucha y gestor documental ORFEO</t>
  </si>
  <si>
    <t>Política 3.8. Servicio al Ciudadano</t>
  </si>
  <si>
    <t>Servicio a la Ciudadanía</t>
  </si>
  <si>
    <t>Porcentaje de requerimientos ciudadanos con respuesta definitiva</t>
  </si>
  <si>
    <t>Peticiones pendientes por gestionar al 31 de diciembre de  2025</t>
  </si>
  <si>
    <t>No. de respuestas efectuadas / No. requerimientos instaurados antes del 31 de diciembre 2025 pendientes por gestionar</t>
  </si>
  <si>
    <t>Reporte de peticiones ciudadanas gestionadas (con respuesta definitiva o traslado por competencia)</t>
  </si>
  <si>
    <t xml:space="preserve">Reporte Sistema Distrital de Gestión de Peticiones Ciudadanas - Bogotá te  Escucha </t>
  </si>
  <si>
    <t>SGI - Subsecretaría de Gestión Institucional</t>
  </si>
  <si>
    <t>MTS-4</t>
  </si>
  <si>
    <t>Gestionar oportunamente el 100% de los requerimientos  que se tipifiquen como derecho de petición ciudadano en los aplicativos Bogotá Te Escucha y  ORFEO, que  sean asignados a las Alcaldías Locales durante la vigencia 2026.</t>
  </si>
  <si>
    <t>Porcentaje de requerimientos ciudadanos  gestionados dentro del término de ley.</t>
  </si>
  <si>
    <t>100% en 2026</t>
  </si>
  <si>
    <t>No. de peticiones gestionadas en los términos de ley / No. Requerimientos recibidos en la vigencia 2026 que deben tener respuesta</t>
  </si>
  <si>
    <t>Subtotal Metas Transversales (20%)</t>
  </si>
  <si>
    <t>TOTAL PLAN DE GESTIÓN (100%)</t>
  </si>
  <si>
    <t>INSTRUCCIONES DE DILIGENCIAMIENTO</t>
  </si>
  <si>
    <t>CAMPOS</t>
  </si>
  <si>
    <t>DESCRIPCIÓN</t>
  </si>
  <si>
    <t>No. META:</t>
  </si>
  <si>
    <t>No diligenciar. La numeración será definida por la OAP.</t>
  </si>
  <si>
    <t>NOMBRE META:</t>
  </si>
  <si>
    <t>Diligenciar bajo la estructura sintáctica "Verbo fuerte en infinitivo + Magnitud (Número entero) + Unidad de medida + Complemento (condiciones de cumplimiento)"</t>
  </si>
  <si>
    <t>OBJETIVOS ESTRATÉGICOS:</t>
  </si>
  <si>
    <t>Correspondientes a los definidos en el Plan Estratégico Institucional (Resolución SDG 0072 de 2024) y el Plan Estratégico Sectorial (Resolución SDG 0073 de 2024). Retomar de la lista desplegable.</t>
  </si>
  <si>
    <t>MIPG DIMENSIÓN:</t>
  </si>
  <si>
    <t>De acuerdo con la Resolución SDG 1110 de 2024. Retomar de la lista desplegable.</t>
  </si>
  <si>
    <t>MIPG POLÍTICA:</t>
  </si>
  <si>
    <t>TIPO INDICADOR:</t>
  </si>
  <si>
    <t>Seleccione de la lista desplegable el más adecuado de acuerdo con la actividad que se plantea desarrollar la meta:
- Eficacia. Es la habilidad de una persona para concretar un objetivo. Tiene que ver con las actividades necesarias para alcanzar un objetivo.
- Eficiencia. Es la capacidad de emplear los mejores recursos, o de optimizar el uso de los recursos y medios disponibles para alcanzar un objetivo.
- Efectividad. Es la competencia de lograr el mejor resultado con la menor cantidad de recursos y en el menor tiempo posible. Es decir, es el equilibrio entre la eficacia (habilidades de las personas) y la eficiencia (medios y recursos) para alcanzar un objetivo.</t>
  </si>
  <si>
    <t>NOMBRE INDICADOR:</t>
  </si>
  <si>
    <t>Defina un nombre para el indicador de cumplimiento que de cuenta del avance de la meta.</t>
  </si>
  <si>
    <t>UNIDAD DE MEDIDA:</t>
  </si>
  <si>
    <t>Indique la unidad de medición en la cual se cuantificará el cumplimiento de la meta. Ejemplo: Personas, Porcentaje, Actividades, etc.</t>
  </si>
  <si>
    <t xml:space="preserve">LÍNEA BASE: </t>
  </si>
  <si>
    <t>Valor del último corte de información completa disponible para actividades similar o iguales a las que se propone desarrollar la meta. Debe expresarse en la misma unidad de medida que la meta. Su utilidad es brindar referencia frente a las capacidades de ejecutar la magnitud propuesta en el tiempo de vigencia del instrumento de planeación.</t>
  </si>
  <si>
    <t>FORMULA INDICADOR:</t>
  </si>
  <si>
    <t>Debe expresarse como la relación entre la magnitud ejecutada (numerador) y la magnitud programada (denominador).</t>
  </si>
  <si>
    <t>TIPO PROGRAMACIÓN:</t>
  </si>
  <si>
    <t>Seleccione de la lista desplegable el más adecuado de acuerdo con la actividad que se plantea desarrollar la meta (tenga en cuenta que esto determinará la formula de acumulación):
- Suma: Para las metas con tipo de programación “suma”, la magnitud ejecutada de la vigencia será el resultado de sumar la magnitud ejecutada en cada uno de los trimestres cuya fecha de corte de medición se encuentre cerrada. 
- Constante: Para las metas con tipo de programación “constante”, la magnitud ejecutada de la vigencia será equivalente al promedio simple de las magnitudes ejecutadas en cada uno de los trimestres cuya fecha de corte de medición se encuentre cerrada, dividido por el porcentaje tiempo transcurrido de la vigencia. 
- Creciente: Para las metas con tipo de programación “creciente”, la magnitud ejecutada de la vigencia será equivalente a la magnitud máxima ejecutada en cualquiera de los trimestres cuya fecha de corte de medición se encuentre cerrada. 
- Decreciente: Para las metas con tipo de programación “decreciente”, la magnitud ejecutada de la vigencia será equivalente a la magnitud mínima ejecutada en cualquiera de los trimestres cuya fecha de corte de medición se encuentre cerrada.</t>
  </si>
  <si>
    <t xml:space="preserve">PROGRAMACIÓN TRIMESTRAL: </t>
  </si>
  <si>
    <t>Desagregue la magnitud total de la vigencia en periodos trimestrales, de acuerdo con el tipo de programación escogido.</t>
  </si>
  <si>
    <t>DESCRIPCIÓN ENTREGABLE:</t>
  </si>
  <si>
    <t>Defina las características de los archivos de soporte de evidencia que darán cuenta del cumplimiento de las actividades que desarrollan la meta.</t>
  </si>
  <si>
    <t>FUENTE DE INFORMACIÓN:</t>
  </si>
  <si>
    <t>Defina si la fuente de información es propia a partir de los registros de la actividad desarrollada, o se base en una fuente externa, sea esta de la SDG o no.</t>
  </si>
  <si>
    <t>RESPONSABLE EJECUCIÓN:</t>
  </si>
  <si>
    <t>Dependencia responsables de la ejecución de las actividades de cumplimiento de las metas de acuerdo con el Decreto Distrital 411 de 2016.</t>
  </si>
  <si>
    <t>RESPONSABLE REPORTE:</t>
  </si>
  <si>
    <t>Dependencia responsable de generación del reporte consolidado y su remisión a la OAP de acuerdo con el Decreto Distrital 411 de 2016.</t>
  </si>
  <si>
    <t>ANÁLISIS CUALITATIVO:</t>
  </si>
  <si>
    <t>Descripción corta que de cuenta de aspectos significativos que ayuden a explicar el valor obtenido en la ejecución, especialmente cuando no se alcanza un cumplimiento óptimo deben relacionarse las dificultades y retrasos y las soluciones implementadas.</t>
  </si>
  <si>
    <t>DESCRIPCIÓN EVIDENCIA:</t>
  </si>
  <si>
    <t>Descripción de los archivos de evidencia de soporte de cumplimiento de la meta que fueron cargados en las carpetas dispuestas para ese fin. Debe ser coherente con el campo "Entregable".</t>
  </si>
  <si>
    <t>DEPENDENCIAS</t>
  </si>
  <si>
    <t>OBJETIVO ESTRATÉGICO</t>
  </si>
  <si>
    <t>DIMENSIONES MIPG</t>
  </si>
  <si>
    <t>POLÍTICAS MIPG</t>
  </si>
  <si>
    <t>Despacho SDG</t>
  </si>
  <si>
    <t xml:space="preserve">PEI - Fortalecer la identidad de ciudad mediante la comunicación estratégica y la innovación publica y social, generando cambios comportamentales y valor público. </t>
  </si>
  <si>
    <t>1. Talento Humano</t>
  </si>
  <si>
    <t>Política 1.1. Gestión Estratégica del Talento Humano</t>
  </si>
  <si>
    <t>Acompañamiento a la Gestión Local</t>
  </si>
  <si>
    <t>01 - USAQUÉN</t>
  </si>
  <si>
    <t xml:space="preserve">PEI - Fomentar la promoción, garantía, protección, respeto y apropiación de los Derechos Humanos, la Libertad Religiosa y de conciencia, el Dialogo, la convivencia pacífica y la lucha contra el racismo. </t>
  </si>
  <si>
    <t>Política 1.2. Integridad</t>
  </si>
  <si>
    <t>Eficiencia</t>
  </si>
  <si>
    <t>02 - CHAPINERO</t>
  </si>
  <si>
    <t>Control Disciplinario Interno</t>
  </si>
  <si>
    <t>03 - SANTA FE</t>
  </si>
  <si>
    <t>OCI - Oficina de Control Interno</t>
  </si>
  <si>
    <t>4. Evaluación de Resultados</t>
  </si>
  <si>
    <t>Convivencia y Diálogo Social</t>
  </si>
  <si>
    <t>Decreciente</t>
  </si>
  <si>
    <t>04 - SAN CRISTÓBAL</t>
  </si>
  <si>
    <t>OCDI - Oficina de Control Disciplinario Interno</t>
  </si>
  <si>
    <t>Evaluación Independiente</t>
  </si>
  <si>
    <t>05 - USME</t>
  </si>
  <si>
    <t>DRP - Dirección de Relaciones Políticas</t>
  </si>
  <si>
    <t>6. Gestión del Conocimiento y la Innovación</t>
  </si>
  <si>
    <t>Política 3.1. Fortalecimiento organizacional y simplificación de procesos</t>
  </si>
  <si>
    <t>Fomento y Protección de los Derechos Étnicos</t>
  </si>
  <si>
    <t>06 - TUNJUELITO</t>
  </si>
  <si>
    <t>DJ - Dirección Jurídica</t>
  </si>
  <si>
    <t xml:space="preserve">PES - Producir información sobre participación incidente, políticas públicas y relaciones políticas, que fomente la transparencia, la democracia, la generación de una visión compartida de Ciudad y la toma de decisiones basada en evidencia. </t>
  </si>
  <si>
    <t>7. Control Interno</t>
  </si>
  <si>
    <t>Política 3.2. Gobierno Digital</t>
  </si>
  <si>
    <t>Fomento y Protección de los Derechos Humanos</t>
  </si>
  <si>
    <t>07 - BOSA</t>
  </si>
  <si>
    <t>DGAEP - Dirección para la Gestión Administrativa Especial de Policía</t>
  </si>
  <si>
    <t xml:space="preserve">PES  -Promover una cultura de paz en el territorio basada en los derechos humanos, que fomente espacios de diálogo, así como la transversalización del enfoque diferencial étnico-racial. </t>
  </si>
  <si>
    <t>Política 3.3. Seguridad Digital</t>
  </si>
  <si>
    <t>Gerencia de TIC</t>
  </si>
  <si>
    <t>08 - KENNEDY</t>
  </si>
  <si>
    <t>SGL - Subsecretaría de Gestión Local</t>
  </si>
  <si>
    <t xml:space="preserve">PES - Desarrollar capacidades técnicas y tecnológicas en el Sector Gobierno para fortalecer el conocimiento, las capacidades institucionales y la articulación interinstitucional hacia la mejora en la prestación de los servicios, la atención oportuna de las peticiones ciudadanas y  la prestación de servicios digitales básicos, que progresivamente permitan avanzar en la estrategia de gobierno abierto, la estructura de datos y la generación de confianza ciudadana. </t>
  </si>
  <si>
    <t>Política 3.4. Defensa Jurídica</t>
  </si>
  <si>
    <t>Gerencia del Talento Humano</t>
  </si>
  <si>
    <t>09 - FONTIBÓN</t>
  </si>
  <si>
    <t>Política 3.5. Mejora Normativa</t>
  </si>
  <si>
    <t>10 - ENGATIVÁ</t>
  </si>
  <si>
    <t>Política 3.6. Participación Ciudadana en la Gestión Pública</t>
  </si>
  <si>
    <t>Gestión del Conocimiento</t>
  </si>
  <si>
    <t>SGGD - Subsecretaría de Gobernabilidad y Garantía de Derechos</t>
  </si>
  <si>
    <t>Política 3.7. Racionalización de Trámites</t>
  </si>
  <si>
    <t>Gestión del Patrimonio Documental</t>
  </si>
  <si>
    <t>12 - BARRIOS UNIDOS</t>
  </si>
  <si>
    <t>DDH - Dirección de Derechos Humanos</t>
  </si>
  <si>
    <t>Gestión Jurídica</t>
  </si>
  <si>
    <t>13 - TEUSAQUILLO</t>
  </si>
  <si>
    <t>SARLC - Subdirección de Asuntos de Libertad Religiosa y de Conciencia</t>
  </si>
  <si>
    <t>14 - LOS MÁRTIRES</t>
  </si>
  <si>
    <t>DAE - Dirección de Asuntos Étnicos</t>
  </si>
  <si>
    <t>Política 4.1. Seguimiento y evaluación del desempeño institucional</t>
  </si>
  <si>
    <t>15 - ANTONIO NARIÑO</t>
  </si>
  <si>
    <t>SAIR - Subdirección de Asuntos Indígenas y Rrom</t>
  </si>
  <si>
    <t>Política 5.1. Gestión Documental</t>
  </si>
  <si>
    <t>16 - PUENTE ARANDA</t>
  </si>
  <si>
    <t>SANARP - Subdirección de Asuntos para Comunidades Negras, Afrocolombianas, Raizales y Palenqueras</t>
  </si>
  <si>
    <t>Planeación y Gestión Sectorial</t>
  </si>
  <si>
    <t>17 - LA CANDELARIA</t>
  </si>
  <si>
    <t>DCDS - Dirección de Convivencia y Diálogo Social</t>
  </si>
  <si>
    <t>Política 5.3. Gestión de la Información Estadística</t>
  </si>
  <si>
    <t>Relaciones Estratégicas</t>
  </si>
  <si>
    <t>18 - RAFAEL URIBE U.</t>
  </si>
  <si>
    <t>Política 6.1. Gestión del Conocimiento y la Innovación</t>
  </si>
  <si>
    <t>19 - CIUDAD BOLÍVAR</t>
  </si>
  <si>
    <t>DGTH - Dirección de Gestión del Talento Humano</t>
  </si>
  <si>
    <t>Política 7.1. Control Interno</t>
  </si>
  <si>
    <t>20 - SUMAPAZ</t>
  </si>
  <si>
    <t>DA - Dirección Administrativa</t>
  </si>
  <si>
    <t>DF - Dirección Financiera</t>
  </si>
  <si>
    <t>DTI - Dirección de Tecnologías e Información</t>
  </si>
  <si>
    <t>DC - Dirección de Contratación</t>
  </si>
  <si>
    <t>Alcaldía Local de Usaquén</t>
  </si>
  <si>
    <t>Alcaldía Local de Chapinero</t>
  </si>
  <si>
    <t>Alcaldía Local de Santa Fe</t>
  </si>
  <si>
    <t>Alcaldía Local de San Cristóbal</t>
  </si>
  <si>
    <t>Alcaldía Local de Usme</t>
  </si>
  <si>
    <t>Alcaldía Local de Tunjuelito</t>
  </si>
  <si>
    <t>Alcaldía Local de Bosa</t>
  </si>
  <si>
    <t>Alcaldía Local de Kennedy</t>
  </si>
  <si>
    <t>Alcaldía Local de Fontibón</t>
  </si>
  <si>
    <t>Alcaldía Local de Engativá</t>
  </si>
  <si>
    <t>Alcaldía Local de Barrios Unidos</t>
  </si>
  <si>
    <t>Alcaldía Local de Teusaquillo</t>
  </si>
  <si>
    <t>Alcaldía Local de Los Mártires</t>
  </si>
  <si>
    <t>Alcaldía Local de Antonio Nariño</t>
  </si>
  <si>
    <t>Alcaldía Local de Puente Aranda</t>
  </si>
  <si>
    <t>Alcaldía Local de La Candelaria</t>
  </si>
  <si>
    <t>Alcaldía Local de Rafael Uribe U.</t>
  </si>
  <si>
    <t>Alcaldía Local de Ciudad Bolívar</t>
  </si>
  <si>
    <t>Alcaldía Local de Sumapaz</t>
  </si>
  <si>
    <t>85 informes - Evidencia de Reunión, debidamente radicados por mes en aplicativo Orfeo y con ID.</t>
  </si>
  <si>
    <t>35 informes  - Evidencia de Reunión, debidamente radicados por mes en Orfeo y con ID.</t>
  </si>
  <si>
    <t xml:space="preserve">Durante el I Trimestre, se realizó un total de  04 acciones relacionadas con Fallo Río Bogota - Semovientes. El corte de la información es al 27-03-2025.
</t>
  </si>
  <si>
    <t>04 informes - Evidencia de Reunión, debidamente radicados por mes en Orfeo y con ID.</t>
  </si>
  <si>
    <t>60 informes - Evidencia de Reunión, debidamente radicados por mes en aplicativo Orfeo y con ID.</t>
  </si>
  <si>
    <t>Meta no programada.</t>
  </si>
  <si>
    <t>Reporte Plan de Gestión Alcaldias locales 2026 I trismestre.</t>
  </si>
  <si>
    <t>Reporte metas de la DGDL.</t>
  </si>
  <si>
    <t>Expedientes a cargo de las inspecciones de policia impulsados.</t>
  </si>
  <si>
    <t>Actuaciones administrativas terminadas archivadas.</t>
  </si>
  <si>
    <t>Actuaciones administrativas terminadas hasta la primera instancia.</t>
  </si>
  <si>
    <t xml:space="preserve">Meta no programada </t>
  </si>
  <si>
    <t>En la revisión final por parte de OAC nivel central, se evidencia que las localidades cumplen con 60 requisitos, de los 62 requisitos básicos registrados en la resolución interna 421 de 2025. Los dos ítems faltantes de cumplimiento estan en etapa de desarrollo desde nivel central, son el numeral 6.4 Colaboración e innovación abierta que requiere que el area de participaciónd e nivel central de linea clara sobre qué tipo de documentos o contenidos deban depositarse allí tanto en nivel central como por parte de las localidades; y el numeral 7.2 Costos de repoducción de información pùblica que está en articulación entre SGI - DA para que remitan soplicitud de crearción del espacio y publicación del doccumento a OAC nivel central (este item no lo alimentan las localidades).</t>
  </si>
  <si>
    <t>La Alcaldía Local dio respuesta a 9 requerimientos de los 9 instaurados para el periodo.</t>
  </si>
  <si>
    <t>Reporte del área de Atención al Ciudadano de la Subsecretaría de Gestión Institucional, bajo radicado No 20264600138613 del 13 de abril de 2026.</t>
  </si>
  <si>
    <t>La Alcaldía Local dio respuesta a 38 requerimientos de los 60 instaurados para el periodo.</t>
  </si>
  <si>
    <t>Reporte meta de la OAC.</t>
  </si>
  <si>
    <t>Reporte de la Dirección de Gestión Policiva bajo radicado No. 2026220013393 del 09 de abril de 2026.</t>
  </si>
  <si>
    <t>Para el I trimestre de la vigencia 2026, el Plan de Gestión de la Alcaldia Local de Suba, alcanzó un nivel de desempeño del  92,44% y 32,42% acumulado para la vigencia.
Se ajusta el responsable del reporte de las metas 12, 13, 14 y 15 incluyendo a la Alcaldía Local de Suba.</t>
  </si>
  <si>
    <t>06 de mayo 2026</t>
  </si>
  <si>
    <t>Durante el I Trimestre, se realizó un total de 84 acciones en E.P. El corte de la información es al 30-03-2026.</t>
  </si>
  <si>
    <t>Durante el I Trimestre, se realizó un total de 140 acciones en AE. El corte de la información es al 30-03-2026.</t>
  </si>
  <si>
    <t>Durante el I Trimestre, se realizó un total de  35 acciones relacionadas con Actividad Ambiental. El corte de la información es al 30-03-2026.</t>
  </si>
  <si>
    <t>07 de septiembre 2026</t>
  </si>
  <si>
    <t>Se publica el seguimiento del Plan de Gestión de la Alcaldia Local de Suba, con corte al primer trimestre de 2026, incorporando los ajustes solicitados por la Alcaldía mediante memorandos No. 20266130385273 y No. 20266130429003, y respuesta de la OAP mediante memorando No. 20261300301823 así: i) MTL-12 pasa de 60 a 84 formatos de reunión, ii) MTL-13 pasa de 90 a 140 formatos de reunión y iii) MTL-14 se mantiene en 35 formatos de reunión. En consecuencia, se ajusta la redacción del campo de análisis cualitativo para las dichas metas. Lo anterior, conforme al numeral 7 del literal f) del procedimiento PLE-PIN-P005 de Formulación y seguimiento de los planes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</si>
</sst>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
    <numFmt numFmtId="165" formatCode="0.0%"/>
    <numFmt numFmtId="166" formatCode="_-* #,##0_-;\-* #,##0_-;_-* &quot;-&quot;??_-;_-@_-"/>
  </numFmts>
  <fonts count="30" x14ac:knownFonts="1">
    <font>
      <sz val="11"/>
      <color theme="1"/>
      <name val="Calibri"/>
      <family val="2"/>
      <scheme val="minor"/>
    </font>
    <font>
      <sz val="11"/>
      <color theme="1"/>
      <name val="Calibri Light"/>
      <family val="2"/>
      <scheme val="major"/>
    </font>
    <font>
      <b/>
      <sz val="11"/>
      <color theme="1"/>
      <name val="Calibri Light"/>
      <family val="2"/>
      <scheme val="major"/>
    </font>
    <font>
      <sz val="11"/>
      <color theme="1"/>
      <name val="Calibri"/>
      <family val="2"/>
      <scheme val="min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4"/>
      <name val="Calibri Light"/>
      <family val="2"/>
      <scheme val="major"/>
    </font>
    <font>
      <sz val="11"/>
      <color theme="1"/>
      <name val="Aptos"/>
      <family val="2"/>
      <charset val="1"/>
    </font>
    <font>
      <sz val="8"/>
      <name val="Calibri"/>
      <family val="2"/>
      <scheme val="minor"/>
    </font>
    <font>
      <sz val="11"/>
      <color theme="1"/>
      <name val="Calibri Light"/>
      <family val="2"/>
    </font>
    <font>
      <b/>
      <sz val="11"/>
      <color theme="1"/>
      <name val="Calibri"/>
      <family val="2"/>
      <scheme val="minor"/>
    </font>
    <font>
      <b/>
      <sz val="10"/>
      <color theme="1"/>
      <name val="Calibri Light"/>
      <family val="2"/>
      <scheme val="major"/>
    </font>
    <font>
      <sz val="10"/>
      <color theme="1"/>
      <name val="Calibri Light"/>
      <family val="2"/>
      <scheme val="major"/>
    </font>
    <font>
      <b/>
      <sz val="11"/>
      <color theme="0"/>
      <name val="Calibri Light"/>
      <family val="2"/>
      <scheme val="major"/>
    </font>
    <font>
      <b/>
      <sz val="10"/>
      <color theme="0"/>
      <name val="Calibri Light"/>
      <family val="2"/>
      <scheme val="major"/>
    </font>
    <font>
      <sz val="11"/>
      <color rgb="FF002060"/>
      <name val="Calibri Light"/>
      <family val="2"/>
      <scheme val="major"/>
    </font>
    <font>
      <b/>
      <sz val="11"/>
      <color rgb="FF002060"/>
      <name val="Calibri Light"/>
      <family val="2"/>
      <scheme val="major"/>
    </font>
    <font>
      <b/>
      <sz val="12"/>
      <color rgb="FF002060"/>
      <name val="Calibri Light"/>
      <family val="2"/>
      <scheme val="major"/>
    </font>
    <font>
      <u/>
      <sz val="11"/>
      <color theme="10"/>
      <name val="Calibri"/>
      <family val="2"/>
      <scheme val="minor"/>
    </font>
    <font>
      <sz val="10"/>
      <name val="Arial"/>
      <family val="2"/>
    </font>
    <font>
      <b/>
      <sz val="16"/>
      <color theme="1"/>
      <name val="Calibri"/>
      <family val="2"/>
      <scheme val="minor"/>
    </font>
    <font>
      <sz val="11"/>
      <color rgb="FF002060"/>
      <name val="Calibri Light"/>
      <family val="2"/>
    </font>
    <font>
      <i/>
      <sz val="11"/>
      <color rgb="FF002060"/>
      <name val="Calibri Light"/>
      <family val="2"/>
    </font>
    <font>
      <b/>
      <sz val="11"/>
      <color rgb="FF002060"/>
      <name val="Calibri Light"/>
      <family val="2"/>
    </font>
    <font>
      <sz val="11"/>
      <name val="Calibri Light"/>
      <family val="2"/>
      <scheme val="major"/>
    </font>
    <font>
      <sz val="11"/>
      <name val="Calibri Light"/>
      <family val="2"/>
    </font>
    <font>
      <b/>
      <sz val="11"/>
      <name val="Calibri Light"/>
      <family val="2"/>
      <scheme val="major"/>
    </font>
    <font>
      <sz val="11"/>
      <color rgb="FF000000"/>
      <name val="Calibri Light"/>
      <family val="2"/>
    </font>
  </fonts>
  <fills count="15">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5"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9" fontId="3" fillId="0" borderId="0" applyFont="0" applyFill="0" applyBorder="0" applyAlignment="0" applyProtection="0"/>
    <xf numFmtId="41" fontId="3" fillId="0" borderId="0" applyFont="0" applyFill="0" applyBorder="0" applyAlignment="0" applyProtection="0"/>
    <xf numFmtId="0" fontId="20" fillId="0" borderId="0" applyNumberFormat="0" applyFill="0" applyBorder="0" applyAlignment="0" applyProtection="0"/>
    <xf numFmtId="0" fontId="21" fillId="0" borderId="0"/>
    <xf numFmtId="43" fontId="3" fillId="0" borderId="0" applyFont="0" applyFill="0" applyBorder="0" applyAlignment="0" applyProtection="0"/>
    <xf numFmtId="43" fontId="3" fillId="0" borderId="0" applyFont="0" applyFill="0" applyBorder="0" applyAlignment="0" applyProtection="0"/>
  </cellStyleXfs>
  <cellXfs count="167">
    <xf numFmtId="0" fontId="0" fillId="0" borderId="0" xfId="0"/>
    <xf numFmtId="0" fontId="1"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1" fillId="4" borderId="0" xfId="0" applyFont="1" applyFill="1" applyAlignment="1">
      <alignment wrapText="1"/>
    </xf>
    <xf numFmtId="0" fontId="2" fillId="4" borderId="0" xfId="0" applyFont="1" applyFill="1" applyAlignment="1">
      <alignment vertical="center" wrapText="1"/>
    </xf>
    <xf numFmtId="0" fontId="1" fillId="4" borderId="0" xfId="0" applyFont="1" applyFill="1" applyAlignment="1">
      <alignment vertical="center" wrapText="1"/>
    </xf>
    <xf numFmtId="0" fontId="1" fillId="4" borderId="1" xfId="0" applyFont="1" applyFill="1" applyBorder="1" applyAlignment="1">
      <alignment horizontal="center" vertical="center" wrapText="1"/>
    </xf>
    <xf numFmtId="0" fontId="9" fillId="0" borderId="0" xfId="0" applyFont="1" applyAlignment="1">
      <alignment wrapText="1"/>
    </xf>
    <xf numFmtId="0" fontId="1" fillId="0" borderId="5" xfId="0" applyFont="1" applyBorder="1" applyAlignment="1">
      <alignment vertical="center" wrapText="1"/>
    </xf>
    <xf numFmtId="0" fontId="11" fillId="0" borderId="1" xfId="0" applyFont="1" applyBorder="1" applyAlignment="1">
      <alignment horizontal="justify" vertical="center" wrapText="1"/>
    </xf>
    <xf numFmtId="0" fontId="2" fillId="4" borderId="0" xfId="0" applyFont="1" applyFill="1" applyAlignment="1">
      <alignment horizontal="center" vertical="center" wrapText="1"/>
    </xf>
    <xf numFmtId="0" fontId="2" fillId="8" borderId="1" xfId="0" applyFont="1" applyFill="1" applyBorder="1" applyAlignment="1">
      <alignment horizontal="center" vertical="center" wrapText="1"/>
    </xf>
    <xf numFmtId="0" fontId="5" fillId="8" borderId="1" xfId="0" applyFont="1" applyFill="1" applyBorder="1"/>
    <xf numFmtId="9" fontId="5" fillId="8" borderId="1" xfId="1" applyFont="1" applyFill="1" applyBorder="1" applyAlignment="1">
      <alignment wrapText="1"/>
    </xf>
    <xf numFmtId="0" fontId="5" fillId="8" borderId="1" xfId="0" applyFont="1" applyFill="1" applyBorder="1" applyAlignment="1">
      <alignment wrapText="1"/>
    </xf>
    <xf numFmtId="0" fontId="7" fillId="9" borderId="1" xfId="0" applyFont="1" applyFill="1" applyBorder="1" applyAlignment="1">
      <alignment wrapText="1"/>
    </xf>
    <xf numFmtId="0" fontId="13" fillId="6"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0" xfId="0" applyFont="1" applyAlignment="1">
      <alignment wrapText="1"/>
    </xf>
    <xf numFmtId="0" fontId="16" fillId="10"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3" fillId="13"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0" borderId="0" xfId="0" applyFont="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7" fillId="4" borderId="1" xfId="0" applyFont="1" applyFill="1" applyBorder="1" applyAlignment="1">
      <alignment horizontal="justify" vertical="center" wrapText="1"/>
    </xf>
    <xf numFmtId="0" fontId="19" fillId="8" borderId="1" xfId="0" applyFont="1" applyFill="1" applyBorder="1" applyAlignment="1">
      <alignment wrapText="1"/>
    </xf>
    <xf numFmtId="164" fontId="5" fillId="8" borderId="1" xfId="1" applyNumberFormat="1" applyFont="1" applyFill="1" applyBorder="1" applyAlignment="1">
      <alignment horizontal="right" wrapText="1"/>
    </xf>
    <xf numFmtId="164" fontId="17" fillId="0" borderId="1" xfId="0" applyNumberFormat="1" applyFont="1" applyBorder="1" applyAlignment="1">
      <alignment horizontal="right" vertical="center" wrapText="1"/>
    </xf>
    <xf numFmtId="164" fontId="19" fillId="8" borderId="1" xfId="0" applyNumberFormat="1" applyFont="1" applyFill="1" applyBorder="1" applyAlignment="1">
      <alignment horizontal="right" wrapText="1"/>
    </xf>
    <xf numFmtId="164" fontId="7" fillId="9" borderId="1" xfId="1" applyNumberFormat="1" applyFont="1" applyFill="1" applyBorder="1" applyAlignment="1">
      <alignment horizontal="right" wrapText="1"/>
    </xf>
    <xf numFmtId="1" fontId="5" fillId="8" borderId="1" xfId="1" applyNumberFormat="1" applyFont="1" applyFill="1" applyBorder="1" applyAlignment="1">
      <alignment horizontal="right" wrapText="1"/>
    </xf>
    <xf numFmtId="1" fontId="19" fillId="8" borderId="1" xfId="0" applyNumberFormat="1" applyFont="1" applyFill="1" applyBorder="1" applyAlignment="1">
      <alignment horizontal="right" wrapText="1"/>
    </xf>
    <xf numFmtId="1" fontId="7" fillId="9" borderId="1" xfId="1" applyNumberFormat="1" applyFont="1" applyFill="1" applyBorder="1" applyAlignment="1">
      <alignment horizontal="right" wrapText="1"/>
    </xf>
    <xf numFmtId="164" fontId="1" fillId="0" borderId="1" xfId="0" applyNumberFormat="1" applyFont="1" applyBorder="1" applyAlignment="1">
      <alignment horizontal="right" vertical="center" wrapText="1"/>
    </xf>
    <xf numFmtId="10" fontId="5" fillId="8" borderId="1" xfId="1" applyNumberFormat="1" applyFont="1" applyFill="1" applyBorder="1" applyAlignment="1">
      <alignment horizontal="right" wrapText="1"/>
    </xf>
    <xf numFmtId="10" fontId="17" fillId="0" borderId="1" xfId="1" applyNumberFormat="1" applyFont="1" applyBorder="1" applyAlignment="1">
      <alignment horizontal="right" vertical="center" wrapText="1"/>
    </xf>
    <xf numFmtId="10" fontId="19" fillId="8" borderId="1" xfId="1" applyNumberFormat="1" applyFont="1" applyFill="1" applyBorder="1" applyAlignment="1">
      <alignment horizontal="right" wrapText="1"/>
    </xf>
    <xf numFmtId="10" fontId="7" fillId="9" borderId="1" xfId="1" applyNumberFormat="1" applyFont="1" applyFill="1" applyBorder="1" applyAlignment="1">
      <alignment horizontal="right" wrapText="1"/>
    </xf>
    <xf numFmtId="10" fontId="18" fillId="0" borderId="1" xfId="1" applyNumberFormat="1" applyFont="1" applyBorder="1" applyAlignment="1">
      <alignment horizontal="right" vertical="center" wrapText="1"/>
    </xf>
    <xf numFmtId="0" fontId="2" fillId="4" borderId="7" xfId="0" applyFont="1" applyFill="1" applyBorder="1" applyAlignment="1">
      <alignment horizontal="center" vertical="center" wrapText="1"/>
    </xf>
    <xf numFmtId="0" fontId="9" fillId="0" borderId="0" xfId="0" applyFont="1"/>
    <xf numFmtId="0" fontId="0" fillId="0" borderId="0" xfId="0" applyAlignment="1">
      <alignment vertical="center"/>
    </xf>
    <xf numFmtId="0" fontId="22" fillId="14" borderId="1" xfId="0" applyFont="1" applyFill="1" applyBorder="1" applyAlignment="1">
      <alignment horizontal="center" vertical="center"/>
    </xf>
    <xf numFmtId="0" fontId="12" fillId="0" borderId="1" xfId="0" applyFont="1" applyBorder="1" applyAlignment="1">
      <alignment vertical="center"/>
    </xf>
    <xf numFmtId="0" fontId="0" fillId="0" borderId="1" xfId="0" applyBorder="1" applyAlignment="1">
      <alignment vertical="center" wrapText="1"/>
    </xf>
    <xf numFmtId="0" fontId="23" fillId="0" borderId="1" xfId="0" applyFont="1" applyBorder="1" applyAlignment="1">
      <alignment horizontal="justify" vertical="center" wrapText="1"/>
    </xf>
    <xf numFmtId="9" fontId="23" fillId="5" borderId="1" xfId="0" applyNumberFormat="1" applyFont="1" applyFill="1" applyBorder="1" applyAlignment="1">
      <alignment horizontal="right" vertical="center" wrapText="1"/>
    </xf>
    <xf numFmtId="0" fontId="23" fillId="5" borderId="1" xfId="0" applyFont="1" applyFill="1" applyBorder="1" applyAlignment="1">
      <alignment horizontal="justify" vertical="center" wrapText="1"/>
    </xf>
    <xf numFmtId="0" fontId="23" fillId="0" borderId="1" xfId="0" applyFont="1" applyBorder="1" applyAlignment="1">
      <alignment horizontal="right" vertical="center" wrapText="1"/>
    </xf>
    <xf numFmtId="9" fontId="23" fillId="0" borderId="1" xfId="0" applyNumberFormat="1" applyFont="1" applyBorder="1" applyAlignment="1">
      <alignment horizontal="right" vertical="center" wrapText="1"/>
    </xf>
    <xf numFmtId="0" fontId="23" fillId="0" borderId="1" xfId="0" applyFont="1" applyBorder="1" applyAlignment="1">
      <alignment horizontal="left" vertical="center" wrapText="1"/>
    </xf>
    <xf numFmtId="0" fontId="24" fillId="0" borderId="1" xfId="0" applyFont="1" applyBorder="1" applyAlignment="1">
      <alignment horizontal="right" vertical="center" wrapText="1"/>
    </xf>
    <xf numFmtId="9" fontId="23" fillId="0" borderId="1" xfId="1" applyFont="1" applyBorder="1" applyAlignment="1">
      <alignment horizontal="right" vertical="center" wrapText="1"/>
    </xf>
    <xf numFmtId="0" fontId="25" fillId="0" borderId="1" xfId="0" applyFont="1" applyBorder="1" applyAlignment="1">
      <alignment horizontal="right" vertical="center" wrapText="1"/>
    </xf>
    <xf numFmtId="9" fontId="25" fillId="0" borderId="1" xfId="0" applyNumberFormat="1" applyFont="1" applyBorder="1" applyAlignment="1">
      <alignment horizontal="right" vertical="center" wrapText="1"/>
    </xf>
    <xf numFmtId="49" fontId="26" fillId="0" borderId="1" xfId="0" applyNumberFormat="1" applyFont="1" applyBorder="1" applyAlignment="1">
      <alignment horizontal="center" vertical="center" wrapText="1"/>
    </xf>
    <xf numFmtId="0" fontId="27"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6" fillId="0" borderId="1" xfId="0" applyFont="1" applyBorder="1" applyAlignment="1">
      <alignment horizontal="left" vertical="center" wrapText="1"/>
    </xf>
    <xf numFmtId="10" fontId="26" fillId="0" borderId="1" xfId="0" applyNumberFormat="1" applyFont="1" applyBorder="1" applyAlignment="1">
      <alignment horizontal="justify" vertical="center" wrapText="1"/>
    </xf>
    <xf numFmtId="9" fontId="26" fillId="0" borderId="1" xfId="1" applyFont="1" applyFill="1" applyBorder="1" applyAlignment="1">
      <alignment horizontal="right" vertical="center" wrapText="1"/>
    </xf>
    <xf numFmtId="9" fontId="26" fillId="0" borderId="1" xfId="1" applyFont="1" applyBorder="1" applyAlignment="1">
      <alignment horizontal="right" vertical="center" wrapText="1"/>
    </xf>
    <xf numFmtId="0" fontId="26" fillId="4" borderId="1" xfId="0" applyFont="1" applyFill="1" applyBorder="1" applyAlignment="1">
      <alignment horizontal="justify" vertical="center" wrapText="1"/>
    </xf>
    <xf numFmtId="1" fontId="26" fillId="0" borderId="1" xfId="1" applyNumberFormat="1" applyFont="1" applyBorder="1" applyAlignment="1">
      <alignment horizontal="right" vertical="center" wrapText="1"/>
    </xf>
    <xf numFmtId="164" fontId="26" fillId="0" borderId="1" xfId="0" applyNumberFormat="1" applyFont="1" applyBorder="1" applyAlignment="1">
      <alignment horizontal="right" vertical="center" wrapText="1"/>
    </xf>
    <xf numFmtId="10" fontId="26" fillId="0" borderId="1" xfId="1" applyNumberFormat="1" applyFont="1" applyBorder="1" applyAlignment="1">
      <alignment horizontal="right" vertical="center" wrapText="1"/>
    </xf>
    <xf numFmtId="10" fontId="28" fillId="0" borderId="1" xfId="1" applyNumberFormat="1" applyFont="1" applyBorder="1" applyAlignment="1">
      <alignment horizontal="right" vertical="center" wrapText="1"/>
    </xf>
    <xf numFmtId="9" fontId="28" fillId="0" borderId="1" xfId="1" applyFont="1" applyFill="1" applyBorder="1" applyAlignment="1">
      <alignment horizontal="right" vertical="center" wrapText="1"/>
    </xf>
    <xf numFmtId="9" fontId="28" fillId="0" borderId="1" xfId="1" applyFont="1" applyBorder="1" applyAlignment="1">
      <alignment horizontal="right" vertical="center" wrapText="1"/>
    </xf>
    <xf numFmtId="1" fontId="28" fillId="0" borderId="1" xfId="1" applyNumberFormat="1" applyFont="1" applyBorder="1" applyAlignment="1">
      <alignment horizontal="right" vertical="center" wrapText="1"/>
    </xf>
    <xf numFmtId="0" fontId="11" fillId="0" borderId="1" xfId="0" applyFont="1" applyBorder="1" applyAlignment="1" applyProtection="1">
      <alignment horizontal="justify" vertical="center" wrapText="1"/>
      <protection hidden="1"/>
    </xf>
    <xf numFmtId="9" fontId="1" fillId="0" borderId="1" xfId="1" applyFont="1" applyFill="1" applyBorder="1" applyAlignment="1">
      <alignment horizontal="right" vertical="center" wrapText="1"/>
    </xf>
    <xf numFmtId="166" fontId="1" fillId="0" borderId="1" xfId="6" applyNumberFormat="1" applyFont="1" applyFill="1" applyBorder="1" applyAlignment="1">
      <alignment horizontal="right" vertical="center" wrapText="1"/>
    </xf>
    <xf numFmtId="166" fontId="1" fillId="0" borderId="1" xfId="6" applyNumberFormat="1" applyFont="1" applyBorder="1" applyAlignment="1">
      <alignment horizontal="right" vertical="center" wrapText="1"/>
    </xf>
    <xf numFmtId="10" fontId="26" fillId="0" borderId="1" xfId="1" applyNumberFormat="1" applyFont="1" applyFill="1" applyBorder="1" applyAlignment="1">
      <alignment horizontal="right" vertical="center" wrapText="1"/>
    </xf>
    <xf numFmtId="10" fontId="28" fillId="0" borderId="1" xfId="1" applyNumberFormat="1" applyFont="1" applyFill="1" applyBorder="1" applyAlignment="1">
      <alignment horizontal="right" vertical="center" wrapText="1"/>
    </xf>
    <xf numFmtId="165" fontId="1" fillId="0" borderId="1" xfId="1" applyNumberFormat="1" applyFont="1" applyFill="1" applyBorder="1" applyAlignment="1">
      <alignment horizontal="right" vertical="center" wrapText="1"/>
    </xf>
    <xf numFmtId="1" fontId="1" fillId="0" borderId="1" xfId="0" applyNumberFormat="1" applyFont="1" applyBorder="1" applyAlignment="1">
      <alignment horizontal="right" vertical="center" wrapText="1"/>
    </xf>
    <xf numFmtId="165" fontId="26" fillId="0" borderId="1" xfId="0" applyNumberFormat="1" applyFont="1" applyBorder="1" applyAlignment="1">
      <alignment horizontal="right" vertical="center" wrapText="1"/>
    </xf>
    <xf numFmtId="165" fontId="17" fillId="0" borderId="1" xfId="0" applyNumberFormat="1" applyFont="1" applyBorder="1" applyAlignment="1">
      <alignment horizontal="right" vertical="center" wrapText="1"/>
    </xf>
    <xf numFmtId="165" fontId="17" fillId="0" borderId="1" xfId="1" applyNumberFormat="1" applyFont="1" applyBorder="1" applyAlignment="1">
      <alignment horizontal="right" vertical="center" wrapText="1"/>
    </xf>
    <xf numFmtId="1" fontId="2" fillId="0" borderId="1" xfId="0" applyNumberFormat="1" applyFont="1" applyBorder="1" applyAlignment="1">
      <alignment horizontal="right" vertical="center" wrapText="1"/>
    </xf>
    <xf numFmtId="165" fontId="18" fillId="0" borderId="1" xfId="1" applyNumberFormat="1" applyFont="1" applyBorder="1" applyAlignment="1">
      <alignment horizontal="right" vertical="center" wrapText="1"/>
    </xf>
    <xf numFmtId="165" fontId="19" fillId="8" borderId="1" xfId="1" applyNumberFormat="1" applyFont="1" applyFill="1" applyBorder="1" applyAlignment="1">
      <alignment horizontal="center" wrapText="1"/>
    </xf>
    <xf numFmtId="165" fontId="7" fillId="9" borderId="1" xfId="1" applyNumberFormat="1" applyFont="1" applyFill="1" applyBorder="1" applyAlignment="1">
      <alignment horizontal="center" wrapText="1"/>
    </xf>
    <xf numFmtId="165" fontId="28" fillId="0" borderId="1" xfId="1" applyNumberFormat="1" applyFont="1" applyBorder="1" applyAlignment="1">
      <alignment horizontal="right" vertical="center" wrapText="1"/>
    </xf>
    <xf numFmtId="165" fontId="2" fillId="0" borderId="1" xfId="1" applyNumberFormat="1" applyFont="1" applyBorder="1" applyAlignment="1">
      <alignment horizontal="righ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4" borderId="0" xfId="0" applyFont="1" applyFill="1" applyAlignment="1">
      <alignment horizontal="left" wrapText="1"/>
    </xf>
    <xf numFmtId="0" fontId="1" fillId="4" borderId="0" xfId="0" applyFont="1" applyFill="1" applyAlignment="1">
      <alignment horizontal="left" vertical="center" wrapText="1"/>
    </xf>
    <xf numFmtId="0" fontId="29" fillId="5" borderId="3" xfId="0" applyFont="1" applyFill="1" applyBorder="1" applyAlignment="1">
      <alignment horizontal="left" vertical="center" wrapText="1"/>
    </xf>
    <xf numFmtId="0" fontId="29" fillId="5" borderId="12" xfId="0" applyFont="1" applyFill="1" applyBorder="1" applyAlignment="1">
      <alignment horizontal="left" vertical="center" wrapText="1"/>
    </xf>
    <xf numFmtId="9" fontId="5" fillId="8" borderId="1" xfId="1" applyFont="1" applyFill="1" applyBorder="1" applyAlignment="1">
      <alignment horizontal="left" wrapText="1"/>
    </xf>
    <xf numFmtId="0" fontId="17" fillId="0" borderId="1" xfId="0" applyFont="1" applyBorder="1" applyAlignment="1">
      <alignment horizontal="left" vertical="center" wrapText="1"/>
    </xf>
    <xf numFmtId="0" fontId="19" fillId="8" borderId="1" xfId="0" applyFont="1" applyFill="1" applyBorder="1" applyAlignment="1">
      <alignment horizontal="left" wrapText="1"/>
    </xf>
    <xf numFmtId="0" fontId="7" fillId="9" borderId="1" xfId="0" applyFont="1" applyFill="1" applyBorder="1" applyAlignment="1">
      <alignment horizontal="left" wrapText="1"/>
    </xf>
    <xf numFmtId="0" fontId="1" fillId="0" borderId="0" xfId="0" applyFont="1" applyAlignment="1">
      <alignment horizontal="left" wrapText="1"/>
    </xf>
    <xf numFmtId="0" fontId="29" fillId="0" borderId="1" xfId="0" applyFont="1" applyBorder="1" applyAlignment="1">
      <alignment vertical="center" wrapText="1"/>
    </xf>
    <xf numFmtId="0" fontId="29" fillId="5" borderId="6" xfId="0" applyFont="1" applyFill="1" applyBorder="1" applyAlignment="1">
      <alignment vertical="center" wrapText="1"/>
    </xf>
    <xf numFmtId="0" fontId="13" fillId="13" borderId="1" xfId="0" applyFont="1" applyFill="1" applyBorder="1" applyAlignment="1">
      <alignment vertical="center" wrapText="1"/>
    </xf>
    <xf numFmtId="0" fontId="26" fillId="0" borderId="1" xfId="0" applyFont="1" applyBorder="1" applyAlignment="1">
      <alignment vertical="center" wrapText="1"/>
    </xf>
    <xf numFmtId="0" fontId="1" fillId="0" borderId="1" xfId="0" applyFont="1" applyBorder="1" applyAlignment="1">
      <alignment vertical="center" wrapText="1"/>
    </xf>
    <xf numFmtId="0" fontId="17" fillId="0" borderId="1" xfId="0" applyFont="1" applyBorder="1" applyAlignment="1">
      <alignment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8"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22" fillId="14" borderId="1" xfId="0" applyFont="1" applyFill="1" applyBorder="1" applyAlignment="1">
      <alignment horizontal="center" vertical="center"/>
    </xf>
  </cellXfs>
  <cellStyles count="7">
    <cellStyle name="Hyperlink" xfId="3" xr:uid="{1D55959D-F84D-4E2D-A05E-5A368F848CBC}"/>
    <cellStyle name="Millares" xfId="6" builtinId="3"/>
    <cellStyle name="Millares [0] 2" xfId="2" xr:uid="{A55B6340-7462-4B71-A1F1-B87A22791436}"/>
    <cellStyle name="Millares 2" xfId="5" xr:uid="{4F8418B8-60AB-4D6B-A54B-91351B496585}"/>
    <cellStyle name="Normal" xfId="0" builtinId="0"/>
    <cellStyle name="Normal 2" xfId="4" xr:uid="{1281225E-161E-4B8A-B032-FE5332ABD8FF}"/>
    <cellStyle name="Porcentaje" xfId="1" builtinId="5"/>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38099</xdr:rowOff>
    </xdr:from>
    <xdr:to>
      <xdr:col>1</xdr:col>
      <xdr:colOff>1181100</xdr:colOff>
      <xdr:row>0</xdr:row>
      <xdr:rowOff>695324</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4" y="38099"/>
          <a:ext cx="1857376" cy="65722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4"/>
  <sheetViews>
    <sheetView tabSelected="1" topLeftCell="A9" zoomScale="80" zoomScaleNormal="80" workbookViewId="0">
      <selection activeCell="H7" sqref="H7:I8"/>
    </sheetView>
  </sheetViews>
  <sheetFormatPr baseColWidth="10" defaultColWidth="10.81640625" defaultRowHeight="14.5" x14ac:dyDescent="0.35"/>
  <cols>
    <col min="1" max="1" width="10.54296875" style="1" customWidth="1"/>
    <col min="2" max="3" width="42.81640625" style="1" customWidth="1"/>
    <col min="4" max="4" width="28.54296875" style="1" customWidth="1"/>
    <col min="5" max="6" width="42.81640625" style="1" customWidth="1"/>
    <col min="7" max="7" width="21.453125" style="1" customWidth="1"/>
    <col min="8" max="8" width="25.08984375" style="1" customWidth="1"/>
    <col min="9" max="9" width="28.6328125" style="1" customWidth="1"/>
    <col min="10" max="12" width="21.453125" style="1" customWidth="1"/>
    <col min="13" max="16" width="10" style="1" customWidth="1"/>
    <col min="17" max="17" width="14.26953125" style="1" customWidth="1"/>
    <col min="18" max="21" width="21.453125" style="1" customWidth="1"/>
    <col min="22" max="24" width="14.26953125" style="1" customWidth="1"/>
    <col min="25" max="25" width="42.81640625" style="1" customWidth="1"/>
    <col min="26" max="26" width="28.54296875" style="105" customWidth="1"/>
    <col min="27" max="29" width="14.26953125" style="1" hidden="1" customWidth="1"/>
    <col min="30" max="30" width="42.81640625" style="1" hidden="1" customWidth="1"/>
    <col min="31" max="31" width="28.54296875" style="1" hidden="1" customWidth="1"/>
    <col min="32" max="34" width="14.26953125" style="1" hidden="1" customWidth="1"/>
    <col min="35" max="35" width="42.81640625" style="1" hidden="1" customWidth="1"/>
    <col min="36" max="36" width="28.54296875" style="1" hidden="1" customWidth="1"/>
    <col min="37" max="39" width="14.26953125" style="1" hidden="1" customWidth="1"/>
    <col min="40" max="40" width="42.81640625" style="1" hidden="1" customWidth="1"/>
    <col min="41" max="41" width="28.54296875" style="1" hidden="1" customWidth="1"/>
    <col min="42" max="44" width="14.26953125" style="1" customWidth="1"/>
    <col min="45" max="46" width="16.54296875" style="1" customWidth="1"/>
    <col min="47" max="47" width="39.453125" style="1" customWidth="1"/>
    <col min="48" max="16384" width="10.81640625" style="1"/>
  </cols>
  <sheetData>
    <row r="1" spans="1:44" s="6" customFormat="1" ht="61.5" customHeight="1" x14ac:dyDescent="0.35">
      <c r="A1" s="136" t="s">
        <v>0</v>
      </c>
      <c r="B1" s="137"/>
      <c r="C1" s="137"/>
      <c r="D1" s="137"/>
      <c r="E1" s="137"/>
      <c r="F1" s="137"/>
      <c r="G1" s="137"/>
      <c r="H1" s="138" t="s">
        <v>1</v>
      </c>
      <c r="I1" s="139"/>
      <c r="Z1" s="97"/>
    </row>
    <row r="2" spans="1:44" s="8" customFormat="1" x14ac:dyDescent="0.35">
      <c r="A2" s="47"/>
      <c r="B2" s="13"/>
      <c r="C2" s="13"/>
      <c r="D2" s="13"/>
      <c r="E2" s="13"/>
      <c r="F2" s="13"/>
      <c r="G2" s="13"/>
      <c r="H2" s="13"/>
      <c r="I2" s="13"/>
      <c r="J2" s="13"/>
      <c r="K2" s="13"/>
      <c r="L2" s="13"/>
      <c r="M2" s="13"/>
      <c r="N2" s="7"/>
      <c r="O2" s="7"/>
      <c r="P2" s="7"/>
      <c r="Q2" s="7"/>
      <c r="Z2" s="98"/>
    </row>
    <row r="3" spans="1:44" s="6" customFormat="1" ht="15" customHeight="1" x14ac:dyDescent="0.35">
      <c r="A3" s="116" t="s">
        <v>2</v>
      </c>
      <c r="B3" s="117"/>
      <c r="C3" s="122" t="s">
        <v>3</v>
      </c>
      <c r="D3" s="123"/>
      <c r="F3" s="140" t="s">
        <v>4</v>
      </c>
      <c r="G3" s="140"/>
      <c r="H3" s="140"/>
      <c r="I3" s="140"/>
      <c r="Z3" s="97"/>
    </row>
    <row r="4" spans="1:44" s="6" customFormat="1" ht="15" customHeight="1" x14ac:dyDescent="0.35">
      <c r="A4" s="118"/>
      <c r="B4" s="119"/>
      <c r="C4" s="124"/>
      <c r="D4" s="125"/>
      <c r="F4" s="14" t="s">
        <v>5</v>
      </c>
      <c r="G4" s="14" t="s">
        <v>6</v>
      </c>
      <c r="H4" s="140" t="s">
        <v>6</v>
      </c>
      <c r="I4" s="140"/>
      <c r="Z4" s="97"/>
    </row>
    <row r="5" spans="1:44" s="6" customFormat="1" ht="30" customHeight="1" x14ac:dyDescent="0.35">
      <c r="A5" s="118"/>
      <c r="B5" s="119"/>
      <c r="C5" s="124"/>
      <c r="D5" s="125"/>
      <c r="F5" s="9">
        <v>1</v>
      </c>
      <c r="G5" s="9" t="s">
        <v>7</v>
      </c>
      <c r="H5" s="141" t="s">
        <v>8</v>
      </c>
      <c r="I5" s="141"/>
      <c r="Z5" s="97"/>
    </row>
    <row r="6" spans="1:44" s="6" customFormat="1" ht="90" customHeight="1" x14ac:dyDescent="0.35">
      <c r="A6" s="120"/>
      <c r="B6" s="121"/>
      <c r="C6" s="126"/>
      <c r="D6" s="127"/>
      <c r="F6" s="95">
        <v>2</v>
      </c>
      <c r="G6" s="95" t="s">
        <v>355</v>
      </c>
      <c r="H6" s="128" t="s">
        <v>354</v>
      </c>
      <c r="I6" s="129"/>
      <c r="Z6" s="97"/>
    </row>
    <row r="7" spans="1:44" s="6" customFormat="1" ht="24.5" customHeight="1" x14ac:dyDescent="0.35">
      <c r="A7" s="112" t="s">
        <v>9</v>
      </c>
      <c r="B7" s="113"/>
      <c r="C7" s="114">
        <v>2026</v>
      </c>
      <c r="D7" s="115"/>
      <c r="F7" s="130">
        <v>3</v>
      </c>
      <c r="G7" s="130" t="s">
        <v>359</v>
      </c>
      <c r="H7" s="132" t="s">
        <v>360</v>
      </c>
      <c r="I7" s="133"/>
      <c r="Z7" s="97"/>
    </row>
    <row r="8" spans="1:44" s="6" customFormat="1" ht="133.5" customHeight="1" x14ac:dyDescent="0.35">
      <c r="F8" s="131"/>
      <c r="G8" s="131"/>
      <c r="H8" s="134"/>
      <c r="I8" s="135"/>
      <c r="Z8" s="97"/>
    </row>
    <row r="9" spans="1:44" s="6" customFormat="1" ht="20.5" customHeight="1" x14ac:dyDescent="0.35">
      <c r="Z9" s="97"/>
    </row>
    <row r="10" spans="1:44" s="6" customFormat="1" x14ac:dyDescent="0.35">
      <c r="Z10" s="97"/>
    </row>
    <row r="11" spans="1:44" ht="37.5" customHeight="1" x14ac:dyDescent="0.35">
      <c r="A11" s="112" t="s">
        <v>10</v>
      </c>
      <c r="B11" s="113"/>
      <c r="C11" s="147" t="s">
        <v>11</v>
      </c>
      <c r="D11" s="112" t="s">
        <v>12</v>
      </c>
      <c r="E11" s="113"/>
      <c r="F11" s="147" t="s">
        <v>13</v>
      </c>
      <c r="G11" s="142" t="s">
        <v>14</v>
      </c>
      <c r="H11" s="143"/>
      <c r="I11" s="143"/>
      <c r="J11" s="143"/>
      <c r="K11" s="143"/>
      <c r="L11" s="144" t="s">
        <v>15</v>
      </c>
      <c r="M11" s="145"/>
      <c r="N11" s="145"/>
      <c r="O11" s="145"/>
      <c r="P11" s="145"/>
      <c r="Q11" s="146"/>
      <c r="R11" s="149" t="s">
        <v>16</v>
      </c>
      <c r="S11" s="150"/>
      <c r="T11" s="150"/>
      <c r="U11" s="151"/>
      <c r="V11" s="163" t="s">
        <v>17</v>
      </c>
      <c r="W11" s="164"/>
      <c r="X11" s="164"/>
      <c r="Y11" s="164"/>
      <c r="Z11" s="165"/>
      <c r="AA11" s="160" t="s">
        <v>18</v>
      </c>
      <c r="AB11" s="161"/>
      <c r="AC11" s="161"/>
      <c r="AD11" s="161"/>
      <c r="AE11" s="162"/>
      <c r="AF11" s="157" t="s">
        <v>19</v>
      </c>
      <c r="AG11" s="158"/>
      <c r="AH11" s="158"/>
      <c r="AI11" s="158"/>
      <c r="AJ11" s="159"/>
      <c r="AK11" s="154" t="s">
        <v>20</v>
      </c>
      <c r="AL11" s="155"/>
      <c r="AM11" s="155"/>
      <c r="AN11" s="155"/>
      <c r="AO11" s="156"/>
      <c r="AP11" s="152" t="s">
        <v>21</v>
      </c>
      <c r="AQ11" s="153"/>
      <c r="AR11" s="153"/>
    </row>
    <row r="12" spans="1:44" s="23" customFormat="1" ht="26" x14ac:dyDescent="0.3">
      <c r="A12" s="28" t="s">
        <v>22</v>
      </c>
      <c r="B12" s="28" t="s">
        <v>23</v>
      </c>
      <c r="C12" s="148"/>
      <c r="D12" s="28" t="s">
        <v>24</v>
      </c>
      <c r="E12" s="28" t="s">
        <v>25</v>
      </c>
      <c r="F12" s="148"/>
      <c r="G12" s="19" t="s">
        <v>26</v>
      </c>
      <c r="H12" s="19" t="s">
        <v>27</v>
      </c>
      <c r="I12" s="19" t="s">
        <v>28</v>
      </c>
      <c r="J12" s="19" t="s">
        <v>29</v>
      </c>
      <c r="K12" s="19" t="s">
        <v>30</v>
      </c>
      <c r="L12" s="20" t="s">
        <v>31</v>
      </c>
      <c r="M12" s="20" t="s">
        <v>32</v>
      </c>
      <c r="N12" s="20" t="s">
        <v>33</v>
      </c>
      <c r="O12" s="20" t="s">
        <v>34</v>
      </c>
      <c r="P12" s="20" t="s">
        <v>35</v>
      </c>
      <c r="Q12" s="20" t="s">
        <v>36</v>
      </c>
      <c r="R12" s="22" t="s">
        <v>37</v>
      </c>
      <c r="S12" s="22" t="s">
        <v>38</v>
      </c>
      <c r="T12" s="22" t="s">
        <v>39</v>
      </c>
      <c r="U12" s="22" t="s">
        <v>40</v>
      </c>
      <c r="V12" s="27" t="s">
        <v>41</v>
      </c>
      <c r="W12" s="27" t="s">
        <v>42</v>
      </c>
      <c r="X12" s="27" t="s">
        <v>16</v>
      </c>
      <c r="Y12" s="108" t="s">
        <v>43</v>
      </c>
      <c r="Z12" s="27" t="s">
        <v>44</v>
      </c>
      <c r="AA12" s="21" t="s">
        <v>41</v>
      </c>
      <c r="AB12" s="21" t="s">
        <v>42</v>
      </c>
      <c r="AC12" s="21" t="s">
        <v>16</v>
      </c>
      <c r="AD12" s="21" t="s">
        <v>43</v>
      </c>
      <c r="AE12" s="21" t="s">
        <v>44</v>
      </c>
      <c r="AF12" s="26" t="s">
        <v>41</v>
      </c>
      <c r="AG12" s="26" t="s">
        <v>42</v>
      </c>
      <c r="AH12" s="26" t="s">
        <v>16</v>
      </c>
      <c r="AI12" s="26" t="s">
        <v>43</v>
      </c>
      <c r="AJ12" s="26" t="s">
        <v>44</v>
      </c>
      <c r="AK12" s="25" t="s">
        <v>41</v>
      </c>
      <c r="AL12" s="25" t="s">
        <v>42</v>
      </c>
      <c r="AM12" s="25" t="s">
        <v>16</v>
      </c>
      <c r="AN12" s="25" t="s">
        <v>43</v>
      </c>
      <c r="AO12" s="25" t="s">
        <v>44</v>
      </c>
      <c r="AP12" s="24" t="s">
        <v>41</v>
      </c>
      <c r="AQ12" s="24" t="s">
        <v>42</v>
      </c>
      <c r="AR12" s="24" t="s">
        <v>16</v>
      </c>
    </row>
    <row r="13" spans="1:44" s="5" customFormat="1" ht="72.5" x14ac:dyDescent="0.35">
      <c r="A13" s="63" t="s">
        <v>45</v>
      </c>
      <c r="B13" s="64" t="s">
        <v>46</v>
      </c>
      <c r="C13" s="11" t="s">
        <v>47</v>
      </c>
      <c r="D13" s="11" t="s">
        <v>48</v>
      </c>
      <c r="E13" s="11" t="s">
        <v>49</v>
      </c>
      <c r="F13" s="11" t="s">
        <v>50</v>
      </c>
      <c r="G13" s="12" t="s">
        <v>51</v>
      </c>
      <c r="H13" s="66" t="s">
        <v>52</v>
      </c>
      <c r="I13" s="67" t="s">
        <v>53</v>
      </c>
      <c r="J13" s="12" t="s">
        <v>54</v>
      </c>
      <c r="K13" s="64" t="s">
        <v>55</v>
      </c>
      <c r="L13" s="12" t="s">
        <v>56</v>
      </c>
      <c r="M13" s="79">
        <v>0</v>
      </c>
      <c r="N13" s="79">
        <v>0.15</v>
      </c>
      <c r="O13" s="79">
        <v>0.2</v>
      </c>
      <c r="P13" s="79">
        <v>0.25</v>
      </c>
      <c r="Q13" s="68">
        <f t="shared" ref="Q13:Q18" si="0">MAX(M13:P13)</f>
        <v>0.25</v>
      </c>
      <c r="R13" s="65" t="s">
        <v>57</v>
      </c>
      <c r="S13" s="65" t="s">
        <v>58</v>
      </c>
      <c r="T13" s="4" t="s">
        <v>59</v>
      </c>
      <c r="U13" s="4" t="s">
        <v>60</v>
      </c>
      <c r="V13" s="68">
        <f>M13</f>
        <v>0</v>
      </c>
      <c r="W13" s="86">
        <v>0</v>
      </c>
      <c r="X13" s="73">
        <f t="shared" ref="X13" si="1">IFERROR(IF(W13/V13&gt;1,1,W13/V13),0)</f>
        <v>0</v>
      </c>
      <c r="Y13" s="109" t="s">
        <v>341</v>
      </c>
      <c r="Z13" s="66" t="s">
        <v>341</v>
      </c>
      <c r="AA13" s="68">
        <f>N13</f>
        <v>0.15</v>
      </c>
      <c r="AB13" s="72"/>
      <c r="AC13" s="73">
        <f t="shared" ref="AC13:AC21" si="2">IFERROR(IF(AB13/AA13&gt;1,1,AB13/AA13),0)</f>
        <v>0</v>
      </c>
      <c r="AD13" s="65"/>
      <c r="AE13" s="65"/>
      <c r="AF13" s="68">
        <f>O13</f>
        <v>0.2</v>
      </c>
      <c r="AG13" s="72"/>
      <c r="AH13" s="73">
        <f t="shared" ref="AH13:AH21" si="3">IFERROR(IF(AG13/AF13&gt;1,1,AG13/AF13),0)</f>
        <v>0</v>
      </c>
      <c r="AI13" s="65"/>
      <c r="AJ13" s="65"/>
      <c r="AK13" s="68">
        <f>P13</f>
        <v>0.25</v>
      </c>
      <c r="AL13" s="72"/>
      <c r="AM13" s="73">
        <f t="shared" ref="AM13:AM21" si="4">IFERROR(IF(AL13/AK13&gt;1,1,AL13/AK13),0)</f>
        <v>0</v>
      </c>
      <c r="AN13" s="65"/>
      <c r="AO13" s="65"/>
      <c r="AP13" s="75">
        <f>Q13</f>
        <v>0.25</v>
      </c>
      <c r="AQ13" s="93">
        <f>IFERROR(MAX(AB13,AG13,AL13)*0.33,0)</f>
        <v>0</v>
      </c>
      <c r="AR13" s="74">
        <f t="shared" ref="AR13:AR26" si="5">IFERROR(IF(AQ13/AP13&gt;1,1,AQ13/AP13),0)</f>
        <v>0</v>
      </c>
    </row>
    <row r="14" spans="1:44" s="5" customFormat="1" ht="116" x14ac:dyDescent="0.35">
      <c r="A14" s="63" t="s">
        <v>61</v>
      </c>
      <c r="B14" s="64" t="s">
        <v>62</v>
      </c>
      <c r="C14" s="11" t="s">
        <v>63</v>
      </c>
      <c r="D14" s="11" t="s">
        <v>48</v>
      </c>
      <c r="E14" s="11" t="s">
        <v>64</v>
      </c>
      <c r="F14" s="11" t="s">
        <v>50</v>
      </c>
      <c r="G14" s="12" t="s">
        <v>65</v>
      </c>
      <c r="H14" s="66" t="s">
        <v>66</v>
      </c>
      <c r="I14" s="67" t="s">
        <v>53</v>
      </c>
      <c r="J14" s="12" t="s">
        <v>67</v>
      </c>
      <c r="K14" s="64" t="s">
        <v>68</v>
      </c>
      <c r="L14" s="12" t="s">
        <v>56</v>
      </c>
      <c r="M14" s="79">
        <v>0.15</v>
      </c>
      <c r="N14" s="79">
        <v>0.37</v>
      </c>
      <c r="O14" s="79">
        <v>0.51</v>
      </c>
      <c r="P14" s="79">
        <v>0.69</v>
      </c>
      <c r="Q14" s="68">
        <f t="shared" si="0"/>
        <v>0.69</v>
      </c>
      <c r="R14" s="70" t="s">
        <v>69</v>
      </c>
      <c r="S14" s="70" t="s">
        <v>70</v>
      </c>
      <c r="T14" s="4" t="s">
        <v>59</v>
      </c>
      <c r="U14" s="4" t="s">
        <v>60</v>
      </c>
      <c r="V14" s="69">
        <f t="shared" ref="V14:V21" si="6">M14</f>
        <v>0.15</v>
      </c>
      <c r="W14" s="86">
        <v>0.11360000000000001</v>
      </c>
      <c r="X14" s="73">
        <f t="shared" ref="X14:X21" si="7">IFERROR(IF(W14/V14&gt;1,1,W14/V14),0)</f>
        <v>0.75733333333333341</v>
      </c>
      <c r="Y14" s="110" t="s">
        <v>342</v>
      </c>
      <c r="Z14" s="96" t="s">
        <v>343</v>
      </c>
      <c r="AA14" s="69">
        <f t="shared" ref="AA14:AA21" si="8">N14</f>
        <v>0.37</v>
      </c>
      <c r="AB14" s="41"/>
      <c r="AC14" s="73">
        <f t="shared" si="2"/>
        <v>0</v>
      </c>
      <c r="AD14" s="4"/>
      <c r="AE14" s="4"/>
      <c r="AF14" s="69">
        <f t="shared" ref="AF14:AF21" si="9">O14</f>
        <v>0.51</v>
      </c>
      <c r="AG14" s="41"/>
      <c r="AH14" s="73">
        <f t="shared" si="3"/>
        <v>0</v>
      </c>
      <c r="AI14" s="4"/>
      <c r="AJ14" s="4"/>
      <c r="AK14" s="69">
        <f t="shared" ref="AK14:AK21" si="10">P14</f>
        <v>0.69</v>
      </c>
      <c r="AL14" s="41"/>
      <c r="AM14" s="73">
        <f t="shared" si="4"/>
        <v>0</v>
      </c>
      <c r="AN14" s="4"/>
      <c r="AO14" s="4"/>
      <c r="AP14" s="76">
        <f t="shared" ref="AP14:AP21" si="11">Q14</f>
        <v>0.69</v>
      </c>
      <c r="AQ14" s="93">
        <f t="shared" ref="AQ14:AQ18" si="12">IFERROR(MAX(W14,AB14,AG14,AL14),0)</f>
        <v>0.11360000000000001</v>
      </c>
      <c r="AR14" s="74">
        <f t="shared" si="5"/>
        <v>0.16463768115942032</v>
      </c>
    </row>
    <row r="15" spans="1:44" s="5" customFormat="1" ht="130.5" x14ac:dyDescent="0.35">
      <c r="A15" s="63" t="s">
        <v>71</v>
      </c>
      <c r="B15" s="64" t="s">
        <v>72</v>
      </c>
      <c r="C15" s="11" t="s">
        <v>63</v>
      </c>
      <c r="D15" s="11" t="s">
        <v>48</v>
      </c>
      <c r="E15" s="11" t="s">
        <v>64</v>
      </c>
      <c r="F15" s="11" t="s">
        <v>50</v>
      </c>
      <c r="G15" s="12" t="s">
        <v>65</v>
      </c>
      <c r="H15" s="66" t="s">
        <v>73</v>
      </c>
      <c r="I15" s="67" t="s">
        <v>53</v>
      </c>
      <c r="J15" s="12" t="s">
        <v>74</v>
      </c>
      <c r="K15" s="64" t="s">
        <v>75</v>
      </c>
      <c r="L15" s="12" t="s">
        <v>56</v>
      </c>
      <c r="M15" s="79">
        <v>0.15</v>
      </c>
      <c r="N15" s="79">
        <v>0.33</v>
      </c>
      <c r="O15" s="79">
        <v>0.5</v>
      </c>
      <c r="P15" s="79">
        <v>0.66</v>
      </c>
      <c r="Q15" s="68">
        <f t="shared" si="0"/>
        <v>0.66</v>
      </c>
      <c r="R15" s="70" t="s">
        <v>69</v>
      </c>
      <c r="S15" s="70" t="s">
        <v>70</v>
      </c>
      <c r="T15" s="4" t="s">
        <v>59</v>
      </c>
      <c r="U15" s="4" t="s">
        <v>60</v>
      </c>
      <c r="V15" s="69">
        <f t="shared" si="6"/>
        <v>0.15</v>
      </c>
      <c r="W15" s="86">
        <v>0.3246</v>
      </c>
      <c r="X15" s="73">
        <f t="shared" si="7"/>
        <v>1</v>
      </c>
      <c r="Y15" s="110" t="s">
        <v>342</v>
      </c>
      <c r="Z15" s="96" t="s">
        <v>343</v>
      </c>
      <c r="AA15" s="69">
        <f t="shared" si="8"/>
        <v>0.33</v>
      </c>
      <c r="AB15" s="41"/>
      <c r="AC15" s="73">
        <f t="shared" si="2"/>
        <v>0</v>
      </c>
      <c r="AD15" s="4"/>
      <c r="AE15" s="4"/>
      <c r="AF15" s="69">
        <f t="shared" si="9"/>
        <v>0.5</v>
      </c>
      <c r="AG15" s="41"/>
      <c r="AH15" s="73">
        <f t="shared" si="3"/>
        <v>0</v>
      </c>
      <c r="AI15" s="4"/>
      <c r="AJ15" s="4"/>
      <c r="AK15" s="69">
        <f t="shared" si="10"/>
        <v>0.66</v>
      </c>
      <c r="AL15" s="41"/>
      <c r="AM15" s="73">
        <f t="shared" si="4"/>
        <v>0</v>
      </c>
      <c r="AN15" s="4"/>
      <c r="AO15" s="4"/>
      <c r="AP15" s="76">
        <f t="shared" si="11"/>
        <v>0.66</v>
      </c>
      <c r="AQ15" s="93">
        <f t="shared" si="12"/>
        <v>0.3246</v>
      </c>
      <c r="AR15" s="74">
        <f t="shared" si="5"/>
        <v>0.49181818181818182</v>
      </c>
    </row>
    <row r="16" spans="1:44" s="5" customFormat="1" ht="145" x14ac:dyDescent="0.35">
      <c r="A16" s="63" t="s">
        <v>76</v>
      </c>
      <c r="B16" s="64" t="s">
        <v>77</v>
      </c>
      <c r="C16" s="11" t="s">
        <v>63</v>
      </c>
      <c r="D16" s="11" t="s">
        <v>48</v>
      </c>
      <c r="E16" s="11" t="s">
        <v>78</v>
      </c>
      <c r="F16" s="11" t="s">
        <v>79</v>
      </c>
      <c r="G16" s="12" t="s">
        <v>65</v>
      </c>
      <c r="H16" s="66" t="s">
        <v>80</v>
      </c>
      <c r="I16" s="67" t="s">
        <v>53</v>
      </c>
      <c r="J16" s="12" t="s">
        <v>81</v>
      </c>
      <c r="K16" s="64" t="s">
        <v>82</v>
      </c>
      <c r="L16" s="12" t="s">
        <v>56</v>
      </c>
      <c r="M16" s="79">
        <v>0.45</v>
      </c>
      <c r="N16" s="79">
        <v>0.6</v>
      </c>
      <c r="O16" s="79">
        <v>0.8</v>
      </c>
      <c r="P16" s="79">
        <v>0.9</v>
      </c>
      <c r="Q16" s="68">
        <f t="shared" si="0"/>
        <v>0.9</v>
      </c>
      <c r="R16" s="65" t="s">
        <v>69</v>
      </c>
      <c r="S16" s="65" t="s">
        <v>83</v>
      </c>
      <c r="T16" s="4" t="s">
        <v>59</v>
      </c>
      <c r="U16" s="4" t="s">
        <v>60</v>
      </c>
      <c r="V16" s="68">
        <f t="shared" si="6"/>
        <v>0.45</v>
      </c>
      <c r="W16" s="86">
        <v>0.63060000000000005</v>
      </c>
      <c r="X16" s="82">
        <f t="shared" si="7"/>
        <v>1</v>
      </c>
      <c r="Y16" s="110" t="s">
        <v>342</v>
      </c>
      <c r="Z16" s="96" t="s">
        <v>343</v>
      </c>
      <c r="AA16" s="68">
        <f t="shared" si="8"/>
        <v>0.6</v>
      </c>
      <c r="AB16" s="41"/>
      <c r="AC16" s="82">
        <f t="shared" si="2"/>
        <v>0</v>
      </c>
      <c r="AD16" s="4"/>
      <c r="AE16" s="4"/>
      <c r="AF16" s="68">
        <f t="shared" si="9"/>
        <v>0.8</v>
      </c>
      <c r="AG16" s="41"/>
      <c r="AH16" s="82">
        <f t="shared" si="3"/>
        <v>0</v>
      </c>
      <c r="AI16" s="4"/>
      <c r="AJ16" s="4"/>
      <c r="AK16" s="68">
        <f t="shared" si="10"/>
        <v>0.9</v>
      </c>
      <c r="AL16" s="41"/>
      <c r="AM16" s="82">
        <f t="shared" si="4"/>
        <v>0</v>
      </c>
      <c r="AN16" s="4"/>
      <c r="AO16" s="4"/>
      <c r="AP16" s="75">
        <f t="shared" si="11"/>
        <v>0.9</v>
      </c>
      <c r="AQ16" s="93">
        <f t="shared" si="12"/>
        <v>0.63060000000000005</v>
      </c>
      <c r="AR16" s="83">
        <f t="shared" si="5"/>
        <v>0.70066666666666666</v>
      </c>
    </row>
    <row r="17" spans="1:44" s="5" customFormat="1" ht="72.5" x14ac:dyDescent="0.35">
      <c r="A17" s="63" t="s">
        <v>84</v>
      </c>
      <c r="B17" s="64" t="s">
        <v>85</v>
      </c>
      <c r="C17" s="11" t="s">
        <v>63</v>
      </c>
      <c r="D17" s="11" t="s">
        <v>48</v>
      </c>
      <c r="E17" s="11" t="s">
        <v>78</v>
      </c>
      <c r="F17" s="11" t="s">
        <v>79</v>
      </c>
      <c r="G17" s="12" t="s">
        <v>65</v>
      </c>
      <c r="H17" s="66" t="s">
        <v>86</v>
      </c>
      <c r="I17" s="67" t="s">
        <v>53</v>
      </c>
      <c r="J17" s="12" t="s">
        <v>87</v>
      </c>
      <c r="K17" s="64" t="s">
        <v>88</v>
      </c>
      <c r="L17" s="12" t="s">
        <v>56</v>
      </c>
      <c r="M17" s="79">
        <v>0.2</v>
      </c>
      <c r="N17" s="79">
        <v>0.38</v>
      </c>
      <c r="O17" s="79">
        <v>0.73</v>
      </c>
      <c r="P17" s="84">
        <v>0.98</v>
      </c>
      <c r="Q17" s="68">
        <f t="shared" si="0"/>
        <v>0.98</v>
      </c>
      <c r="R17" s="65" t="s">
        <v>69</v>
      </c>
      <c r="S17" s="65" t="s">
        <v>70</v>
      </c>
      <c r="T17" s="4" t="s">
        <v>59</v>
      </c>
      <c r="U17" s="4" t="s">
        <v>60</v>
      </c>
      <c r="V17" s="68">
        <f t="shared" si="6"/>
        <v>0.2</v>
      </c>
      <c r="W17" s="86">
        <v>0.255</v>
      </c>
      <c r="X17" s="82">
        <f t="shared" si="7"/>
        <v>1</v>
      </c>
      <c r="Y17" s="110" t="s">
        <v>342</v>
      </c>
      <c r="Z17" s="96" t="s">
        <v>343</v>
      </c>
      <c r="AA17" s="68">
        <f t="shared" si="8"/>
        <v>0.38</v>
      </c>
      <c r="AB17" s="41"/>
      <c r="AC17" s="82">
        <f t="shared" si="2"/>
        <v>0</v>
      </c>
      <c r="AD17" s="4"/>
      <c r="AE17" s="4"/>
      <c r="AF17" s="68">
        <f t="shared" si="9"/>
        <v>0.73</v>
      </c>
      <c r="AG17" s="41"/>
      <c r="AH17" s="82">
        <f t="shared" si="3"/>
        <v>0</v>
      </c>
      <c r="AI17" s="4"/>
      <c r="AJ17" s="4"/>
      <c r="AK17" s="68">
        <f t="shared" si="10"/>
        <v>0.98</v>
      </c>
      <c r="AL17" s="41"/>
      <c r="AM17" s="82">
        <f t="shared" si="4"/>
        <v>0</v>
      </c>
      <c r="AN17" s="4"/>
      <c r="AO17" s="4"/>
      <c r="AP17" s="75">
        <f t="shared" si="11"/>
        <v>0.98</v>
      </c>
      <c r="AQ17" s="93">
        <f>IFERROR(MAX(W17,AB17,AG17,AL17),0)</f>
        <v>0.255</v>
      </c>
      <c r="AR17" s="83">
        <f t="shared" si="5"/>
        <v>0.26020408163265307</v>
      </c>
    </row>
    <row r="18" spans="1:44" s="5" customFormat="1" ht="72.5" x14ac:dyDescent="0.35">
      <c r="A18" s="63" t="s">
        <v>89</v>
      </c>
      <c r="B18" s="64" t="s">
        <v>90</v>
      </c>
      <c r="C18" s="11" t="s">
        <v>63</v>
      </c>
      <c r="D18" s="11" t="s">
        <v>48</v>
      </c>
      <c r="E18" s="11" t="s">
        <v>64</v>
      </c>
      <c r="F18" s="11" t="s">
        <v>79</v>
      </c>
      <c r="G18" s="12" t="s">
        <v>65</v>
      </c>
      <c r="H18" s="66" t="s">
        <v>91</v>
      </c>
      <c r="I18" s="67" t="s">
        <v>53</v>
      </c>
      <c r="J18" s="12" t="s">
        <v>92</v>
      </c>
      <c r="K18" s="64" t="s">
        <v>93</v>
      </c>
      <c r="L18" s="12" t="s">
        <v>56</v>
      </c>
      <c r="M18" s="79">
        <v>7.0000000000000007E-2</v>
      </c>
      <c r="N18" s="79">
        <v>0.17</v>
      </c>
      <c r="O18" s="79">
        <v>0.35</v>
      </c>
      <c r="P18" s="79">
        <v>0.52</v>
      </c>
      <c r="Q18" s="68">
        <f t="shared" si="0"/>
        <v>0.52</v>
      </c>
      <c r="R18" s="65" t="s">
        <v>69</v>
      </c>
      <c r="S18" s="65" t="s">
        <v>70</v>
      </c>
      <c r="T18" s="4" t="s">
        <v>59</v>
      </c>
      <c r="U18" s="4" t="s">
        <v>60</v>
      </c>
      <c r="V18" s="68">
        <f t="shared" si="6"/>
        <v>7.0000000000000007E-2</v>
      </c>
      <c r="W18" s="86">
        <v>6.7599999999999993E-2</v>
      </c>
      <c r="X18" s="82">
        <f t="shared" si="7"/>
        <v>0.96571428571428553</v>
      </c>
      <c r="Y18" s="110" t="s">
        <v>342</v>
      </c>
      <c r="Z18" s="96" t="s">
        <v>343</v>
      </c>
      <c r="AA18" s="68">
        <f t="shared" si="8"/>
        <v>0.17</v>
      </c>
      <c r="AB18" s="41"/>
      <c r="AC18" s="82">
        <f t="shared" si="2"/>
        <v>0</v>
      </c>
      <c r="AD18" s="4"/>
      <c r="AE18" s="4"/>
      <c r="AF18" s="68">
        <f t="shared" si="9"/>
        <v>0.35</v>
      </c>
      <c r="AG18" s="41"/>
      <c r="AH18" s="82">
        <f t="shared" si="3"/>
        <v>0</v>
      </c>
      <c r="AI18" s="4"/>
      <c r="AJ18" s="4"/>
      <c r="AK18" s="68">
        <f t="shared" si="10"/>
        <v>0.52</v>
      </c>
      <c r="AL18" s="41"/>
      <c r="AM18" s="82">
        <f t="shared" si="4"/>
        <v>0</v>
      </c>
      <c r="AN18" s="4"/>
      <c r="AO18" s="4"/>
      <c r="AP18" s="75">
        <f t="shared" si="11"/>
        <v>0.52</v>
      </c>
      <c r="AQ18" s="93">
        <f t="shared" si="12"/>
        <v>6.7599999999999993E-2</v>
      </c>
      <c r="AR18" s="83">
        <f t="shared" si="5"/>
        <v>0.12999999999999998</v>
      </c>
    </row>
    <row r="19" spans="1:44" s="5" customFormat="1" ht="232" x14ac:dyDescent="0.35">
      <c r="A19" s="63" t="s">
        <v>94</v>
      </c>
      <c r="B19" s="64" t="s">
        <v>95</v>
      </c>
      <c r="C19" s="11" t="s">
        <v>63</v>
      </c>
      <c r="D19" s="11" t="s">
        <v>48</v>
      </c>
      <c r="E19" s="11" t="s">
        <v>78</v>
      </c>
      <c r="F19" s="11" t="s">
        <v>79</v>
      </c>
      <c r="G19" s="12" t="s">
        <v>65</v>
      </c>
      <c r="H19" s="66" t="s">
        <v>96</v>
      </c>
      <c r="I19" s="67" t="s">
        <v>53</v>
      </c>
      <c r="J19" s="12" t="s">
        <v>97</v>
      </c>
      <c r="K19" s="64" t="s">
        <v>98</v>
      </c>
      <c r="L19" s="12" t="s">
        <v>99</v>
      </c>
      <c r="M19" s="79">
        <v>0.98</v>
      </c>
      <c r="N19" s="79">
        <v>0.98</v>
      </c>
      <c r="O19" s="79">
        <v>0.98</v>
      </c>
      <c r="P19" s="79">
        <v>0.98</v>
      </c>
      <c r="Q19" s="68">
        <f>AVERAGE(M19:P19)</f>
        <v>0.98</v>
      </c>
      <c r="R19" s="65" t="s">
        <v>69</v>
      </c>
      <c r="S19" s="65" t="s">
        <v>100</v>
      </c>
      <c r="T19" s="4" t="s">
        <v>59</v>
      </c>
      <c r="U19" s="4" t="s">
        <v>60</v>
      </c>
      <c r="V19" s="68">
        <f t="shared" si="6"/>
        <v>0.98</v>
      </c>
      <c r="W19" s="86">
        <v>1</v>
      </c>
      <c r="X19" s="82">
        <f t="shared" si="7"/>
        <v>1</v>
      </c>
      <c r="Y19" s="110" t="s">
        <v>342</v>
      </c>
      <c r="Z19" s="96" t="s">
        <v>343</v>
      </c>
      <c r="AA19" s="68">
        <f t="shared" si="8"/>
        <v>0.98</v>
      </c>
      <c r="AB19" s="41"/>
      <c r="AC19" s="82">
        <f t="shared" si="2"/>
        <v>0</v>
      </c>
      <c r="AD19" s="4"/>
      <c r="AE19" s="4"/>
      <c r="AF19" s="68">
        <f t="shared" si="9"/>
        <v>0.98</v>
      </c>
      <c r="AG19" s="41"/>
      <c r="AH19" s="82">
        <f t="shared" si="3"/>
        <v>0</v>
      </c>
      <c r="AI19" s="4"/>
      <c r="AJ19" s="4"/>
      <c r="AK19" s="68">
        <f t="shared" si="10"/>
        <v>0.98</v>
      </c>
      <c r="AL19" s="41"/>
      <c r="AM19" s="82">
        <f t="shared" si="4"/>
        <v>0</v>
      </c>
      <c r="AN19" s="4"/>
      <c r="AO19" s="4"/>
      <c r="AP19" s="75">
        <f t="shared" si="11"/>
        <v>0.98</v>
      </c>
      <c r="AQ19" s="94">
        <f>IFERROR(AVERAGE(W19,AB19,AG19,AL19)*0.25,0)</f>
        <v>0.25</v>
      </c>
      <c r="AR19" s="83">
        <f t="shared" si="5"/>
        <v>0.25510204081632654</v>
      </c>
    </row>
    <row r="20" spans="1:44" s="5" customFormat="1" ht="145" x14ac:dyDescent="0.35">
      <c r="A20" s="63" t="s">
        <v>101</v>
      </c>
      <c r="B20" s="64" t="s">
        <v>102</v>
      </c>
      <c r="C20" s="11" t="s">
        <v>63</v>
      </c>
      <c r="D20" s="11" t="s">
        <v>48</v>
      </c>
      <c r="E20" s="11" t="s">
        <v>49</v>
      </c>
      <c r="F20" s="11" t="s">
        <v>50</v>
      </c>
      <c r="G20" s="12" t="s">
        <v>65</v>
      </c>
      <c r="H20" s="66" t="s">
        <v>103</v>
      </c>
      <c r="I20" s="67" t="s">
        <v>53</v>
      </c>
      <c r="J20" s="12" t="s">
        <v>104</v>
      </c>
      <c r="K20" s="64" t="s">
        <v>105</v>
      </c>
      <c r="L20" s="12" t="s">
        <v>56</v>
      </c>
      <c r="M20" s="79">
        <v>0.9</v>
      </c>
      <c r="N20" s="79">
        <v>0.93</v>
      </c>
      <c r="O20" s="79">
        <v>0.97</v>
      </c>
      <c r="P20" s="79">
        <v>1</v>
      </c>
      <c r="Q20" s="68">
        <f>MAX(M20:P20)</f>
        <v>1</v>
      </c>
      <c r="R20" s="70" t="s">
        <v>69</v>
      </c>
      <c r="S20" s="70" t="s">
        <v>106</v>
      </c>
      <c r="T20" s="4" t="s">
        <v>59</v>
      </c>
      <c r="U20" s="4" t="s">
        <v>60</v>
      </c>
      <c r="V20" s="69">
        <f t="shared" si="6"/>
        <v>0.9</v>
      </c>
      <c r="W20" s="86">
        <v>0.65</v>
      </c>
      <c r="X20" s="73">
        <f t="shared" si="7"/>
        <v>0.72222222222222221</v>
      </c>
      <c r="Y20" s="110" t="s">
        <v>342</v>
      </c>
      <c r="Z20" s="96" t="s">
        <v>343</v>
      </c>
      <c r="AA20" s="69">
        <f t="shared" si="8"/>
        <v>0.93</v>
      </c>
      <c r="AB20" s="41"/>
      <c r="AC20" s="73">
        <f t="shared" si="2"/>
        <v>0</v>
      </c>
      <c r="AD20" s="4"/>
      <c r="AE20" s="4"/>
      <c r="AF20" s="69">
        <f t="shared" si="9"/>
        <v>0.97</v>
      </c>
      <c r="AG20" s="41"/>
      <c r="AH20" s="73">
        <f t="shared" si="3"/>
        <v>0</v>
      </c>
      <c r="AI20" s="4"/>
      <c r="AJ20" s="4"/>
      <c r="AK20" s="69">
        <f t="shared" si="10"/>
        <v>1</v>
      </c>
      <c r="AL20" s="41"/>
      <c r="AM20" s="73">
        <f t="shared" si="4"/>
        <v>0</v>
      </c>
      <c r="AN20" s="4"/>
      <c r="AO20" s="4"/>
      <c r="AP20" s="76">
        <f t="shared" si="11"/>
        <v>1</v>
      </c>
      <c r="AQ20" s="94">
        <f>IFERROR(MAX(W20,AB20,AG20,AL20),0)</f>
        <v>0.65</v>
      </c>
      <c r="AR20" s="83">
        <f t="shared" si="5"/>
        <v>0.65</v>
      </c>
    </row>
    <row r="21" spans="1:44" s="5" customFormat="1" ht="101.5" x14ac:dyDescent="0.35">
      <c r="A21" s="63" t="s">
        <v>107</v>
      </c>
      <c r="B21" s="64" t="s">
        <v>108</v>
      </c>
      <c r="C21" s="11" t="s">
        <v>47</v>
      </c>
      <c r="D21" s="11" t="s">
        <v>109</v>
      </c>
      <c r="E21" s="11" t="s">
        <v>109</v>
      </c>
      <c r="F21" s="11" t="s">
        <v>110</v>
      </c>
      <c r="G21" s="12" t="s">
        <v>65</v>
      </c>
      <c r="H21" s="66" t="s">
        <v>111</v>
      </c>
      <c r="I21" s="67" t="s">
        <v>111</v>
      </c>
      <c r="J21" s="12" t="s">
        <v>112</v>
      </c>
      <c r="K21" s="64" t="s">
        <v>113</v>
      </c>
      <c r="L21" s="12" t="s">
        <v>114</v>
      </c>
      <c r="M21" s="80">
        <v>4536</v>
      </c>
      <c r="N21" s="80">
        <v>4536</v>
      </c>
      <c r="O21" s="80">
        <v>4536</v>
      </c>
      <c r="P21" s="80">
        <v>4536</v>
      </c>
      <c r="Q21" s="71">
        <f t="shared" ref="Q21" si="13">SUM(M21:P21)</f>
        <v>18144</v>
      </c>
      <c r="R21" s="70" t="s">
        <v>115</v>
      </c>
      <c r="S21" s="70" t="s">
        <v>116</v>
      </c>
      <c r="T21" s="4" t="s">
        <v>59</v>
      </c>
      <c r="U21" s="4" t="s">
        <v>117</v>
      </c>
      <c r="V21" s="71">
        <f t="shared" si="6"/>
        <v>4536</v>
      </c>
      <c r="W21" s="85">
        <v>3162</v>
      </c>
      <c r="X21" s="73">
        <f t="shared" si="7"/>
        <v>0.69708994708994709</v>
      </c>
      <c r="Y21" s="110" t="s">
        <v>344</v>
      </c>
      <c r="Z21" s="96" t="s">
        <v>353</v>
      </c>
      <c r="AA21" s="71">
        <f t="shared" si="8"/>
        <v>4536</v>
      </c>
      <c r="AB21" s="41"/>
      <c r="AC21" s="73">
        <f t="shared" si="2"/>
        <v>0</v>
      </c>
      <c r="AD21" s="4"/>
      <c r="AE21" s="4"/>
      <c r="AF21" s="71">
        <f t="shared" si="9"/>
        <v>4536</v>
      </c>
      <c r="AG21" s="41"/>
      <c r="AH21" s="73">
        <f t="shared" si="3"/>
        <v>0</v>
      </c>
      <c r="AI21" s="4"/>
      <c r="AJ21" s="4"/>
      <c r="AK21" s="71">
        <f t="shared" si="10"/>
        <v>4536</v>
      </c>
      <c r="AL21" s="41"/>
      <c r="AM21" s="73">
        <f t="shared" si="4"/>
        <v>0</v>
      </c>
      <c r="AN21" s="4"/>
      <c r="AO21" s="4"/>
      <c r="AP21" s="77">
        <f t="shared" si="11"/>
        <v>18144</v>
      </c>
      <c r="AQ21" s="89">
        <f>IFERROR(W21+AB21+AG21+AL21,0)</f>
        <v>3162</v>
      </c>
      <c r="AR21" s="74">
        <f t="shared" si="5"/>
        <v>0.17427248677248677</v>
      </c>
    </row>
    <row r="22" spans="1:44" s="5" customFormat="1" ht="101.5" x14ac:dyDescent="0.35">
      <c r="A22" s="63" t="s">
        <v>118</v>
      </c>
      <c r="B22" s="64" t="s">
        <v>119</v>
      </c>
      <c r="C22" s="11" t="s">
        <v>47</v>
      </c>
      <c r="D22" s="11" t="s">
        <v>109</v>
      </c>
      <c r="E22" s="11" t="s">
        <v>109</v>
      </c>
      <c r="F22" s="11" t="s">
        <v>110</v>
      </c>
      <c r="G22" s="12" t="s">
        <v>65</v>
      </c>
      <c r="H22" s="66" t="s">
        <v>120</v>
      </c>
      <c r="I22" s="67" t="s">
        <v>121</v>
      </c>
      <c r="J22" s="12" t="s">
        <v>122</v>
      </c>
      <c r="K22" s="64" t="s">
        <v>123</v>
      </c>
      <c r="L22" s="12" t="s">
        <v>114</v>
      </c>
      <c r="M22" s="80">
        <v>105</v>
      </c>
      <c r="N22" s="80">
        <v>177</v>
      </c>
      <c r="O22" s="80">
        <v>210</v>
      </c>
      <c r="P22" s="80">
        <v>212</v>
      </c>
      <c r="Q22" s="71">
        <f t="shared" ref="Q22:Q27" si="14">SUM(M22:P22)</f>
        <v>704</v>
      </c>
      <c r="R22" s="70" t="s">
        <v>124</v>
      </c>
      <c r="S22" s="70" t="s">
        <v>125</v>
      </c>
      <c r="T22" s="4" t="s">
        <v>59</v>
      </c>
      <c r="U22" s="4" t="s">
        <v>117</v>
      </c>
      <c r="V22" s="71">
        <f t="shared" ref="V22:V27" si="15">M22</f>
        <v>105</v>
      </c>
      <c r="W22" s="85">
        <v>108</v>
      </c>
      <c r="X22" s="73">
        <f t="shared" ref="X22:X27" si="16">IFERROR(IF(W22/V22&gt;1,1,W22/V22),0)</f>
        <v>1</v>
      </c>
      <c r="Y22" s="110" t="s">
        <v>345</v>
      </c>
      <c r="Z22" s="96" t="s">
        <v>353</v>
      </c>
      <c r="AA22" s="71">
        <f t="shared" ref="AA22:AA27" si="17">N22</f>
        <v>177</v>
      </c>
      <c r="AB22" s="41"/>
      <c r="AC22" s="73">
        <f t="shared" ref="AC22:AC27" si="18">IFERROR(IF(AB22/AA22&gt;1,1,AB22/AA22),0)</f>
        <v>0</v>
      </c>
      <c r="AD22" s="4"/>
      <c r="AE22" s="4"/>
      <c r="AF22" s="71">
        <f t="shared" ref="AF22:AF27" si="19">O22</f>
        <v>210</v>
      </c>
      <c r="AG22" s="41"/>
      <c r="AH22" s="73">
        <f t="shared" ref="AH22:AH27" si="20">IFERROR(IF(AG22/AF22&gt;1,1,AG22/AF22),0)</f>
        <v>0</v>
      </c>
      <c r="AI22" s="4"/>
      <c r="AJ22" s="4"/>
      <c r="AK22" s="71">
        <f t="shared" ref="AK22:AK27" si="21">P22</f>
        <v>212</v>
      </c>
      <c r="AL22" s="41"/>
      <c r="AM22" s="73">
        <f t="shared" ref="AM22:AM27" si="22">IFERROR(IF(AL22/AK22&gt;1,1,AL22/AK22),0)</f>
        <v>0</v>
      </c>
      <c r="AN22" s="4"/>
      <c r="AO22" s="4"/>
      <c r="AP22" s="77">
        <f t="shared" ref="AP22:AP27" si="23">Q22</f>
        <v>704</v>
      </c>
      <c r="AQ22" s="89">
        <f t="shared" ref="AQ22:AQ26" si="24">IFERROR(W22+AB22+AG22+AL22,0)</f>
        <v>108</v>
      </c>
      <c r="AR22" s="74">
        <f t="shared" si="5"/>
        <v>0.15340909090909091</v>
      </c>
    </row>
    <row r="23" spans="1:44" s="5" customFormat="1" ht="130.5" x14ac:dyDescent="0.35">
      <c r="A23" s="63" t="s">
        <v>126</v>
      </c>
      <c r="B23" s="64" t="s">
        <v>127</v>
      </c>
      <c r="C23" s="11" t="s">
        <v>47</v>
      </c>
      <c r="D23" s="11" t="s">
        <v>109</v>
      </c>
      <c r="E23" s="11" t="s">
        <v>109</v>
      </c>
      <c r="F23" s="11" t="s">
        <v>110</v>
      </c>
      <c r="G23" s="12" t="s">
        <v>65</v>
      </c>
      <c r="H23" s="66" t="s">
        <v>128</v>
      </c>
      <c r="I23" s="67" t="s">
        <v>129</v>
      </c>
      <c r="J23" s="12" t="s">
        <v>130</v>
      </c>
      <c r="K23" s="64" t="s">
        <v>131</v>
      </c>
      <c r="L23" s="12" t="s">
        <v>114</v>
      </c>
      <c r="M23" s="81">
        <v>88</v>
      </c>
      <c r="N23" s="81">
        <v>147</v>
      </c>
      <c r="O23" s="81">
        <v>176</v>
      </c>
      <c r="P23" s="81">
        <v>176</v>
      </c>
      <c r="Q23" s="71">
        <f t="shared" si="14"/>
        <v>587</v>
      </c>
      <c r="R23" s="70" t="s">
        <v>124</v>
      </c>
      <c r="S23" s="70" t="s">
        <v>125</v>
      </c>
      <c r="T23" s="4" t="s">
        <v>59</v>
      </c>
      <c r="U23" s="4" t="s">
        <v>117</v>
      </c>
      <c r="V23" s="71">
        <f t="shared" si="15"/>
        <v>88</v>
      </c>
      <c r="W23" s="85">
        <v>130</v>
      </c>
      <c r="X23" s="73">
        <f t="shared" si="16"/>
        <v>1</v>
      </c>
      <c r="Y23" s="110" t="s">
        <v>346</v>
      </c>
      <c r="Z23" s="96" t="s">
        <v>353</v>
      </c>
      <c r="AA23" s="71">
        <f t="shared" si="17"/>
        <v>147</v>
      </c>
      <c r="AB23" s="41"/>
      <c r="AC23" s="73">
        <f t="shared" si="18"/>
        <v>0</v>
      </c>
      <c r="AD23" s="4"/>
      <c r="AE23" s="4"/>
      <c r="AF23" s="71">
        <f t="shared" si="19"/>
        <v>176</v>
      </c>
      <c r="AG23" s="41"/>
      <c r="AH23" s="73">
        <f t="shared" si="20"/>
        <v>0</v>
      </c>
      <c r="AI23" s="4"/>
      <c r="AJ23" s="4"/>
      <c r="AK23" s="71">
        <f t="shared" si="21"/>
        <v>176</v>
      </c>
      <c r="AL23" s="41"/>
      <c r="AM23" s="73">
        <f t="shared" si="22"/>
        <v>0</v>
      </c>
      <c r="AN23" s="4"/>
      <c r="AO23" s="4"/>
      <c r="AP23" s="77">
        <f t="shared" si="23"/>
        <v>587</v>
      </c>
      <c r="AQ23" s="89">
        <f t="shared" si="24"/>
        <v>130</v>
      </c>
      <c r="AR23" s="74">
        <f t="shared" si="5"/>
        <v>0.22146507666098808</v>
      </c>
    </row>
    <row r="24" spans="1:44" s="5" customFormat="1" ht="101.5" x14ac:dyDescent="0.35">
      <c r="A24" s="63" t="s">
        <v>132</v>
      </c>
      <c r="B24" s="64" t="s">
        <v>133</v>
      </c>
      <c r="C24" s="11" t="s">
        <v>134</v>
      </c>
      <c r="D24" s="11" t="s">
        <v>109</v>
      </c>
      <c r="E24" s="11" t="s">
        <v>109</v>
      </c>
      <c r="F24" s="11" t="s">
        <v>110</v>
      </c>
      <c r="G24" s="12" t="s">
        <v>65</v>
      </c>
      <c r="H24" s="66" t="s">
        <v>135</v>
      </c>
      <c r="I24" s="67" t="s">
        <v>136</v>
      </c>
      <c r="J24" s="12" t="s">
        <v>137</v>
      </c>
      <c r="K24" s="64" t="s">
        <v>138</v>
      </c>
      <c r="L24" s="12" t="s">
        <v>114</v>
      </c>
      <c r="M24" s="81">
        <v>59</v>
      </c>
      <c r="N24" s="81">
        <v>72</v>
      </c>
      <c r="O24" s="81">
        <v>84</v>
      </c>
      <c r="P24" s="81">
        <v>77</v>
      </c>
      <c r="Q24" s="71">
        <f t="shared" si="14"/>
        <v>292</v>
      </c>
      <c r="R24" s="70" t="s">
        <v>139</v>
      </c>
      <c r="S24" s="70" t="s">
        <v>140</v>
      </c>
      <c r="T24" s="4" t="s">
        <v>59</v>
      </c>
      <c r="U24" s="4" t="s">
        <v>59</v>
      </c>
      <c r="V24" s="71">
        <f t="shared" si="15"/>
        <v>59</v>
      </c>
      <c r="W24" s="85">
        <v>84</v>
      </c>
      <c r="X24" s="82">
        <f t="shared" si="16"/>
        <v>1</v>
      </c>
      <c r="Y24" s="106" t="s">
        <v>356</v>
      </c>
      <c r="Z24" s="99" t="s">
        <v>340</v>
      </c>
      <c r="AA24" s="71">
        <f t="shared" si="17"/>
        <v>72</v>
      </c>
      <c r="AB24" s="41"/>
      <c r="AC24" s="73">
        <f t="shared" si="18"/>
        <v>0</v>
      </c>
      <c r="AD24" s="4"/>
      <c r="AE24" s="4"/>
      <c r="AF24" s="71">
        <f t="shared" si="19"/>
        <v>84</v>
      </c>
      <c r="AG24" s="41"/>
      <c r="AH24" s="73">
        <f t="shared" si="20"/>
        <v>0</v>
      </c>
      <c r="AI24" s="4"/>
      <c r="AJ24" s="4"/>
      <c r="AK24" s="71">
        <f t="shared" si="21"/>
        <v>77</v>
      </c>
      <c r="AL24" s="41"/>
      <c r="AM24" s="73">
        <f t="shared" si="22"/>
        <v>0</v>
      </c>
      <c r="AN24" s="4"/>
      <c r="AO24" s="4"/>
      <c r="AP24" s="77">
        <f t="shared" si="23"/>
        <v>292</v>
      </c>
      <c r="AQ24" s="89">
        <f>IFERROR(W24+AB24+AG24+AL24,0)</f>
        <v>84</v>
      </c>
      <c r="AR24" s="74">
        <f t="shared" si="5"/>
        <v>0.28767123287671231</v>
      </c>
    </row>
    <row r="25" spans="1:44" s="5" customFormat="1" ht="87" x14ac:dyDescent="0.35">
      <c r="A25" s="63" t="s">
        <v>141</v>
      </c>
      <c r="B25" s="64" t="s">
        <v>142</v>
      </c>
      <c r="C25" s="11" t="s">
        <v>47</v>
      </c>
      <c r="D25" s="11" t="s">
        <v>109</v>
      </c>
      <c r="E25" s="11" t="s">
        <v>109</v>
      </c>
      <c r="F25" s="11" t="s">
        <v>110</v>
      </c>
      <c r="G25" s="12" t="s">
        <v>65</v>
      </c>
      <c r="H25" s="66" t="s">
        <v>143</v>
      </c>
      <c r="I25" s="67" t="s">
        <v>136</v>
      </c>
      <c r="J25" s="12" t="s">
        <v>144</v>
      </c>
      <c r="K25" s="64" t="s">
        <v>145</v>
      </c>
      <c r="L25" s="12" t="s">
        <v>114</v>
      </c>
      <c r="M25" s="81">
        <v>83</v>
      </c>
      <c r="N25" s="81">
        <v>104</v>
      </c>
      <c r="O25" s="81">
        <v>120</v>
      </c>
      <c r="P25" s="81">
        <v>107</v>
      </c>
      <c r="Q25" s="71">
        <f t="shared" si="14"/>
        <v>414</v>
      </c>
      <c r="R25" s="70" t="s">
        <v>146</v>
      </c>
      <c r="S25" s="70" t="s">
        <v>140</v>
      </c>
      <c r="T25" s="4" t="s">
        <v>59</v>
      </c>
      <c r="U25" s="4" t="s">
        <v>59</v>
      </c>
      <c r="V25" s="71">
        <f t="shared" si="15"/>
        <v>83</v>
      </c>
      <c r="W25" s="85">
        <v>140</v>
      </c>
      <c r="X25" s="82">
        <f t="shared" si="16"/>
        <v>1</v>
      </c>
      <c r="Y25" s="106" t="s">
        <v>357</v>
      </c>
      <c r="Z25" s="100" t="s">
        <v>336</v>
      </c>
      <c r="AA25" s="71">
        <f t="shared" si="17"/>
        <v>104</v>
      </c>
      <c r="AB25" s="41"/>
      <c r="AC25" s="73">
        <f t="shared" si="18"/>
        <v>0</v>
      </c>
      <c r="AD25" s="4"/>
      <c r="AE25" s="4"/>
      <c r="AF25" s="71">
        <f t="shared" si="19"/>
        <v>120</v>
      </c>
      <c r="AG25" s="41"/>
      <c r="AH25" s="73">
        <f t="shared" si="20"/>
        <v>0</v>
      </c>
      <c r="AI25" s="4"/>
      <c r="AJ25" s="4"/>
      <c r="AK25" s="71">
        <f t="shared" si="21"/>
        <v>107</v>
      </c>
      <c r="AL25" s="41"/>
      <c r="AM25" s="73">
        <f t="shared" si="22"/>
        <v>0</v>
      </c>
      <c r="AN25" s="4"/>
      <c r="AO25" s="4"/>
      <c r="AP25" s="77">
        <f t="shared" si="23"/>
        <v>414</v>
      </c>
      <c r="AQ25" s="89">
        <f t="shared" si="24"/>
        <v>140</v>
      </c>
      <c r="AR25" s="74">
        <f t="shared" si="5"/>
        <v>0.33816425120772947</v>
      </c>
    </row>
    <row r="26" spans="1:44" s="5" customFormat="1" ht="87" x14ac:dyDescent="0.35">
      <c r="A26" s="63" t="s">
        <v>147</v>
      </c>
      <c r="B26" s="78" t="s">
        <v>148</v>
      </c>
      <c r="C26" s="11" t="s">
        <v>47</v>
      </c>
      <c r="D26" s="11" t="s">
        <v>109</v>
      </c>
      <c r="E26" s="11" t="s">
        <v>109</v>
      </c>
      <c r="F26" s="11" t="s">
        <v>110</v>
      </c>
      <c r="G26" s="12" t="s">
        <v>65</v>
      </c>
      <c r="H26" s="66" t="s">
        <v>149</v>
      </c>
      <c r="I26" s="67" t="s">
        <v>136</v>
      </c>
      <c r="J26" s="12" t="s">
        <v>150</v>
      </c>
      <c r="K26" s="64" t="s">
        <v>151</v>
      </c>
      <c r="L26" s="12" t="s">
        <v>114</v>
      </c>
      <c r="M26" s="81">
        <v>31</v>
      </c>
      <c r="N26" s="81">
        <v>39</v>
      </c>
      <c r="O26" s="81">
        <v>46</v>
      </c>
      <c r="P26" s="81">
        <v>39</v>
      </c>
      <c r="Q26" s="71">
        <f t="shared" si="14"/>
        <v>155</v>
      </c>
      <c r="R26" s="70" t="s">
        <v>152</v>
      </c>
      <c r="S26" s="70" t="s">
        <v>140</v>
      </c>
      <c r="T26" s="4" t="s">
        <v>59</v>
      </c>
      <c r="U26" s="4" t="s">
        <v>59</v>
      </c>
      <c r="V26" s="71">
        <f t="shared" si="15"/>
        <v>31</v>
      </c>
      <c r="W26" s="85">
        <v>35</v>
      </c>
      <c r="X26" s="73">
        <f t="shared" si="16"/>
        <v>1</v>
      </c>
      <c r="Y26" s="107" t="s">
        <v>358</v>
      </c>
      <c r="Z26" s="100" t="s">
        <v>337</v>
      </c>
      <c r="AA26" s="71">
        <f t="shared" si="17"/>
        <v>39</v>
      </c>
      <c r="AB26" s="41"/>
      <c r="AC26" s="73">
        <f t="shared" si="18"/>
        <v>0</v>
      </c>
      <c r="AD26" s="4"/>
      <c r="AE26" s="4"/>
      <c r="AF26" s="71">
        <f t="shared" si="19"/>
        <v>46</v>
      </c>
      <c r="AG26" s="41"/>
      <c r="AH26" s="73">
        <f t="shared" si="20"/>
        <v>0</v>
      </c>
      <c r="AI26" s="4"/>
      <c r="AJ26" s="4"/>
      <c r="AK26" s="71">
        <f t="shared" si="21"/>
        <v>39</v>
      </c>
      <c r="AL26" s="41"/>
      <c r="AM26" s="73">
        <f t="shared" si="22"/>
        <v>0</v>
      </c>
      <c r="AN26" s="4"/>
      <c r="AO26" s="4"/>
      <c r="AP26" s="77">
        <f t="shared" si="23"/>
        <v>155</v>
      </c>
      <c r="AQ26" s="89">
        <f t="shared" si="24"/>
        <v>35</v>
      </c>
      <c r="AR26" s="74">
        <f t="shared" si="5"/>
        <v>0.22580645161290322</v>
      </c>
    </row>
    <row r="27" spans="1:44" s="5" customFormat="1" ht="116" x14ac:dyDescent="0.35">
      <c r="A27" s="63" t="s">
        <v>153</v>
      </c>
      <c r="B27" s="78" t="s">
        <v>154</v>
      </c>
      <c r="C27" s="11" t="s">
        <v>47</v>
      </c>
      <c r="D27" s="11" t="s">
        <v>109</v>
      </c>
      <c r="E27" s="11" t="s">
        <v>109</v>
      </c>
      <c r="F27" s="11" t="s">
        <v>110</v>
      </c>
      <c r="G27" s="12" t="s">
        <v>65</v>
      </c>
      <c r="H27" s="66" t="s">
        <v>155</v>
      </c>
      <c r="I27" s="67" t="s">
        <v>156</v>
      </c>
      <c r="J27" s="12" t="s">
        <v>157</v>
      </c>
      <c r="K27" s="64" t="s">
        <v>158</v>
      </c>
      <c r="L27" s="12" t="s">
        <v>114</v>
      </c>
      <c r="M27" s="81">
        <v>4</v>
      </c>
      <c r="N27" s="81">
        <v>5</v>
      </c>
      <c r="O27" s="81">
        <v>7</v>
      </c>
      <c r="P27" s="81">
        <v>5</v>
      </c>
      <c r="Q27" s="71">
        <f t="shared" si="14"/>
        <v>21</v>
      </c>
      <c r="R27" s="70" t="s">
        <v>159</v>
      </c>
      <c r="S27" s="70" t="s">
        <v>140</v>
      </c>
      <c r="T27" s="4" t="s">
        <v>59</v>
      </c>
      <c r="U27" s="4" t="s">
        <v>59</v>
      </c>
      <c r="V27" s="71">
        <f t="shared" si="15"/>
        <v>4</v>
      </c>
      <c r="W27" s="85">
        <v>4</v>
      </c>
      <c r="X27" s="73">
        <f t="shared" si="16"/>
        <v>1</v>
      </c>
      <c r="Y27" s="107" t="s">
        <v>338</v>
      </c>
      <c r="Z27" s="100" t="s">
        <v>339</v>
      </c>
      <c r="AA27" s="71">
        <f t="shared" si="17"/>
        <v>5</v>
      </c>
      <c r="AB27" s="41"/>
      <c r="AC27" s="73">
        <f t="shared" si="18"/>
        <v>0</v>
      </c>
      <c r="AD27" s="4"/>
      <c r="AE27" s="4"/>
      <c r="AF27" s="71">
        <f t="shared" si="19"/>
        <v>7</v>
      </c>
      <c r="AG27" s="41"/>
      <c r="AH27" s="73">
        <f t="shared" si="20"/>
        <v>0</v>
      </c>
      <c r="AI27" s="4"/>
      <c r="AJ27" s="4"/>
      <c r="AK27" s="71">
        <f t="shared" si="21"/>
        <v>5</v>
      </c>
      <c r="AL27" s="41"/>
      <c r="AM27" s="73">
        <f t="shared" si="22"/>
        <v>0</v>
      </c>
      <c r="AN27" s="4"/>
      <c r="AO27" s="4"/>
      <c r="AP27" s="77">
        <f t="shared" si="23"/>
        <v>21</v>
      </c>
      <c r="AQ27" s="89">
        <f t="shared" ref="AQ27" si="25">IFERROR(W27+AB27+AG27+AL27,0)</f>
        <v>4</v>
      </c>
      <c r="AR27" s="74">
        <f t="shared" ref="AR27" si="26">IFERROR(IF(AQ27/AP27&gt;1,1,AQ27/AP27),0)</f>
        <v>0.19047619047619047</v>
      </c>
    </row>
    <row r="28" spans="1:44" s="2" customFormat="1" ht="15.5" x14ac:dyDescent="0.35">
      <c r="A28" s="17"/>
      <c r="B28" s="15" t="s">
        <v>160</v>
      </c>
      <c r="C28" s="17"/>
      <c r="D28" s="17"/>
      <c r="E28" s="17"/>
      <c r="F28" s="17"/>
      <c r="G28" s="17"/>
      <c r="H28" s="17"/>
      <c r="I28" s="17"/>
      <c r="J28" s="17"/>
      <c r="K28" s="17"/>
      <c r="L28" s="17"/>
      <c r="M28" s="38"/>
      <c r="N28" s="38"/>
      <c r="O28" s="38"/>
      <c r="P28" s="38"/>
      <c r="Q28" s="38"/>
      <c r="R28" s="17"/>
      <c r="S28" s="17"/>
      <c r="T28" s="17"/>
      <c r="U28" s="38"/>
      <c r="V28" s="34"/>
      <c r="W28" s="34"/>
      <c r="X28" s="42">
        <f>AVERAGE(X14:X27)*80%</f>
        <v>0.75099198790627364</v>
      </c>
      <c r="Y28" s="16"/>
      <c r="Z28" s="101"/>
      <c r="AA28" s="38"/>
      <c r="AB28" s="34"/>
      <c r="AC28" s="42">
        <f>AVERAGE(AC13:AC27)*80%</f>
        <v>0</v>
      </c>
      <c r="AD28" s="16"/>
      <c r="AE28" s="16"/>
      <c r="AF28" s="38"/>
      <c r="AG28" s="34"/>
      <c r="AH28" s="42">
        <f>AVERAGE(AH13:AH27)*80%</f>
        <v>0</v>
      </c>
      <c r="AI28" s="16"/>
      <c r="AJ28" s="16"/>
      <c r="AK28" s="38"/>
      <c r="AL28" s="34"/>
      <c r="AM28" s="42">
        <f>AVERAGE(AM13:AM27)*80%</f>
        <v>0</v>
      </c>
      <c r="AN28" s="17"/>
      <c r="AO28" s="17"/>
      <c r="AP28" s="38"/>
      <c r="AQ28" s="34"/>
      <c r="AR28" s="42">
        <f>AVERAGE(AR14:AR27)*80%</f>
        <v>0.24249676757767713</v>
      </c>
    </row>
    <row r="29" spans="1:44" s="5" customFormat="1" ht="72.5" x14ac:dyDescent="0.35">
      <c r="A29" s="30" t="s">
        <v>161</v>
      </c>
      <c r="B29" s="53" t="s">
        <v>162</v>
      </c>
      <c r="C29" s="31" t="s">
        <v>163</v>
      </c>
      <c r="D29" s="31" t="s">
        <v>164</v>
      </c>
      <c r="E29" s="31" t="s">
        <v>165</v>
      </c>
      <c r="F29" s="31" t="s">
        <v>166</v>
      </c>
      <c r="G29" s="31" t="s">
        <v>65</v>
      </c>
      <c r="H29" s="53" t="s">
        <v>167</v>
      </c>
      <c r="I29" s="53" t="s">
        <v>53</v>
      </c>
      <c r="J29" s="54">
        <v>0.87</v>
      </c>
      <c r="K29" s="55" t="s">
        <v>168</v>
      </c>
      <c r="L29" s="32" t="s">
        <v>114</v>
      </c>
      <c r="M29" s="56">
        <v>0</v>
      </c>
      <c r="N29" s="56">
        <v>1</v>
      </c>
      <c r="O29" s="56">
        <v>0</v>
      </c>
      <c r="P29" s="56">
        <v>1</v>
      </c>
      <c r="Q29" s="56">
        <f>SUM(M29:P29)</f>
        <v>2</v>
      </c>
      <c r="R29" s="53" t="s">
        <v>169</v>
      </c>
      <c r="S29" s="53" t="s">
        <v>170</v>
      </c>
      <c r="T29" s="31" t="s">
        <v>59</v>
      </c>
      <c r="U29" s="31" t="s">
        <v>171</v>
      </c>
      <c r="V29" s="56">
        <f>M29</f>
        <v>0</v>
      </c>
      <c r="W29" s="87">
        <v>0</v>
      </c>
      <c r="X29" s="43">
        <f t="shared" ref="X29:X32" si="27">IFERROR(IF(W29/V29&gt;1,1,W29/V29),0)</f>
        <v>0</v>
      </c>
      <c r="Y29" s="111" t="s">
        <v>347</v>
      </c>
      <c r="Z29" s="102" t="s">
        <v>347</v>
      </c>
      <c r="AA29" s="56">
        <f>N29</f>
        <v>1</v>
      </c>
      <c r="AB29" s="35"/>
      <c r="AC29" s="43">
        <f t="shared" ref="AC29:AC32" si="28">IFERROR(IF(AB29/AA29&gt;1,1,AB29/AA29),0)</f>
        <v>0</v>
      </c>
      <c r="AD29" s="31"/>
      <c r="AE29" s="31"/>
      <c r="AF29" s="56">
        <f>O29</f>
        <v>0</v>
      </c>
      <c r="AG29" s="35"/>
      <c r="AH29" s="43">
        <f t="shared" ref="AH29:AH32" si="29">IFERROR(IF(AG29/AF29&gt;1,1,AG29/AF29),0)</f>
        <v>0</v>
      </c>
      <c r="AI29" s="31"/>
      <c r="AJ29" s="31"/>
      <c r="AK29" s="56">
        <f>P29</f>
        <v>1</v>
      </c>
      <c r="AL29" s="35"/>
      <c r="AM29" s="43">
        <f t="shared" ref="AM29:AM32" si="30">IFERROR(IF(AL29/AK29&gt;1,1,AL29/AK29),0)</f>
        <v>0</v>
      </c>
      <c r="AN29" s="31"/>
      <c r="AO29" s="31"/>
      <c r="AP29" s="61">
        <f>Q29</f>
        <v>2</v>
      </c>
      <c r="AQ29" s="90">
        <f>IFERROR(AB29+AL29,0)</f>
        <v>0</v>
      </c>
      <c r="AR29" s="46">
        <f t="shared" ref="AR29:AR32" si="31">IFERROR(IF(AQ29/AP29&gt;1,1,AQ29/AP29),0)</f>
        <v>0</v>
      </c>
    </row>
    <row r="30" spans="1:44" s="5" customFormat="1" ht="232" x14ac:dyDescent="0.35">
      <c r="A30" s="30" t="s">
        <v>172</v>
      </c>
      <c r="B30" s="53" t="s">
        <v>173</v>
      </c>
      <c r="C30" s="31" t="s">
        <v>63</v>
      </c>
      <c r="D30" s="31" t="s">
        <v>174</v>
      </c>
      <c r="E30" s="31" t="s">
        <v>175</v>
      </c>
      <c r="F30" s="31" t="s">
        <v>176</v>
      </c>
      <c r="G30" s="31" t="s">
        <v>65</v>
      </c>
      <c r="H30" s="53" t="s">
        <v>177</v>
      </c>
      <c r="I30" s="53" t="s">
        <v>53</v>
      </c>
      <c r="J30" s="57">
        <v>1</v>
      </c>
      <c r="K30" s="53" t="s">
        <v>178</v>
      </c>
      <c r="L30" s="32" t="s">
        <v>99</v>
      </c>
      <c r="M30" s="57">
        <v>1</v>
      </c>
      <c r="N30" s="57">
        <v>1</v>
      </c>
      <c r="O30" s="57">
        <v>1</v>
      </c>
      <c r="P30" s="57">
        <v>1</v>
      </c>
      <c r="Q30" s="57">
        <f>AVERAGE(M30:P30)</f>
        <v>1</v>
      </c>
      <c r="R30" s="53" t="s">
        <v>179</v>
      </c>
      <c r="S30" s="53" t="s">
        <v>180</v>
      </c>
      <c r="T30" s="31" t="s">
        <v>59</v>
      </c>
      <c r="U30" s="31" t="s">
        <v>181</v>
      </c>
      <c r="V30" s="57">
        <f t="shared" ref="V30:V32" si="32">M30</f>
        <v>1</v>
      </c>
      <c r="W30" s="88">
        <v>0.9677</v>
      </c>
      <c r="X30" s="43">
        <f t="shared" si="27"/>
        <v>0.9677</v>
      </c>
      <c r="Y30" s="111" t="s">
        <v>348</v>
      </c>
      <c r="Z30" s="102" t="s">
        <v>352</v>
      </c>
      <c r="AA30" s="57">
        <f t="shared" ref="AA30:AA32" si="33">N30</f>
        <v>1</v>
      </c>
      <c r="AB30" s="35"/>
      <c r="AC30" s="43">
        <f t="shared" si="28"/>
        <v>0</v>
      </c>
      <c r="AD30" s="31"/>
      <c r="AE30" s="31"/>
      <c r="AF30" s="57">
        <f t="shared" ref="AF30:AF32" si="34">O30</f>
        <v>1</v>
      </c>
      <c r="AG30" s="35"/>
      <c r="AH30" s="43">
        <f t="shared" si="29"/>
        <v>0</v>
      </c>
      <c r="AI30" s="31"/>
      <c r="AJ30" s="31"/>
      <c r="AK30" s="57">
        <f t="shared" ref="AK30:AK32" si="35">P30</f>
        <v>1</v>
      </c>
      <c r="AL30" s="35"/>
      <c r="AM30" s="43">
        <f t="shared" si="30"/>
        <v>0</v>
      </c>
      <c r="AN30" s="31"/>
      <c r="AO30" s="31"/>
      <c r="AP30" s="62">
        <f t="shared" ref="AP30:AP32" si="36">Q30</f>
        <v>1</v>
      </c>
      <c r="AQ30" s="90">
        <f>IFERROR(AVERAGE(W30,AB30,AG30,AL30)*0.25,0)</f>
        <v>0.241925</v>
      </c>
      <c r="AR30" s="46">
        <f t="shared" si="31"/>
        <v>0.241925</v>
      </c>
    </row>
    <row r="31" spans="1:44" s="5" customFormat="1" ht="87" x14ac:dyDescent="0.35">
      <c r="A31" s="30" t="s">
        <v>182</v>
      </c>
      <c r="B31" s="58" t="s">
        <v>183</v>
      </c>
      <c r="C31" s="31" t="s">
        <v>163</v>
      </c>
      <c r="D31" s="31" t="s">
        <v>164</v>
      </c>
      <c r="E31" s="31" t="s">
        <v>184</v>
      </c>
      <c r="F31" s="31" t="s">
        <v>185</v>
      </c>
      <c r="G31" s="31" t="s">
        <v>65</v>
      </c>
      <c r="H31" s="53" t="s">
        <v>186</v>
      </c>
      <c r="I31" s="55" t="s">
        <v>53</v>
      </c>
      <c r="J31" s="59" t="s">
        <v>187</v>
      </c>
      <c r="K31" s="53" t="s">
        <v>188</v>
      </c>
      <c r="L31" s="32" t="s">
        <v>114</v>
      </c>
      <c r="M31" s="57">
        <v>1</v>
      </c>
      <c r="N31" s="57">
        <v>0</v>
      </c>
      <c r="O31" s="57">
        <v>0</v>
      </c>
      <c r="P31" s="57">
        <v>0</v>
      </c>
      <c r="Q31" s="60">
        <f>SUM(M31:P31)</f>
        <v>1</v>
      </c>
      <c r="R31" s="53" t="s">
        <v>189</v>
      </c>
      <c r="S31" s="53" t="s">
        <v>190</v>
      </c>
      <c r="T31" s="31" t="s">
        <v>59</v>
      </c>
      <c r="U31" s="31" t="s">
        <v>191</v>
      </c>
      <c r="V31" s="57">
        <f t="shared" si="32"/>
        <v>1</v>
      </c>
      <c r="W31" s="88">
        <v>1</v>
      </c>
      <c r="X31" s="43">
        <f t="shared" si="27"/>
        <v>1</v>
      </c>
      <c r="Y31" s="111" t="s">
        <v>349</v>
      </c>
      <c r="Z31" s="102" t="s">
        <v>350</v>
      </c>
      <c r="AA31" s="57">
        <f t="shared" si="33"/>
        <v>0</v>
      </c>
      <c r="AB31" s="35"/>
      <c r="AC31" s="43">
        <f t="shared" si="28"/>
        <v>0</v>
      </c>
      <c r="AD31" s="31"/>
      <c r="AE31" s="31"/>
      <c r="AF31" s="57">
        <f t="shared" si="34"/>
        <v>0</v>
      </c>
      <c r="AG31" s="35"/>
      <c r="AH31" s="43">
        <f t="shared" si="29"/>
        <v>0</v>
      </c>
      <c r="AI31" s="31"/>
      <c r="AJ31" s="31"/>
      <c r="AK31" s="57">
        <f t="shared" si="35"/>
        <v>0</v>
      </c>
      <c r="AL31" s="35"/>
      <c r="AM31" s="43">
        <f t="shared" si="30"/>
        <v>0</v>
      </c>
      <c r="AN31" s="31"/>
      <c r="AO31" s="31"/>
      <c r="AP31" s="62">
        <f t="shared" si="36"/>
        <v>1</v>
      </c>
      <c r="AQ31" s="90">
        <f>IFERROR(W31,0)</f>
        <v>1</v>
      </c>
      <c r="AR31" s="46">
        <f t="shared" si="31"/>
        <v>1</v>
      </c>
    </row>
    <row r="32" spans="1:44" s="5" customFormat="1" ht="87" x14ac:dyDescent="0.35">
      <c r="A32" s="30" t="s">
        <v>192</v>
      </c>
      <c r="B32" s="58" t="s">
        <v>193</v>
      </c>
      <c r="C32" s="31" t="s">
        <v>163</v>
      </c>
      <c r="D32" s="31" t="s">
        <v>164</v>
      </c>
      <c r="E32" s="31" t="s">
        <v>184</v>
      </c>
      <c r="F32" s="31" t="s">
        <v>185</v>
      </c>
      <c r="G32" s="31" t="s">
        <v>65</v>
      </c>
      <c r="H32" s="53" t="s">
        <v>194</v>
      </c>
      <c r="I32" s="55" t="s">
        <v>53</v>
      </c>
      <c r="J32" s="59" t="s">
        <v>195</v>
      </c>
      <c r="K32" s="53" t="s">
        <v>196</v>
      </c>
      <c r="L32" s="32" t="s">
        <v>99</v>
      </c>
      <c r="M32" s="57">
        <v>1</v>
      </c>
      <c r="N32" s="57">
        <v>1</v>
      </c>
      <c r="O32" s="57">
        <v>1</v>
      </c>
      <c r="P32" s="57">
        <v>1</v>
      </c>
      <c r="Q32" s="57">
        <f>AVERAGE(M32:P32)</f>
        <v>1</v>
      </c>
      <c r="R32" s="53" t="s">
        <v>189</v>
      </c>
      <c r="S32" s="53" t="s">
        <v>190</v>
      </c>
      <c r="T32" s="31" t="s">
        <v>59</v>
      </c>
      <c r="U32" s="31" t="s">
        <v>191</v>
      </c>
      <c r="V32" s="57">
        <f t="shared" si="32"/>
        <v>1</v>
      </c>
      <c r="W32" s="88">
        <v>0.63300000000000001</v>
      </c>
      <c r="X32" s="43">
        <f t="shared" si="27"/>
        <v>0.63300000000000001</v>
      </c>
      <c r="Y32" s="111" t="s">
        <v>351</v>
      </c>
      <c r="Z32" s="102" t="s">
        <v>350</v>
      </c>
      <c r="AA32" s="57">
        <f t="shared" si="33"/>
        <v>1</v>
      </c>
      <c r="AB32" s="35"/>
      <c r="AC32" s="43">
        <f t="shared" si="28"/>
        <v>0</v>
      </c>
      <c r="AD32" s="31"/>
      <c r="AE32" s="31"/>
      <c r="AF32" s="57">
        <f t="shared" si="34"/>
        <v>1</v>
      </c>
      <c r="AG32" s="35"/>
      <c r="AH32" s="43">
        <f t="shared" si="29"/>
        <v>0</v>
      </c>
      <c r="AI32" s="31"/>
      <c r="AJ32" s="31"/>
      <c r="AK32" s="57">
        <f t="shared" si="35"/>
        <v>1</v>
      </c>
      <c r="AL32" s="35"/>
      <c r="AM32" s="43">
        <f t="shared" si="30"/>
        <v>0</v>
      </c>
      <c r="AN32" s="31"/>
      <c r="AO32" s="31"/>
      <c r="AP32" s="62">
        <f t="shared" si="36"/>
        <v>1</v>
      </c>
      <c r="AQ32" s="90">
        <f>IFERROR(AVERAGE(W32,AB32,AG32,AL32)*0.25,0)</f>
        <v>0.15825</v>
      </c>
      <c r="AR32" s="46">
        <f t="shared" si="31"/>
        <v>0.15825</v>
      </c>
    </row>
    <row r="33" spans="1:44" s="2" customFormat="1" ht="15.5" x14ac:dyDescent="0.35">
      <c r="A33" s="33"/>
      <c r="B33" s="33" t="s">
        <v>197</v>
      </c>
      <c r="C33" s="33"/>
      <c r="D33" s="33"/>
      <c r="E33" s="33"/>
      <c r="F33" s="33"/>
      <c r="G33" s="33"/>
      <c r="H33" s="33"/>
      <c r="I33" s="33"/>
      <c r="J33" s="33"/>
      <c r="K33" s="33"/>
      <c r="L33" s="33"/>
      <c r="M33" s="39"/>
      <c r="N33" s="39"/>
      <c r="O33" s="39"/>
      <c r="P33" s="39"/>
      <c r="Q33" s="39"/>
      <c r="R33" s="33"/>
      <c r="S33" s="33"/>
      <c r="T33" s="33"/>
      <c r="U33" s="33"/>
      <c r="V33" s="39"/>
      <c r="W33" s="36"/>
      <c r="X33" s="44">
        <f>AVERAGE(X30,X31,X32)*20%</f>
        <v>0.17337999999999998</v>
      </c>
      <c r="Y33" s="33"/>
      <c r="Z33" s="103"/>
      <c r="AA33" s="39"/>
      <c r="AB33" s="36"/>
      <c r="AC33" s="44">
        <f>AVERAGE(AC29,AC30,AC32)*20%</f>
        <v>0</v>
      </c>
      <c r="AD33" s="33"/>
      <c r="AE33" s="33"/>
      <c r="AF33" s="39"/>
      <c r="AG33" s="36"/>
      <c r="AH33" s="44">
        <f>AVERAGE(AH30,AH32)*20%</f>
        <v>0</v>
      </c>
      <c r="AI33" s="33"/>
      <c r="AJ33" s="33"/>
      <c r="AK33" s="39"/>
      <c r="AL33" s="36"/>
      <c r="AM33" s="44">
        <f>AVERAGE(AM29,AM30,AM32)*20%</f>
        <v>0</v>
      </c>
      <c r="AN33" s="33"/>
      <c r="AO33" s="33"/>
      <c r="AP33" s="39"/>
      <c r="AQ33" s="91"/>
      <c r="AR33" s="44">
        <f>AVERAGE(AR30:AR32)*20%</f>
        <v>9.3345000000000011E-2</v>
      </c>
    </row>
    <row r="34" spans="1:44" s="3" customFormat="1" ht="18.5" x14ac:dyDescent="0.45">
      <c r="A34" s="18"/>
      <c r="B34" s="18" t="s">
        <v>198</v>
      </c>
      <c r="C34" s="18"/>
      <c r="D34" s="18"/>
      <c r="E34" s="18"/>
      <c r="F34" s="18"/>
      <c r="G34" s="18"/>
      <c r="H34" s="18"/>
      <c r="I34" s="18"/>
      <c r="J34" s="18"/>
      <c r="K34" s="18"/>
      <c r="L34" s="18"/>
      <c r="M34" s="40"/>
      <c r="N34" s="40"/>
      <c r="O34" s="40"/>
      <c r="P34" s="40"/>
      <c r="Q34" s="40"/>
      <c r="R34" s="18"/>
      <c r="S34" s="18"/>
      <c r="T34" s="18"/>
      <c r="U34" s="18"/>
      <c r="V34" s="40"/>
      <c r="W34" s="37"/>
      <c r="X34" s="45">
        <f>X28+X33</f>
        <v>0.92437198790627362</v>
      </c>
      <c r="Y34" s="18"/>
      <c r="Z34" s="104"/>
      <c r="AA34" s="40"/>
      <c r="AB34" s="37"/>
      <c r="AC34" s="45">
        <f>AD28+AC33</f>
        <v>0</v>
      </c>
      <c r="AD34" s="18"/>
      <c r="AE34" s="18"/>
      <c r="AF34" s="40"/>
      <c r="AG34" s="37"/>
      <c r="AH34" s="45">
        <f>AI28+AH33</f>
        <v>0</v>
      </c>
      <c r="AI34" s="18"/>
      <c r="AJ34" s="18"/>
      <c r="AK34" s="40"/>
      <c r="AL34" s="37"/>
      <c r="AM34" s="45">
        <f>AN28+AM33</f>
        <v>0</v>
      </c>
      <c r="AN34" s="18"/>
      <c r="AO34" s="18"/>
      <c r="AP34" s="40"/>
      <c r="AQ34" s="92"/>
      <c r="AR34" s="45">
        <f>AR28+AR33</f>
        <v>0.33584176757767714</v>
      </c>
    </row>
  </sheetData>
  <sheetProtection formatCells="0" formatRows="0" insertRows="0" insertHyperlinks="0" deleteRows="0" sort="0" autoFilter="0" pivotTables="0"/>
  <mergeCells count="25">
    <mergeCell ref="R11:U11"/>
    <mergeCell ref="AP11:AR11"/>
    <mergeCell ref="AK11:AO11"/>
    <mergeCell ref="AF11:AJ11"/>
    <mergeCell ref="AA11:AE11"/>
    <mergeCell ref="V11:Z11"/>
    <mergeCell ref="A11:B11"/>
    <mergeCell ref="G11:K11"/>
    <mergeCell ref="L11:Q11"/>
    <mergeCell ref="D11:E11"/>
    <mergeCell ref="C11:C12"/>
    <mergeCell ref="F11:F12"/>
    <mergeCell ref="A1:G1"/>
    <mergeCell ref="H1:I1"/>
    <mergeCell ref="F3:I3"/>
    <mergeCell ref="H4:I4"/>
    <mergeCell ref="H5:I5"/>
    <mergeCell ref="A7:B7"/>
    <mergeCell ref="C7:D7"/>
    <mergeCell ref="A3:B6"/>
    <mergeCell ref="C3:D6"/>
    <mergeCell ref="H6:I6"/>
    <mergeCell ref="F7:F8"/>
    <mergeCell ref="G7:G8"/>
    <mergeCell ref="H7:I8"/>
  </mergeCells>
  <phoneticPr fontId="10" type="noConversion"/>
  <dataValidations count="2">
    <dataValidation allowBlank="1" showInputMessage="1" showErrorMessage="1" error="Escriba un texto " promptTitle="Cualquier contenido" sqref="I10 F4:F6 F7" xr:uid="{00000000-0002-0000-0100-000000000000}"/>
    <dataValidation type="decimal" allowBlank="1" showInputMessage="1" showErrorMessage="1" sqref="V13:X27 U28:X28 V29:X34 AH13:AH34 AC13:AC34 AM13:AM34 AR13:AR34" xr:uid="{2620A730-8CA7-472C-88BC-172E885C72B7}">
      <formula1>0</formula1>
      <formula2>1000000</formula2>
    </dataValidation>
  </dataValidations>
  <pageMargins left="0.7" right="0.7" top="0.75" bottom="0.75" header="0.3" footer="0.3"/>
  <pageSetup paperSize="9" orientation="portrait" r:id="rId1"/>
  <ignoredErrors>
    <ignoredError sqref="Q30:Q31 AH28 X28 AC28 AM28 AR28 AQ31 AQ19 Q19" formula="1"/>
  </ignoredErrors>
  <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Escriba un texto " promptTitle="Cualquier contenido" xr:uid="{00000000-0002-0000-0100-000001000000}">
          <x14:formula1>
            <xm:f>Listas!#REF!</xm:f>
          </x14:formula1>
          <xm:sqref>I35:I1048576</xm:sqref>
        </x14:dataValidation>
        <x14:dataValidation type="list" allowBlank="1" showInputMessage="1" showErrorMessage="1" xr:uid="{368CAFF5-BE04-4FFF-B338-51D69BA23554}">
          <x14:formula1>
            <xm:f>Listas!$B$2:$B$10</xm:f>
          </x14:formula1>
          <xm:sqref>C29:C32 C13:C27</xm:sqref>
        </x14:dataValidation>
        <x14:dataValidation type="list" allowBlank="1" showInputMessage="1" showErrorMessage="1" xr:uid="{644DEEAA-0D3C-4060-99CA-C576A2F91A4D}">
          <x14:formula1>
            <xm:f>Listas!$F$2:$F$4</xm:f>
          </x14:formula1>
          <xm:sqref>G29:G32 G13:G27</xm:sqref>
        </x14:dataValidation>
        <x14:dataValidation type="list" allowBlank="1" showInputMessage="1" showErrorMessage="1" xr:uid="{F27B990B-F8E1-43B0-B8F7-E94519E68711}">
          <x14:formula1>
            <xm:f>Listas!$G$2:$G$5</xm:f>
          </x14:formula1>
          <xm:sqref>L29:L32 L13:L27</xm:sqref>
        </x14:dataValidation>
        <x14:dataValidation type="list" allowBlank="1" showInputMessage="1" showErrorMessage="1" xr:uid="{04D58E5A-C535-424D-AAB5-8991AB9C5DFB}">
          <x14:formula1>
            <xm:f>Listas!$C$2:$C$9</xm:f>
          </x14:formula1>
          <xm:sqref>D29:D32 D13:D27</xm:sqref>
        </x14:dataValidation>
        <x14:dataValidation type="list" allowBlank="1" showInputMessage="1" showErrorMessage="1" xr:uid="{F6AE8673-425F-47F4-8692-64AAB292128E}">
          <x14:formula1>
            <xm:f>Listas!$D$2:$D$21</xm:f>
          </x14:formula1>
          <xm:sqref>E29:E32</xm:sqref>
        </x14:dataValidation>
        <x14:dataValidation type="list" allowBlank="1" showInputMessage="1" showErrorMessage="1" xr:uid="{80A19DC1-4D67-4B84-B2EE-734B5921D124}">
          <x14:formula1>
            <xm:f>Listas!$A$2:$A$45</xm:f>
          </x14:formula1>
          <xm:sqref>T29:U32 T13:U27</xm:sqref>
        </x14:dataValidation>
        <x14:dataValidation type="list" allowBlank="1" showInputMessage="1" showErrorMessage="1" xr:uid="{73D3BAA3-161C-4EFF-A6DC-4C9BF82C293D}">
          <x14:formula1>
            <xm:f>Listas!$E$2:$E$20</xm:f>
          </x14:formula1>
          <xm:sqref>F29:F32 F13:F27</xm:sqref>
        </x14:dataValidation>
        <x14:dataValidation type="list" allowBlank="1" showInputMessage="1" showErrorMessage="1" xr:uid="{FC2EA39A-10D3-4DA9-9161-C5FF039BB1B4}">
          <x14:formula1>
            <xm:f>Listas!$H$2:$H$21</xm:f>
          </x14:formula1>
          <xm:sqref>C3:D8</xm:sqref>
        </x14:dataValidation>
        <x14:dataValidation type="list" allowBlank="1" showInputMessage="1" showErrorMessage="1" xr:uid="{64307E82-7C96-44D3-975B-E7FF1B9529FE}">
          <x14:formula1>
            <xm:f>Listas!$D$2:$D$22</xm:f>
          </x14:formula1>
          <xm:sqref>E13:E27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CE4A7-E14A-439F-AD3C-95A05839D294}">
  <dimension ref="A1:B20"/>
  <sheetViews>
    <sheetView workbookViewId="0">
      <selection sqref="A1:B20"/>
    </sheetView>
  </sheetViews>
  <sheetFormatPr baseColWidth="10" defaultColWidth="11.453125" defaultRowHeight="14.5" x14ac:dyDescent="0.35"/>
  <cols>
    <col min="1" max="1" width="29" style="49" bestFit="1" customWidth="1"/>
    <col min="2" max="2" width="70.453125" style="49" customWidth="1"/>
  </cols>
  <sheetData>
    <row r="1" spans="1:2" ht="21" x14ac:dyDescent="0.35">
      <c r="A1" s="166" t="s">
        <v>199</v>
      </c>
      <c r="B1" s="166"/>
    </row>
    <row r="2" spans="1:2" ht="21" x14ac:dyDescent="0.35">
      <c r="A2" s="50" t="s">
        <v>200</v>
      </c>
      <c r="B2" s="50" t="s">
        <v>201</v>
      </c>
    </row>
    <row r="3" spans="1:2" x14ac:dyDescent="0.35">
      <c r="A3" s="51" t="s">
        <v>202</v>
      </c>
      <c r="B3" s="52" t="s">
        <v>203</v>
      </c>
    </row>
    <row r="4" spans="1:2" ht="43.5" x14ac:dyDescent="0.35">
      <c r="A4" s="51" t="s">
        <v>204</v>
      </c>
      <c r="B4" s="52" t="s">
        <v>205</v>
      </c>
    </row>
    <row r="5" spans="1:2" ht="43.5" x14ac:dyDescent="0.35">
      <c r="A5" s="51" t="s">
        <v>206</v>
      </c>
      <c r="B5" s="52" t="s">
        <v>207</v>
      </c>
    </row>
    <row r="6" spans="1:2" x14ac:dyDescent="0.35">
      <c r="A6" s="51" t="s">
        <v>208</v>
      </c>
      <c r="B6" s="52" t="s">
        <v>209</v>
      </c>
    </row>
    <row r="7" spans="1:2" x14ac:dyDescent="0.35">
      <c r="A7" s="51" t="s">
        <v>210</v>
      </c>
      <c r="B7" s="52" t="s">
        <v>209</v>
      </c>
    </row>
    <row r="8" spans="1:2" ht="145" x14ac:dyDescent="0.35">
      <c r="A8" s="51" t="s">
        <v>211</v>
      </c>
      <c r="B8" s="52" t="s">
        <v>212</v>
      </c>
    </row>
    <row r="9" spans="1:2" ht="29" x14ac:dyDescent="0.35">
      <c r="A9" s="51" t="s">
        <v>213</v>
      </c>
      <c r="B9" s="52" t="s">
        <v>214</v>
      </c>
    </row>
    <row r="10" spans="1:2" ht="29" x14ac:dyDescent="0.35">
      <c r="A10" s="51" t="s">
        <v>215</v>
      </c>
      <c r="B10" s="52" t="s">
        <v>216</v>
      </c>
    </row>
    <row r="11" spans="1:2" ht="72.5" x14ac:dyDescent="0.35">
      <c r="A11" s="51" t="s">
        <v>217</v>
      </c>
      <c r="B11" s="52" t="s">
        <v>218</v>
      </c>
    </row>
    <row r="12" spans="1:2" ht="29" x14ac:dyDescent="0.35">
      <c r="A12" s="51" t="s">
        <v>219</v>
      </c>
      <c r="B12" s="52" t="s">
        <v>220</v>
      </c>
    </row>
    <row r="13" spans="1:2" ht="261" x14ac:dyDescent="0.35">
      <c r="A13" s="51" t="s">
        <v>221</v>
      </c>
      <c r="B13" s="52" t="s">
        <v>222</v>
      </c>
    </row>
    <row r="14" spans="1:2" ht="29" x14ac:dyDescent="0.35">
      <c r="A14" s="51" t="s">
        <v>223</v>
      </c>
      <c r="B14" s="52" t="s">
        <v>224</v>
      </c>
    </row>
    <row r="15" spans="1:2" ht="29" x14ac:dyDescent="0.35">
      <c r="A15" s="51" t="s">
        <v>225</v>
      </c>
      <c r="B15" s="52" t="s">
        <v>226</v>
      </c>
    </row>
    <row r="16" spans="1:2" ht="29" x14ac:dyDescent="0.35">
      <c r="A16" s="51" t="s">
        <v>227</v>
      </c>
      <c r="B16" s="52" t="s">
        <v>228</v>
      </c>
    </row>
    <row r="17" spans="1:2" ht="29" x14ac:dyDescent="0.35">
      <c r="A17" s="51" t="s">
        <v>229</v>
      </c>
      <c r="B17" s="52" t="s">
        <v>230</v>
      </c>
    </row>
    <row r="18" spans="1:2" ht="29" x14ac:dyDescent="0.35">
      <c r="A18" s="51" t="s">
        <v>231</v>
      </c>
      <c r="B18" s="52" t="s">
        <v>232</v>
      </c>
    </row>
    <row r="19" spans="1:2" ht="58" x14ac:dyDescent="0.35">
      <c r="A19" s="51" t="s">
        <v>233</v>
      </c>
      <c r="B19" s="52" t="s">
        <v>234</v>
      </c>
    </row>
    <row r="20" spans="1:2" ht="43.5" x14ac:dyDescent="0.35">
      <c r="A20" s="51" t="s">
        <v>235</v>
      </c>
      <c r="B20" s="52" t="s">
        <v>236</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
  <sheetViews>
    <sheetView topLeftCell="E1" workbookViewId="0">
      <selection activeCell="H11" sqref="H11"/>
    </sheetView>
  </sheetViews>
  <sheetFormatPr baseColWidth="10" defaultColWidth="11.453125" defaultRowHeight="14.5" x14ac:dyDescent="0.35"/>
  <cols>
    <col min="1" max="1" width="45.81640625" customWidth="1"/>
    <col min="2" max="2" width="120.1796875" customWidth="1"/>
    <col min="3" max="3" width="33.81640625" customWidth="1"/>
    <col min="4" max="4" width="53" customWidth="1"/>
    <col min="5" max="5" width="46.54296875" customWidth="1"/>
    <col min="6" max="6" width="15.7265625" bestFit="1" customWidth="1"/>
    <col min="7" max="7" width="20.7265625" bestFit="1" customWidth="1"/>
    <col min="8" max="8" width="177.1796875" bestFit="1" customWidth="1"/>
  </cols>
  <sheetData>
    <row r="1" spans="1:8" s="29" customFormat="1" x14ac:dyDescent="0.35">
      <c r="A1" s="29" t="s">
        <v>237</v>
      </c>
      <c r="B1" s="29" t="s">
        <v>238</v>
      </c>
      <c r="C1" s="29" t="s">
        <v>239</v>
      </c>
      <c r="D1" s="29" t="s">
        <v>240</v>
      </c>
      <c r="E1" s="29" t="s">
        <v>13</v>
      </c>
      <c r="F1" s="29" t="s">
        <v>26</v>
      </c>
      <c r="G1" s="29" t="s">
        <v>31</v>
      </c>
      <c r="H1" s="29" t="s">
        <v>2</v>
      </c>
    </row>
    <row r="2" spans="1:8" x14ac:dyDescent="0.35">
      <c r="A2" t="s">
        <v>241</v>
      </c>
      <c r="B2" t="s">
        <v>242</v>
      </c>
      <c r="C2" t="s">
        <v>243</v>
      </c>
      <c r="D2" s="48" t="s">
        <v>244</v>
      </c>
      <c r="E2" s="10" t="s">
        <v>245</v>
      </c>
      <c r="F2" t="s">
        <v>65</v>
      </c>
      <c r="G2" t="s">
        <v>114</v>
      </c>
      <c r="H2" t="s">
        <v>246</v>
      </c>
    </row>
    <row r="3" spans="1:8" x14ac:dyDescent="0.35">
      <c r="A3" t="s">
        <v>171</v>
      </c>
      <c r="B3" t="s">
        <v>247</v>
      </c>
      <c r="C3" t="s">
        <v>48</v>
      </c>
      <c r="D3" s="48" t="s">
        <v>248</v>
      </c>
      <c r="E3" s="10" t="s">
        <v>176</v>
      </c>
      <c r="F3" t="s">
        <v>249</v>
      </c>
      <c r="G3" t="s">
        <v>99</v>
      </c>
      <c r="H3" t="s">
        <v>250</v>
      </c>
    </row>
    <row r="4" spans="1:8" x14ac:dyDescent="0.35">
      <c r="A4" t="s">
        <v>181</v>
      </c>
      <c r="B4" t="s">
        <v>163</v>
      </c>
      <c r="C4" t="s">
        <v>164</v>
      </c>
      <c r="D4" s="48" t="s">
        <v>49</v>
      </c>
      <c r="E4" s="10" t="s">
        <v>251</v>
      </c>
      <c r="F4" t="s">
        <v>51</v>
      </c>
      <c r="G4" t="s">
        <v>56</v>
      </c>
      <c r="H4" t="s">
        <v>252</v>
      </c>
    </row>
    <row r="5" spans="1:8" x14ac:dyDescent="0.35">
      <c r="A5" t="s">
        <v>253</v>
      </c>
      <c r="B5" t="s">
        <v>47</v>
      </c>
      <c r="C5" t="s">
        <v>254</v>
      </c>
      <c r="D5" s="48" t="s">
        <v>64</v>
      </c>
      <c r="E5" s="10" t="s">
        <v>255</v>
      </c>
      <c r="G5" t="s">
        <v>256</v>
      </c>
      <c r="H5" t="s">
        <v>257</v>
      </c>
    </row>
    <row r="6" spans="1:8" x14ac:dyDescent="0.35">
      <c r="A6" t="s">
        <v>258</v>
      </c>
      <c r="B6" t="s">
        <v>63</v>
      </c>
      <c r="C6" t="s">
        <v>174</v>
      </c>
      <c r="D6" s="48" t="s">
        <v>78</v>
      </c>
      <c r="E6" s="10" t="s">
        <v>259</v>
      </c>
      <c r="H6" t="s">
        <v>260</v>
      </c>
    </row>
    <row r="7" spans="1:8" x14ac:dyDescent="0.35">
      <c r="A7" t="s">
        <v>261</v>
      </c>
      <c r="B7" t="s">
        <v>134</v>
      </c>
      <c r="C7" t="s">
        <v>262</v>
      </c>
      <c r="D7" s="48" t="s">
        <v>263</v>
      </c>
      <c r="E7" s="10" t="s">
        <v>264</v>
      </c>
      <c r="H7" t="s">
        <v>265</v>
      </c>
    </row>
    <row r="8" spans="1:8" x14ac:dyDescent="0.35">
      <c r="A8" t="s">
        <v>266</v>
      </c>
      <c r="B8" t="s">
        <v>267</v>
      </c>
      <c r="C8" t="s">
        <v>268</v>
      </c>
      <c r="D8" s="48" t="s">
        <v>269</v>
      </c>
      <c r="E8" s="10" t="s">
        <v>270</v>
      </c>
      <c r="H8" t="s">
        <v>271</v>
      </c>
    </row>
    <row r="9" spans="1:8" x14ac:dyDescent="0.35">
      <c r="A9" t="s">
        <v>272</v>
      </c>
      <c r="B9" t="s">
        <v>273</v>
      </c>
      <c r="C9" s="48" t="s">
        <v>109</v>
      </c>
      <c r="D9" s="48" t="s">
        <v>274</v>
      </c>
      <c r="E9" s="10" t="s">
        <v>275</v>
      </c>
      <c r="H9" t="s">
        <v>276</v>
      </c>
    </row>
    <row r="10" spans="1:8" x14ac:dyDescent="0.35">
      <c r="A10" t="s">
        <v>277</v>
      </c>
      <c r="B10" t="s">
        <v>278</v>
      </c>
      <c r="D10" s="48" t="s">
        <v>279</v>
      </c>
      <c r="E10" s="10" t="s">
        <v>280</v>
      </c>
      <c r="H10" t="s">
        <v>281</v>
      </c>
    </row>
    <row r="11" spans="1:8" x14ac:dyDescent="0.35">
      <c r="A11" t="s">
        <v>60</v>
      </c>
      <c r="D11" s="48" t="s">
        <v>282</v>
      </c>
      <c r="E11" s="10" t="s">
        <v>79</v>
      </c>
      <c r="H11" t="s">
        <v>283</v>
      </c>
    </row>
    <row r="12" spans="1:8" x14ac:dyDescent="0.35">
      <c r="A12" t="s">
        <v>117</v>
      </c>
      <c r="D12" s="48" t="s">
        <v>284</v>
      </c>
      <c r="E12" s="10" t="s">
        <v>285</v>
      </c>
      <c r="H12" t="s">
        <v>3</v>
      </c>
    </row>
    <row r="13" spans="1:8" x14ac:dyDescent="0.35">
      <c r="A13" t="s">
        <v>286</v>
      </c>
      <c r="D13" s="48" t="s">
        <v>287</v>
      </c>
      <c r="E13" s="10" t="s">
        <v>288</v>
      </c>
      <c r="H13" t="s">
        <v>289</v>
      </c>
    </row>
    <row r="14" spans="1:8" x14ac:dyDescent="0.35">
      <c r="A14" t="s">
        <v>290</v>
      </c>
      <c r="D14" s="48" t="s">
        <v>184</v>
      </c>
      <c r="E14" s="10" t="s">
        <v>291</v>
      </c>
      <c r="F14" s="10"/>
      <c r="H14" t="s">
        <v>292</v>
      </c>
    </row>
    <row r="15" spans="1:8" x14ac:dyDescent="0.35">
      <c r="A15" t="s">
        <v>293</v>
      </c>
      <c r="D15" s="48" t="s">
        <v>165</v>
      </c>
      <c r="E15" s="10" t="s">
        <v>50</v>
      </c>
      <c r="F15" s="10"/>
      <c r="H15" t="s">
        <v>294</v>
      </c>
    </row>
    <row r="16" spans="1:8" x14ac:dyDescent="0.35">
      <c r="A16" t="s">
        <v>295</v>
      </c>
      <c r="D16" s="48" t="s">
        <v>296</v>
      </c>
      <c r="E16" s="10" t="s">
        <v>110</v>
      </c>
      <c r="F16" s="10"/>
      <c r="H16" t="s">
        <v>297</v>
      </c>
    </row>
    <row r="17" spans="1:8" x14ac:dyDescent="0.35">
      <c r="A17" t="s">
        <v>298</v>
      </c>
      <c r="D17" s="48" t="s">
        <v>299</v>
      </c>
      <c r="E17" s="10" t="s">
        <v>166</v>
      </c>
      <c r="F17" s="10"/>
      <c r="H17" t="s">
        <v>300</v>
      </c>
    </row>
    <row r="18" spans="1:8" x14ac:dyDescent="0.35">
      <c r="A18" t="s">
        <v>301</v>
      </c>
      <c r="D18" s="48" t="s">
        <v>175</v>
      </c>
      <c r="E18" s="10" t="s">
        <v>302</v>
      </c>
      <c r="F18" s="10"/>
      <c r="H18" t="s">
        <v>303</v>
      </c>
    </row>
    <row r="19" spans="1:8" x14ac:dyDescent="0.35">
      <c r="A19" t="s">
        <v>304</v>
      </c>
      <c r="D19" s="48" t="s">
        <v>305</v>
      </c>
      <c r="E19" s="10" t="s">
        <v>306</v>
      </c>
      <c r="F19" s="10"/>
      <c r="H19" t="s">
        <v>307</v>
      </c>
    </row>
    <row r="20" spans="1:8" x14ac:dyDescent="0.35">
      <c r="A20" t="s">
        <v>191</v>
      </c>
      <c r="D20" s="48" t="s">
        <v>308</v>
      </c>
      <c r="E20" s="10" t="s">
        <v>185</v>
      </c>
      <c r="F20" s="10"/>
      <c r="H20" t="s">
        <v>309</v>
      </c>
    </row>
    <row r="21" spans="1:8" x14ac:dyDescent="0.35">
      <c r="A21" t="s">
        <v>310</v>
      </c>
      <c r="C21" s="48"/>
      <c r="D21" s="48" t="s">
        <v>311</v>
      </c>
      <c r="E21" s="10"/>
      <c r="F21" s="10"/>
      <c r="H21" t="s">
        <v>312</v>
      </c>
    </row>
    <row r="22" spans="1:8" x14ac:dyDescent="0.35">
      <c r="A22" t="s">
        <v>313</v>
      </c>
      <c r="D22" s="48" t="s">
        <v>109</v>
      </c>
    </row>
    <row r="23" spans="1:8" x14ac:dyDescent="0.35">
      <c r="A23" t="s">
        <v>314</v>
      </c>
    </row>
    <row r="24" spans="1:8" x14ac:dyDescent="0.35">
      <c r="A24" t="s">
        <v>315</v>
      </c>
    </row>
    <row r="25" spans="1:8" x14ac:dyDescent="0.35">
      <c r="A25" t="s">
        <v>316</v>
      </c>
    </row>
    <row r="26" spans="1:8" x14ac:dyDescent="0.35">
      <c r="A26" t="s">
        <v>317</v>
      </c>
    </row>
    <row r="27" spans="1:8" x14ac:dyDescent="0.35">
      <c r="A27" t="s">
        <v>318</v>
      </c>
    </row>
    <row r="28" spans="1:8" x14ac:dyDescent="0.35">
      <c r="A28" t="s">
        <v>319</v>
      </c>
    </row>
    <row r="29" spans="1:8" x14ac:dyDescent="0.35">
      <c r="A29" t="s">
        <v>320</v>
      </c>
    </row>
    <row r="30" spans="1:8" x14ac:dyDescent="0.35">
      <c r="A30" t="s">
        <v>321</v>
      </c>
    </row>
    <row r="31" spans="1:8" x14ac:dyDescent="0.35">
      <c r="A31" t="s">
        <v>322</v>
      </c>
    </row>
    <row r="32" spans="1:8" x14ac:dyDescent="0.35">
      <c r="A32" t="s">
        <v>323</v>
      </c>
    </row>
    <row r="33" spans="1:1" x14ac:dyDescent="0.35">
      <c r="A33" t="s">
        <v>324</v>
      </c>
    </row>
    <row r="34" spans="1:1" x14ac:dyDescent="0.35">
      <c r="A34" t="s">
        <v>325</v>
      </c>
    </row>
    <row r="35" spans="1:1" x14ac:dyDescent="0.35">
      <c r="A35" t="s">
        <v>326</v>
      </c>
    </row>
    <row r="36" spans="1:1" x14ac:dyDescent="0.35">
      <c r="A36" t="s">
        <v>59</v>
      </c>
    </row>
    <row r="37" spans="1:1" x14ac:dyDescent="0.35">
      <c r="A37" t="s">
        <v>327</v>
      </c>
    </row>
    <row r="38" spans="1:1" x14ac:dyDescent="0.35">
      <c r="A38" t="s">
        <v>328</v>
      </c>
    </row>
    <row r="39" spans="1:1" x14ac:dyDescent="0.35">
      <c r="A39" t="s">
        <v>329</v>
      </c>
    </row>
    <row r="40" spans="1:1" x14ac:dyDescent="0.35">
      <c r="A40" t="s">
        <v>330</v>
      </c>
    </row>
    <row r="41" spans="1:1" x14ac:dyDescent="0.35">
      <c r="A41" t="s">
        <v>331</v>
      </c>
    </row>
    <row r="42" spans="1:1" x14ac:dyDescent="0.35">
      <c r="A42" t="s">
        <v>332</v>
      </c>
    </row>
    <row r="43" spans="1:1" x14ac:dyDescent="0.35">
      <c r="A43" t="s">
        <v>333</v>
      </c>
    </row>
    <row r="44" spans="1:1" x14ac:dyDescent="0.35">
      <c r="A44" t="s">
        <v>334</v>
      </c>
    </row>
    <row r="45" spans="1:1" x14ac:dyDescent="0.35">
      <c r="A45" t="s">
        <v>335</v>
      </c>
    </row>
  </sheetData>
  <sheetProtection formatCells="0" formatColumns="0" formatRows="0" insertColumns="0" insertRows="0" insertHyperlinks="0" deleteColumns="0" deleteRows="0" sort="0" autoFilter="0" pivotTables="0"/>
  <sortState xmlns:xlrd2="http://schemas.microsoft.com/office/spreadsheetml/2017/richdata2" ref="E2:E20">
    <sortCondition ref="E2:E2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9eccd4074f4ecc1b43eae58e59815e77">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1064704957d33cbe06bca652ec563e9b"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Props1.xml><?xml version="1.0" encoding="utf-8"?>
<ds:datastoreItem xmlns:ds="http://schemas.openxmlformats.org/officeDocument/2006/customXml" ds:itemID="{265251AB-C88B-4079-B78F-2291AC2E7ABC}">
  <ds:schemaRefs>
    <ds:schemaRef ds:uri="http://schemas.microsoft.com/sharepoint/v3/contenttype/forms"/>
  </ds:schemaRefs>
</ds:datastoreItem>
</file>

<file path=customXml/itemProps2.xml><?xml version="1.0" encoding="utf-8"?>
<ds:datastoreItem xmlns:ds="http://schemas.openxmlformats.org/officeDocument/2006/customXml" ds:itemID="{37784A38-8344-4EFC-97E8-4CC37EDE7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1d2e24-7be0-47eb-a1db-99cc6d75caff"/>
    <ds:schemaRef ds:uri="d6eaa91c-3afb-4015-aba1-5ff992c1a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D912C2-67FF-4F74-B857-B8D2F5FE6CA6}">
  <ds:schemaRefs>
    <ds:schemaRef ds:uri="http://schemas.microsoft.com/office/2006/documentManagement/types"/>
    <ds:schemaRef ds:uri="http://purl.org/dc/terms/"/>
    <ds:schemaRef ds:uri="http://schemas.openxmlformats.org/package/2006/metadata/core-properties"/>
    <ds:schemaRef ds:uri="http://purl.org/dc/elements/1.1/"/>
    <ds:schemaRef ds:uri="http://purl.org/dc/dcmitype/"/>
    <ds:schemaRef ds:uri="4d1d2e24-7be0-47eb-a1db-99cc6d75caff"/>
    <ds:schemaRef ds:uri="http://schemas.microsoft.com/office/2006/metadata/properties"/>
    <ds:schemaRef ds:uri="http://www.w3.org/XML/1998/namespace"/>
    <ds:schemaRef ds:uri="http://schemas.microsoft.com/office/infopath/2007/PartnerControls"/>
    <ds:schemaRef ds:uri="d6eaa91c-3afb-4015-aba1-5ff992c1a5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PG AL</vt:lpstr>
      <vt:lpstr>Instrucciones</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Leidy Johana Avila Arias</cp:lastModifiedBy>
  <cp:revision/>
  <dcterms:created xsi:type="dcterms:W3CDTF">2021-01-25T18:44:53Z</dcterms:created>
  <dcterms:modified xsi:type="dcterms:W3CDTF">2026-09-07T18:18:42Z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