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9"/>
  <workbookPr defaultThemeVersion="166925"/>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AI/MP PLANEACIÓN ESTRATÉGICA/P Planeación Institucional/PG PIN/"/>
    </mc:Choice>
  </mc:AlternateContent>
  <xr:revisionPtr revIDLastSave="178" documentId="13_ncr:1_{0532A3E1-58F1-468B-863A-7EB050CF1E5C}" xr6:coauthVersionLast="47" xr6:coauthVersionMax="47" xr10:uidLastSave="{E63C6BD0-F9AF-4B91-812E-3CF8F044FA6F}"/>
  <bookViews>
    <workbookView xWindow="-120" yWindow="-120" windowWidth="29040" windowHeight="15720" xr2:uid="{00000000-000D-0000-FFFF-FFFF00000000}"/>
  </bookViews>
  <sheets>
    <sheet name="PG NC" sheetId="1" r:id="rId1"/>
    <sheet name="Instrucciones" sheetId="3" r:id="rId2"/>
    <sheet name="Listas" sheetId="2" r:id="rId3"/>
  </sheets>
  <definedNames>
    <definedName name="_xlnm._FilterDatabase" localSheetId="0" hidden="1">'PG NC'!$G$11:$G$20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7" i="1" l="1"/>
  <c r="AT13" i="1"/>
  <c r="AT18" i="1"/>
  <c r="AT19" i="1"/>
  <c r="AT20" i="1"/>
  <c r="AT22" i="1"/>
  <c r="AT24" i="1"/>
  <c r="AA26" i="1"/>
  <c r="AA21" i="1"/>
  <c r="AT25" i="1"/>
  <c r="AA27" i="1"/>
  <c r="AU16" i="1"/>
  <c r="AT16" i="1"/>
  <c r="AT15" i="1"/>
  <c r="AU12" i="1"/>
  <c r="AT12" i="1"/>
  <c r="AU11" i="1" l="1"/>
  <c r="AT14" i="1"/>
  <c r="AT11" i="1"/>
  <c r="Z25" i="1"/>
  <c r="Z24" i="1"/>
  <c r="Z17" i="1"/>
  <c r="Z14" i="1"/>
  <c r="Z12" i="1"/>
  <c r="T20" i="1"/>
  <c r="AS20" i="1" s="1"/>
  <c r="T19" i="1"/>
  <c r="AS19" i="1" s="1"/>
  <c r="T18" i="1"/>
  <c r="AS18" i="1" s="1"/>
  <c r="T17" i="1"/>
  <c r="AS17" i="1" s="1"/>
  <c r="T16" i="1"/>
  <c r="AS16" i="1" s="1"/>
  <c r="T15" i="1"/>
  <c r="AS15" i="1" s="1"/>
  <c r="T14" i="1"/>
  <c r="AS14" i="1" s="1"/>
  <c r="T13" i="1"/>
  <c r="AS13" i="1" s="1"/>
  <c r="T12" i="1"/>
  <c r="AS12" i="1" s="1"/>
  <c r="T11" i="1"/>
  <c r="AS11" i="1" s="1"/>
  <c r="AN16" i="1"/>
  <c r="AP16" i="1" s="1"/>
  <c r="AN17" i="1"/>
  <c r="AP17" i="1" s="1"/>
  <c r="AN18" i="1"/>
  <c r="AP18" i="1" s="1"/>
  <c r="AN19" i="1"/>
  <c r="AP19" i="1" s="1"/>
  <c r="AN20" i="1"/>
  <c r="AP20" i="1" s="1"/>
  <c r="AI16" i="1"/>
  <c r="AK16" i="1" s="1"/>
  <c r="AI17" i="1"/>
  <c r="AK17" i="1" s="1"/>
  <c r="AI18" i="1"/>
  <c r="AK18" i="1" s="1"/>
  <c r="AI19" i="1"/>
  <c r="AK19" i="1" s="1"/>
  <c r="AI20" i="1"/>
  <c r="AK20" i="1" s="1"/>
  <c r="AD16" i="1"/>
  <c r="AF16" i="1" s="1"/>
  <c r="AD17" i="1"/>
  <c r="AF17" i="1" s="1"/>
  <c r="AD18" i="1"/>
  <c r="AF18" i="1" s="1"/>
  <c r="AD19" i="1"/>
  <c r="AF19" i="1" s="1"/>
  <c r="AD20" i="1"/>
  <c r="AF20" i="1" s="1"/>
  <c r="Y16" i="1"/>
  <c r="AA16" i="1" s="1"/>
  <c r="Y17" i="1"/>
  <c r="Y18" i="1"/>
  <c r="AA18" i="1" s="1"/>
  <c r="Y19" i="1"/>
  <c r="AA19" i="1" s="1"/>
  <c r="Y20" i="1"/>
  <c r="AA20" i="1" s="1"/>
  <c r="AN25" i="1"/>
  <c r="AP25" i="1" s="1"/>
  <c r="AI25" i="1"/>
  <c r="AK25" i="1" s="1"/>
  <c r="AD25" i="1"/>
  <c r="AF25" i="1" s="1"/>
  <c r="Y25" i="1"/>
  <c r="AA25" i="1" s="1"/>
  <c r="AN24" i="1"/>
  <c r="AP24" i="1" s="1"/>
  <c r="AI24" i="1"/>
  <c r="AK24" i="1" s="1"/>
  <c r="AD24" i="1"/>
  <c r="AF24" i="1" s="1"/>
  <c r="Y24" i="1"/>
  <c r="AA24" i="1" s="1"/>
  <c r="AT23" i="1"/>
  <c r="AN23" i="1"/>
  <c r="AP23" i="1" s="1"/>
  <c r="AI23" i="1"/>
  <c r="AK23" i="1" s="1"/>
  <c r="AD23" i="1"/>
  <c r="AF23" i="1" s="1"/>
  <c r="Y23" i="1"/>
  <c r="AA23" i="1" s="1"/>
  <c r="AN22" i="1"/>
  <c r="AP22" i="1" s="1"/>
  <c r="AI22" i="1"/>
  <c r="AK22" i="1" s="1"/>
  <c r="AD22" i="1"/>
  <c r="AF22" i="1" s="1"/>
  <c r="Y22" i="1"/>
  <c r="AA22" i="1" s="1"/>
  <c r="T25" i="1"/>
  <c r="AS25" i="1" s="1"/>
  <c r="T24" i="1"/>
  <c r="AS24" i="1" s="1"/>
  <c r="T23" i="1"/>
  <c r="AS23" i="1" s="1"/>
  <c r="T22" i="1"/>
  <c r="AS22"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Y13" i="1"/>
  <c r="AA13" i="1" s="1"/>
  <c r="Y14" i="1"/>
  <c r="Y15" i="1"/>
  <c r="AA15" i="1" s="1"/>
  <c r="Y11" i="1"/>
  <c r="AA11" i="1" s="1"/>
  <c r="AA17" i="1" l="1"/>
  <c r="AA14" i="1"/>
  <c r="AA12" i="1"/>
  <c r="AU20" i="1"/>
  <c r="AU14" i="1"/>
  <c r="AU17" i="1"/>
  <c r="AU19" i="1"/>
  <c r="AU18" i="1"/>
  <c r="AP26" i="1"/>
  <c r="AF26" i="1"/>
  <c r="AK21" i="1"/>
  <c r="AF21" i="1"/>
  <c r="AK26" i="1"/>
  <c r="AU15" i="1"/>
  <c r="AP21" i="1"/>
  <c r="AU25" i="1"/>
  <c r="AU24" i="1"/>
  <c r="AU23" i="1"/>
  <c r="AU22" i="1"/>
  <c r="AU13" i="1"/>
  <c r="AU21" i="1" l="1"/>
  <c r="AU26" i="1"/>
  <c r="AU27" i="1"/>
  <c r="AF27" i="1"/>
  <c r="AK27" i="1"/>
  <c r="AP27" i="1"/>
</calcChain>
</file>

<file path=xl/sharedStrings.xml><?xml version="1.0" encoding="utf-8"?>
<sst xmlns="http://schemas.openxmlformats.org/spreadsheetml/2006/main" count="554" uniqueCount="350">
  <si>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</si>
  <si>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</si>
  <si>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</si>
  <si>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Planeación Institucional</t>
  </si>
  <si>
    <t>CONTROL DE CAMBIOS</t>
  </si>
  <si>
    <t>VERSIÓN</t>
  </si>
  <si>
    <t>FECHA</t>
  </si>
  <si>
    <t>DESCRIPCIÓN</t>
  </si>
  <si>
    <t>DEPENDENCIAS ASOCIADAS</t>
  </si>
  <si>
    <t>Oficina Asesora de Planeación</t>
  </si>
  <si>
    <t>Publicación del plan de gestión aprobado CIGD. Caso HOLA: 23162.</t>
  </si>
  <si>
    <t>Publicación del seguimiento con corte a 31/03/2026.  Para el primer trimestre de la vigencia 2026, el Plan de Gestión del proceso Planeacion Institucional   alcanzó un nivel de desempeño del  93,33% y 35,33% acumulado para la vigencia.</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</si>
  <si>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</si>
  <si>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</si>
  <si>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</si>
  <si>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</si>
  <si>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</si>
  <si>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</si>
  <si>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</si>
  <si>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</si>
  <si>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</si>
  <si>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</si>
  <si>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</si>
  <si>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</si>
  <si>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</si>
  <si>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</si>
  <si>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</si>
  <si>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</si>
  <si>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</si>
  <si>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</si>
  <si>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</si>
  <si>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</si>
  <si>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</si>
  <si>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</si>
  <si>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</si>
  <si>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</si>
  <si>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</si>
  <si>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</si>
  <si>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</si>
  <si>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</si>
  <si>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</si>
  <si>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</si>
  <si>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</si>
  <si>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</si>
  <si>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</si>
  <si>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</si>
  <si>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</si>
  <si>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</si>
  <si>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</si>
  <si>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</si>
  <si>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</si>
  <si>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</si>
  <si>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</si>
  <si>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Realizar cuatro (4) reportes de seguimiento al Plan Estratégico Institucional</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</si>
  <si>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</si>
  <si>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</si>
  <si>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</si>
  <si>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</si>
  <si>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</si>
  <si>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2. Direccionamiento Estratégico</t>
  </si>
  <si>
    <t>Política 2.1. Planeación institucional</t>
  </si>
  <si>
    <t>Eficacia</t>
  </si>
  <si>
    <t>Reportes de seguimiento realizados</t>
  </si>
  <si>
    <t>Reportes de seguimiento</t>
  </si>
  <si>
    <t>Cuatro (4)</t>
  </si>
  <si>
    <t>Reportes de Seguimiento realizados / Reportes de seguimiento programados</t>
  </si>
  <si>
    <t>Suma</t>
  </si>
  <si>
    <t>Formato PLE-PIN-F036 Programación y Seguimiento del PEI; Soporte de publicación.</t>
  </si>
  <si>
    <t>Seguimiento consolidado al Plan Estratégico Institucional</t>
  </si>
  <si>
    <t>OAP - Oficina Asesora de Planeación</t>
  </si>
  <si>
    <t>Se realizó 1 seguimiento al Plan Estratégico Institucional</t>
  </si>
  <si>
    <t>Reporte plan Estratégico Institucional 2024 - 2028:
https://www.gobiernobogota.gov.co/transparencia/planeacion-presupuesto-informes/plan-estrategico-institucional-2024-2028</t>
  </si>
  <si>
    <t>MT2</t>
  </si>
  <si>
    <t>Realizar el 100% de los reportes de seguimiento a los planes de gestión de los procesos de nivel central y de las alcaldías locales, y los planes institucionales del procedimiento PLE-PIN-P013</t>
  </si>
  <si>
    <t>Porcentaje de reportes de seguimiento realizados</t>
  </si>
  <si>
    <t>N/A</t>
  </si>
  <si>
    <t>Constante</t>
  </si>
  <si>
    <t>Formatos PLE-PIN-F017, PLE-PIN-F018, PLE-PIN-F055; Soportes de publicación.</t>
  </si>
  <si>
    <t>Seguimiento consolidado a los planes de gestión</t>
  </si>
  <si>
    <t>Se realizo un seguimiento a los planes de gestion de alcaldias locales y Nivel central</t>
  </si>
  <si>
    <t>Planes de gestion publicados en la intranet en el siguiente link:  https://gaia.gobiernobogota.gov.co/content/planes-de-gesti%C3%B3n-alcald%C3%ADas-locales-2025                          https://gaia.gobiernobogota.gov.co/content/planes-de-gesti%C3%B3n-nivel-central-2025</t>
  </si>
  <si>
    <t>MT3</t>
  </si>
  <si>
    <t>Elaborar e implementar una (1) estrategia para la formulación de la Planeación Institucional 2027</t>
  </si>
  <si>
    <t>Estratégia para la formulación de la planeación institucional elaborada e implementada</t>
  </si>
  <si>
    <t>Estratégia para la formulación de la planeación institucional</t>
  </si>
  <si>
    <t>Una (1)</t>
  </si>
  <si>
    <t>Estratégia para la formulación de la planeación institucional elaborada e implementada / Estratégia para la formulación de la planeación institucional programada</t>
  </si>
  <si>
    <t>Copia de las comunicaciones oficiales institucionales (correos, oficios y/o memorandos).
Formatos PLE-PIN-F036, PLE-PIN-F017, PLE-PIN-F018, PLE-PIN-F055 y PLE-PGS-F001. 
Informe final.</t>
  </si>
  <si>
    <t>Formulación de la planeación institucional 2027</t>
  </si>
  <si>
    <t xml:space="preserve">Meta no programada para el periodo </t>
  </si>
  <si>
    <t>MT4</t>
  </si>
  <si>
    <t xml:space="preserve">Revisar metodológicamente el 100% de los documentos del sistema de gestión presentados por los procesos. </t>
  </si>
  <si>
    <t>3. Gestión con Valores para Resultados</t>
  </si>
  <si>
    <t>Política 3.7. Racionalización de Trámites</t>
  </si>
  <si>
    <t xml:space="preserve">Porcentaje de revisión metodológica de la actualización documental de los procesos en el Sistema de Gestión. </t>
  </si>
  <si>
    <t xml:space="preserve">Porcentaje de documentos actualizados </t>
  </si>
  <si>
    <t>Número de documentos del Sistema de Gestión revisados metodológicamente / Número de documentos del Sistema de Gestió presentados por los procesos</t>
  </si>
  <si>
    <t>Listado maestro de documentos 
Herramienta de control de la actualización documental</t>
  </si>
  <si>
    <t>Intranet-MATIZ</t>
  </si>
  <si>
    <t>Durante el período de medición se realizó la revisión metodolóogica del 100% de los documentos presentados por los líderes de procesos y macroprocesos del Sistema de Gestión.  A continuación se detalla el dato relacionado en el indicador Número de documentos del Sistema de Gestión revisados por los procesos:  27,  Número de documentos del Sistema de Gestión presentados por los procesos: 27</t>
  </si>
  <si>
    <t>Listado maestro de documentos  Herramienta de control de la actualización documental I trim 2026  https://gaia.gobiernobogota.gov.co/sites/default/files/sig/procedimientos/lmdi_26_02_2026.xlsx</t>
  </si>
  <si>
    <t>MT5</t>
  </si>
  <si>
    <t xml:space="preserve">Elaborar un (1)  informe de indicadores de gestión por procesos. </t>
  </si>
  <si>
    <t>4. Evaluación de Resultados</t>
  </si>
  <si>
    <t>Política 4.1. Seguimiento y evaluación del desempeño institucional</t>
  </si>
  <si>
    <t xml:space="preserve">Informe de indicadores de gestión por procesos. </t>
  </si>
  <si>
    <t xml:space="preserve">Número de informes de indicadores de gestión por procesos. </t>
  </si>
  <si>
    <t xml:space="preserve">Soportes de la formulación de indicadores por cada procesos, Hojas de vida de indicadores. </t>
  </si>
  <si>
    <t>Se elaboró 1 informe de indicadores de gestión por procesos.</t>
  </si>
  <si>
    <t>"Informe de indicadores de gestión por procesos. Disponible en:
https://gobiernobogota.sharepoint.com/:f:/s/grOficinaAsesoradePlaneacion/IgAnkKDu3jxUR6QoOczBB5hYAdmoCy1OGhmBbX3zQzbjdOQ?e=0bNWMh "</t>
  </si>
  <si>
    <t>MT6</t>
  </si>
  <si>
    <t>Ejecutar el 100% de las actividades propias de la Oficina Asesora de Planeación incluidas dentro del Plan del Sistema de Gestión Ambiental y Energético para la vigencia</t>
  </si>
  <si>
    <t>Política 3.1. Fortalecimiento organizacional y simplificación de procesos</t>
  </si>
  <si>
    <t>Porcentaje de ejecución de las actividades del plan del Sistema de Gestión Ambiental y Energético</t>
  </si>
  <si>
    <t>Porcentaje de ejecución de actividades</t>
  </si>
  <si>
    <t>Número de actividades ejecutadas / Número de actividades programadas</t>
  </si>
  <si>
    <t>Creciente</t>
  </si>
  <si>
    <t xml:space="preserve">Formato plan de acción con seguimiento </t>
  </si>
  <si>
    <t>Evidencias de ejecución de actividades</t>
  </si>
  <si>
    <t>Se llevó a cabo seguimiento en el trimestre al cumplimiento de las actividades planificadas en el plan de acción del Sistema de Gestión Ambiental  y Energético para la vigencia 2026</t>
  </si>
  <si>
    <t xml:space="preserve">Formato plan de acción del Sistema de Gestión Ambiental y Energético con seguimientos </t>
  </si>
  <si>
    <t>MT7</t>
  </si>
  <si>
    <t>Realizar reporte de seguimiento físico y financiero al 100% de los proyectos de inversión del nivel central de la Secretaría Distrital de Gobierno en la plataforma SEGPLAN (SDP)</t>
  </si>
  <si>
    <t>Porcentaje de proyectos de inversión del nivel central de la SDG con seguimiento físico y financiero en la plataforma SegPlan</t>
  </si>
  <si>
    <t>Porcentaje de seguimiento físico y financiero a los proyectos de inversión del nivel central de la Secretaría Distrital de Gobierno en la plataforma SEGPLAN (SDP)</t>
  </si>
  <si>
    <t>(Número de proyectos de inversión del nivel central de la Secretaría Distrital de Gobierno con reporte de seguimiento físico y financiero en la plataforma SegPlan (SDP) / Número de proyectos de inversión del nivel central de la Secretaría Distrital de Gobierno) * 100</t>
  </si>
  <si>
    <t>Reporte SEGPLAN de seguimiento a los proyectos de inversión (trimestre vencido)</t>
  </si>
  <si>
    <t>SEGPLAN - Informe de seguimiento de las Gerencias de los proyectos de inversión</t>
  </si>
  <si>
    <t>Se realizó el reporte de los indicadores fisicos y seguimiento presupuestal de los 11 Proyectos de inversión a cargo de SDG, correspondiente al cierre de vigencia 2025, en el mes de enero de 2026</t>
  </si>
  <si>
    <t>Reportes Oficiales de segplan de la SDP, en la cual se evidencia el avance de los indicadores descritos: https://gobiernobogota.sharepoint.com/:f:/s/grOficinaAsesoradePlaneacion/IgD1NDzJcguOTb-vGsi3NiqhAXF6yDN8VALYtRgF7hcgBSo?e=vBDCvF</t>
  </si>
  <si>
    <t>MT8</t>
  </si>
  <si>
    <t>Realizar doce (12) reportes de los indicadores Productos Metas y Resultados PMR de los proyectos de inversión del nivel central de la Secretaría Distrital de Gobierno". Incluir el denominador en la formula del indicador</t>
  </si>
  <si>
    <t>Reporte mensual de los indicadores Objetivo y Productos Metas y Resultados PMR de los proyectos de inversióndel nivel central de la Secretaría Distrital de Gobierno</t>
  </si>
  <si>
    <t>Reporte mensual de los indicadores Objetivo y Productos  Metas y Resultados PMR de los proyectos de inversióndel nivel central de la Secretaría Distrital de Gobierno</t>
  </si>
  <si>
    <t>Número de reportes mensuales de los indicadores Productos Metas y Resultados PMR de los proyectos de inversióndel nivel central de la Secretaría Distrital de Gobierno (mes vencido)</t>
  </si>
  <si>
    <t>Reporte mensual de los indicadores  Productos Metas y Resultados PMR de los proyectos de inversióndel nivel central de la Secretaría Distrital de Gobierno</t>
  </si>
  <si>
    <t>Informe de seguimiento de las Gerencias de los proyectos de inversión</t>
  </si>
  <si>
    <t>Se realiza el reporte de PMR correspondiente al seguimiento de Indicadores Objetivo y Producto del mes de enero de 2026, con la información reportada por los 11 Proyectos de Inversión.</t>
  </si>
  <si>
    <t>Reporte de Bogdata de los indicadores PMR: https://gobiernobogota.sharepoint.com/:x:/s/grOficinaAsesoradePlaneacion/IQBeUj713onRTqDVdjmEGzYgAV61ClpYN9XYRqdezaRJ2rc?e=L0EwxX</t>
  </si>
  <si>
    <t>MT9</t>
  </si>
  <si>
    <t>Realizar cuatro (4) reportes de trazadores presupuestales asociados a los proyectos de inversión del nivel central de la Secretaría Distrital de Gobierno". Incluir el denominador en la formula del indicador.</t>
  </si>
  <si>
    <t>Reporte trimestral de trazadores presupuestales asociados a los proyectos de inversión del nivel central de la Secretaría Distrital de Gobierno</t>
  </si>
  <si>
    <t>Número de reportes trimestrales de trazadores presupuestales asociados a los proyectos de inversión del nivel central de la Secretaría Distrital de Gobierno</t>
  </si>
  <si>
    <t>Se realiza el reporte de seguimiento de trazadores Presupuestales en el mes de enero de 2026, correspondiente al cierre de la vigencia de 2025, de los compromisos reportados por los 11 Proyectos de Inversión a SDH.</t>
  </si>
  <si>
    <t>Reporte BOGDATA en la cual se evidencian los reportes de l la entidad :https://gobiernobogota.sharepoint.com/:x:/s/grOficinaAsesoradePlaneacion/IQCndw_72NXaTL337U7Ujcw0AeT_eI4DaDMtJclc2E1gOsE?e=GI25Yk</t>
  </si>
  <si>
    <t>MT10</t>
  </si>
  <si>
    <t>Acompañar metodológicamente un (1) proceso de anteproyecto de presupuesto de los proyectos de inversión del nivel central de la Secretaría Distrital de Gobierno al  al 100%.</t>
  </si>
  <si>
    <t>Proceso de anteproyecto de presupuesto de los proyectos de inversión del nivel central de la Secretaría Distrital de Gobierno acompañado metodológicamente</t>
  </si>
  <si>
    <t>Número de procesos de anteproyecto de presupuesto de los proyectos de inversión del nivel central de la Secretaría Distrital de Gobierno acompañado metodológicamente</t>
  </si>
  <si>
    <t>Soportes del acompañamiento metodológico del proceso de anteproyecto de presupuesto de los proyectos de inversión del nivel central de la Secretaría Distrital de Gobierno</t>
  </si>
  <si>
    <t>Circular SHD de anteproyecto de presupuesto - Información suministrada por las Gerencias de los Proyectos de Inversión</t>
  </si>
  <si>
    <t>Subtotal Metas Técnicas (80%)</t>
  </si>
  <si>
    <t>MTS1</t>
  </si>
  <si>
    <t>Obtener un (1) sello "Gobierno Sostenible"  por el cumplimiento de los criterios establecidos por la Oficina Asesora de Planeación en el marco del Sistema de Gestión Ambiental y Energético</t>
  </si>
  <si>
    <t>Política 3.9. Gestión Ambiental</t>
  </si>
  <si>
    <t>Sello "Gobierno Sostenible"</t>
  </si>
  <si>
    <t>Sello</t>
  </si>
  <si>
    <t>No. de criterios cumplidos /No. cumplidos establecidos</t>
  </si>
  <si>
    <t xml:space="preserve">Un sello </t>
  </si>
  <si>
    <t xml:space="preserve">Herramienta caificación criterios </t>
  </si>
  <si>
    <t>Oficina Asesora de Planeación
Video agua y energía: 
 Se presenta video el cual incluye varias prácticas para el uso eficiente del agua y la energía</t>
  </si>
  <si>
    <t>Reporte de la Oficina Asesora de Planeacción - Gestión Ambiental del 14 de abril de 2026</t>
  </si>
  <si>
    <t>MTS2</t>
  </si>
  <si>
    <t xml:space="preserve">Realizar una (1) jornada de revisión de de actualización documental de los procesos para la siguiente vigencia. </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</si>
  <si>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</si>
  <si>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</si>
  <si>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</si>
  <si>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</si>
  <si>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</si>
  <si>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No programada</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</si>
  <si>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</si>
  <si>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</si>
  <si>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</si>
  <si>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</si>
  <si>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</si>
  <si>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</si>
  <si>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</si>
  <si>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</si>
  <si>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</si>
  <si>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</si>
  <si>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</si>
  <si>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</si>
  <si>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</si>
  <si>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No se tienen requerimientos ciudadanos asignados a las dependencias de nivel central con corte a 31 de diciembre de 2025 registradas y tipificadas como Derechos de Petición en el aplicativo Bogotá te Escucha y gestor documental ORFEO.</t>
  </si>
  <si>
    <t>Reporte SGI-SAC de seguimiento a requerimientos ciudadanos por dependencia, 20264600138613 del 13 de abril de 2026</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</si>
  <si>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</si>
  <si>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</si>
  <si>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</si>
  <si>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</si>
  <si>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</si>
  <si>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</si>
  <si>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No se tienen requerimientos tipificados como derecho de petición ciudadano en los aplicativos Bogotá Te Escucha y ORFEO asignados antes del 31 de marzo de 206</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</si>
  <si>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</si>
  <si>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</si>
  <si>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</si>
  <si>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</si>
  <si>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</si>
  <si>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</si>
  <si>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</si>
  <si>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</si>
  <si>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</si>
  <si>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</si>
  <si>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</si>
  <si>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</si>
  <si>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</si>
  <si>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</si>
  <si>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</si>
  <si>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</si>
  <si>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</si>
  <si>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</si>
  <si>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</si>
  <si>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</si>
  <si>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</si>
  <si>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</si>
  <si>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</si>
  <si>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</si>
  <si>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</si>
  <si>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</si>
  <si>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</si>
  <si>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</si>
  <si>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</si>
  <si>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</si>
  <si>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</si>
  <si>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</si>
  <si>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</si>
  <si>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</si>
  <si>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</si>
  <si>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</si>
  <si>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</si>
  <si>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</si>
  <si>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</si>
  <si>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</si>
  <si>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</si>
  <si>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</si>
  <si>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</si>
  <si>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</si>
  <si>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</si>
  <si>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</si>
  <si>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</si>
  <si>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</si>
  <si>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</si>
  <si>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</si>
  <si>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</si>
  <si>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</si>
  <si>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</si>
  <si>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</si>
  <si>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</si>
  <si>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</si>
  <si>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</si>
  <si>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</si>
  <si>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</si>
  <si>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</si>
  <si>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</si>
  <si>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</si>
  <si>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</si>
  <si>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</si>
  <si>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</si>
  <si>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</si>
  <si>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</si>
  <si>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</si>
  <si>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</si>
  <si>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</si>
  <si>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</si>
  <si>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</si>
  <si>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</si>
  <si>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</si>
  <si>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</si>
  <si>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Efectividad</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</si>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</sst>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7">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color rgb="FF000000"/>
      <name val="Calibri Light"/>
      <family val="2"/>
    </font>
    <font>
      <b/>
      <sz val="11"/>
      <color rgb="FF000000"/>
      <name val="Calibri Light"/>
      <family val="2"/>
    </font>
    <font>
      <sz val="11"/>
      <color rgb="FF002060"/>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67">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0" fontId="1" fillId="0" borderId="1" xfId="0" applyFont="1" applyBorder="1" applyAlignment="1">
      <alignment horizontal="left" vertical="center" wrapText="1"/>
    </xf>
    <xf numFmtId="9" fontId="11" fillId="0" borderId="1" xfId="0" applyNumberFormat="1" applyFont="1" applyBorder="1" applyAlignment="1">
      <alignment horizontal="right" vertical="center" wrapText="1"/>
    </xf>
    <xf numFmtId="0" fontId="23" fillId="4" borderId="1" xfId="0" applyFont="1" applyFill="1" applyBorder="1" applyAlignment="1">
      <alignment horizontal="justify" vertical="center" wrapText="1"/>
    </xf>
    <xf numFmtId="49" fontId="1" fillId="0" borderId="7" xfId="0" applyNumberFormat="1" applyFont="1" applyBorder="1" applyAlignment="1">
      <alignment horizontal="center" vertical="center" wrapText="1"/>
    </xf>
    <xf numFmtId="0" fontId="1" fillId="0" borderId="7" xfId="0" applyFont="1" applyBorder="1" applyAlignment="1">
      <alignment horizontal="justify" vertical="center" wrapText="1"/>
    </xf>
    <xf numFmtId="10" fontId="1" fillId="0" borderId="1" xfId="0" applyNumberFormat="1" applyFont="1" applyBorder="1" applyAlignment="1">
      <alignment horizontal="justify" vertical="center" wrapText="1"/>
    </xf>
    <xf numFmtId="0" fontId="11" fillId="14" borderId="9" xfId="0" applyFont="1" applyFill="1" applyBorder="1" applyAlignment="1">
      <alignment horizontal="center" vertical="center" wrapText="1"/>
    </xf>
    <xf numFmtId="0" fontId="11" fillId="0" borderId="9" xfId="0" applyFont="1" applyBorder="1" applyAlignment="1">
      <alignment horizontal="justify" vertical="center" wrapText="1"/>
    </xf>
    <xf numFmtId="9" fontId="11" fillId="0" borderId="1" xfId="0" applyNumberFormat="1" applyFont="1" applyBorder="1" applyAlignment="1">
      <alignment horizontal="justify" vertical="center" wrapText="1"/>
    </xf>
    <xf numFmtId="164" fontId="1" fillId="0" borderId="1" xfId="1" applyNumberFormat="1" applyFont="1" applyBorder="1" applyAlignment="1">
      <alignment horizontal="right" vertical="center" wrapText="1"/>
    </xf>
    <xf numFmtId="49" fontId="1" fillId="0" borderId="9" xfId="0" applyNumberFormat="1" applyFont="1" applyBorder="1" applyAlignment="1">
      <alignment horizontal="center" vertical="center" wrapText="1"/>
    </xf>
    <xf numFmtId="0" fontId="24" fillId="0" borderId="1" xfId="0" applyFont="1" applyBorder="1" applyAlignment="1">
      <alignment horizontal="left" vertical="center" wrapText="1"/>
    </xf>
    <xf numFmtId="9" fontId="24" fillId="0" borderId="1" xfId="0" applyNumberFormat="1" applyFont="1" applyBorder="1" applyAlignment="1">
      <alignment vertical="center" wrapText="1"/>
    </xf>
    <xf numFmtId="0" fontId="11" fillId="4" borderId="1" xfId="0" applyFont="1" applyFill="1" applyBorder="1" applyAlignment="1">
      <alignment horizontal="justify" vertical="center" wrapText="1"/>
    </xf>
    <xf numFmtId="1" fontId="24" fillId="0" borderId="1" xfId="0" applyNumberFormat="1" applyFont="1" applyBorder="1" applyAlignment="1">
      <alignment vertical="center" wrapText="1"/>
    </xf>
    <xf numFmtId="0" fontId="24" fillId="0" borderId="9" xfId="0" applyFont="1" applyBorder="1" applyAlignment="1">
      <alignment vertical="center" wrapText="1"/>
    </xf>
    <xf numFmtId="0" fontId="24" fillId="0" borderId="3" xfId="0" applyFont="1" applyBorder="1" applyAlignment="1">
      <alignment vertical="center" wrapText="1"/>
    </xf>
    <xf numFmtId="0" fontId="24" fillId="0" borderId="0" xfId="0" applyFont="1" applyAlignment="1">
      <alignment vertical="center" wrapText="1"/>
    </xf>
    <xf numFmtId="9" fontId="24" fillId="0" borderId="3" xfId="0" applyNumberFormat="1" applyFont="1" applyBorder="1" applyAlignment="1">
      <alignment vertical="center" wrapText="1"/>
    </xf>
    <xf numFmtId="0" fontId="24" fillId="14" borderId="3" xfId="0" applyFont="1" applyFill="1" applyBorder="1" applyAlignment="1">
      <alignment vertical="center" wrapText="1"/>
    </xf>
    <xf numFmtId="0" fontId="24" fillId="0" borderId="10" xfId="0" applyFont="1" applyBorder="1" applyAlignment="1">
      <alignment vertical="center" wrapText="1"/>
    </xf>
    <xf numFmtId="0" fontId="24" fillId="14" borderId="10" xfId="0" applyFont="1" applyFill="1" applyBorder="1" applyAlignment="1">
      <alignment vertical="center" wrapText="1"/>
    </xf>
    <xf numFmtId="14" fontId="1" fillId="4" borderId="1" xfId="0" applyNumberFormat="1" applyFont="1" applyFill="1" applyBorder="1" applyAlignment="1">
      <alignment horizontal="center" vertical="center" wrapText="1"/>
    </xf>
    <xf numFmtId="1" fontId="1" fillId="0" borderId="1" xfId="1" applyNumberFormat="1" applyFont="1" applyBorder="1" applyAlignment="1">
      <alignment horizontal="center" vertical="center" wrapText="1"/>
    </xf>
    <xf numFmtId="1" fontId="1" fillId="0" borderId="1" xfId="6" applyNumberFormat="1" applyFont="1" applyBorder="1" applyAlignment="1">
      <alignment horizontal="center" vertical="center" wrapText="1"/>
    </xf>
    <xf numFmtId="9" fontId="1" fillId="0" borderId="1" xfId="1" applyFont="1" applyBorder="1" applyAlignment="1">
      <alignment horizontal="center" vertical="center" wrapText="1"/>
    </xf>
    <xf numFmtId="164" fontId="1" fillId="0" borderId="1" xfId="1" applyNumberFormat="1" applyFont="1" applyBorder="1" applyAlignment="1">
      <alignment horizontal="center" vertical="center" wrapText="1"/>
    </xf>
    <xf numFmtId="9" fontId="24" fillId="0" borderId="3" xfId="0" applyNumberFormat="1" applyFont="1" applyBorder="1" applyAlignment="1">
      <alignment horizontal="center" vertical="center" wrapText="1"/>
    </xf>
    <xf numFmtId="0" fontId="24" fillId="0" borderId="10" xfId="0" applyFont="1" applyBorder="1" applyAlignment="1">
      <alignment horizontal="center" vertical="center" wrapText="1"/>
    </xf>
    <xf numFmtId="9" fontId="17" fillId="0" borderId="1" xfId="1" applyFont="1" applyBorder="1" applyAlignment="1">
      <alignment horizontal="center" vertical="center" wrapText="1"/>
    </xf>
    <xf numFmtId="10" fontId="17" fillId="0" borderId="1" xfId="1" applyNumberFormat="1" applyFont="1" applyBorder="1" applyAlignment="1">
      <alignment horizontal="center" vertical="center" wrapText="1"/>
    </xf>
    <xf numFmtId="10" fontId="19" fillId="7" borderId="1" xfId="1" applyNumberFormat="1" applyFont="1" applyFill="1" applyBorder="1" applyAlignment="1">
      <alignment horizontal="center" wrapText="1"/>
    </xf>
    <xf numFmtId="10" fontId="7" fillId="8" borderId="1" xfId="1" applyNumberFormat="1" applyFont="1" applyFill="1" applyBorder="1" applyAlignment="1">
      <alignment horizontal="center" wrapText="1"/>
    </xf>
    <xf numFmtId="0" fontId="1" fillId="0" borderId="1" xfId="0" applyFont="1" applyBorder="1" applyAlignment="1">
      <alignment horizontal="center" vertical="center" wrapText="1"/>
    </xf>
    <xf numFmtId="1" fontId="2" fillId="0" borderId="1" xfId="1" applyNumberFormat="1" applyFont="1" applyBorder="1" applyAlignment="1">
      <alignment horizontal="center" vertical="center" wrapText="1"/>
    </xf>
    <xf numFmtId="1" fontId="2" fillId="0" borderId="1" xfId="6" applyNumberFormat="1" applyFont="1" applyBorder="1" applyAlignment="1">
      <alignment horizontal="center" vertical="center" wrapText="1"/>
    </xf>
    <xf numFmtId="10" fontId="2" fillId="0" borderId="1" xfId="1" applyNumberFormat="1" applyFont="1" applyBorder="1" applyAlignment="1">
      <alignment horizontal="center" vertical="center" wrapText="1"/>
    </xf>
    <xf numFmtId="9" fontId="2" fillId="0" borderId="1" xfId="1" applyFont="1" applyBorder="1" applyAlignment="1">
      <alignment horizontal="center" vertical="center" wrapText="1"/>
    </xf>
    <xf numFmtId="164" fontId="2" fillId="0" borderId="1" xfId="1" applyNumberFormat="1" applyFont="1" applyBorder="1" applyAlignment="1">
      <alignment horizontal="center" vertical="center" wrapText="1"/>
    </xf>
    <xf numFmtId="9" fontId="25" fillId="0" borderId="3" xfId="0" applyNumberFormat="1" applyFont="1" applyBorder="1" applyAlignment="1">
      <alignment horizontal="center" vertical="center" wrapText="1"/>
    </xf>
    <xf numFmtId="0" fontId="25" fillId="0" borderId="10" xfId="0" applyFont="1" applyBorder="1" applyAlignment="1">
      <alignment horizontal="center" vertical="center" wrapText="1"/>
    </xf>
    <xf numFmtId="10" fontId="5" fillId="7" borderId="1" xfId="1" applyNumberFormat="1" applyFont="1" applyFill="1" applyBorder="1" applyAlignment="1">
      <alignment horizontal="center" wrapText="1"/>
    </xf>
    <xf numFmtId="9" fontId="18" fillId="0" borderId="1" xfId="1" applyFont="1" applyBorder="1" applyAlignment="1">
      <alignment horizontal="center" vertical="center" wrapText="1"/>
    </xf>
    <xf numFmtId="10" fontId="18" fillId="0" borderId="1" xfId="1" applyNumberFormat="1" applyFont="1" applyBorder="1" applyAlignment="1">
      <alignment horizontal="center" vertical="center" wrapText="1"/>
    </xf>
    <xf numFmtId="0" fontId="24" fillId="0" borderId="1" xfId="0" applyFont="1" applyBorder="1" applyAlignment="1">
      <alignment horizontal="justify" vertical="center" wrapText="1"/>
    </xf>
    <xf numFmtId="165" fontId="1" fillId="0" borderId="1" xfId="1" applyNumberFormat="1" applyFont="1" applyBorder="1" applyAlignment="1">
      <alignment horizontal="center" vertical="center" wrapText="1"/>
    </xf>
    <xf numFmtId="0" fontId="26" fillId="0" borderId="1" xfId="0" applyFont="1" applyBorder="1" applyAlignment="1">
      <alignment horizontal="justify" vertical="center" wrapText="1"/>
    </xf>
    <xf numFmtId="165" fontId="17" fillId="0" borderId="1" xfId="1" applyNumberFormat="1" applyFont="1" applyBorder="1" applyAlignment="1">
      <alignment horizontal="center" vertical="center" wrapText="1"/>
    </xf>
    <xf numFmtId="165" fontId="18" fillId="0" borderId="1" xfId="1" applyNumberFormat="1" applyFont="1" applyBorder="1" applyAlignment="1">
      <alignment horizontal="center" vertical="center" wrapText="1"/>
    </xf>
    <xf numFmtId="165" fontId="2" fillId="0" borderId="1" xfId="6" applyNumberFormat="1" applyFont="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7"/>
  <sheetViews>
    <sheetView tabSelected="1" topLeftCell="E1" zoomScale="70" zoomScaleNormal="70" workbookViewId="0">
      <selection activeCell="L11" sqref="L11"/>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1" customWidth="1"/>
    <col min="48" max="49" width="16.5703125" style="1" customWidth="1"/>
    <col min="50" max="50" width="39.42578125" style="1" customWidth="1"/>
    <col min="51" max="16384" width="10.85546875" style="1"/>
  </cols>
  <sheetData>
    <row r="1" spans="1:47" s="6" customFormat="1" ht="61.5" customHeight="1">
      <c r="A1" s="132" t="s">
        <v>0</v>
      </c>
      <c r="B1" s="133"/>
      <c r="C1" s="133"/>
      <c r="D1" s="133"/>
      <c r="E1" s="133"/>
      <c r="F1" s="133"/>
      <c r="G1" s="133"/>
      <c r="H1" s="134"/>
      <c r="I1" s="14" t="s">
        <v>1</v>
      </c>
    </row>
    <row r="2" spans="1:47" s="8" customFormat="1">
      <c r="A2" s="16"/>
      <c r="B2" s="17"/>
      <c r="C2" s="17"/>
      <c r="D2" s="17"/>
      <c r="E2" s="15"/>
      <c r="F2" s="15"/>
      <c r="G2" s="15"/>
      <c r="H2" s="15"/>
      <c r="I2" s="15"/>
      <c r="J2" s="15"/>
      <c r="K2" s="15"/>
      <c r="L2" s="15"/>
      <c r="M2" s="15"/>
      <c r="N2" s="15"/>
      <c r="O2" s="15"/>
      <c r="P2" s="15"/>
      <c r="Q2" s="7"/>
      <c r="R2" s="7"/>
      <c r="S2" s="7"/>
      <c r="T2" s="7"/>
    </row>
    <row r="3" spans="1:47" s="6" customFormat="1" ht="15" customHeight="1">
      <c r="A3" s="160" t="s">
        <v>2</v>
      </c>
      <c r="B3" s="160"/>
      <c r="C3" s="165" t="s">
        <v>3</v>
      </c>
      <c r="D3" s="165"/>
      <c r="F3" s="151" t="s">
        <v>4</v>
      </c>
      <c r="G3" s="161"/>
      <c r="H3" s="161"/>
      <c r="I3" s="152"/>
    </row>
    <row r="4" spans="1:47" s="6" customFormat="1" ht="15" customHeight="1">
      <c r="A4" s="160"/>
      <c r="B4" s="160"/>
      <c r="C4" s="165"/>
      <c r="D4" s="165"/>
      <c r="F4" s="19" t="s">
        <v>5</v>
      </c>
      <c r="G4" s="20" t="s">
        <v>6</v>
      </c>
      <c r="H4" s="151" t="s">
        <v>7</v>
      </c>
      <c r="I4" s="152"/>
    </row>
    <row r="5" spans="1:47" s="6" customFormat="1" ht="15" customHeight="1">
      <c r="A5" s="160" t="s">
        <v>8</v>
      </c>
      <c r="B5" s="160"/>
      <c r="C5" s="165" t="s">
        <v>9</v>
      </c>
      <c r="D5" s="165"/>
      <c r="F5" s="9">
        <v>1</v>
      </c>
      <c r="G5" s="89">
        <v>46050</v>
      </c>
      <c r="H5" s="149" t="s">
        <v>10</v>
      </c>
      <c r="I5" s="150"/>
    </row>
    <row r="6" spans="1:47" s="6" customFormat="1" ht="48" customHeight="1">
      <c r="A6" s="160"/>
      <c r="B6" s="160"/>
      <c r="C6" s="165"/>
      <c r="D6" s="165"/>
      <c r="F6" s="9">
        <v>2</v>
      </c>
      <c r="G6" s="89">
        <v>46150</v>
      </c>
      <c r="H6" s="149" t="s">
        <v>11</v>
      </c>
      <c r="I6" s="150"/>
    </row>
    <row r="7" spans="1:47" s="6" customFormat="1">
      <c r="A7" s="160" t="s">
        <v>12</v>
      </c>
      <c r="B7" s="160"/>
      <c r="C7" s="165">
        <v>2026</v>
      </c>
      <c r="D7" s="165"/>
      <c r="F7" s="9"/>
      <c r="G7" s="9"/>
      <c r="H7" s="149"/>
      <c r="I7" s="150"/>
    </row>
    <row r="8" spans="1:47" s="6" customFormat="1"/>
    <row r="9" spans="1:47" ht="37.5" customHeight="1">
      <c r="A9" s="151" t="s">
        <v>13</v>
      </c>
      <c r="B9" s="152"/>
      <c r="C9" s="160" t="s">
        <v>14</v>
      </c>
      <c r="D9" s="160"/>
      <c r="E9" s="160"/>
      <c r="F9" s="158" t="s">
        <v>15</v>
      </c>
      <c r="G9" s="158" t="s">
        <v>16</v>
      </c>
      <c r="H9" s="151" t="s">
        <v>17</v>
      </c>
      <c r="I9" s="152"/>
      <c r="J9" s="153" t="s">
        <v>18</v>
      </c>
      <c r="K9" s="154"/>
      <c r="L9" s="154"/>
      <c r="M9" s="154"/>
      <c r="N9" s="154"/>
      <c r="O9" s="155" t="s">
        <v>19</v>
      </c>
      <c r="P9" s="156"/>
      <c r="Q9" s="156"/>
      <c r="R9" s="156"/>
      <c r="S9" s="156"/>
      <c r="T9" s="157"/>
      <c r="U9" s="162" t="s">
        <v>20</v>
      </c>
      <c r="V9" s="163"/>
      <c r="W9" s="163"/>
      <c r="X9" s="164"/>
      <c r="Y9" s="146" t="s">
        <v>21</v>
      </c>
      <c r="Z9" s="147"/>
      <c r="AA9" s="147"/>
      <c r="AB9" s="147"/>
      <c r="AC9" s="148"/>
      <c r="AD9" s="143" t="s">
        <v>22</v>
      </c>
      <c r="AE9" s="144"/>
      <c r="AF9" s="144"/>
      <c r="AG9" s="144"/>
      <c r="AH9" s="145"/>
      <c r="AI9" s="140" t="s">
        <v>23</v>
      </c>
      <c r="AJ9" s="141"/>
      <c r="AK9" s="141"/>
      <c r="AL9" s="141"/>
      <c r="AM9" s="142"/>
      <c r="AN9" s="137" t="s">
        <v>24</v>
      </c>
      <c r="AO9" s="138"/>
      <c r="AP9" s="138"/>
      <c r="AQ9" s="138"/>
      <c r="AR9" s="139"/>
      <c r="AS9" s="135" t="s">
        <v>25</v>
      </c>
      <c r="AT9" s="136"/>
      <c r="AU9" s="136"/>
    </row>
    <row r="10" spans="1:47" s="28" customFormat="1" ht="25.5">
      <c r="A10" s="33" t="s">
        <v>26</v>
      </c>
      <c r="B10" s="33" t="s">
        <v>27</v>
      </c>
      <c r="C10" s="33" t="s">
        <v>28</v>
      </c>
      <c r="D10" s="33" t="s">
        <v>29</v>
      </c>
      <c r="E10" s="33" t="s">
        <v>30</v>
      </c>
      <c r="F10" s="159"/>
      <c r="G10" s="159"/>
      <c r="H10" s="33" t="s">
        <v>31</v>
      </c>
      <c r="I10" s="33" t="s">
        <v>32</v>
      </c>
      <c r="J10" s="24" t="s">
        <v>33</v>
      </c>
      <c r="K10" s="24" t="s">
        <v>34</v>
      </c>
      <c r="L10" s="24" t="s">
        <v>35</v>
      </c>
      <c r="M10" s="24" t="s">
        <v>36</v>
      </c>
      <c r="N10" s="24" t="s">
        <v>37</v>
      </c>
      <c r="O10" s="25" t="s">
        <v>38</v>
      </c>
      <c r="P10" s="25" t="s">
        <v>39</v>
      </c>
      <c r="Q10" s="25" t="s">
        <v>40</v>
      </c>
      <c r="R10" s="25" t="s">
        <v>41</v>
      </c>
      <c r="S10" s="25" t="s">
        <v>42</v>
      </c>
      <c r="T10" s="25" t="s">
        <v>43</v>
      </c>
      <c r="U10" s="27" t="s">
        <v>44</v>
      </c>
      <c r="V10" s="27" t="s">
        <v>45</v>
      </c>
      <c r="W10" s="27" t="s">
        <v>46</v>
      </c>
      <c r="X10" s="27" t="s">
        <v>47</v>
      </c>
      <c r="Y10" s="32" t="s">
        <v>48</v>
      </c>
      <c r="Z10" s="32" t="s">
        <v>49</v>
      </c>
      <c r="AA10" s="32" t="s">
        <v>20</v>
      </c>
      <c r="AB10" s="32" t="s">
        <v>50</v>
      </c>
      <c r="AC10" s="32" t="s">
        <v>51</v>
      </c>
      <c r="AD10" s="26" t="s">
        <v>48</v>
      </c>
      <c r="AE10" s="26" t="s">
        <v>49</v>
      </c>
      <c r="AF10" s="26" t="s">
        <v>20</v>
      </c>
      <c r="AG10" s="26" t="s">
        <v>50</v>
      </c>
      <c r="AH10" s="26" t="s">
        <v>51</v>
      </c>
      <c r="AI10" s="31" t="s">
        <v>48</v>
      </c>
      <c r="AJ10" s="31" t="s">
        <v>49</v>
      </c>
      <c r="AK10" s="31" t="s">
        <v>20</v>
      </c>
      <c r="AL10" s="31" t="s">
        <v>50</v>
      </c>
      <c r="AM10" s="31" t="s">
        <v>51</v>
      </c>
      <c r="AN10" s="30" t="s">
        <v>48</v>
      </c>
      <c r="AO10" s="30" t="s">
        <v>49</v>
      </c>
      <c r="AP10" s="30" t="s">
        <v>20</v>
      </c>
      <c r="AQ10" s="30" t="s">
        <v>50</v>
      </c>
      <c r="AR10" s="30" t="s">
        <v>51</v>
      </c>
      <c r="AS10" s="29" t="s">
        <v>48</v>
      </c>
      <c r="AT10" s="29" t="s">
        <v>49</v>
      </c>
      <c r="AU10" s="29" t="s">
        <v>20</v>
      </c>
    </row>
    <row r="11" spans="1:47" s="5" customFormat="1" ht="105">
      <c r="A11" s="70" t="s">
        <v>52</v>
      </c>
      <c r="B11" s="71" t="s">
        <v>53</v>
      </c>
      <c r="C11" s="54" t="s">
        <v>54</v>
      </c>
      <c r="D11" s="12" t="s">
        <v>55</v>
      </c>
      <c r="E11" s="12" t="s">
        <v>56</v>
      </c>
      <c r="F11" s="12" t="s">
        <v>57</v>
      </c>
      <c r="G11" s="65" t="s">
        <v>58</v>
      </c>
      <c r="H11" s="12" t="s">
        <v>59</v>
      </c>
      <c r="I11" s="12" t="s">
        <v>60</v>
      </c>
      <c r="J11" s="13" t="s">
        <v>61</v>
      </c>
      <c r="K11" s="4" t="s">
        <v>62</v>
      </c>
      <c r="L11" s="72" t="s">
        <v>63</v>
      </c>
      <c r="M11" s="13" t="s">
        <v>64</v>
      </c>
      <c r="N11" s="13" t="s">
        <v>65</v>
      </c>
      <c r="O11" s="69" t="s">
        <v>66</v>
      </c>
      <c r="P11" s="45">
        <v>1</v>
      </c>
      <c r="Q11" s="45">
        <v>1</v>
      </c>
      <c r="R11" s="45">
        <v>1</v>
      </c>
      <c r="S11" s="45">
        <v>1</v>
      </c>
      <c r="T11" s="45">
        <f>SUM(P11:S11)</f>
        <v>4</v>
      </c>
      <c r="U11" s="4" t="s">
        <v>67</v>
      </c>
      <c r="V11" s="4" t="s">
        <v>68</v>
      </c>
      <c r="W11" s="11" t="s">
        <v>69</v>
      </c>
      <c r="X11" s="11" t="s">
        <v>69</v>
      </c>
      <c r="Y11" s="90">
        <f>P11</f>
        <v>1</v>
      </c>
      <c r="Z11" s="91">
        <v>1</v>
      </c>
      <c r="AA11" s="112">
        <f t="shared" ref="AA11:AA20" si="0">IFERROR(IF(Z11/Y11&gt;1,1,Z11/Y11),0)</f>
        <v>1</v>
      </c>
      <c r="AB11" s="111" t="s">
        <v>70</v>
      </c>
      <c r="AC11" s="4" t="s">
        <v>71</v>
      </c>
      <c r="AD11" s="45">
        <f>Q11</f>
        <v>1</v>
      </c>
      <c r="AE11" s="60"/>
      <c r="AF11" s="40">
        <f t="shared" ref="AF11:AF20" si="1">IFERROR(IF(AE11/AD11&gt;1,1,AE11/AD11),0)</f>
        <v>0</v>
      </c>
      <c r="AG11" s="4"/>
      <c r="AH11" s="4"/>
      <c r="AI11" s="45">
        <f>R11</f>
        <v>1</v>
      </c>
      <c r="AJ11" s="60"/>
      <c r="AK11" s="40">
        <f t="shared" ref="AK11:AK20" si="2">IFERROR(IF(AJ11/AI11&gt;1,1,AJ11/AI11),0)</f>
        <v>0</v>
      </c>
      <c r="AL11" s="4"/>
      <c r="AM11" s="4"/>
      <c r="AN11" s="45">
        <f>S11</f>
        <v>1</v>
      </c>
      <c r="AO11" s="60"/>
      <c r="AP11" s="40">
        <f t="shared" ref="AP11:AP20" si="3">IFERROR(IF(AO11/AN11&gt;1,1,AO11/AN11),0)</f>
        <v>0</v>
      </c>
      <c r="AQ11" s="100"/>
      <c r="AR11" s="100"/>
      <c r="AS11" s="101">
        <f>T11</f>
        <v>4</v>
      </c>
      <c r="AT11" s="102">
        <f>MAX(Z11,AE11,AJ11,AO11)</f>
        <v>1</v>
      </c>
      <c r="AU11" s="103">
        <f>IFERROR(IF(AT11/AS11&gt;1,1,AT11/AS11),0)</f>
        <v>0.25</v>
      </c>
    </row>
    <row r="12" spans="1:47" s="5" customFormat="1" ht="165">
      <c r="A12" s="73" t="s">
        <v>72</v>
      </c>
      <c r="B12" s="74" t="s">
        <v>73</v>
      </c>
      <c r="C12" s="54" t="s">
        <v>54</v>
      </c>
      <c r="D12" s="12" t="s">
        <v>55</v>
      </c>
      <c r="E12" s="12" t="s">
        <v>56</v>
      </c>
      <c r="F12" s="12" t="s">
        <v>57</v>
      </c>
      <c r="G12" s="65" t="s">
        <v>58</v>
      </c>
      <c r="H12" s="12" t="s">
        <v>59</v>
      </c>
      <c r="I12" s="12" t="s">
        <v>60</v>
      </c>
      <c r="J12" s="13" t="s">
        <v>61</v>
      </c>
      <c r="K12" s="4" t="s">
        <v>74</v>
      </c>
      <c r="L12" s="72" t="s">
        <v>63</v>
      </c>
      <c r="M12" s="75" t="s">
        <v>75</v>
      </c>
      <c r="N12" s="13" t="s">
        <v>65</v>
      </c>
      <c r="O12" s="69" t="s">
        <v>76</v>
      </c>
      <c r="P12" s="59">
        <v>1</v>
      </c>
      <c r="Q12" s="59">
        <v>1</v>
      </c>
      <c r="R12" s="59">
        <v>1</v>
      </c>
      <c r="S12" s="59">
        <v>1</v>
      </c>
      <c r="T12" s="59">
        <f>AVERAGE(P12:S12)</f>
        <v>1</v>
      </c>
      <c r="U12" s="4" t="s">
        <v>77</v>
      </c>
      <c r="V12" s="4" t="s">
        <v>78</v>
      </c>
      <c r="W12" s="11" t="s">
        <v>69</v>
      </c>
      <c r="X12" s="11" t="s">
        <v>69</v>
      </c>
      <c r="Y12" s="92">
        <f t="shared" ref="Y12:Y20" si="4">P12</f>
        <v>1</v>
      </c>
      <c r="Z12" s="112">
        <f>38/38</f>
        <v>1</v>
      </c>
      <c r="AA12" s="112">
        <f t="shared" si="0"/>
        <v>1</v>
      </c>
      <c r="AB12" s="4" t="s">
        <v>79</v>
      </c>
      <c r="AC12" s="4" t="s">
        <v>80</v>
      </c>
      <c r="AD12" s="59">
        <f t="shared" ref="AD12:AD20" si="5">Q12</f>
        <v>1</v>
      </c>
      <c r="AE12" s="60"/>
      <c r="AF12" s="40">
        <f t="shared" si="1"/>
        <v>0</v>
      </c>
      <c r="AG12" s="4"/>
      <c r="AH12" s="4"/>
      <c r="AI12" s="59">
        <f t="shared" ref="AI12:AI20" si="6">R12</f>
        <v>1</v>
      </c>
      <c r="AJ12" s="60"/>
      <c r="AK12" s="40">
        <f t="shared" si="2"/>
        <v>0</v>
      </c>
      <c r="AL12" s="4"/>
      <c r="AM12" s="4"/>
      <c r="AN12" s="59">
        <f t="shared" ref="AN12:AN20" si="7">S12</f>
        <v>1</v>
      </c>
      <c r="AO12" s="60"/>
      <c r="AP12" s="40">
        <f t="shared" si="3"/>
        <v>0</v>
      </c>
      <c r="AQ12" s="100"/>
      <c r="AR12" s="100"/>
      <c r="AS12" s="104">
        <f t="shared" ref="AS12:AS20" si="8">T12</f>
        <v>1</v>
      </c>
      <c r="AT12" s="116">
        <f>IFERROR(AVERAGE(Z12,AE12,AJ12,AO12)*0.25,0)</f>
        <v>0.25</v>
      </c>
      <c r="AU12" s="103">
        <f>IFERROR(IF(AT12/AS12&gt;1,1,AT12/AS12),0)</f>
        <v>0.25</v>
      </c>
    </row>
    <row r="13" spans="1:47" s="5" customFormat="1" ht="199.5">
      <c r="A13" s="73" t="s">
        <v>81</v>
      </c>
      <c r="B13" s="74" t="s">
        <v>82</v>
      </c>
      <c r="C13" s="54" t="s">
        <v>54</v>
      </c>
      <c r="D13" s="12" t="s">
        <v>55</v>
      </c>
      <c r="E13" s="12" t="s">
        <v>56</v>
      </c>
      <c r="F13" s="12" t="s">
        <v>57</v>
      </c>
      <c r="G13" s="65" t="s">
        <v>58</v>
      </c>
      <c r="H13" s="12" t="s">
        <v>59</v>
      </c>
      <c r="I13" s="12" t="s">
        <v>60</v>
      </c>
      <c r="J13" s="13" t="s">
        <v>61</v>
      </c>
      <c r="K13" s="67" t="s">
        <v>83</v>
      </c>
      <c r="L13" s="72" t="s">
        <v>84</v>
      </c>
      <c r="M13" s="13" t="s">
        <v>85</v>
      </c>
      <c r="N13" s="13" t="s">
        <v>86</v>
      </c>
      <c r="O13" s="69" t="s">
        <v>66</v>
      </c>
      <c r="P13" s="76">
        <v>0</v>
      </c>
      <c r="Q13" s="76">
        <v>0</v>
      </c>
      <c r="R13" s="76">
        <v>0.3</v>
      </c>
      <c r="S13" s="76">
        <v>0.7</v>
      </c>
      <c r="T13" s="76">
        <f>SUM(P13:S13)</f>
        <v>1</v>
      </c>
      <c r="U13" s="11" t="s">
        <v>87</v>
      </c>
      <c r="V13" s="11" t="s">
        <v>88</v>
      </c>
      <c r="W13" s="11" t="s">
        <v>69</v>
      </c>
      <c r="X13" s="11" t="s">
        <v>69</v>
      </c>
      <c r="Y13" s="93">
        <f t="shared" si="4"/>
        <v>0</v>
      </c>
      <c r="Z13" s="91">
        <v>0</v>
      </c>
      <c r="AA13" s="112">
        <f t="shared" si="0"/>
        <v>0</v>
      </c>
      <c r="AB13" s="111" t="s">
        <v>89</v>
      </c>
      <c r="AC13" s="111" t="s">
        <v>89</v>
      </c>
      <c r="AD13" s="76">
        <f t="shared" si="5"/>
        <v>0</v>
      </c>
      <c r="AE13" s="60"/>
      <c r="AF13" s="40">
        <f t="shared" si="1"/>
        <v>0</v>
      </c>
      <c r="AG13" s="4"/>
      <c r="AH13" s="4"/>
      <c r="AI13" s="76">
        <f t="shared" si="6"/>
        <v>0.3</v>
      </c>
      <c r="AJ13" s="60"/>
      <c r="AK13" s="40">
        <f t="shared" si="2"/>
        <v>0</v>
      </c>
      <c r="AL13" s="4"/>
      <c r="AM13" s="4"/>
      <c r="AN13" s="76">
        <f t="shared" si="7"/>
        <v>0.7</v>
      </c>
      <c r="AO13" s="60"/>
      <c r="AP13" s="40">
        <f t="shared" si="3"/>
        <v>0</v>
      </c>
      <c r="AQ13" s="100"/>
      <c r="AR13" s="100"/>
      <c r="AS13" s="105">
        <f t="shared" si="8"/>
        <v>1</v>
      </c>
      <c r="AT13" s="102">
        <f>MAX(Z13,AE13,AJ13,AO13)</f>
        <v>0</v>
      </c>
      <c r="AU13" s="103">
        <f>IFERROR(IF(AT13/AS13&gt;1,1,AT13/AS13),0)</f>
        <v>0</v>
      </c>
    </row>
    <row r="14" spans="1:47" s="5" customFormat="1" ht="150">
      <c r="A14" s="77" t="s">
        <v>90</v>
      </c>
      <c r="B14" s="74" t="s">
        <v>91</v>
      </c>
      <c r="C14" s="54" t="s">
        <v>54</v>
      </c>
      <c r="D14" s="12" t="s">
        <v>55</v>
      </c>
      <c r="E14" s="12" t="s">
        <v>56</v>
      </c>
      <c r="F14" s="12" t="s">
        <v>57</v>
      </c>
      <c r="G14" s="65" t="s">
        <v>58</v>
      </c>
      <c r="H14" s="12" t="s">
        <v>92</v>
      </c>
      <c r="I14" s="12" t="s">
        <v>93</v>
      </c>
      <c r="J14" s="13" t="s">
        <v>61</v>
      </c>
      <c r="K14" s="78" t="s">
        <v>94</v>
      </c>
      <c r="L14" s="72" t="s">
        <v>95</v>
      </c>
      <c r="M14" s="79">
        <v>1</v>
      </c>
      <c r="N14" s="80" t="s">
        <v>96</v>
      </c>
      <c r="O14" s="69" t="s">
        <v>76</v>
      </c>
      <c r="P14" s="59">
        <v>1</v>
      </c>
      <c r="Q14" s="59">
        <v>1</v>
      </c>
      <c r="R14" s="59">
        <v>1</v>
      </c>
      <c r="S14" s="59">
        <v>1</v>
      </c>
      <c r="T14" s="59">
        <f>AVERAGE(P14:S14)</f>
        <v>1</v>
      </c>
      <c r="U14" s="11" t="s">
        <v>97</v>
      </c>
      <c r="V14" s="11" t="s">
        <v>98</v>
      </c>
      <c r="W14" s="11" t="s">
        <v>69</v>
      </c>
      <c r="X14" s="11" t="s">
        <v>69</v>
      </c>
      <c r="Y14" s="92">
        <f t="shared" si="4"/>
        <v>1</v>
      </c>
      <c r="Z14" s="92">
        <f>27/27</f>
        <v>1</v>
      </c>
      <c r="AA14" s="112">
        <f t="shared" si="0"/>
        <v>1</v>
      </c>
      <c r="AB14" s="111" t="s">
        <v>99</v>
      </c>
      <c r="AC14" s="111" t="s">
        <v>100</v>
      </c>
      <c r="AD14" s="59">
        <f t="shared" si="5"/>
        <v>1</v>
      </c>
      <c r="AE14" s="59"/>
      <c r="AF14" s="40">
        <f t="shared" si="1"/>
        <v>0</v>
      </c>
      <c r="AG14" s="4"/>
      <c r="AH14" s="4"/>
      <c r="AI14" s="59">
        <f t="shared" si="6"/>
        <v>1</v>
      </c>
      <c r="AJ14" s="59"/>
      <c r="AK14" s="40">
        <f t="shared" si="2"/>
        <v>0</v>
      </c>
      <c r="AL14" s="4"/>
      <c r="AM14" s="4"/>
      <c r="AN14" s="59">
        <f t="shared" si="7"/>
        <v>1</v>
      </c>
      <c r="AO14" s="59"/>
      <c r="AP14" s="40">
        <f t="shared" si="3"/>
        <v>0</v>
      </c>
      <c r="AQ14" s="100"/>
      <c r="AR14" s="100"/>
      <c r="AS14" s="104">
        <f t="shared" si="8"/>
        <v>1</v>
      </c>
      <c r="AT14" s="116">
        <f>IFERROR(AVERAGE(Z14,AE14,AJ14,AO14)*0.25,0)</f>
        <v>0.25</v>
      </c>
      <c r="AU14" s="103">
        <f>IFERROR(IF(AT14/AS14&gt;1,1,AT14/AS14),0)</f>
        <v>0.25</v>
      </c>
    </row>
    <row r="15" spans="1:47" s="5" customFormat="1" ht="120">
      <c r="A15" s="77" t="s">
        <v>101</v>
      </c>
      <c r="B15" s="74" t="s">
        <v>102</v>
      </c>
      <c r="C15" s="54" t="s">
        <v>54</v>
      </c>
      <c r="D15" s="12" t="s">
        <v>55</v>
      </c>
      <c r="E15" s="12" t="s">
        <v>56</v>
      </c>
      <c r="F15" s="12" t="s">
        <v>57</v>
      </c>
      <c r="G15" s="65" t="s">
        <v>58</v>
      </c>
      <c r="H15" s="12" t="s">
        <v>103</v>
      </c>
      <c r="I15" s="12" t="s">
        <v>104</v>
      </c>
      <c r="J15" s="13" t="s">
        <v>61</v>
      </c>
      <c r="K15" s="74" t="s">
        <v>105</v>
      </c>
      <c r="L15" s="72" t="s">
        <v>106</v>
      </c>
      <c r="M15" s="81">
        <v>0</v>
      </c>
      <c r="N15" s="72" t="s">
        <v>106</v>
      </c>
      <c r="O15" s="69" t="s">
        <v>66</v>
      </c>
      <c r="P15" s="45">
        <v>1</v>
      </c>
      <c r="Q15" s="45">
        <v>0</v>
      </c>
      <c r="R15" s="45">
        <v>0</v>
      </c>
      <c r="S15" s="45">
        <v>0</v>
      </c>
      <c r="T15" s="45">
        <f>SUM(P15:S15)</f>
        <v>1</v>
      </c>
      <c r="U15" s="11" t="s">
        <v>105</v>
      </c>
      <c r="V15" s="11" t="s">
        <v>107</v>
      </c>
      <c r="W15" s="11" t="s">
        <v>69</v>
      </c>
      <c r="X15" s="11" t="s">
        <v>69</v>
      </c>
      <c r="Y15" s="90">
        <f t="shared" si="4"/>
        <v>1</v>
      </c>
      <c r="Z15" s="91">
        <v>1</v>
      </c>
      <c r="AA15" s="112">
        <f t="shared" si="0"/>
        <v>1</v>
      </c>
      <c r="AB15" s="111" t="s">
        <v>108</v>
      </c>
      <c r="AC15" s="4" t="s">
        <v>109</v>
      </c>
      <c r="AD15" s="45">
        <f t="shared" si="5"/>
        <v>0</v>
      </c>
      <c r="AE15" s="60"/>
      <c r="AF15" s="40">
        <f t="shared" si="1"/>
        <v>0</v>
      </c>
      <c r="AG15" s="4"/>
      <c r="AH15" s="4"/>
      <c r="AI15" s="45">
        <f t="shared" si="6"/>
        <v>0</v>
      </c>
      <c r="AJ15" s="60"/>
      <c r="AK15" s="40">
        <f t="shared" si="2"/>
        <v>0</v>
      </c>
      <c r="AL15" s="4"/>
      <c r="AM15" s="4"/>
      <c r="AN15" s="45">
        <f t="shared" si="7"/>
        <v>0</v>
      </c>
      <c r="AO15" s="60"/>
      <c r="AP15" s="40">
        <f t="shared" si="3"/>
        <v>0</v>
      </c>
      <c r="AQ15" s="100"/>
      <c r="AR15" s="100"/>
      <c r="AS15" s="101">
        <f t="shared" si="8"/>
        <v>1</v>
      </c>
      <c r="AT15" s="102">
        <f>MAX(Z15,AE15,AJ15,AO15)</f>
        <v>1</v>
      </c>
      <c r="AU15" s="103">
        <f>IFERROR(IF(AT15/AS15&gt;1,1,AT15/AS15),0)</f>
        <v>1</v>
      </c>
    </row>
    <row r="16" spans="1:47" s="5" customFormat="1" ht="75">
      <c r="A16" s="77" t="s">
        <v>110</v>
      </c>
      <c r="B16" s="74" t="s">
        <v>111</v>
      </c>
      <c r="C16" s="54" t="s">
        <v>54</v>
      </c>
      <c r="D16" s="12" t="s">
        <v>55</v>
      </c>
      <c r="E16" s="12" t="s">
        <v>56</v>
      </c>
      <c r="F16" s="12" t="s">
        <v>57</v>
      </c>
      <c r="G16" s="65" t="s">
        <v>58</v>
      </c>
      <c r="H16" s="12" t="s">
        <v>92</v>
      </c>
      <c r="I16" s="12" t="s">
        <v>112</v>
      </c>
      <c r="J16" s="13" t="s">
        <v>61</v>
      </c>
      <c r="K16" s="67" t="s">
        <v>113</v>
      </c>
      <c r="L16" s="72" t="s">
        <v>114</v>
      </c>
      <c r="M16" s="68">
        <v>0.97</v>
      </c>
      <c r="N16" s="13" t="s">
        <v>115</v>
      </c>
      <c r="O16" s="69" t="s">
        <v>116</v>
      </c>
      <c r="P16" s="59">
        <v>0.2</v>
      </c>
      <c r="Q16" s="59">
        <v>0.5</v>
      </c>
      <c r="R16" s="59">
        <v>0.7</v>
      </c>
      <c r="S16" s="59">
        <v>1</v>
      </c>
      <c r="T16" s="59">
        <f>MAX(P16:S16)</f>
        <v>1</v>
      </c>
      <c r="U16" s="11" t="s">
        <v>117</v>
      </c>
      <c r="V16" s="11" t="s">
        <v>118</v>
      </c>
      <c r="W16" s="11" t="s">
        <v>69</v>
      </c>
      <c r="X16" s="11" t="s">
        <v>69</v>
      </c>
      <c r="Y16" s="92">
        <f t="shared" si="4"/>
        <v>0.2</v>
      </c>
      <c r="Z16" s="92">
        <v>0.2</v>
      </c>
      <c r="AA16" s="112">
        <f t="shared" si="0"/>
        <v>1</v>
      </c>
      <c r="AB16" s="111" t="s">
        <v>119</v>
      </c>
      <c r="AC16" s="111" t="s">
        <v>120</v>
      </c>
      <c r="AD16" s="59">
        <f t="shared" si="5"/>
        <v>0.5</v>
      </c>
      <c r="AE16" s="60"/>
      <c r="AF16" s="40">
        <f t="shared" si="1"/>
        <v>0</v>
      </c>
      <c r="AG16" s="4"/>
      <c r="AH16" s="4"/>
      <c r="AI16" s="59">
        <f t="shared" si="6"/>
        <v>0.7</v>
      </c>
      <c r="AJ16" s="60"/>
      <c r="AK16" s="40">
        <f t="shared" si="2"/>
        <v>0</v>
      </c>
      <c r="AL16" s="4"/>
      <c r="AM16" s="4"/>
      <c r="AN16" s="59">
        <f t="shared" si="7"/>
        <v>1</v>
      </c>
      <c r="AO16" s="60"/>
      <c r="AP16" s="40">
        <f t="shared" si="3"/>
        <v>0</v>
      </c>
      <c r="AQ16" s="100"/>
      <c r="AR16" s="100"/>
      <c r="AS16" s="104">
        <f t="shared" si="8"/>
        <v>1</v>
      </c>
      <c r="AT16" s="116">
        <f>MAX(Z16,AE16,AJ16,AO16)</f>
        <v>0.2</v>
      </c>
      <c r="AU16" s="103">
        <f t="shared" ref="AU16:AU20" si="9">IFERROR(IF(AT16/AS16&gt;1,1,AT16/AS16),0)</f>
        <v>0.2</v>
      </c>
    </row>
    <row r="17" spans="1:47" s="5" customFormat="1" ht="249">
      <c r="A17" s="77" t="s">
        <v>121</v>
      </c>
      <c r="B17" s="82" t="s">
        <v>122</v>
      </c>
      <c r="C17" s="54" t="s">
        <v>54</v>
      </c>
      <c r="D17" s="12" t="s">
        <v>55</v>
      </c>
      <c r="E17" s="12" t="s">
        <v>56</v>
      </c>
      <c r="F17" s="12" t="s">
        <v>57</v>
      </c>
      <c r="G17" s="65" t="s">
        <v>58</v>
      </c>
      <c r="H17" s="12" t="s">
        <v>59</v>
      </c>
      <c r="I17" s="12" t="s">
        <v>60</v>
      </c>
      <c r="J17" s="13" t="s">
        <v>61</v>
      </c>
      <c r="K17" s="83" t="s">
        <v>123</v>
      </c>
      <c r="L17" s="84" t="s">
        <v>124</v>
      </c>
      <c r="M17" s="79">
        <v>1</v>
      </c>
      <c r="N17" s="83" t="s">
        <v>125</v>
      </c>
      <c r="O17" s="69" t="s">
        <v>76</v>
      </c>
      <c r="P17" s="85">
        <v>1</v>
      </c>
      <c r="Q17" s="85">
        <v>1</v>
      </c>
      <c r="R17" s="85">
        <v>1</v>
      </c>
      <c r="S17" s="85">
        <v>1</v>
      </c>
      <c r="T17" s="59">
        <f>AVERAGE(P17:S17)</f>
        <v>1</v>
      </c>
      <c r="U17" s="83" t="s">
        <v>126</v>
      </c>
      <c r="V17" s="86" t="s">
        <v>127</v>
      </c>
      <c r="W17" s="11" t="s">
        <v>69</v>
      </c>
      <c r="X17" s="11" t="s">
        <v>69</v>
      </c>
      <c r="Y17" s="94">
        <f t="shared" si="4"/>
        <v>1</v>
      </c>
      <c r="Z17" s="92">
        <f>11/11</f>
        <v>1</v>
      </c>
      <c r="AA17" s="112">
        <f t="shared" si="0"/>
        <v>1</v>
      </c>
      <c r="AB17" s="111" t="s">
        <v>128</v>
      </c>
      <c r="AC17" s="111" t="s">
        <v>129</v>
      </c>
      <c r="AD17" s="85">
        <f t="shared" si="5"/>
        <v>1</v>
      </c>
      <c r="AE17" s="60"/>
      <c r="AF17" s="40">
        <f t="shared" si="1"/>
        <v>0</v>
      </c>
      <c r="AG17" s="4"/>
      <c r="AH17" s="4"/>
      <c r="AI17" s="85">
        <f t="shared" si="6"/>
        <v>1</v>
      </c>
      <c r="AJ17" s="60"/>
      <c r="AK17" s="40">
        <f t="shared" si="2"/>
        <v>0</v>
      </c>
      <c r="AL17" s="4"/>
      <c r="AM17" s="4"/>
      <c r="AN17" s="85">
        <f t="shared" si="7"/>
        <v>1</v>
      </c>
      <c r="AO17" s="60"/>
      <c r="AP17" s="40">
        <f t="shared" si="3"/>
        <v>0</v>
      </c>
      <c r="AQ17" s="100"/>
      <c r="AR17" s="100"/>
      <c r="AS17" s="106">
        <f t="shared" si="8"/>
        <v>1</v>
      </c>
      <c r="AT17" s="116">
        <f>IFERROR(AVERAGE(Z17,AE17,AJ17,AO17)*0.25,0)</f>
        <v>0.25</v>
      </c>
      <c r="AU17" s="103">
        <f t="shared" si="9"/>
        <v>0.25</v>
      </c>
    </row>
    <row r="18" spans="1:47" s="5" customFormat="1" ht="182.25">
      <c r="A18" s="77" t="s">
        <v>130</v>
      </c>
      <c r="B18" s="82" t="s">
        <v>131</v>
      </c>
      <c r="C18" s="54" t="s">
        <v>54</v>
      </c>
      <c r="D18" s="12" t="s">
        <v>55</v>
      </c>
      <c r="E18" s="12" t="s">
        <v>56</v>
      </c>
      <c r="F18" s="12" t="s">
        <v>57</v>
      </c>
      <c r="G18" s="65" t="s">
        <v>58</v>
      </c>
      <c r="H18" s="12" t="s">
        <v>59</v>
      </c>
      <c r="I18" s="12" t="s">
        <v>60</v>
      </c>
      <c r="J18" s="13" t="s">
        <v>61</v>
      </c>
      <c r="K18" s="87" t="s">
        <v>132</v>
      </c>
      <c r="L18" s="87" t="s">
        <v>133</v>
      </c>
      <c r="M18" s="87">
        <v>12</v>
      </c>
      <c r="N18" s="87" t="s">
        <v>134</v>
      </c>
      <c r="O18" s="69" t="s">
        <v>66</v>
      </c>
      <c r="P18" s="87">
        <v>3</v>
      </c>
      <c r="Q18" s="87">
        <v>3</v>
      </c>
      <c r="R18" s="87">
        <v>3</v>
      </c>
      <c r="S18" s="87">
        <v>3</v>
      </c>
      <c r="T18" s="45">
        <f>SUM(P18:S18)</f>
        <v>12</v>
      </c>
      <c r="U18" s="87" t="s">
        <v>135</v>
      </c>
      <c r="V18" s="88" t="s">
        <v>136</v>
      </c>
      <c r="W18" s="11" t="s">
        <v>69</v>
      </c>
      <c r="X18" s="11" t="s">
        <v>69</v>
      </c>
      <c r="Y18" s="95">
        <f t="shared" si="4"/>
        <v>3</v>
      </c>
      <c r="Z18" s="91">
        <v>1</v>
      </c>
      <c r="AA18" s="112">
        <f t="shared" si="0"/>
        <v>0.33333333333333331</v>
      </c>
      <c r="AB18" s="4" t="s">
        <v>137</v>
      </c>
      <c r="AC18" s="4" t="s">
        <v>138</v>
      </c>
      <c r="AD18" s="87">
        <f t="shared" si="5"/>
        <v>3</v>
      </c>
      <c r="AE18" s="60"/>
      <c r="AF18" s="40">
        <f t="shared" si="1"/>
        <v>0</v>
      </c>
      <c r="AG18" s="4"/>
      <c r="AH18" s="4"/>
      <c r="AI18" s="87">
        <f t="shared" si="6"/>
        <v>3</v>
      </c>
      <c r="AJ18" s="60"/>
      <c r="AK18" s="40">
        <f t="shared" si="2"/>
        <v>0</v>
      </c>
      <c r="AL18" s="4"/>
      <c r="AM18" s="4"/>
      <c r="AN18" s="87">
        <f t="shared" si="7"/>
        <v>3</v>
      </c>
      <c r="AO18" s="60"/>
      <c r="AP18" s="40">
        <f t="shared" si="3"/>
        <v>0</v>
      </c>
      <c r="AQ18" s="100"/>
      <c r="AR18" s="100"/>
      <c r="AS18" s="107">
        <f t="shared" si="8"/>
        <v>12</v>
      </c>
      <c r="AT18" s="102">
        <f>SUM(Z18,AE18,AJ18,AO18)</f>
        <v>1</v>
      </c>
      <c r="AU18" s="103">
        <f t="shared" si="9"/>
        <v>8.3333333333333329E-2</v>
      </c>
    </row>
    <row r="19" spans="1:47" s="5" customFormat="1" ht="166.5">
      <c r="A19" s="77" t="s">
        <v>139</v>
      </c>
      <c r="B19" s="82" t="s">
        <v>140</v>
      </c>
      <c r="C19" s="54" t="s">
        <v>54</v>
      </c>
      <c r="D19" s="12" t="s">
        <v>55</v>
      </c>
      <c r="E19" s="12" t="s">
        <v>56</v>
      </c>
      <c r="F19" s="12" t="s">
        <v>57</v>
      </c>
      <c r="G19" s="65" t="s">
        <v>58</v>
      </c>
      <c r="H19" s="12" t="s">
        <v>59</v>
      </c>
      <c r="I19" s="12" t="s">
        <v>60</v>
      </c>
      <c r="J19" s="13" t="s">
        <v>61</v>
      </c>
      <c r="K19" s="87" t="s">
        <v>141</v>
      </c>
      <c r="L19" s="87" t="s">
        <v>141</v>
      </c>
      <c r="M19" s="87">
        <v>4</v>
      </c>
      <c r="N19" s="87" t="s">
        <v>142</v>
      </c>
      <c r="O19" s="69" t="s">
        <v>66</v>
      </c>
      <c r="P19" s="87">
        <v>1</v>
      </c>
      <c r="Q19" s="87">
        <v>1</v>
      </c>
      <c r="R19" s="87">
        <v>1</v>
      </c>
      <c r="S19" s="87">
        <v>1</v>
      </c>
      <c r="T19" s="45">
        <f>SUM(P19:S19)</f>
        <v>4</v>
      </c>
      <c r="U19" s="87" t="s">
        <v>141</v>
      </c>
      <c r="V19" s="88" t="s">
        <v>136</v>
      </c>
      <c r="W19" s="11" t="s">
        <v>69</v>
      </c>
      <c r="X19" s="11" t="s">
        <v>69</v>
      </c>
      <c r="Y19" s="95">
        <f t="shared" si="4"/>
        <v>1</v>
      </c>
      <c r="Z19" s="91">
        <v>1</v>
      </c>
      <c r="AA19" s="112">
        <f t="shared" si="0"/>
        <v>1</v>
      </c>
      <c r="AB19" s="84" t="s">
        <v>143</v>
      </c>
      <c r="AC19" s="4" t="s">
        <v>144</v>
      </c>
      <c r="AD19" s="87">
        <f t="shared" si="5"/>
        <v>1</v>
      </c>
      <c r="AE19" s="60"/>
      <c r="AF19" s="40">
        <f t="shared" si="1"/>
        <v>0</v>
      </c>
      <c r="AG19" s="4"/>
      <c r="AH19" s="4"/>
      <c r="AI19" s="87">
        <f t="shared" si="6"/>
        <v>1</v>
      </c>
      <c r="AJ19" s="60"/>
      <c r="AK19" s="40">
        <f t="shared" si="2"/>
        <v>0</v>
      </c>
      <c r="AL19" s="4"/>
      <c r="AM19" s="4"/>
      <c r="AN19" s="87">
        <f t="shared" si="7"/>
        <v>1</v>
      </c>
      <c r="AO19" s="60"/>
      <c r="AP19" s="40">
        <f t="shared" si="3"/>
        <v>0</v>
      </c>
      <c r="AQ19" s="100"/>
      <c r="AR19" s="100"/>
      <c r="AS19" s="107">
        <f t="shared" si="8"/>
        <v>4</v>
      </c>
      <c r="AT19" s="102">
        <f>SUM(Z19,AE19,AJ19,AO19)</f>
        <v>1</v>
      </c>
      <c r="AU19" s="103">
        <f t="shared" si="9"/>
        <v>0.25</v>
      </c>
    </row>
    <row r="20" spans="1:47" s="5" customFormat="1" ht="182.25">
      <c r="A20" s="77" t="s">
        <v>145</v>
      </c>
      <c r="B20" s="82" t="s">
        <v>146</v>
      </c>
      <c r="C20" s="54" t="s">
        <v>54</v>
      </c>
      <c r="D20" s="12" t="s">
        <v>55</v>
      </c>
      <c r="E20" s="12" t="s">
        <v>56</v>
      </c>
      <c r="F20" s="12" t="s">
        <v>57</v>
      </c>
      <c r="G20" s="65" t="s">
        <v>58</v>
      </c>
      <c r="H20" s="12" t="s">
        <v>59</v>
      </c>
      <c r="I20" s="12" t="s">
        <v>60</v>
      </c>
      <c r="J20" s="13" t="s">
        <v>61</v>
      </c>
      <c r="K20" s="87" t="s">
        <v>147</v>
      </c>
      <c r="L20" s="87" t="s">
        <v>147</v>
      </c>
      <c r="M20" s="87">
        <v>100</v>
      </c>
      <c r="N20" s="87" t="s">
        <v>148</v>
      </c>
      <c r="O20" s="69" t="s">
        <v>66</v>
      </c>
      <c r="P20" s="87">
        <v>0</v>
      </c>
      <c r="Q20" s="87">
        <v>0</v>
      </c>
      <c r="R20" s="87">
        <v>0.5</v>
      </c>
      <c r="S20" s="87">
        <v>0.5</v>
      </c>
      <c r="T20" s="45">
        <f>SUM(P20:S20)</f>
        <v>1</v>
      </c>
      <c r="U20" s="88" t="s">
        <v>149</v>
      </c>
      <c r="V20" s="88" t="s">
        <v>150</v>
      </c>
      <c r="W20" s="11" t="s">
        <v>69</v>
      </c>
      <c r="X20" s="11" t="s">
        <v>69</v>
      </c>
      <c r="Y20" s="95">
        <f t="shared" si="4"/>
        <v>0</v>
      </c>
      <c r="Z20" s="91">
        <v>0</v>
      </c>
      <c r="AA20" s="112">
        <f t="shared" si="0"/>
        <v>0</v>
      </c>
      <c r="AB20" s="111" t="s">
        <v>89</v>
      </c>
      <c r="AC20" s="111" t="s">
        <v>89</v>
      </c>
      <c r="AD20" s="87">
        <f t="shared" si="5"/>
        <v>0</v>
      </c>
      <c r="AE20" s="60"/>
      <c r="AF20" s="40">
        <f t="shared" si="1"/>
        <v>0</v>
      </c>
      <c r="AG20" s="4"/>
      <c r="AH20" s="4"/>
      <c r="AI20" s="87">
        <f t="shared" si="6"/>
        <v>0.5</v>
      </c>
      <c r="AJ20" s="60"/>
      <c r="AK20" s="40">
        <f t="shared" si="2"/>
        <v>0</v>
      </c>
      <c r="AL20" s="4"/>
      <c r="AM20" s="4"/>
      <c r="AN20" s="87">
        <f t="shared" si="7"/>
        <v>0.5</v>
      </c>
      <c r="AO20" s="60"/>
      <c r="AP20" s="40">
        <f t="shared" si="3"/>
        <v>0</v>
      </c>
      <c r="AQ20" s="100"/>
      <c r="AR20" s="100"/>
      <c r="AS20" s="107">
        <f t="shared" si="8"/>
        <v>1</v>
      </c>
      <c r="AT20" s="115">
        <f>SUM(Z20,AE20,AJ20,AO20)</f>
        <v>0</v>
      </c>
      <c r="AU20" s="103">
        <f t="shared" si="9"/>
        <v>0</v>
      </c>
    </row>
    <row r="21" spans="1:47" s="2" customFormat="1" ht="15.75">
      <c r="A21" s="22"/>
      <c r="B21" s="21" t="s">
        <v>151</v>
      </c>
      <c r="C21" s="21"/>
      <c r="D21" s="22"/>
      <c r="E21" s="22"/>
      <c r="F21" s="22"/>
      <c r="G21" s="22"/>
      <c r="H21" s="22"/>
      <c r="I21" s="22"/>
      <c r="J21" s="22"/>
      <c r="K21" s="22"/>
      <c r="L21" s="22"/>
      <c r="M21" s="22"/>
      <c r="N21" s="22"/>
      <c r="O21" s="22"/>
      <c r="P21" s="46"/>
      <c r="Q21" s="46"/>
      <c r="R21" s="46"/>
      <c r="S21" s="46"/>
      <c r="T21" s="46"/>
      <c r="U21" s="22"/>
      <c r="V21" s="22"/>
      <c r="W21" s="22"/>
      <c r="X21" s="22"/>
      <c r="Y21" s="42"/>
      <c r="Z21" s="42"/>
      <c r="AA21" s="108">
        <f>AVERAGE(AA11,AA12,AA14,AA15,AA16,AA17,AA18,AA19)*80%</f>
        <v>0.73333333333333339</v>
      </c>
      <c r="AB21" s="120"/>
      <c r="AC21" s="121"/>
      <c r="AD21" s="121"/>
      <c r="AE21" s="122"/>
      <c r="AF21" s="50">
        <f>SUM(AF11:AF20)*80%</f>
        <v>0</v>
      </c>
      <c r="AG21" s="120"/>
      <c r="AH21" s="121"/>
      <c r="AI21" s="121"/>
      <c r="AJ21" s="122"/>
      <c r="AK21" s="50">
        <f>SUM(AK11:AK20)*80%</f>
        <v>0</v>
      </c>
      <c r="AL21" s="120"/>
      <c r="AM21" s="121"/>
      <c r="AN21" s="121"/>
      <c r="AO21" s="122"/>
      <c r="AP21" s="50">
        <f>SUM(AP11:AP20)*80%</f>
        <v>0</v>
      </c>
      <c r="AQ21" s="123"/>
      <c r="AR21" s="124"/>
      <c r="AS21" s="124"/>
      <c r="AT21" s="125"/>
      <c r="AU21" s="108">
        <f>AVERAGE(AU11,AU12,AU14,AU15,AU16,AU17,AU18,AU19)*80%</f>
        <v>0.25333333333333335</v>
      </c>
    </row>
    <row r="22" spans="1:47" s="5" customFormat="1" ht="75">
      <c r="A22" s="35" t="s">
        <v>152</v>
      </c>
      <c r="B22" s="36" t="s">
        <v>153</v>
      </c>
      <c r="C22" s="36" t="s">
        <v>54</v>
      </c>
      <c r="D22" s="64" t="s">
        <v>55</v>
      </c>
      <c r="E22" s="36" t="s">
        <v>56</v>
      </c>
      <c r="F22" s="36" t="s">
        <v>57</v>
      </c>
      <c r="G22" s="36" t="s">
        <v>58</v>
      </c>
      <c r="H22" s="66" t="s">
        <v>92</v>
      </c>
      <c r="I22" s="36" t="s">
        <v>154</v>
      </c>
      <c r="J22" s="36" t="s">
        <v>61</v>
      </c>
      <c r="K22" s="36" t="s">
        <v>155</v>
      </c>
      <c r="L22" s="36" t="s">
        <v>156</v>
      </c>
      <c r="M22" s="37">
        <v>0</v>
      </c>
      <c r="N22" s="37" t="s">
        <v>157</v>
      </c>
      <c r="O22" s="38" t="s">
        <v>66</v>
      </c>
      <c r="P22" s="61">
        <v>0.25</v>
      </c>
      <c r="Q22" s="61">
        <v>0.25</v>
      </c>
      <c r="R22" s="61">
        <v>0.25</v>
      </c>
      <c r="S22" s="61">
        <v>0.25</v>
      </c>
      <c r="T22" s="62">
        <f>SUM(P22:S22)</f>
        <v>1</v>
      </c>
      <c r="U22" s="36" t="s">
        <v>158</v>
      </c>
      <c r="V22" s="36" t="s">
        <v>159</v>
      </c>
      <c r="W22" s="38" t="s">
        <v>69</v>
      </c>
      <c r="X22" s="36" t="s">
        <v>69</v>
      </c>
      <c r="Y22" s="96">
        <f t="shared" ref="Y22" si="10">P22</f>
        <v>0.25</v>
      </c>
      <c r="Z22" s="114">
        <v>0.25</v>
      </c>
      <c r="AA22" s="97">
        <f>IFERROR(IF(Z22/Y22&gt;1,1,Z22/Y22),0)</f>
        <v>1</v>
      </c>
      <c r="AB22" s="36" t="s">
        <v>160</v>
      </c>
      <c r="AC22" s="36" t="s">
        <v>161</v>
      </c>
      <c r="AD22" s="63">
        <f t="shared" ref="AD22" si="11">Q22</f>
        <v>0.25</v>
      </c>
      <c r="AE22" s="63"/>
      <c r="AF22" s="51">
        <f t="shared" ref="AF22" si="12">IFERROR(IF(AE22/AD22&gt;1,1,AE22/AD22),0)</f>
        <v>0</v>
      </c>
      <c r="AG22" s="36"/>
      <c r="AH22" s="36"/>
      <c r="AI22" s="63">
        <f t="shared" ref="AI22" si="13">R22</f>
        <v>0.25</v>
      </c>
      <c r="AJ22" s="63"/>
      <c r="AK22" s="51">
        <f t="shared" ref="AK22" si="14">IFERROR(IF(AJ22/AI22&gt;1,1,AJ22/AI22),0)</f>
        <v>0</v>
      </c>
      <c r="AL22" s="36"/>
      <c r="AM22" s="36"/>
      <c r="AN22" s="63">
        <f t="shared" ref="AN22" si="15">S22</f>
        <v>0.25</v>
      </c>
      <c r="AO22" s="63"/>
      <c r="AP22" s="51">
        <f t="shared" ref="AP22" si="16">IFERROR(IF(AO22/AN22&gt;1,1,AO22/AN22),0)</f>
        <v>0</v>
      </c>
      <c r="AQ22" s="35"/>
      <c r="AR22" s="35"/>
      <c r="AS22" s="109">
        <f t="shared" ref="AS22" si="17">T22</f>
        <v>1</v>
      </c>
      <c r="AT22" s="115">
        <f>SUM(Z22,AE22,AJ22,AO22)</f>
        <v>0.25</v>
      </c>
      <c r="AU22" s="110">
        <f>IFERROR(IF(AT22/AS22&gt;1,1,AT22/AS22),0)</f>
        <v>0.25</v>
      </c>
    </row>
    <row r="23" spans="1:47" s="5" customFormat="1" ht="195">
      <c r="A23" s="35" t="s">
        <v>162</v>
      </c>
      <c r="B23" s="36" t="s">
        <v>163</v>
      </c>
      <c r="C23" s="36" t="s">
        <v>54</v>
      </c>
      <c r="D23" s="64" t="s">
        <v>55</v>
      </c>
      <c r="E23" s="36" t="s">
        <v>56</v>
      </c>
      <c r="F23" s="36" t="s">
        <v>57</v>
      </c>
      <c r="G23" s="36" t="s">
        <v>58</v>
      </c>
      <c r="H23" s="66" t="s">
        <v>92</v>
      </c>
      <c r="I23" s="36" t="s">
        <v>112</v>
      </c>
      <c r="J23" s="36" t="s">
        <v>61</v>
      </c>
      <c r="K23" s="36" t="s">
        <v>164</v>
      </c>
      <c r="L23" s="36" t="s">
        <v>165</v>
      </c>
      <c r="M23" s="38">
        <v>0</v>
      </c>
      <c r="N23" s="38" t="s">
        <v>166</v>
      </c>
      <c r="O23" s="38" t="s">
        <v>66</v>
      </c>
      <c r="P23" s="47">
        <v>0</v>
      </c>
      <c r="Q23" s="47">
        <v>0</v>
      </c>
      <c r="R23" s="47">
        <v>1</v>
      </c>
      <c r="S23" s="47">
        <v>0</v>
      </c>
      <c r="T23" s="41">
        <f>SUM(P23:S23)</f>
        <v>1</v>
      </c>
      <c r="U23" s="36" t="s">
        <v>167</v>
      </c>
      <c r="V23" s="36" t="s">
        <v>168</v>
      </c>
      <c r="W23" s="38" t="s">
        <v>69</v>
      </c>
      <c r="X23" s="36" t="s">
        <v>69</v>
      </c>
      <c r="Y23" s="114">
        <f t="shared" ref="Y23:Y25" si="18">P23</f>
        <v>0</v>
      </c>
      <c r="Z23" s="114">
        <v>0</v>
      </c>
      <c r="AA23" s="114">
        <f>IFERROR(IF(Z23/Y23&gt;1,1,Z23/Y23),0)</f>
        <v>0</v>
      </c>
      <c r="AB23" s="113" t="s">
        <v>169</v>
      </c>
      <c r="AC23" s="113" t="s">
        <v>169</v>
      </c>
      <c r="AD23" s="63">
        <f t="shared" ref="AD23:AD25" si="19">Q23</f>
        <v>0</v>
      </c>
      <c r="AE23" s="63"/>
      <c r="AF23" s="51">
        <f t="shared" ref="AF23:AF25" si="20">IFERROR(IF(AE23/AD23&gt;1,1,AE23/AD23),0)</f>
        <v>0</v>
      </c>
      <c r="AG23" s="36"/>
      <c r="AH23" s="36"/>
      <c r="AI23" s="63">
        <f t="shared" ref="AI23:AI25" si="21">R23</f>
        <v>1</v>
      </c>
      <c r="AJ23" s="63"/>
      <c r="AK23" s="51">
        <f t="shared" ref="AK23:AK25" si="22">IFERROR(IF(AJ23/AI23&gt;1,1,AJ23/AI23),0)</f>
        <v>0</v>
      </c>
      <c r="AL23" s="36"/>
      <c r="AM23" s="36"/>
      <c r="AN23" s="63">
        <f t="shared" ref="AN23:AN25" si="23">S23</f>
        <v>0</v>
      </c>
      <c r="AO23" s="63"/>
      <c r="AP23" s="51">
        <f t="shared" ref="AP23:AP25" si="24">IFERROR(IF(AO23/AN23&gt;1,1,AO23/AN23),0)</f>
        <v>0</v>
      </c>
      <c r="AQ23" s="35"/>
      <c r="AR23" s="35"/>
      <c r="AS23" s="109">
        <f t="shared" ref="AS23:AS25" si="25">T23</f>
        <v>1</v>
      </c>
      <c r="AT23" s="115">
        <f>MAX(Z23,AE23,AJ23,AO23)</f>
        <v>0</v>
      </c>
      <c r="AU23" s="110">
        <f>IFERROR(IF(AT23/AS23&gt;1,1,AT23/AS23),0)</f>
        <v>0</v>
      </c>
    </row>
    <row r="24" spans="1:47" s="5" customFormat="1" ht="105">
      <c r="A24" s="35" t="s">
        <v>170</v>
      </c>
      <c r="B24" s="36" t="s">
        <v>171</v>
      </c>
      <c r="C24" s="36" t="s">
        <v>54</v>
      </c>
      <c r="D24" s="64" t="s">
        <v>172</v>
      </c>
      <c r="E24" s="36" t="s">
        <v>173</v>
      </c>
      <c r="F24" s="36" t="s">
        <v>174</v>
      </c>
      <c r="G24" s="36" t="s">
        <v>58</v>
      </c>
      <c r="H24" s="66" t="s">
        <v>92</v>
      </c>
      <c r="I24" s="36" t="s">
        <v>175</v>
      </c>
      <c r="J24" s="36" t="s">
        <v>61</v>
      </c>
      <c r="K24" s="36" t="s">
        <v>176</v>
      </c>
      <c r="L24" s="36" t="s">
        <v>177</v>
      </c>
      <c r="M24" s="38" t="s">
        <v>178</v>
      </c>
      <c r="N24" s="38" t="s">
        <v>179</v>
      </c>
      <c r="O24" s="38" t="s">
        <v>66</v>
      </c>
      <c r="P24" s="63">
        <v>1</v>
      </c>
      <c r="Q24" s="63">
        <v>0</v>
      </c>
      <c r="R24" s="63">
        <v>0</v>
      </c>
      <c r="S24" s="63">
        <v>0</v>
      </c>
      <c r="T24" s="63">
        <f>SUM(P24:S24)</f>
        <v>1</v>
      </c>
      <c r="U24" s="36" t="s">
        <v>180</v>
      </c>
      <c r="V24" s="36" t="s">
        <v>181</v>
      </c>
      <c r="W24" s="38" t="s">
        <v>69</v>
      </c>
      <c r="X24" s="36" t="s">
        <v>182</v>
      </c>
      <c r="Y24" s="96">
        <f t="shared" si="18"/>
        <v>1</v>
      </c>
      <c r="Z24" s="114">
        <f>1/1</f>
        <v>1</v>
      </c>
      <c r="AA24" s="97">
        <f>IFERROR(IF(Z24/Y24&gt;1,1,Z24/Y24),0)</f>
        <v>1</v>
      </c>
      <c r="AB24" s="113" t="s">
        <v>183</v>
      </c>
      <c r="AC24" s="113" t="s">
        <v>184</v>
      </c>
      <c r="AD24" s="63">
        <f t="shared" si="19"/>
        <v>0</v>
      </c>
      <c r="AE24" s="63"/>
      <c r="AF24" s="51">
        <f t="shared" si="20"/>
        <v>0</v>
      </c>
      <c r="AG24" s="36"/>
      <c r="AH24" s="36"/>
      <c r="AI24" s="63">
        <f t="shared" si="21"/>
        <v>0</v>
      </c>
      <c r="AJ24" s="63"/>
      <c r="AK24" s="51">
        <f t="shared" si="22"/>
        <v>0</v>
      </c>
      <c r="AL24" s="36"/>
      <c r="AM24" s="36"/>
      <c r="AN24" s="63">
        <f t="shared" si="23"/>
        <v>0</v>
      </c>
      <c r="AO24" s="63"/>
      <c r="AP24" s="51">
        <f t="shared" si="24"/>
        <v>0</v>
      </c>
      <c r="AQ24" s="35"/>
      <c r="AR24" s="35"/>
      <c r="AS24" s="109">
        <f t="shared" si="25"/>
        <v>1</v>
      </c>
      <c r="AT24" s="115">
        <f>MAX(Z24,AE24,AJ24,AO24)</f>
        <v>1</v>
      </c>
      <c r="AU24" s="110">
        <f>IFERROR(IF(AT24/AS24&gt;1,1,AT24/AS24),0)</f>
        <v>1</v>
      </c>
    </row>
    <row r="25" spans="1:47" s="5" customFormat="1" ht="105">
      <c r="A25" s="35" t="s">
        <v>185</v>
      </c>
      <c r="B25" s="36" t="s">
        <v>186</v>
      </c>
      <c r="C25" s="36" t="s">
        <v>54</v>
      </c>
      <c r="D25" s="64" t="s">
        <v>172</v>
      </c>
      <c r="E25" s="36" t="s">
        <v>173</v>
      </c>
      <c r="F25" s="36" t="s">
        <v>174</v>
      </c>
      <c r="G25" s="36" t="s">
        <v>58</v>
      </c>
      <c r="H25" s="66" t="s">
        <v>92</v>
      </c>
      <c r="I25" s="36" t="s">
        <v>175</v>
      </c>
      <c r="J25" s="36" t="s">
        <v>187</v>
      </c>
      <c r="K25" s="36" t="s">
        <v>188</v>
      </c>
      <c r="L25" s="36" t="s">
        <v>177</v>
      </c>
      <c r="M25" s="38" t="s">
        <v>189</v>
      </c>
      <c r="N25" s="38" t="s">
        <v>190</v>
      </c>
      <c r="O25" s="38" t="s">
        <v>76</v>
      </c>
      <c r="P25" s="63">
        <v>1</v>
      </c>
      <c r="Q25" s="63">
        <v>1</v>
      </c>
      <c r="R25" s="63">
        <v>1</v>
      </c>
      <c r="S25" s="63">
        <v>1</v>
      </c>
      <c r="T25" s="63">
        <f>AVERAGE(P25:S25)</f>
        <v>1</v>
      </c>
      <c r="U25" s="36" t="s">
        <v>180</v>
      </c>
      <c r="V25" s="36" t="s">
        <v>181</v>
      </c>
      <c r="W25" s="38" t="s">
        <v>69</v>
      </c>
      <c r="X25" s="36" t="s">
        <v>182</v>
      </c>
      <c r="Y25" s="96">
        <f t="shared" si="18"/>
        <v>1</v>
      </c>
      <c r="Z25" s="114">
        <f>1/1</f>
        <v>1</v>
      </c>
      <c r="AA25" s="97">
        <f>IFERROR(IF(Z25/Y25&gt;1,1,Z25/Y25),0)</f>
        <v>1</v>
      </c>
      <c r="AB25" s="113" t="s">
        <v>191</v>
      </c>
      <c r="AC25" s="113" t="s">
        <v>184</v>
      </c>
      <c r="AD25" s="63">
        <f t="shared" si="19"/>
        <v>1</v>
      </c>
      <c r="AE25" s="63"/>
      <c r="AF25" s="51">
        <f t="shared" si="20"/>
        <v>0</v>
      </c>
      <c r="AG25" s="36"/>
      <c r="AH25" s="36"/>
      <c r="AI25" s="63">
        <f t="shared" si="21"/>
        <v>1</v>
      </c>
      <c r="AJ25" s="63"/>
      <c r="AK25" s="51">
        <f t="shared" si="22"/>
        <v>0</v>
      </c>
      <c r="AL25" s="36"/>
      <c r="AM25" s="36"/>
      <c r="AN25" s="63">
        <f t="shared" si="23"/>
        <v>1</v>
      </c>
      <c r="AO25" s="63"/>
      <c r="AP25" s="51">
        <f t="shared" si="24"/>
        <v>0</v>
      </c>
      <c r="AQ25" s="35"/>
      <c r="AR25" s="35"/>
      <c r="AS25" s="109">
        <f t="shared" si="25"/>
        <v>1</v>
      </c>
      <c r="AT25" s="115">
        <f>IFERROR(AVERAGE(Z25,AE25,AJ25,AO25)*0.25,0)</f>
        <v>0.25</v>
      </c>
      <c r="AU25" s="110">
        <f>IFERROR(IF(AT25/AS25&gt;1,1,AT25/AS25),0)</f>
        <v>0.25</v>
      </c>
    </row>
    <row r="26" spans="1:47" s="2" customFormat="1" ht="15.75">
      <c r="A26" s="39"/>
      <c r="B26" s="39" t="s">
        <v>192</v>
      </c>
      <c r="C26" s="39"/>
      <c r="D26" s="39"/>
      <c r="E26" s="39"/>
      <c r="F26" s="39"/>
      <c r="G26" s="39"/>
      <c r="H26" s="39"/>
      <c r="I26" s="39"/>
      <c r="J26" s="39"/>
      <c r="K26" s="39"/>
      <c r="L26" s="39"/>
      <c r="M26" s="39"/>
      <c r="N26" s="39"/>
      <c r="O26" s="39"/>
      <c r="P26" s="48"/>
      <c r="Q26" s="48"/>
      <c r="R26" s="48"/>
      <c r="S26" s="48"/>
      <c r="T26" s="48"/>
      <c r="U26" s="39"/>
      <c r="V26" s="39"/>
      <c r="W26" s="39"/>
      <c r="X26" s="39"/>
      <c r="Y26" s="48"/>
      <c r="Z26" s="43"/>
      <c r="AA26" s="98">
        <f>AVERAGE(AA22,AA24,AA25)*20%</f>
        <v>0.2</v>
      </c>
      <c r="AB26" s="126"/>
      <c r="AC26" s="127"/>
      <c r="AD26" s="127"/>
      <c r="AE26" s="128"/>
      <c r="AF26" s="52">
        <f>SUM(AF22,AF25)*20%</f>
        <v>0</v>
      </c>
      <c r="AG26" s="126"/>
      <c r="AH26" s="127"/>
      <c r="AI26" s="127"/>
      <c r="AJ26" s="128"/>
      <c r="AK26" s="52">
        <f>SUM(AK22,AK23,AK25)*20%</f>
        <v>0</v>
      </c>
      <c r="AL26" s="126"/>
      <c r="AM26" s="127"/>
      <c r="AN26" s="127"/>
      <c r="AO26" s="128"/>
      <c r="AP26" s="52">
        <f>SUM(AP22,AP25)*20%</f>
        <v>0</v>
      </c>
      <c r="AQ26" s="129"/>
      <c r="AR26" s="130"/>
      <c r="AS26" s="130"/>
      <c r="AT26" s="131"/>
      <c r="AU26" s="98">
        <f>AVERAGE(AU22,AU24,AU25)*20%</f>
        <v>0.1</v>
      </c>
    </row>
    <row r="27" spans="1:47" s="3" customFormat="1" ht="18.75">
      <c r="A27" s="23"/>
      <c r="B27" s="23" t="s">
        <v>193</v>
      </c>
      <c r="C27" s="23"/>
      <c r="D27" s="23"/>
      <c r="E27" s="23"/>
      <c r="F27" s="23"/>
      <c r="G27" s="23"/>
      <c r="H27" s="23"/>
      <c r="I27" s="23"/>
      <c r="J27" s="23"/>
      <c r="K27" s="23"/>
      <c r="L27" s="23"/>
      <c r="M27" s="23"/>
      <c r="N27" s="23"/>
      <c r="O27" s="23"/>
      <c r="P27" s="49"/>
      <c r="Q27" s="49"/>
      <c r="R27" s="49"/>
      <c r="S27" s="49"/>
      <c r="T27" s="49"/>
      <c r="U27" s="23"/>
      <c r="V27" s="23"/>
      <c r="W27" s="23"/>
      <c r="X27" s="23"/>
      <c r="Y27" s="49"/>
      <c r="Z27" s="44"/>
      <c r="AA27" s="99">
        <f>+AA21+AA26</f>
        <v>0.93333333333333335</v>
      </c>
      <c r="AB27" s="117"/>
      <c r="AC27" s="118"/>
      <c r="AD27" s="118"/>
      <c r="AE27" s="119"/>
      <c r="AF27" s="53">
        <f>+AF21+AF26</f>
        <v>0</v>
      </c>
      <c r="AG27" s="117"/>
      <c r="AH27" s="118"/>
      <c r="AI27" s="118"/>
      <c r="AJ27" s="119"/>
      <c r="AK27" s="53">
        <f>+AK21+AK26</f>
        <v>0</v>
      </c>
      <c r="AL27" s="117"/>
      <c r="AM27" s="118"/>
      <c r="AN27" s="118"/>
      <c r="AO27" s="119"/>
      <c r="AP27" s="53">
        <f>+AP21+AP26</f>
        <v>0</v>
      </c>
      <c r="AQ27" s="117"/>
      <c r="AR27" s="118"/>
      <c r="AS27" s="118"/>
      <c r="AT27" s="119"/>
      <c r="AU27" s="99">
        <f>+AU21+AU26</f>
        <v>0.35333333333333339</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7:AE27"/>
    <mergeCell ref="AG27:AJ27"/>
    <mergeCell ref="AL27:AO27"/>
    <mergeCell ref="AQ27:AT27"/>
    <mergeCell ref="AB21:AE21"/>
    <mergeCell ref="AG21:AJ21"/>
    <mergeCell ref="AL21:AO21"/>
    <mergeCell ref="AQ21:AT21"/>
    <mergeCell ref="AB26:AE26"/>
    <mergeCell ref="AG26:AJ26"/>
    <mergeCell ref="AL26:AO26"/>
    <mergeCell ref="AQ26:AT26"/>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27 AF11:AF27 AP11:AP27 AK11:AK27 Y11:AA27" xr:uid="{2620A730-8CA7-472C-88BC-172E885C72B7}">
      <formula1>0</formula1>
      <formula2>1000000</formula2>
    </dataValidation>
  </dataValidations>
  <pageMargins left="0.7" right="0.7" top="0.75" bottom="0.75" header="0.3" footer="0.3"/>
  <pageSetup paperSize="9" orientation="portrait" r:id="rId1"/>
  <ignoredErrors>
    <ignoredError sqref="AF21 AK21 AP21"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F22:F25 F11:F20</xm:sqref>
        </x14:dataValidation>
        <x14:dataValidation type="list" allowBlank="1" showInputMessage="1" showErrorMessage="1" xr:uid="{368CAFF5-BE04-4FFF-B338-51D69BA23554}">
          <x14:formula1>
            <xm:f>Listas!$F$2:$F$10</xm:f>
          </x14:formula1>
          <xm:sqref>G22:G25 G11:G20</xm:sqref>
        </x14:dataValidation>
        <x14:dataValidation type="list" allowBlank="1" showInputMessage="1" showErrorMessage="1" xr:uid="{644DEEAA-0D3C-4060-99CA-C576A2F91A4D}">
          <x14:formula1>
            <xm:f>Listas!$I$2:$I$4</xm:f>
          </x14:formula1>
          <xm:sqref>J22:J25 J11:J20</xm:sqref>
        </x14:dataValidation>
        <x14:dataValidation type="list" allowBlank="1" showInputMessage="1" showErrorMessage="1" xr:uid="{F27B990B-F8E1-43B0-B8F7-E94519E68711}">
          <x14:formula1>
            <xm:f>Listas!$J$2:$J$5</xm:f>
          </x14:formula1>
          <xm:sqref>O22:O25 O11:O20</xm:sqref>
        </x14:dataValidation>
        <x14:dataValidation type="list" allowBlank="1" showInputMessage="1" showErrorMessage="1" xr:uid="{04D58E5A-C535-424D-AAB5-8991AB9C5DFB}">
          <x14:formula1>
            <xm:f>Listas!$G$2:$G$9</xm:f>
          </x14:formula1>
          <xm:sqref>H22:H25 H11:H20</xm:sqref>
        </x14:dataValidation>
        <x14:dataValidation type="list" allowBlank="1" showInputMessage="1" showErrorMessage="1" xr:uid="{FAFEBD2F-5282-4B82-98B1-C87AACF170B0}">
          <x14:formula1>
            <xm:f>Listas!$C$2:$C$10</xm:f>
          </x14:formula1>
          <xm:sqref>D22:D25 D11:D20</xm:sqref>
        </x14:dataValidation>
        <x14:dataValidation type="list" allowBlank="1" showInputMessage="1" showErrorMessage="1" xr:uid="{520D2F01-9FDA-4008-9999-0E710FCEF4EB}">
          <x14:formula1>
            <xm:f>Listas!$D$2:$D$21</xm:f>
          </x14:formula1>
          <xm:sqref>E22:E25 E11:E20</xm:sqref>
        </x14:dataValidation>
        <x14:dataValidation type="list" allowBlank="1" showInputMessage="1" showErrorMessage="1" xr:uid="{80A19DC1-4D67-4B84-B2EE-734B5921D124}">
          <x14:formula1>
            <xm:f>Listas!$A$2:$A$25</xm:f>
          </x14:formula1>
          <xm:sqref>W11:X20 W22:X25</xm:sqref>
        </x14:dataValidation>
        <x14:dataValidation type="list" allowBlank="1" showInputMessage="1" showErrorMessage="1" xr:uid="{085547D8-D571-4659-8620-E369E4253A0D}">
          <x14:formula1>
            <xm:f>Listas!$B$2:$B$5</xm:f>
          </x14:formula1>
          <xm:sqref>C22:C25 C11:C20</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I22:I25 I11:I20</xm:sqref>
        </x14:dataValidation>
        <x14:dataValidation type="list" allowBlank="1" showInputMessage="1" showErrorMessage="1" error="Escriba un texto " promptTitle="Cualquier contenido" xr:uid="{00000000-0002-0000-0100-000001000000}">
          <x14:formula1>
            <xm:f>Listas!#REF!</xm:f>
          </x14:formula1>
          <xm:sqref>L28:L1048576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5" bestFit="1" customWidth="1"/>
    <col min="2" max="2" width="70.42578125" style="55" customWidth="1"/>
  </cols>
  <sheetData>
    <row r="1" spans="1:2" ht="21">
      <c r="A1" s="166" t="s">
        <v>194</v>
      </c>
      <c r="B1" s="166"/>
    </row>
    <row r="2" spans="1:2" ht="21">
      <c r="A2" s="56" t="s">
        <v>195</v>
      </c>
      <c r="B2" s="56" t="s">
        <v>7</v>
      </c>
    </row>
    <row r="3" spans="1:2">
      <c r="A3" s="57" t="s">
        <v>2</v>
      </c>
      <c r="B3" s="58" t="s">
        <v>196</v>
      </c>
    </row>
    <row r="4" spans="1:2" ht="30">
      <c r="A4" s="57" t="s">
        <v>197</v>
      </c>
      <c r="B4" s="58" t="s">
        <v>198</v>
      </c>
    </row>
    <row r="5" spans="1:2">
      <c r="A5" s="57" t="s">
        <v>199</v>
      </c>
      <c r="B5" s="58" t="s">
        <v>200</v>
      </c>
    </row>
    <row r="6" spans="1:2" ht="45">
      <c r="A6" s="57" t="s">
        <v>201</v>
      </c>
      <c r="B6" s="58" t="s">
        <v>202</v>
      </c>
    </row>
    <row r="7" spans="1:2">
      <c r="A7" s="57" t="s">
        <v>203</v>
      </c>
      <c r="B7" s="58" t="s">
        <v>204</v>
      </c>
    </row>
    <row r="8" spans="1:2">
      <c r="A8" s="57" t="s">
        <v>205</v>
      </c>
      <c r="B8" s="58" t="s">
        <v>204</v>
      </c>
    </row>
    <row r="9" spans="1:2">
      <c r="A9" s="57" t="s">
        <v>206</v>
      </c>
      <c r="B9" s="58" t="s">
        <v>204</v>
      </c>
    </row>
    <row r="10" spans="1:2" ht="45">
      <c r="A10" s="57" t="s">
        <v>207</v>
      </c>
      <c r="B10" s="58" t="s">
        <v>208</v>
      </c>
    </row>
    <row r="11" spans="1:2" ht="45">
      <c r="A11" s="57" t="s">
        <v>209</v>
      </c>
      <c r="B11" s="58" t="s">
        <v>210</v>
      </c>
    </row>
    <row r="12" spans="1:2" ht="30">
      <c r="A12" s="57" t="s">
        <v>211</v>
      </c>
      <c r="B12" s="58" t="s">
        <v>212</v>
      </c>
    </row>
    <row r="13" spans="1:2" ht="30">
      <c r="A13" s="57" t="s">
        <v>213</v>
      </c>
      <c r="B13" s="58" t="s">
        <v>212</v>
      </c>
    </row>
    <row r="14" spans="1:2" ht="150">
      <c r="A14" s="57" t="s">
        <v>214</v>
      </c>
      <c r="B14" s="58" t="s">
        <v>215</v>
      </c>
    </row>
    <row r="15" spans="1:2" ht="30">
      <c r="A15" s="57" t="s">
        <v>216</v>
      </c>
      <c r="B15" s="58" t="s">
        <v>217</v>
      </c>
    </row>
    <row r="16" spans="1:2" ht="30">
      <c r="A16" s="57" t="s">
        <v>218</v>
      </c>
      <c r="B16" s="58" t="s">
        <v>219</v>
      </c>
    </row>
    <row r="17" spans="1:2" ht="75">
      <c r="A17" s="57" t="s">
        <v>220</v>
      </c>
      <c r="B17" s="58" t="s">
        <v>221</v>
      </c>
    </row>
    <row r="18" spans="1:2" ht="30">
      <c r="A18" s="57" t="s">
        <v>222</v>
      </c>
      <c r="B18" s="58" t="s">
        <v>223</v>
      </c>
    </row>
    <row r="19" spans="1:2" ht="300">
      <c r="A19" s="57" t="s">
        <v>224</v>
      </c>
      <c r="B19" s="58" t="s">
        <v>225</v>
      </c>
    </row>
    <row r="20" spans="1:2" ht="30">
      <c r="A20" s="57" t="s">
        <v>226</v>
      </c>
      <c r="B20" s="58" t="s">
        <v>227</v>
      </c>
    </row>
    <row r="21" spans="1:2" ht="30">
      <c r="A21" s="57" t="s">
        <v>228</v>
      </c>
      <c r="B21" s="58" t="s">
        <v>229</v>
      </c>
    </row>
    <row r="22" spans="1:2" ht="45">
      <c r="A22" s="57" t="s">
        <v>230</v>
      </c>
      <c r="B22" s="58" t="s">
        <v>231</v>
      </c>
    </row>
    <row r="23" spans="1:2" ht="30">
      <c r="A23" s="57" t="s">
        <v>232</v>
      </c>
      <c r="B23" s="58" t="s">
        <v>233</v>
      </c>
    </row>
    <row r="24" spans="1:2" ht="30">
      <c r="A24" s="57" t="s">
        <v>234</v>
      </c>
      <c r="B24" s="58" t="s">
        <v>235</v>
      </c>
    </row>
    <row r="25" spans="1:2" ht="60">
      <c r="A25" s="57" t="s">
        <v>236</v>
      </c>
      <c r="B25" s="58" t="s">
        <v>237</v>
      </c>
    </row>
    <row r="26" spans="1:2" ht="45">
      <c r="A26" s="57" t="s">
        <v>238</v>
      </c>
      <c r="B26" s="58" t="s">
        <v>239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workbookViewId="0">
      <selection activeCell="A21" sqref="A21"/>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4" customFormat="1">
      <c r="A1" s="34" t="s">
        <v>240</v>
      </c>
      <c r="B1" s="34" t="s">
        <v>28</v>
      </c>
      <c r="C1" s="34" t="s">
        <v>241</v>
      </c>
      <c r="D1" s="34" t="s">
        <v>242</v>
      </c>
      <c r="E1" s="34" t="s">
        <v>243</v>
      </c>
      <c r="F1" s="34" t="s">
        <v>244</v>
      </c>
      <c r="G1" s="34" t="s">
        <v>245</v>
      </c>
      <c r="H1" s="34" t="s">
        <v>246</v>
      </c>
      <c r="I1" s="34" t="s">
        <v>33</v>
      </c>
      <c r="J1" s="34" t="s">
        <v>38</v>
      </c>
      <c r="K1" s="34" t="s">
        <v>2</v>
      </c>
    </row>
    <row r="2" spans="1:11">
      <c r="A2" t="s">
        <v>247</v>
      </c>
      <c r="B2" t="s">
        <v>248</v>
      </c>
      <c r="C2" s="18" t="s">
        <v>249</v>
      </c>
      <c r="D2" t="s">
        <v>250</v>
      </c>
      <c r="E2" t="s">
        <v>251</v>
      </c>
      <c r="F2" t="s">
        <v>252</v>
      </c>
      <c r="G2" t="s">
        <v>253</v>
      </c>
      <c r="H2" s="18" t="s">
        <v>254</v>
      </c>
      <c r="I2" t="s">
        <v>61</v>
      </c>
      <c r="J2" t="s">
        <v>66</v>
      </c>
      <c r="K2" s="10" t="s">
        <v>255</v>
      </c>
    </row>
    <row r="3" spans="1:11">
      <c r="A3" t="s">
        <v>69</v>
      </c>
      <c r="B3" t="s">
        <v>256</v>
      </c>
      <c r="C3" s="18" t="s">
        <v>257</v>
      </c>
      <c r="D3" t="s">
        <v>258</v>
      </c>
      <c r="E3" t="s">
        <v>259</v>
      </c>
      <c r="F3" t="s">
        <v>260</v>
      </c>
      <c r="G3" t="s">
        <v>59</v>
      </c>
      <c r="H3" s="18" t="s">
        <v>261</v>
      </c>
      <c r="I3" t="s">
        <v>187</v>
      </c>
      <c r="J3" t="s">
        <v>76</v>
      </c>
      <c r="K3" s="10" t="s">
        <v>262</v>
      </c>
    </row>
    <row r="4" spans="1:11">
      <c r="A4" t="s">
        <v>263</v>
      </c>
      <c r="B4" t="s">
        <v>54</v>
      </c>
      <c r="C4" s="18" t="s">
        <v>264</v>
      </c>
      <c r="D4" t="s">
        <v>265</v>
      </c>
      <c r="E4" t="s">
        <v>266</v>
      </c>
      <c r="F4" t="s">
        <v>58</v>
      </c>
      <c r="G4" t="s">
        <v>92</v>
      </c>
      <c r="H4" s="18" t="s">
        <v>60</v>
      </c>
      <c r="I4" t="s">
        <v>267</v>
      </c>
      <c r="J4" t="s">
        <v>116</v>
      </c>
      <c r="K4" s="10" t="s">
        <v>268</v>
      </c>
    </row>
    <row r="5" spans="1:11">
      <c r="A5" t="s">
        <v>269</v>
      </c>
      <c r="B5" t="s">
        <v>270</v>
      </c>
      <c r="C5" s="18" t="s">
        <v>271</v>
      </c>
      <c r="D5" t="s">
        <v>272</v>
      </c>
      <c r="E5" t="s">
        <v>273</v>
      </c>
      <c r="F5" t="s">
        <v>274</v>
      </c>
      <c r="G5" t="s">
        <v>103</v>
      </c>
      <c r="H5" s="18" t="s">
        <v>275</v>
      </c>
      <c r="J5" t="s">
        <v>276</v>
      </c>
      <c r="K5" s="10" t="s">
        <v>277</v>
      </c>
    </row>
    <row r="6" spans="1:11">
      <c r="A6" t="s">
        <v>278</v>
      </c>
      <c r="C6" s="18" t="s">
        <v>55</v>
      </c>
      <c r="D6" t="s">
        <v>279</v>
      </c>
      <c r="E6" t="s">
        <v>280</v>
      </c>
      <c r="F6" t="s">
        <v>281</v>
      </c>
      <c r="G6" t="s">
        <v>282</v>
      </c>
      <c r="H6" s="18" t="s">
        <v>283</v>
      </c>
      <c r="K6" s="10" t="s">
        <v>284</v>
      </c>
    </row>
    <row r="7" spans="1:11">
      <c r="A7" t="s">
        <v>285</v>
      </c>
      <c r="C7" s="18" t="s">
        <v>172</v>
      </c>
      <c r="D7" t="s">
        <v>286</v>
      </c>
      <c r="E7" t="s">
        <v>287</v>
      </c>
      <c r="F7" t="s">
        <v>288</v>
      </c>
      <c r="G7" t="s">
        <v>289</v>
      </c>
      <c r="H7" s="18" t="s">
        <v>112</v>
      </c>
      <c r="K7" s="10" t="s">
        <v>290</v>
      </c>
    </row>
    <row r="8" spans="1:11">
      <c r="A8" t="s">
        <v>291</v>
      </c>
      <c r="C8" s="18" t="s">
        <v>292</v>
      </c>
      <c r="D8" t="s">
        <v>293</v>
      </c>
      <c r="E8" t="s">
        <v>294</v>
      </c>
      <c r="F8" t="s">
        <v>295</v>
      </c>
      <c r="G8" t="s">
        <v>296</v>
      </c>
      <c r="H8" s="18" t="s">
        <v>297</v>
      </c>
      <c r="K8" s="10" t="s">
        <v>298</v>
      </c>
    </row>
    <row r="9" spans="1:11">
      <c r="A9" t="s">
        <v>299</v>
      </c>
      <c r="C9" s="18" t="s">
        <v>271</v>
      </c>
      <c r="D9" t="s">
        <v>300</v>
      </c>
      <c r="E9" t="s">
        <v>301</v>
      </c>
      <c r="F9" t="s">
        <v>302</v>
      </c>
      <c r="G9" s="18" t="s">
        <v>270</v>
      </c>
      <c r="H9" s="18" t="s">
        <v>303</v>
      </c>
      <c r="K9" s="10" t="s">
        <v>304</v>
      </c>
    </row>
    <row r="10" spans="1:11">
      <c r="A10" t="s">
        <v>305</v>
      </c>
      <c r="C10" s="18" t="s">
        <v>270</v>
      </c>
      <c r="D10" t="s">
        <v>306</v>
      </c>
      <c r="E10" t="s">
        <v>174</v>
      </c>
      <c r="F10" t="s">
        <v>307</v>
      </c>
      <c r="H10" s="18" t="s">
        <v>308</v>
      </c>
      <c r="K10" s="10" t="s">
        <v>309</v>
      </c>
    </row>
    <row r="11" spans="1:11">
      <c r="A11" t="s">
        <v>310</v>
      </c>
      <c r="C11" s="18"/>
      <c r="D11" t="s">
        <v>311</v>
      </c>
      <c r="E11" t="s">
        <v>312</v>
      </c>
      <c r="H11" s="18" t="s">
        <v>313</v>
      </c>
      <c r="K11" s="10" t="s">
        <v>314</v>
      </c>
    </row>
    <row r="12" spans="1:11" ht="17.25" customHeight="1">
      <c r="A12" t="s">
        <v>315</v>
      </c>
      <c r="C12" s="18"/>
      <c r="D12" t="s">
        <v>316</v>
      </c>
      <c r="E12" t="s">
        <v>57</v>
      </c>
      <c r="H12" s="18" t="s">
        <v>317</v>
      </c>
      <c r="K12" s="10" t="s">
        <v>318</v>
      </c>
    </row>
    <row r="13" spans="1:11">
      <c r="A13" t="s">
        <v>319</v>
      </c>
      <c r="D13" t="s">
        <v>320</v>
      </c>
      <c r="E13" t="s">
        <v>321</v>
      </c>
      <c r="H13" s="18" t="s">
        <v>93</v>
      </c>
      <c r="K13" s="10" t="s">
        <v>322</v>
      </c>
    </row>
    <row r="14" spans="1:11">
      <c r="A14" t="s">
        <v>323</v>
      </c>
      <c r="D14" t="s">
        <v>173</v>
      </c>
      <c r="H14" s="18" t="s">
        <v>175</v>
      </c>
      <c r="I14" s="10"/>
      <c r="K14" s="10" t="s">
        <v>324</v>
      </c>
    </row>
    <row r="15" spans="1:11">
      <c r="A15" t="s">
        <v>325</v>
      </c>
      <c r="D15" t="s">
        <v>56</v>
      </c>
      <c r="H15" s="18" t="s">
        <v>154</v>
      </c>
      <c r="I15" s="10"/>
      <c r="K15" s="10" t="s">
        <v>326</v>
      </c>
    </row>
    <row r="16" spans="1:11">
      <c r="A16" t="s">
        <v>327</v>
      </c>
      <c r="D16" t="s">
        <v>328</v>
      </c>
      <c r="H16" s="18" t="s">
        <v>104</v>
      </c>
      <c r="I16" s="10"/>
      <c r="K16" s="10" t="s">
        <v>329</v>
      </c>
    </row>
    <row r="17" spans="1:11">
      <c r="A17" t="s">
        <v>330</v>
      </c>
      <c r="D17" t="s">
        <v>331</v>
      </c>
      <c r="H17" s="18" t="s">
        <v>332</v>
      </c>
      <c r="I17" s="10"/>
      <c r="K17" s="10" t="s">
        <v>3</v>
      </c>
    </row>
    <row r="18" spans="1:11">
      <c r="A18" t="s">
        <v>333</v>
      </c>
      <c r="D18" t="s">
        <v>334</v>
      </c>
      <c r="H18" s="18" t="s">
        <v>335</v>
      </c>
      <c r="I18" s="10"/>
      <c r="K18" s="10" t="s">
        <v>336</v>
      </c>
    </row>
    <row r="19" spans="1:11">
      <c r="A19" t="s">
        <v>337</v>
      </c>
      <c r="D19" t="s">
        <v>338</v>
      </c>
      <c r="H19" s="18" t="s">
        <v>339</v>
      </c>
      <c r="I19" s="10"/>
      <c r="K19" s="10" t="s">
        <v>340</v>
      </c>
    </row>
    <row r="20" spans="1:11">
      <c r="A20" t="s">
        <v>182</v>
      </c>
      <c r="D20" t="s">
        <v>341</v>
      </c>
      <c r="H20" s="18" t="s">
        <v>342</v>
      </c>
      <c r="I20" s="10"/>
      <c r="K20" s="10" t="s">
        <v>343</v>
      </c>
    </row>
    <row r="21" spans="1:11">
      <c r="A21" t="s">
        <v>344</v>
      </c>
      <c r="D21" t="s">
        <v>270</v>
      </c>
      <c r="G21" s="18"/>
      <c r="H21" s="18" t="s">
        <v>345</v>
      </c>
      <c r="I21" s="10"/>
    </row>
    <row r="22" spans="1:11">
      <c r="A22" t="s">
        <v>346</v>
      </c>
      <c r="H22" s="18" t="s">
        <v>270</v>
      </c>
    </row>
    <row r="23" spans="1:11">
      <c r="A23" t="s">
        <v>347</v>
      </c>
    </row>
    <row r="24" spans="1:11">
      <c r="A24" t="s">
        <v>348</v>
      </c>
    </row>
    <row r="25" spans="1:11">
      <c r="A25" t="s">
        <v>349</v>
      </c>
    </row>
    <row r="26" spans="1:11">
      <c r="H26" s="18"/>
    </row>
    <row r="28" spans="1:11">
      <c r="H28" s="18"/>
    </row>
    <row r="29" spans="1:11">
      <c r="H29" s="18"/>
    </row>
    <row r="30" spans="1:11">
      <c r="H30" s="18"/>
    </row>
    <row r="31" spans="1:11">
      <c r="H31" s="18"/>
    </row>
    <row r="32" spans="1:11">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1D4A0399-4907-48AC-A928-84585E743C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Heidi Vanessa Saray Guataquira</cp:lastModifiedBy>
  <cp:revision/>
  <dcterms:created xsi:type="dcterms:W3CDTF">2021-01-25T18:44:53Z</dcterms:created>
  <dcterms:modified xsi:type="dcterms:W3CDTF">2026-06-29T02:25:08Z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