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C:\Users\julia\Downloads\"/>
    </mc:Choice>
  </mc:AlternateContent>
  <xr:revisionPtr revIDLastSave="0" documentId="13_ncr:1_{B990E79B-9191-494C-B8A6-08C6852E3ECF}" xr6:coauthVersionLast="47" xr6:coauthVersionMax="47" xr10:uidLastSave="{00000000-0000-0000-0000-000000000000}"/>
  <bookViews>
    <workbookView xWindow="-120" yWindow="-120" windowWidth="20730" windowHeight="11040" xr2:uid="{00000000-000D-0000-FFFF-FFFF00000000}"/>
  </bookViews>
  <sheets>
    <sheet name="PG NC" sheetId="1" r:id="rId1"/>
    <sheet name="Instrucciones" sheetId="3" r:id="rId2"/>
    <sheet name="Listas" sheetId="2" r:id="rId3"/>
  </sheets>
  <definedNames>
    <definedName name="_xlnm._FilterDatabase" localSheetId="0" hidden="1">'PG NC'!$G$11:$G$19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3" i="1" l="1"/>
  <c r="AT24" i="1"/>
  <c r="AA25" i="1"/>
  <c r="AA20" i="1"/>
  <c r="Z23" i="1"/>
  <c r="Z24" i="1"/>
  <c r="AT21" i="1"/>
  <c r="AT22" i="1"/>
  <c r="AT19" i="1"/>
  <c r="AT18" i="1"/>
  <c r="AT17" i="1"/>
  <c r="AT16" i="1"/>
  <c r="AT12" i="1"/>
  <c r="AT13" i="1"/>
  <c r="AT14" i="1"/>
  <c r="AT15" i="1"/>
  <c r="AT11" i="1"/>
  <c r="T19" i="1"/>
  <c r="AS19" i="1" s="1"/>
  <c r="T18" i="1"/>
  <c r="T17" i="1"/>
  <c r="AS17" i="1" s="1"/>
  <c r="T16" i="1"/>
  <c r="AS16" i="1" s="1"/>
  <c r="T15" i="1"/>
  <c r="AS15" i="1" s="1"/>
  <c r="T14" i="1"/>
  <c r="AS14" i="1" s="1"/>
  <c r="T13" i="1"/>
  <c r="AS13" i="1" s="1"/>
  <c r="T12" i="1"/>
  <c r="AS12" i="1" s="1"/>
  <c r="T11" i="1"/>
  <c r="AS11" i="1" s="1"/>
  <c r="AS18" i="1"/>
  <c r="AN16" i="1"/>
  <c r="AP16" i="1" s="1"/>
  <c r="AN17" i="1"/>
  <c r="AP17" i="1" s="1"/>
  <c r="AN18" i="1"/>
  <c r="AP18" i="1" s="1"/>
  <c r="AN19" i="1"/>
  <c r="AP19" i="1" s="1"/>
  <c r="AI16" i="1"/>
  <c r="AK16" i="1" s="1"/>
  <c r="AI17" i="1"/>
  <c r="AK17" i="1" s="1"/>
  <c r="AI18" i="1"/>
  <c r="AK18" i="1" s="1"/>
  <c r="AI19" i="1"/>
  <c r="AK19" i="1" s="1"/>
  <c r="AD16" i="1"/>
  <c r="AF16" i="1" s="1"/>
  <c r="AD17" i="1"/>
  <c r="AF17" i="1" s="1"/>
  <c r="AD18" i="1"/>
  <c r="AF18" i="1" s="1"/>
  <c r="AD19" i="1"/>
  <c r="AF19" i="1" s="1"/>
  <c r="Y16" i="1"/>
  <c r="AA16" i="1" s="1"/>
  <c r="Y17" i="1"/>
  <c r="AA17" i="1" s="1"/>
  <c r="Y18" i="1"/>
  <c r="AA18" i="1" s="1"/>
  <c r="Y19" i="1"/>
  <c r="AA19" i="1" s="1"/>
  <c r="AN24" i="1"/>
  <c r="AP24" i="1" s="1"/>
  <c r="AI24" i="1"/>
  <c r="AK24" i="1" s="1"/>
  <c r="AD24" i="1"/>
  <c r="AF24" i="1" s="1"/>
  <c r="Y24" i="1"/>
  <c r="AA24" i="1" s="1"/>
  <c r="AN23" i="1"/>
  <c r="AP23" i="1" s="1"/>
  <c r="AI23" i="1"/>
  <c r="AK23" i="1" s="1"/>
  <c r="AD23" i="1"/>
  <c r="AF23" i="1" s="1"/>
  <c r="Y23" i="1"/>
  <c r="AA23" i="1" s="1"/>
  <c r="AN22" i="1"/>
  <c r="AP22" i="1" s="1"/>
  <c r="AI22" i="1"/>
  <c r="AK22" i="1" s="1"/>
  <c r="AD22" i="1"/>
  <c r="AF22" i="1" s="1"/>
  <c r="Y22" i="1"/>
  <c r="AA22" i="1" s="1"/>
  <c r="AN21" i="1"/>
  <c r="AP21" i="1" s="1"/>
  <c r="AI21" i="1"/>
  <c r="AK21" i="1" s="1"/>
  <c r="AD21" i="1"/>
  <c r="AF21" i="1" s="1"/>
  <c r="Y21" i="1"/>
  <c r="AA21" i="1" s="1"/>
  <c r="T24" i="1"/>
  <c r="AS24" i="1" s="1"/>
  <c r="T23" i="1"/>
  <c r="AS23" i="1" s="1"/>
  <c r="T22" i="1"/>
  <c r="AS22" i="1" s="1"/>
  <c r="T21" i="1"/>
  <c r="AS21" i="1" s="1"/>
  <c r="AN12" i="1"/>
  <c r="AP12" i="1" s="1"/>
  <c r="AN13" i="1"/>
  <c r="AP13" i="1" s="1"/>
  <c r="AN14" i="1"/>
  <c r="AP14" i="1" s="1"/>
  <c r="AN15" i="1"/>
  <c r="AP15" i="1" s="1"/>
  <c r="AN11" i="1"/>
  <c r="AP11" i="1" s="1"/>
  <c r="AI12" i="1"/>
  <c r="AK12" i="1" s="1"/>
  <c r="AI13" i="1"/>
  <c r="AK13" i="1" s="1"/>
  <c r="AI14" i="1"/>
  <c r="AK14" i="1" s="1"/>
  <c r="AI15" i="1"/>
  <c r="AK15" i="1" s="1"/>
  <c r="AI11" i="1"/>
  <c r="AK11" i="1" s="1"/>
  <c r="AD12" i="1"/>
  <c r="AF12" i="1" s="1"/>
  <c r="AD13" i="1"/>
  <c r="AF13" i="1" s="1"/>
  <c r="AD14" i="1"/>
  <c r="AF14" i="1" s="1"/>
  <c r="AD15" i="1"/>
  <c r="AF15" i="1" s="1"/>
  <c r="AD11" i="1"/>
  <c r="AF11" i="1" s="1"/>
  <c r="Y12" i="1"/>
  <c r="AA12" i="1" s="1"/>
  <c r="Y13" i="1"/>
  <c r="AA13" i="1" s="1"/>
  <c r="Y14" i="1"/>
  <c r="AA14" i="1" s="1"/>
  <c r="Y15" i="1"/>
  <c r="AA15" i="1" s="1"/>
  <c r="Y11" i="1"/>
  <c r="AA11" i="1" s="1"/>
  <c r="AU14" i="1" l="1"/>
  <c r="AU16" i="1"/>
  <c r="AU17" i="1"/>
  <c r="AU19" i="1"/>
  <c r="AU20" i="1" s="1"/>
  <c r="AU18" i="1"/>
  <c r="AP25" i="1"/>
  <c r="AF25" i="1"/>
  <c r="AK20" i="1"/>
  <c r="AF20" i="1"/>
  <c r="AK25" i="1"/>
  <c r="AU15" i="1"/>
  <c r="AP20" i="1"/>
  <c r="AU23" i="1"/>
  <c r="AU22" i="1"/>
  <c r="AU21" i="1"/>
  <c r="AU13" i="1"/>
  <c r="AU12" i="1"/>
  <c r="AU11" i="1"/>
  <c r="AF26" i="1" l="1"/>
  <c r="AK26" i="1"/>
  <c r="AA26" i="1"/>
  <c r="AP26" i="1"/>
  <c r="AU24" i="1"/>
  <c r="AU25" i="1"/>
  <c r="AU26" i="1" s="1"/>
</calcChain>
</file>

<file path=xl/sharedStrings.xml><?xml version="1.0" encoding="utf-8"?>
<sst xmlns="http://schemas.openxmlformats.org/spreadsheetml/2006/main" count="543" uniqueCount="339">
  <si>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</si>
  <si>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</si>
  <si>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</si>
  <si>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Inspección, Vigilancia y Control</t>
  </si>
  <si>
    <t>CONTROL DE CAMBIOS</t>
  </si>
  <si>
    <t>VERSIÓN</t>
  </si>
  <si>
    <t>FECHA</t>
  </si>
  <si>
    <t>DESCRIPCIÓN</t>
  </si>
  <si>
    <t>DEPENDENCIAS ASOCIADAS</t>
  </si>
  <si>
    <t>Dirección para la Gestión Policiva
Dirección para la Gestión Administrativa Especial de Policia</t>
  </si>
  <si>
    <t>Publicación del plan de gestión aprobado CIGD. Caso HOLA: 22970</t>
  </si>
  <si>
    <t>Para el primer trimestre de la vigencia 2025, el Plan de Gestión del proceso IVC   alcanzó un nivel de desempeño del 94,11% y 34,65% acumulado para la vigencia.</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</si>
  <si>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</si>
  <si>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</si>
  <si>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</si>
  <si>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</si>
  <si>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</si>
  <si>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</si>
  <si>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</si>
  <si>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</si>
  <si>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</si>
  <si>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</si>
  <si>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</si>
  <si>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</si>
  <si>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</si>
  <si>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</si>
  <si>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</si>
  <si>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</si>
  <si>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</si>
  <si>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</si>
  <si>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</si>
  <si>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</si>
  <si>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</si>
  <si>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</si>
  <si>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</si>
  <si>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</si>
  <si>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</si>
  <si>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</si>
  <si>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</si>
  <si>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</si>
  <si>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</si>
  <si>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</si>
  <si>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</si>
  <si>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</si>
  <si>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</si>
  <si>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</si>
  <si>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</si>
  <si>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</si>
  <si>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</si>
  <si>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</si>
  <si>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</si>
  <si>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</si>
  <si>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</si>
  <si>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Acompañar 2.200 operativos de Inspección, Vigilancia y Control en materia de actividad económica</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</si>
  <si>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</si>
  <si>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</si>
  <si>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</si>
  <si>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7983 - Fortalecimiento de la gestión policiva en Bogotá D.C.</t>
  </si>
  <si>
    <t xml:space="preserve">PEI - Fortalecer la articulación de la administración pública central y local para una gestión local y policiva más efectiva y transparente. </t>
  </si>
  <si>
    <t>No Aplica</t>
  </si>
  <si>
    <t>Eficacia</t>
  </si>
  <si>
    <t>Operativos de IVC acompañados en materia de actividad económica</t>
  </si>
  <si>
    <t>Número de operativos de IVC acompañados en materia de actividad económica</t>
  </si>
  <si>
    <t>1675
(Corte: 30 de septiembre de 2025)</t>
  </si>
  <si>
    <t>Suma</t>
  </si>
  <si>
    <t>Formatos Evidencia de Reunión - GDI-GPD-F029</t>
  </si>
  <si>
    <t>Sistema de Gestión DGP</t>
  </si>
  <si>
    <t>DGP - Dirección para la Gestión Policiva</t>
  </si>
  <si>
    <t xml:space="preserve">Durante el I trimestre de 2026, la Dirección para la Gestión Policiva – DGP, en ejercicio de sus competencias funcionales y conforme a lo dispuesto en la Ley 1801 de 2016 y demás normativa concordante, adelantó de manera continua las actividades de coordinación, articulación y seguimiento de 676 operativos de Inspección, Vigilancia y Control (IVC), en el marco de la línea de intervención correspondiente a actividad económica, realizando la verificación del cumplimiento de los requisitos de apertura y funcionamiento de los establecimientos de comercio de acuerdo con la Ley 1801 de 2016 y el cumplimiento de los Decretos Distritales y demás normativa aplicable vigente, se desagregó en las diferentes temáticas de la siguiente manera:
Enero: Bares de alto impacto (19), Establecimientos de comercio (44), Hoteles y moteles (1), Metrología legal (3), Obras y urbanismo (2) y Parqueaderos y bicicletas (2).
Febrero: Bares de alto impacto (47), Establecimientos de comercio (149), Hoteles y moteles (2), Metrología legal (11), Obras y urbanismo (23) y Parqueaderos y bicicletas (11).
Marzo: Bares de alto impacto (51), Establecimientos de comercio (196), Hoteles y moteles (10), Metrología legal (37), Obras y urbanismo (37) y Parqueaderos y bicicletas (31).
</t>
  </si>
  <si>
    <t>MT2</t>
  </si>
  <si>
    <t>Acompañar 450 operativos de Inspección, Vigilancia y Control en materia ambiental y minería</t>
  </si>
  <si>
    <t>Operativos de IVC acompañados en materia ambiental y minería</t>
  </si>
  <si>
    <t>Número de operativos de IVC acompañados en materia ambiental y minería</t>
  </si>
  <si>
    <t>331
(Corte: 30 de septiembre de 2025)</t>
  </si>
  <si>
    <t xml:space="preserve">Durante el I trimestre de 2026, se adelantaron 97 acciones de inspección, vigilancia y control, distribuidas entre los diferentes temas de manejo del grupo de IVC, discriminadas de la siguiente manera: 
Acciones tendientes a la recuperación de espacio público en PEDH (Parque Ecológico Distrital Humedal) y zonas de ronda de cuerpos de agua ya sea natural o artificial, así como las relacionadas con atención a las quejas por mal uso del agua potable: 17 acciones.
Acciones tendientes a la recuperación de espacio público por disposición inadecuada de residuos sólidos: 71 acciones.
Acciones de IVC a temas relacionados con Protección y Bienestar Animal (titulo 13 de la Ley 1801 de 2016): 4 acciones.
Acciones tendientes a la inspección, vigilancia y control a establecimientos relacionados con actividades de minería: 2 acciones. 
Acciones tendientes a la recuperación del espacio público por disposición inadecuada de llantas usadas: 1 acción.
Acciones de IVC a establecimientos que generan impacto auditivo (ruido): 2 acciones. </t>
  </si>
  <si>
    <t>MT3</t>
  </si>
  <si>
    <t>Acompañar 220 operativos de Inspección, Vigilancia y Control para el cumplimiento de la sentencia de Cerros Orientales</t>
  </si>
  <si>
    <t>Operativos de IVC acompañados para el cumplimiento de la sentencia de Cerros Orientales</t>
  </si>
  <si>
    <t>Número de operativos de IVC acompañados para el cumplimiento de la sentencia de  Cerros Orientales</t>
  </si>
  <si>
    <t>141
(Corte: 30 de septiembre de 2025)</t>
  </si>
  <si>
    <t>Número de operativos de IVC acompañados para el cumplimiento de la sentencia de Cerros Orientales</t>
  </si>
  <si>
    <t xml:space="preserve">En el marco de la Estrategia para el Control de Ocupaciones Ilegales en la Franja de Adecuación de los Cerros Orientales y la Reserva Forestal Protectora Bosque Oriental de Bogotá, y en cumplimiento a la Sentencia de los Cerros Orientales, durante el I trimestre de 2026 la Dirección para la Gestión Policiva articuló con las localidades de Usaquén, Chapinero, Santa Fe, San Cristóbal y Usme, las cuales tienen competencia en la mencionada sentencia, la coordinación de un cronograma anual de operativos de inspección, vigilancia y control. Producto de lo anterior y de manera coordinada y articulada con las inspecciones de policía de atención prioritaria del nivel central de la Secretaría Distrital de Gobierno, se llevaron a cabo 41 operativos para proteger las áreas naturales de ocupaciones ilegales, asegurando el cumplimiento de las normativas ambientales y urbanísticas en una zona crítica para la sostenibilidad de la ciudad. </t>
  </si>
  <si>
    <t>MT4</t>
  </si>
  <si>
    <t>Acompañar 78 operativos de Inspección, Vigilancia y Control para el cumplimiento de la sentencia del Río Bogotá</t>
  </si>
  <si>
    <t>Operativos de IVC acompañados para el cumplimiento de la sentencia del Río Bogotá</t>
  </si>
  <si>
    <t>Número de operativos de IVC acompañados para el cumplimiento de la sentencia del  Río Bogotá</t>
  </si>
  <si>
    <t>42
(Corte: 30 de septiembre de 2025)</t>
  </si>
  <si>
    <t>Número de operativos de IVC acompañados para el cumplimiento de la sentencia del Río Bogotá</t>
  </si>
  <si>
    <t xml:space="preserve">La Dirección para la Gestión Policiva - DGP en cumplimento de la orden de la Sentencia del Río Bogotá relacionada con el control de semovientes en zona de ronda del río Bogotá y cuerpos de agua del sistema hídrico del río, se desarrollaron operativos de acuerdo con la programación concertada con las Alcaldías Locales del borde occidental de la ciudad, localidades que tienen responsabilidad y competencia en el cumplimiento de la mencionada orden. Producto de lo anterior, durante el I trimestre de 2026 se realizaron 13 operativos de inspección, vigilancia y control en Río Bogotá. </t>
  </si>
  <si>
    <t>MT5</t>
  </si>
  <si>
    <t>Acompañar 1.660 operativos de Inspección, Vigilancia y Control en materia de espacio público</t>
  </si>
  <si>
    <t>Operativos de IVC acompañados en materia de espacio público</t>
  </si>
  <si>
    <t>Número de operativos de IVC acompañados en materia de espacio público</t>
  </si>
  <si>
    <t>1119
(Corte: 30 de septiembre de 2025)</t>
  </si>
  <si>
    <t>La Dirección para la Gestión Policiva a través del equipo de Inspección Vigilancia y Control lideró, articuló y acompañó, durante el I trimestre de 2026, 397 operativos en conjunto con Policía Metropolitana y entidades del orden distrital y local, que permitieron tener un libre derecho a transitar por el espacio público, andenes, parques y calles para la organización de una comunidad con derechos y deberes.</t>
  </si>
  <si>
    <t>MT6</t>
  </si>
  <si>
    <t>Acompañar 200 operativos de inspección, vigilancia y control de ocupaciones ilegales</t>
  </si>
  <si>
    <t>Operativos de IVC acompañados en materia de ocupaciones ilegales</t>
  </si>
  <si>
    <t>Número de operativos de IVC acompañados en materia de  ocupaciones ilegales</t>
  </si>
  <si>
    <t>130
(Corte: 30 de septiembre de 2025)</t>
  </si>
  <si>
    <t>Número de operativos de IVC acompañados en materia de ocupaciones ilegales</t>
  </si>
  <si>
    <t>La Dirección para la Gestión Policiva viene gestionando, a partir de la articulación interinstitucional, el desarrollo de acciones estratégicas que contribuyan a la prevención y la contención de la ocupación ilegal en la ciudad. Durante el I trimestre de 2026 se definieron las estrategias que permitan fortalecer las acciones de prevención, contención y control de la ocupación ilegal en las localidades, se llevaron a cabo 46 operativos.</t>
  </si>
  <si>
    <t>MT7</t>
  </si>
  <si>
    <t>Realizar el trámite de sustanciación, notificación y devolución del 100% de los expedientes radicados en la Dirección para la Gestión Administrativa Especial de Policía, en un tiempo igual o inferior a sesenta (60) días hábiles, a partir de la recepción del expediente en la DGAEP</t>
  </si>
  <si>
    <t>Porcentaje de expedientes sustanciados, notificados y devueltos en un tiempo igual o menor a 60 días hábiles a partir de la recepción del expediente en la Dirección para la Gestión Administrativa Especial de Policía</t>
  </si>
  <si>
    <t>Porcentaje de expedientes notificados y devueltos en un tiempo igual o menor a 60 días hábiles a partir de la recepción del expediente en la Dirección para la Gestión Administrativa Especial de Policía</t>
  </si>
  <si>
    <t>100%
(Corte: 30 de septiembre de 2025)</t>
  </si>
  <si>
    <t>(Número de expedientes notificados y devueltos en un tiempo igual o menor a  60 días hábiles a partir de la recepción del expediente en la DGAEP / Número total de expedientes notificados y devueltos a las alcaldías locales)*100</t>
  </si>
  <si>
    <t>Constante</t>
  </si>
  <si>
    <t>Matriz de seguimiento de los expedientes radicados y devueltos en un tiempo igual o menor a 60 días hábiles a partir de la recepción del expediente en la Dirección para la Gestión Administrativa Especial de Policía</t>
  </si>
  <si>
    <t>Formato controlado GET-IVC-F054 Trazabilidad de expedientes tramitados,  archivo compartido en One Drive</t>
  </si>
  <si>
    <t>DGAEP - Dirección para la Gestión Administrativa Especial de Policía</t>
  </si>
  <si>
    <t>Durante el primer trimestre de 2026, la Dirección para la Gestión Administrativa Especial de Policía (DGAEP) alcanzó un nivel de cumplimiento del 100% en la gestión de expedientes radicados. Se logró completar satisfactoriamente el ciclo de sustanciación, notificación y devolución de la totalidad de las unidades documentales en un término no superior a los sesenta (60) días hábiles desde su recepción, garantizando así la celeridad administrativa y el cumplimiento estricto de los tiempos institucionales definidos para esta meta.</t>
  </si>
  <si>
    <t>El cumplimiento del 100% de la meta durante el primer bimestre de 2026 se encuentra debidamente soportado en el repositorio establecido. La evidencia cargada incluye la matriz de tiempos de los expedientes, la cual permite la trazabilidad de cada etapa del proceso, junto con un análisis cualitativo que valida la eficiencia en la sustanciación, notificación y devolución. Estos insumos confirman que la totalidad de los trámites se ejecutaron en un término igual o inferior a los 60 días hábiles desde su recepción en la DGAEP.</t>
  </si>
  <si>
    <t>MT8</t>
  </si>
  <si>
    <t>Realizar 4 informes de seguimiento y recomendaciones relacionadas con la política publica, planes, programas y proyectos para la defensa del espacio público</t>
  </si>
  <si>
    <t>Informes de seguimiento y recomendaciones relacionadas con la política publica, planes, programas y proyectos para la defensa del espacio público</t>
  </si>
  <si>
    <t>Informes de seguimiento y recomendaciones relacionadas con la política pública, planes, programa y proyectos para la defensa del espacio público</t>
  </si>
  <si>
    <t>3
(Corte: 30 de septiembre de 2025)</t>
  </si>
  <si>
    <t>Número de informes de seguimiento y recomendaciones relacionadas con la política publica, planes, programas y proyectos para la defensa del espacio público</t>
  </si>
  <si>
    <t>Actas de reunión, tableros de información, informes</t>
  </si>
  <si>
    <t>En el marco del numeral 14 del artículo 14 del Decreto 642 de 20251, relacionado con la realización del seguimiento administrativo a cargo de la Subsecretaría de Gestión Local a la gestión de las Alcaldías Locales en desarrollo y cumplimiento de sus funciones y de la meta 8 del Plan de Gestión IVC “Realizar 4 informes de seguimiento y recomendaciones relacionadas con la política pública, planes, programas y proyectos para la defensa del espacio público”, se propuso como objetivo la elaboración e implementación de una estrategia institucional de seguimiento para la gestión del espacio público (EP) en las veinte (20) localidades de Bogotá, la cual requiere de un enfoque integral que combine herramientas de planeación, monitoreo y participación institucional con el fin de promover el equilibrio entre el desarrollo urbano, la calidad de vida de los ciudadanos y la gobernanza local.</t>
  </si>
  <si>
    <t>Informe</t>
  </si>
  <si>
    <t>MT9</t>
  </si>
  <si>
    <t>Visitas de seguimiento y/o asesorías al proceso de cobro persuasivo de las Alcaldías Locales</t>
  </si>
  <si>
    <t>Número de visitas de seguimiento y/o asesorías al proceso de cobro persuasivo de las Alcaldías Locales</t>
  </si>
  <si>
    <t xml:space="preserve">
158
(Corte: 30 de septiembre de 2025)</t>
  </si>
  <si>
    <t>Número de visitas de seguimiento y/o asesorías al proceso de cobro persuasivo de las Alcaldías Locales realizadas</t>
  </si>
  <si>
    <t>Archivo en Sharepoint de la Dirección para la Gestión Policiva - Cobro Persuasivo</t>
  </si>
  <si>
    <t xml:space="preserve">Durante el I trimestre de 2026 se realizaron 50 visitas de seguimiento y/o orientación al proceso de Cobro Persuasivo, a los referentes designados y/o profesionales 222 24 área de Gestión Policivo Jurídico de las localidades de: Antonio Nariño, Barrios Unidos, Bosa, La Candelaria, Chapinero, Ciudad Bolívar, Engativá, Fontibón, Kennedy, Los Mártires, Puente Aranda, Rafael Uribe Uribe, San Cristóbal, Santa Fe, Suba, Teusaquillo, Tunjuelito, Usaquén y Usme. Las sesiones tuvieron como finalidad realizar verificación de los impulsos realizados a las multas reportadas a favor de las Alcaldías Locales en etapa de cobro persuasivo, aquellas que fueron enviadas a la Subdirección de Cobro No Tributario de la SHD y que a la fecha no evidencian número de proceso asignado en etapa de cobro coactivo y verificación a la actualización de los procesos en SI ACTUA etapa de cobro persuasivo. </t>
  </si>
  <si>
    <t>Subtotal Metas Técnicas (80%)</t>
  </si>
  <si>
    <t>MTS1</t>
  </si>
  <si>
    <t>Obtener un (1) sello "Gobierno Sostenible"  por el cumplimiento de los criterios establecidos por la Oficina Asesora de Planeación en el marco del Sistema de Gestión Ambiental y Energético</t>
  </si>
  <si>
    <t>5. Bogotá confía en su gobierno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</si>
  <si>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</si>
  <si>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</si>
  <si>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</si>
  <si>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</si>
  <si>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3. Gestión con Valores para Resultados</t>
  </si>
  <si>
    <t>Política 3.9. Gestión Ambiental</t>
  </si>
  <si>
    <t>Sello "Gobierno Sostenible"</t>
  </si>
  <si>
    <t>Sello</t>
  </si>
  <si>
    <t>No. de criterios cumplidos /No. cumplidos establecidos</t>
  </si>
  <si>
    <t xml:space="preserve">Un sello </t>
  </si>
  <si>
    <t xml:space="preserve">Herramienta caificación criterios </t>
  </si>
  <si>
    <t>DGAEP - Dirección para la Gestión Administrativa Especial de Policía
DGP - Dirección para la Gestión Policiva</t>
  </si>
  <si>
    <t>OAP - Oficina Asesora de Planeación</t>
  </si>
  <si>
    <t>Dirección para la Gestión Policiva
Video agua y energía: 
 Se presenta video el cual incluye varias prácticas para el uso eficiente del agua y la energía
Dirección para la Gestión Administrativa Especial de Policía
Video agua y energía: 
 Se presenta video el cual incluye varias prácticas para el uso eficiente del agua y la energía</t>
  </si>
  <si>
    <t>Seguimiento meta ambiental Nivel central 2026_v14042026 de la OAP</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</si>
  <si>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</si>
  <si>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</si>
  <si>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</si>
  <si>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</si>
  <si>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</si>
  <si>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</si>
  <si>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</si>
  <si>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</si>
  <si>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 xml:space="preserve">Meta no programada </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</si>
  <si>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</si>
  <si>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</si>
  <si>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</si>
  <si>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</si>
  <si>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</si>
  <si>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3.8.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</si>
  <si>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</si>
  <si>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</si>
  <si>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</si>
  <si>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</si>
  <si>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</si>
  <si>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</si>
  <si>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</si>
  <si>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 xml:space="preserve">de los 63 requerimientos instaurados  la dependencia dio respuesta oportuna a 46 </t>
  </si>
  <si>
    <t>Segun radicado No 20264600138613 del 13 de abril de 2026</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</si>
  <si>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</si>
  <si>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</si>
  <si>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</si>
  <si>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</si>
  <si>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</si>
  <si>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</si>
  <si>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</si>
  <si>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</si>
  <si>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</si>
  <si>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</si>
  <si>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</si>
  <si>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</si>
  <si>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</si>
  <si>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</si>
  <si>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</si>
  <si>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</si>
  <si>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</si>
  <si>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</si>
  <si>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</si>
  <si>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</si>
  <si>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</si>
  <si>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</si>
  <si>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</si>
  <si>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</si>
  <si>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</si>
  <si>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</si>
  <si>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</si>
  <si>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</si>
  <si>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</si>
  <si>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</si>
  <si>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</si>
  <si>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</si>
  <si>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</si>
  <si>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</si>
  <si>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</si>
  <si>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</si>
  <si>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</si>
  <si>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</si>
  <si>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</si>
  <si>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</si>
  <si>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</si>
  <si>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</si>
  <si>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</si>
  <si>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</si>
  <si>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</si>
  <si>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</si>
  <si>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</si>
  <si>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</si>
  <si>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</si>
  <si>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</si>
  <si>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</si>
  <si>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</si>
  <si>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</si>
  <si>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</si>
  <si>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</si>
  <si>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</si>
  <si>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</si>
  <si>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</si>
  <si>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</si>
  <si>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</si>
  <si>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</si>
  <si>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</si>
  <si>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</si>
  <si>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</si>
  <si>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</si>
  <si>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</si>
  <si>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</si>
  <si>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</si>
  <si>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</si>
  <si>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</si>
  <si>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</si>
  <si>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</si>
  <si>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</si>
  <si>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</si>
  <si>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</si>
  <si>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</si>
  <si>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</si>
  <si>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</si>
  <si>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</si>
  <si>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</si>
  <si>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Creciente</t>
  </si>
  <si>
    <t>Control Disciplinario Interno</t>
  </si>
  <si>
    <t>OCI - Oficina de Control Interno</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</si>
  <si>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</si>
  <si>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</si>
  <si>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</si>
  <si>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4. Evaluación de Resultados</t>
  </si>
  <si>
    <t>Política 2.2. Gestión Presupuestal y Eficiencia del Gasto Público</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</si>
  <si>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</si>
  <si>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</si>
  <si>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</si>
  <si>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</si>
  <si>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</si>
  <si>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</si>
  <si>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</si>
  <si>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</si>
  <si>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</si>
  <si>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</si>
  <si>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</si>
  <si>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</si>
  <si>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</si>
  <si>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</si>
  <si>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</si>
  <si>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</si>
  <si>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</si>
  <si>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</si>
  <si>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</si>
  <si>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</si>
  <si>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</si>
  <si>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</si>
  <si>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</si>
  <si>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</si>
  <si>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</si>
  <si>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</si>
  <si>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</si>
  <si>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</si>
  <si>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</si>
  <si>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</si>
  <si>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</si>
  <si>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</si>
  <si>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</si>
  <si>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</si>
  <si>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</si>
  <si>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</si>
  <si>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</si>
  <si>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</si>
  <si>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</si>
  <si>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</si>
  <si>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</si>
  <si>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</si>
  <si>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</si>
  <si>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</si>
  <si>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3.7. Racionalización de Trámites</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</si>
  <si>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</si>
  <si>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</si>
  <si>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</si>
  <si>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</si>
  <si>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</si>
  <si>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</si>
  <si>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</si>
  <si>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</si>
  <si>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</si>
  <si>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</si>
  <si>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</si>
  <si>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</si>
  <si>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</si>
  <si>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</si>
  <si>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</si>
  <si>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</si>
  <si>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</si>
  <si>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</si>
  <si>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</si>
  <si>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</si>
  <si>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Implementar un (1) plan de fortalecimiento a Consejos y Plataformas de Juventud  </t>
  </si>
  <si>
    <t>Política 6.1. Gestión del Conocimiento y la Innovación</t>
  </si>
  <si>
    <t>Servicio a la Ciudadanía</t>
  </si>
  <si>
    <t>DGTH - Dirección de Gestión del Talento Humano</t>
  </si>
  <si>
    <t>Política 7.1. Control Interno</t>
  </si>
  <si>
    <t>DA - Dirección Administrativa</t>
  </si>
  <si>
    <t>DF - Dirección Financiera</t>
  </si>
  <si>
    <t>DTI - Dirección de Tecnologías e Información</t>
  </si>
  <si>
    <t>DC - Dirección de Contratación</t>
  </si>
  <si>
    <t>08 de mayo de 2026</t>
  </si>
  <si>
    <t>Realizar 179 visitas de seguimiento y/o asesorías al proceso de Cobro Persuasivo de las Alcaldías Locales</t>
  </si>
  <si>
    <r>
      <t>Según solicitud de Modificacion de la Meta 9 Plan de Gestion de IVC  2026 mediante  radicado No 20262000199723  de la Subsecretaria de Gestion Local de fecha  28 de mayo de 2026 . Caso Hola 71697</t>
    </r>
    <r>
      <rPr>
        <sz val="11"/>
        <color rgb="FFC00000"/>
        <rFont val="Calibri Light"/>
        <family val="2"/>
        <scheme val="major"/>
      </rPr>
      <t xml:space="preserve"> </t>
    </r>
    <r>
      <rPr>
        <sz val="11"/>
        <color theme="1"/>
        <rFont val="Calibri Light"/>
        <family val="2"/>
        <scheme val="major"/>
      </rPr>
      <t>de fecha</t>
    </r>
    <r>
      <rPr>
        <sz val="11"/>
        <color rgb="FFC00000"/>
        <rFont val="Calibri Light"/>
        <family val="2"/>
        <scheme val="major"/>
      </rPr>
      <t xml:space="preserve"> </t>
    </r>
    <r>
      <rPr>
        <sz val="11"/>
        <rFont val="Calibri Light"/>
        <family val="2"/>
        <scheme val="major"/>
      </rPr>
      <t>19 de</t>
    </r>
    <r>
      <rPr>
        <sz val="11"/>
        <color theme="1"/>
        <rFont val="Calibri Light"/>
        <family val="2"/>
        <scheme val="major"/>
      </rPr>
      <t xml:space="preserve"> junio de 2026</t>
    </r>
  </si>
  <si>
    <t>19 junio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</si>
</sst>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5"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
      <sz val="11"/>
      <color rgb="FFC00000"/>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3">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64" fontId="19" fillId="7" borderId="1" xfId="0" applyNumberFormat="1" applyFont="1" applyFill="1" applyBorder="1" applyAlignment="1">
      <alignment horizontal="right" wrapText="1"/>
    </xf>
    <xf numFmtId="164" fontId="7" fillId="8"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10" fontId="2" fillId="0" borderId="1" xfId="1"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1" fontId="2"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3" fillId="0" borderId="1" xfId="0" applyFont="1" applyBorder="1" applyAlignment="1">
      <alignment horizontal="justify" vertical="center" wrapText="1"/>
    </xf>
    <xf numFmtId="0" fontId="17" fillId="0" borderId="7" xfId="0" applyFont="1" applyBorder="1" applyAlignment="1">
      <alignment vertical="center" wrapText="1"/>
    </xf>
    <xf numFmtId="9" fontId="18" fillId="0" borderId="1" xfId="1" applyFont="1" applyBorder="1" applyAlignment="1">
      <alignment horizontal="right" vertical="center" wrapText="1"/>
    </xf>
    <xf numFmtId="9" fontId="18" fillId="0" borderId="1" xfId="0" applyNumberFormat="1" applyFont="1" applyBorder="1" applyAlignment="1">
      <alignment horizontal="right" vertical="center" wrapText="1"/>
    </xf>
    <xf numFmtId="0" fontId="17" fillId="0" borderId="1" xfId="0" applyFont="1" applyBorder="1" applyAlignment="1">
      <alignment wrapText="1"/>
    </xf>
    <xf numFmtId="0" fontId="1" fillId="0" borderId="1" xfId="0" applyFont="1" applyBorder="1" applyAlignment="1">
      <alignment horizontal="left" vertical="center" wrapText="1"/>
    </xf>
    <xf numFmtId="0" fontId="11" fillId="14" borderId="1" xfId="0" applyFont="1" applyFill="1" applyBorder="1" applyAlignment="1">
      <alignment horizontal="center" vertical="center" wrapText="1"/>
    </xf>
    <xf numFmtId="1" fontId="2" fillId="0" borderId="1" xfId="1" applyNumberFormat="1" applyFont="1" applyBorder="1" applyAlignment="1">
      <alignment horizontal="right" vertical="center" wrapText="1"/>
    </xf>
    <xf numFmtId="0" fontId="23" fillId="4" borderId="1" xfId="0" applyFont="1" applyFill="1" applyBorder="1" applyAlignment="1">
      <alignment horizontal="justify" vertical="center" wrapText="1"/>
    </xf>
    <xf numFmtId="9" fontId="2" fillId="0" borderId="1" xfId="1" applyFont="1" applyBorder="1" applyAlignment="1">
      <alignment horizontal="right" vertical="center" wrapText="1"/>
    </xf>
    <xf numFmtId="10" fontId="1" fillId="0" borderId="1" xfId="0" applyNumberFormat="1" applyFont="1" applyBorder="1" applyAlignment="1">
      <alignment horizontal="justify" vertical="center" wrapText="1"/>
    </xf>
    <xf numFmtId="14" fontId="1" fillId="4" borderId="1" xfId="0" applyNumberFormat="1" applyFont="1" applyFill="1" applyBorder="1" applyAlignment="1">
      <alignment horizontal="center" vertical="center" wrapText="1"/>
    </xf>
    <xf numFmtId="9" fontId="1" fillId="0" borderId="1" xfId="6" applyNumberFormat="1" applyFont="1" applyBorder="1" applyAlignment="1">
      <alignment horizontal="right" vertical="center" wrapText="1"/>
    </xf>
    <xf numFmtId="9" fontId="2" fillId="0" borderId="1" xfId="6" applyNumberFormat="1" applyFont="1" applyBorder="1" applyAlignment="1">
      <alignment horizontal="right"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2" fillId="13" borderId="1" xfId="0" applyFont="1" applyFill="1" applyBorder="1" applyAlignment="1">
      <alignment horizontal="center" vertical="center"/>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6"/>
  <sheetViews>
    <sheetView tabSelected="1" topLeftCell="G16" zoomScaleNormal="100" workbookViewId="0">
      <selection activeCell="J7" sqref="J7"/>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1" hidden="1" customWidth="1"/>
    <col min="28" max="28" width="42.85546875" style="1" hidden="1" customWidth="1"/>
    <col min="29" max="29" width="28.5703125" style="1" hidden="1" customWidth="1"/>
    <col min="30" max="32" width="14.28515625" style="1" customWidth="1"/>
    <col min="33" max="33" width="42.85546875" style="1" customWidth="1"/>
    <col min="34" max="34" width="28.5703125" style="1" customWidth="1"/>
    <col min="35" max="37" width="14.28515625" style="1" customWidth="1"/>
    <col min="38" max="38" width="42.85546875" style="1" customWidth="1"/>
    <col min="39" max="39" width="28.5703125" style="1" customWidth="1"/>
    <col min="40" max="42" width="14.28515625" style="1" customWidth="1"/>
    <col min="43" max="43" width="42.85546875" style="1" customWidth="1"/>
    <col min="44" max="44" width="28.5703125" style="1" customWidth="1"/>
    <col min="45" max="47" width="14.28515625" style="1" customWidth="1"/>
    <col min="48" max="49" width="16.5703125" style="1" customWidth="1"/>
    <col min="50" max="50" width="39.42578125" style="1" customWidth="1"/>
    <col min="51" max="16384" width="10.85546875" style="1"/>
  </cols>
  <sheetData>
    <row r="1" spans="1:47" s="7" customFormat="1" ht="61.5" customHeight="1" x14ac:dyDescent="0.25">
      <c r="A1" s="98" t="s">
        <v>0</v>
      </c>
      <c r="B1" s="99"/>
      <c r="C1" s="99"/>
      <c r="D1" s="99"/>
      <c r="E1" s="99"/>
      <c r="F1" s="99"/>
      <c r="G1" s="99"/>
      <c r="H1" s="100"/>
      <c r="I1" s="15" t="s">
        <v>1</v>
      </c>
    </row>
    <row r="2" spans="1:47" s="9" customFormat="1" x14ac:dyDescent="0.25">
      <c r="A2" s="17"/>
      <c r="B2" s="18"/>
      <c r="C2" s="18"/>
      <c r="D2" s="18"/>
      <c r="E2" s="16"/>
      <c r="F2" s="16"/>
      <c r="G2" s="16"/>
      <c r="H2" s="16"/>
      <c r="I2" s="16"/>
      <c r="J2" s="16"/>
      <c r="K2" s="16"/>
      <c r="L2" s="16"/>
      <c r="M2" s="16"/>
      <c r="N2" s="16"/>
      <c r="O2" s="16"/>
      <c r="P2" s="16"/>
      <c r="Q2" s="8"/>
      <c r="R2" s="8"/>
      <c r="S2" s="8"/>
      <c r="T2" s="8"/>
    </row>
    <row r="3" spans="1:47" s="7" customFormat="1" ht="15" customHeight="1" x14ac:dyDescent="0.25">
      <c r="A3" s="126" t="s">
        <v>2</v>
      </c>
      <c r="B3" s="126"/>
      <c r="C3" s="131" t="s">
        <v>3</v>
      </c>
      <c r="D3" s="131"/>
      <c r="F3" s="117" t="s">
        <v>4</v>
      </c>
      <c r="G3" s="127"/>
      <c r="H3" s="127"/>
      <c r="I3" s="118"/>
    </row>
    <row r="4" spans="1:47" s="7" customFormat="1" ht="15" customHeight="1" x14ac:dyDescent="0.25">
      <c r="A4" s="126"/>
      <c r="B4" s="126"/>
      <c r="C4" s="131"/>
      <c r="D4" s="131"/>
      <c r="F4" s="20" t="s">
        <v>5</v>
      </c>
      <c r="G4" s="21" t="s">
        <v>6</v>
      </c>
      <c r="H4" s="117" t="s">
        <v>7</v>
      </c>
      <c r="I4" s="118"/>
    </row>
    <row r="5" spans="1:47" s="7" customFormat="1" x14ac:dyDescent="0.25">
      <c r="A5" s="126" t="s">
        <v>8</v>
      </c>
      <c r="B5" s="126"/>
      <c r="C5" s="131" t="s">
        <v>9</v>
      </c>
      <c r="D5" s="131"/>
      <c r="F5" s="10">
        <v>1</v>
      </c>
      <c r="G5" s="80">
        <v>46050</v>
      </c>
      <c r="H5" s="115" t="s">
        <v>10</v>
      </c>
      <c r="I5" s="116"/>
    </row>
    <row r="6" spans="1:47" s="7" customFormat="1" ht="39.75" customHeight="1" x14ac:dyDescent="0.25">
      <c r="A6" s="126"/>
      <c r="B6" s="126"/>
      <c r="C6" s="131"/>
      <c r="D6" s="131"/>
      <c r="F6" s="10">
        <v>2</v>
      </c>
      <c r="G6" s="10" t="s">
        <v>335</v>
      </c>
      <c r="H6" s="115" t="s">
        <v>11</v>
      </c>
      <c r="I6" s="116"/>
    </row>
    <row r="7" spans="1:47" s="7" customFormat="1" ht="82.5" customHeight="1" x14ac:dyDescent="0.25">
      <c r="A7" s="126" t="s">
        <v>12</v>
      </c>
      <c r="B7" s="126"/>
      <c r="C7" s="131">
        <v>2026</v>
      </c>
      <c r="D7" s="131"/>
      <c r="F7" s="10">
        <v>3</v>
      </c>
      <c r="G7" s="10" t="s">
        <v>338</v>
      </c>
      <c r="H7" s="115" t="s">
        <v>337</v>
      </c>
      <c r="I7" s="116"/>
    </row>
    <row r="8" spans="1:47" s="7" customFormat="1" x14ac:dyDescent="0.25"/>
    <row r="9" spans="1:47" ht="37.5" customHeight="1" x14ac:dyDescent="0.25">
      <c r="A9" s="117" t="s">
        <v>13</v>
      </c>
      <c r="B9" s="118"/>
      <c r="C9" s="126" t="s">
        <v>14</v>
      </c>
      <c r="D9" s="126"/>
      <c r="E9" s="126"/>
      <c r="F9" s="124" t="s">
        <v>15</v>
      </c>
      <c r="G9" s="124" t="s">
        <v>16</v>
      </c>
      <c r="H9" s="117" t="s">
        <v>17</v>
      </c>
      <c r="I9" s="118"/>
      <c r="J9" s="119" t="s">
        <v>18</v>
      </c>
      <c r="K9" s="120"/>
      <c r="L9" s="120"/>
      <c r="M9" s="120"/>
      <c r="N9" s="120"/>
      <c r="O9" s="121" t="s">
        <v>19</v>
      </c>
      <c r="P9" s="122"/>
      <c r="Q9" s="122"/>
      <c r="R9" s="122"/>
      <c r="S9" s="122"/>
      <c r="T9" s="123"/>
      <c r="U9" s="128" t="s">
        <v>20</v>
      </c>
      <c r="V9" s="129"/>
      <c r="W9" s="129"/>
      <c r="X9" s="130"/>
      <c r="Y9" s="112" t="s">
        <v>21</v>
      </c>
      <c r="Z9" s="113"/>
      <c r="AA9" s="113"/>
      <c r="AB9" s="113"/>
      <c r="AC9" s="114"/>
      <c r="AD9" s="109" t="s">
        <v>22</v>
      </c>
      <c r="AE9" s="110"/>
      <c r="AF9" s="110"/>
      <c r="AG9" s="110"/>
      <c r="AH9" s="111"/>
      <c r="AI9" s="106" t="s">
        <v>23</v>
      </c>
      <c r="AJ9" s="107"/>
      <c r="AK9" s="107"/>
      <c r="AL9" s="107"/>
      <c r="AM9" s="108"/>
      <c r="AN9" s="103" t="s">
        <v>24</v>
      </c>
      <c r="AO9" s="104"/>
      <c r="AP9" s="104"/>
      <c r="AQ9" s="104"/>
      <c r="AR9" s="105"/>
      <c r="AS9" s="101" t="s">
        <v>25</v>
      </c>
      <c r="AT9" s="102"/>
      <c r="AU9" s="102"/>
    </row>
    <row r="10" spans="1:47" s="29" customFormat="1" ht="25.5" x14ac:dyDescent="0.2">
      <c r="A10" s="34" t="s">
        <v>26</v>
      </c>
      <c r="B10" s="34" t="s">
        <v>27</v>
      </c>
      <c r="C10" s="34" t="s">
        <v>28</v>
      </c>
      <c r="D10" s="34" t="s">
        <v>29</v>
      </c>
      <c r="E10" s="34" t="s">
        <v>30</v>
      </c>
      <c r="F10" s="125"/>
      <c r="G10" s="125"/>
      <c r="H10" s="34" t="s">
        <v>31</v>
      </c>
      <c r="I10" s="34" t="s">
        <v>32</v>
      </c>
      <c r="J10" s="25" t="s">
        <v>33</v>
      </c>
      <c r="K10" s="25" t="s">
        <v>34</v>
      </c>
      <c r="L10" s="25" t="s">
        <v>35</v>
      </c>
      <c r="M10" s="25" t="s">
        <v>36</v>
      </c>
      <c r="N10" s="25" t="s">
        <v>37</v>
      </c>
      <c r="O10" s="26" t="s">
        <v>38</v>
      </c>
      <c r="P10" s="26" t="s">
        <v>39</v>
      </c>
      <c r="Q10" s="26" t="s">
        <v>40</v>
      </c>
      <c r="R10" s="26" t="s">
        <v>41</v>
      </c>
      <c r="S10" s="26" t="s">
        <v>42</v>
      </c>
      <c r="T10" s="26" t="s">
        <v>43</v>
      </c>
      <c r="U10" s="28" t="s">
        <v>44</v>
      </c>
      <c r="V10" s="28" t="s">
        <v>45</v>
      </c>
      <c r="W10" s="28" t="s">
        <v>46</v>
      </c>
      <c r="X10" s="28" t="s">
        <v>47</v>
      </c>
      <c r="Y10" s="33" t="s">
        <v>48</v>
      </c>
      <c r="Z10" s="33" t="s">
        <v>49</v>
      </c>
      <c r="AA10" s="33" t="s">
        <v>20</v>
      </c>
      <c r="AB10" s="33" t="s">
        <v>50</v>
      </c>
      <c r="AC10" s="33" t="s">
        <v>51</v>
      </c>
      <c r="AD10" s="27" t="s">
        <v>48</v>
      </c>
      <c r="AE10" s="27" t="s">
        <v>49</v>
      </c>
      <c r="AF10" s="27" t="s">
        <v>20</v>
      </c>
      <c r="AG10" s="27" t="s">
        <v>50</v>
      </c>
      <c r="AH10" s="27" t="s">
        <v>51</v>
      </c>
      <c r="AI10" s="32" t="s">
        <v>48</v>
      </c>
      <c r="AJ10" s="32" t="s">
        <v>49</v>
      </c>
      <c r="AK10" s="32" t="s">
        <v>20</v>
      </c>
      <c r="AL10" s="32" t="s">
        <v>50</v>
      </c>
      <c r="AM10" s="32" t="s">
        <v>51</v>
      </c>
      <c r="AN10" s="31" t="s">
        <v>48</v>
      </c>
      <c r="AO10" s="31" t="s">
        <v>49</v>
      </c>
      <c r="AP10" s="31" t="s">
        <v>20</v>
      </c>
      <c r="AQ10" s="31" t="s">
        <v>50</v>
      </c>
      <c r="AR10" s="31" t="s">
        <v>51</v>
      </c>
      <c r="AS10" s="30" t="s">
        <v>48</v>
      </c>
      <c r="AT10" s="30" t="s">
        <v>49</v>
      </c>
      <c r="AU10" s="30" t="s">
        <v>20</v>
      </c>
    </row>
    <row r="11" spans="1:47" s="6" customFormat="1" ht="409.5" x14ac:dyDescent="0.25">
      <c r="A11" s="5" t="s">
        <v>52</v>
      </c>
      <c r="B11" s="4" t="s">
        <v>53</v>
      </c>
      <c r="C11" s="57" t="s">
        <v>54</v>
      </c>
      <c r="D11" s="13" t="s">
        <v>55</v>
      </c>
      <c r="E11" s="13" t="s">
        <v>56</v>
      </c>
      <c r="F11" s="13" t="s">
        <v>57</v>
      </c>
      <c r="G11" s="69" t="s">
        <v>58</v>
      </c>
      <c r="H11" s="13" t="s">
        <v>59</v>
      </c>
      <c r="I11" s="13" t="s">
        <v>59</v>
      </c>
      <c r="J11" s="14" t="s">
        <v>60</v>
      </c>
      <c r="K11" s="4" t="s">
        <v>61</v>
      </c>
      <c r="L11" s="79" t="s">
        <v>62</v>
      </c>
      <c r="M11" s="14" t="s">
        <v>63</v>
      </c>
      <c r="N11" s="14" t="s">
        <v>62</v>
      </c>
      <c r="O11" s="77" t="s">
        <v>64</v>
      </c>
      <c r="P11" s="46">
        <v>500</v>
      </c>
      <c r="Q11" s="46">
        <v>600</v>
      </c>
      <c r="R11" s="46">
        <v>600</v>
      </c>
      <c r="S11" s="46">
        <v>500</v>
      </c>
      <c r="T11" s="46">
        <f t="shared" ref="T11:T16" si="0">(SUM(P11:S11))</f>
        <v>2200</v>
      </c>
      <c r="U11" s="4" t="s">
        <v>65</v>
      </c>
      <c r="V11" s="4" t="s">
        <v>66</v>
      </c>
      <c r="W11" s="12" t="s">
        <v>67</v>
      </c>
      <c r="X11" s="12" t="s">
        <v>67</v>
      </c>
      <c r="Y11" s="46">
        <f>P11</f>
        <v>500</v>
      </c>
      <c r="Z11" s="63">
        <v>676</v>
      </c>
      <c r="AA11" s="41">
        <f t="shared" ref="AA11:AA19" si="1">IFERROR(IF(Z11/Y11&gt;1,1,Z11/Y11),0)</f>
        <v>1</v>
      </c>
      <c r="AB11" s="4" t="s">
        <v>68</v>
      </c>
      <c r="AC11" s="4" t="s">
        <v>65</v>
      </c>
      <c r="AD11" s="46">
        <f>Q11</f>
        <v>600</v>
      </c>
      <c r="AE11" s="63"/>
      <c r="AF11" s="41">
        <f t="shared" ref="AF11:AF19" si="2">IFERROR(IF(AE11/AD11&gt;1,1,AE11/AD11),0)</f>
        <v>0</v>
      </c>
      <c r="AG11" s="4"/>
      <c r="AH11" s="4"/>
      <c r="AI11" s="46">
        <f>R11</f>
        <v>600</v>
      </c>
      <c r="AJ11" s="63"/>
      <c r="AK11" s="41">
        <f t="shared" ref="AK11:AK19" si="3">IFERROR(IF(AJ11/AI11&gt;1,1,AJ11/AI11),0)</f>
        <v>0</v>
      </c>
      <c r="AL11" s="4"/>
      <c r="AM11" s="4"/>
      <c r="AN11" s="46">
        <f>S11</f>
        <v>500</v>
      </c>
      <c r="AO11" s="63"/>
      <c r="AP11" s="41">
        <f t="shared" ref="AP11:AP19" si="4">IFERROR(IF(AO11/AN11&gt;1,1,AO11/AN11),0)</f>
        <v>0</v>
      </c>
      <c r="AQ11" s="4"/>
      <c r="AR11" s="4"/>
      <c r="AS11" s="76">
        <f>T11</f>
        <v>2200</v>
      </c>
      <c r="AT11" s="64">
        <f>IFERROR(Z11+AE11+AJ11+AO11,0)</f>
        <v>676</v>
      </c>
      <c r="AU11" s="55">
        <f>IFERROR(IF(AT11/AS11&gt;1,1,AT11/AS11),0)</f>
        <v>0.30727272727272725</v>
      </c>
    </row>
    <row r="12" spans="1:47" s="6" customFormat="1" ht="375" x14ac:dyDescent="0.25">
      <c r="A12" s="75" t="s">
        <v>69</v>
      </c>
      <c r="B12" s="14" t="s">
        <v>70</v>
      </c>
      <c r="C12" s="57" t="s">
        <v>54</v>
      </c>
      <c r="D12" s="13" t="s">
        <v>55</v>
      </c>
      <c r="E12" s="13" t="s">
        <v>56</v>
      </c>
      <c r="F12" s="13" t="s">
        <v>57</v>
      </c>
      <c r="G12" s="69" t="s">
        <v>58</v>
      </c>
      <c r="H12" s="13" t="s">
        <v>59</v>
      </c>
      <c r="I12" s="13" t="s">
        <v>59</v>
      </c>
      <c r="J12" s="14" t="s">
        <v>60</v>
      </c>
      <c r="K12" s="4" t="s">
        <v>71</v>
      </c>
      <c r="L12" s="79" t="s">
        <v>72</v>
      </c>
      <c r="M12" s="14" t="s">
        <v>73</v>
      </c>
      <c r="N12" s="14" t="s">
        <v>72</v>
      </c>
      <c r="O12" s="77" t="s">
        <v>64</v>
      </c>
      <c r="P12" s="46">
        <v>90</v>
      </c>
      <c r="Q12" s="46">
        <v>120</v>
      </c>
      <c r="R12" s="46">
        <v>120</v>
      </c>
      <c r="S12" s="46">
        <v>120</v>
      </c>
      <c r="T12" s="46">
        <f t="shared" si="0"/>
        <v>450</v>
      </c>
      <c r="U12" s="4" t="s">
        <v>65</v>
      </c>
      <c r="V12" s="4" t="s">
        <v>66</v>
      </c>
      <c r="W12" s="12" t="s">
        <v>67</v>
      </c>
      <c r="X12" s="12" t="s">
        <v>67</v>
      </c>
      <c r="Y12" s="46">
        <f t="shared" ref="Y12:Y19" si="5">P12</f>
        <v>90</v>
      </c>
      <c r="Z12" s="63">
        <v>97</v>
      </c>
      <c r="AA12" s="41">
        <f t="shared" si="1"/>
        <v>1</v>
      </c>
      <c r="AB12" s="4" t="s">
        <v>74</v>
      </c>
      <c r="AC12" s="4" t="s">
        <v>65</v>
      </c>
      <c r="AD12" s="46">
        <f t="shared" ref="AD12:AD19" si="6">Q12</f>
        <v>120</v>
      </c>
      <c r="AE12" s="63"/>
      <c r="AF12" s="41">
        <f t="shared" si="2"/>
        <v>0</v>
      </c>
      <c r="AG12" s="4"/>
      <c r="AH12" s="4"/>
      <c r="AI12" s="46">
        <f t="shared" ref="AI12:AI19" si="7">R12</f>
        <v>120</v>
      </c>
      <c r="AJ12" s="63"/>
      <c r="AK12" s="41">
        <f t="shared" si="3"/>
        <v>0</v>
      </c>
      <c r="AL12" s="4"/>
      <c r="AM12" s="4"/>
      <c r="AN12" s="46">
        <f t="shared" ref="AN12:AN19" si="8">S12</f>
        <v>120</v>
      </c>
      <c r="AO12" s="63"/>
      <c r="AP12" s="41">
        <f t="shared" si="4"/>
        <v>0</v>
      </c>
      <c r="AQ12" s="4"/>
      <c r="AR12" s="4"/>
      <c r="AS12" s="76">
        <f t="shared" ref="AS12:AS19" si="9">T12</f>
        <v>450</v>
      </c>
      <c r="AT12" s="64">
        <f t="shared" ref="AT12:AT16" si="10">IFERROR(Z12+AE12+AJ12+AO12,0)</f>
        <v>97</v>
      </c>
      <c r="AU12" s="55">
        <f>IFERROR(IF(AT12/AS12&gt;1,1,AT12/AS12),0)</f>
        <v>0.21555555555555556</v>
      </c>
    </row>
    <row r="13" spans="1:47" s="6" customFormat="1" ht="315" x14ac:dyDescent="0.25">
      <c r="A13" s="75" t="s">
        <v>75</v>
      </c>
      <c r="B13" s="14" t="s">
        <v>76</v>
      </c>
      <c r="C13" s="57" t="s">
        <v>54</v>
      </c>
      <c r="D13" s="13" t="s">
        <v>55</v>
      </c>
      <c r="E13" s="13" t="s">
        <v>56</v>
      </c>
      <c r="F13" s="13" t="s">
        <v>57</v>
      </c>
      <c r="G13" s="69" t="s">
        <v>58</v>
      </c>
      <c r="H13" s="13" t="s">
        <v>59</v>
      </c>
      <c r="I13" s="13" t="s">
        <v>59</v>
      </c>
      <c r="J13" s="14" t="s">
        <v>60</v>
      </c>
      <c r="K13" s="4" t="s">
        <v>77</v>
      </c>
      <c r="L13" s="79" t="s">
        <v>78</v>
      </c>
      <c r="M13" s="14" t="s">
        <v>79</v>
      </c>
      <c r="N13" s="14" t="s">
        <v>80</v>
      </c>
      <c r="O13" s="77" t="s">
        <v>64</v>
      </c>
      <c r="P13" s="46">
        <v>45</v>
      </c>
      <c r="Q13" s="46">
        <v>60</v>
      </c>
      <c r="R13" s="46">
        <v>60</v>
      </c>
      <c r="S13" s="46">
        <v>55</v>
      </c>
      <c r="T13" s="46">
        <f t="shared" si="0"/>
        <v>220</v>
      </c>
      <c r="U13" s="4" t="s">
        <v>65</v>
      </c>
      <c r="V13" s="4" t="s">
        <v>66</v>
      </c>
      <c r="W13" s="12" t="s">
        <v>67</v>
      </c>
      <c r="X13" s="12" t="s">
        <v>67</v>
      </c>
      <c r="Y13" s="46">
        <f t="shared" si="5"/>
        <v>45</v>
      </c>
      <c r="Z13" s="63">
        <v>41</v>
      </c>
      <c r="AA13" s="41">
        <f t="shared" si="1"/>
        <v>0.91111111111111109</v>
      </c>
      <c r="AB13" s="4" t="s">
        <v>81</v>
      </c>
      <c r="AC13" s="4" t="s">
        <v>65</v>
      </c>
      <c r="AD13" s="46">
        <f t="shared" si="6"/>
        <v>60</v>
      </c>
      <c r="AE13" s="63"/>
      <c r="AF13" s="41">
        <f t="shared" si="2"/>
        <v>0</v>
      </c>
      <c r="AG13" s="4"/>
      <c r="AH13" s="4"/>
      <c r="AI13" s="46">
        <f t="shared" si="7"/>
        <v>60</v>
      </c>
      <c r="AJ13" s="63"/>
      <c r="AK13" s="41">
        <f t="shared" si="3"/>
        <v>0</v>
      </c>
      <c r="AL13" s="4"/>
      <c r="AM13" s="4"/>
      <c r="AN13" s="46">
        <f t="shared" si="8"/>
        <v>55</v>
      </c>
      <c r="AO13" s="63"/>
      <c r="AP13" s="41">
        <f t="shared" si="4"/>
        <v>0</v>
      </c>
      <c r="AQ13" s="4"/>
      <c r="AR13" s="4"/>
      <c r="AS13" s="76">
        <f t="shared" si="9"/>
        <v>220</v>
      </c>
      <c r="AT13" s="64">
        <f t="shared" si="10"/>
        <v>41</v>
      </c>
      <c r="AU13" s="55">
        <f>IFERROR(IF(AT13/AS13&gt;1,1,AT13/AS13),0)</f>
        <v>0.18636363636363637</v>
      </c>
    </row>
    <row r="14" spans="1:47" s="6" customFormat="1" ht="210" x14ac:dyDescent="0.25">
      <c r="A14" s="75" t="s">
        <v>82</v>
      </c>
      <c r="B14" s="14" t="s">
        <v>83</v>
      </c>
      <c r="C14" s="57" t="s">
        <v>54</v>
      </c>
      <c r="D14" s="13" t="s">
        <v>55</v>
      </c>
      <c r="E14" s="13" t="s">
        <v>56</v>
      </c>
      <c r="F14" s="13" t="s">
        <v>57</v>
      </c>
      <c r="G14" s="69" t="s">
        <v>58</v>
      </c>
      <c r="H14" s="13" t="s">
        <v>59</v>
      </c>
      <c r="I14" s="13" t="s">
        <v>59</v>
      </c>
      <c r="J14" s="14" t="s">
        <v>60</v>
      </c>
      <c r="K14" s="4" t="s">
        <v>84</v>
      </c>
      <c r="L14" s="79" t="s">
        <v>85</v>
      </c>
      <c r="M14" s="14" t="s">
        <v>86</v>
      </c>
      <c r="N14" s="14" t="s">
        <v>87</v>
      </c>
      <c r="O14" s="77" t="s">
        <v>64</v>
      </c>
      <c r="P14" s="46">
        <v>17</v>
      </c>
      <c r="Q14" s="46">
        <v>21</v>
      </c>
      <c r="R14" s="46">
        <v>21</v>
      </c>
      <c r="S14" s="46">
        <v>19</v>
      </c>
      <c r="T14" s="46">
        <f t="shared" si="0"/>
        <v>78</v>
      </c>
      <c r="U14" s="4" t="s">
        <v>65</v>
      </c>
      <c r="V14" s="4" t="s">
        <v>66</v>
      </c>
      <c r="W14" s="12" t="s">
        <v>67</v>
      </c>
      <c r="X14" s="12" t="s">
        <v>67</v>
      </c>
      <c r="Y14" s="46">
        <f t="shared" si="5"/>
        <v>17</v>
      </c>
      <c r="Z14" s="46">
        <v>13</v>
      </c>
      <c r="AA14" s="41">
        <f t="shared" si="1"/>
        <v>0.76470588235294112</v>
      </c>
      <c r="AB14" s="4" t="s">
        <v>88</v>
      </c>
      <c r="AC14" s="4" t="s">
        <v>65</v>
      </c>
      <c r="AD14" s="46">
        <f t="shared" si="6"/>
        <v>21</v>
      </c>
      <c r="AE14" s="62"/>
      <c r="AF14" s="41">
        <f t="shared" si="2"/>
        <v>0</v>
      </c>
      <c r="AG14" s="4"/>
      <c r="AH14" s="4"/>
      <c r="AI14" s="46">
        <f t="shared" si="7"/>
        <v>21</v>
      </c>
      <c r="AJ14" s="62"/>
      <c r="AK14" s="41">
        <f t="shared" si="3"/>
        <v>0</v>
      </c>
      <c r="AL14" s="4"/>
      <c r="AM14" s="4"/>
      <c r="AN14" s="46">
        <f t="shared" si="8"/>
        <v>19</v>
      </c>
      <c r="AO14" s="62"/>
      <c r="AP14" s="41">
        <f t="shared" si="4"/>
        <v>0</v>
      </c>
      <c r="AQ14" s="4"/>
      <c r="AR14" s="4"/>
      <c r="AS14" s="76">
        <f t="shared" si="9"/>
        <v>78</v>
      </c>
      <c r="AT14" s="64">
        <f t="shared" si="10"/>
        <v>13</v>
      </c>
      <c r="AU14" s="55">
        <f>IFERROR(IF(AT14/AS14&gt;1,1,AT14/AS14),0)</f>
        <v>0.16666666666666666</v>
      </c>
    </row>
    <row r="15" spans="1:47" s="6" customFormat="1" ht="135" x14ac:dyDescent="0.25">
      <c r="A15" s="75" t="s">
        <v>89</v>
      </c>
      <c r="B15" s="14" t="s">
        <v>90</v>
      </c>
      <c r="C15" s="57" t="s">
        <v>54</v>
      </c>
      <c r="D15" s="13" t="s">
        <v>55</v>
      </c>
      <c r="E15" s="13" t="s">
        <v>56</v>
      </c>
      <c r="F15" s="13" t="s">
        <v>57</v>
      </c>
      <c r="G15" s="69" t="s">
        <v>58</v>
      </c>
      <c r="H15" s="13" t="s">
        <v>59</v>
      </c>
      <c r="I15" s="13" t="s">
        <v>59</v>
      </c>
      <c r="J15" s="14" t="s">
        <v>60</v>
      </c>
      <c r="K15" s="4" t="s">
        <v>91</v>
      </c>
      <c r="L15" s="79" t="s">
        <v>92</v>
      </c>
      <c r="M15" s="14" t="s">
        <v>93</v>
      </c>
      <c r="N15" s="14" t="s">
        <v>92</v>
      </c>
      <c r="O15" s="77" t="s">
        <v>64</v>
      </c>
      <c r="P15" s="46">
        <v>360</v>
      </c>
      <c r="Q15" s="46">
        <v>450</v>
      </c>
      <c r="R15" s="46">
        <v>450</v>
      </c>
      <c r="S15" s="46">
        <v>400</v>
      </c>
      <c r="T15" s="46">
        <f t="shared" si="0"/>
        <v>1660</v>
      </c>
      <c r="U15" s="4" t="s">
        <v>65</v>
      </c>
      <c r="V15" s="4" t="s">
        <v>66</v>
      </c>
      <c r="W15" s="12" t="s">
        <v>67</v>
      </c>
      <c r="X15" s="12" t="s">
        <v>67</v>
      </c>
      <c r="Y15" s="46">
        <f t="shared" si="5"/>
        <v>360</v>
      </c>
      <c r="Z15" s="63">
        <v>397</v>
      </c>
      <c r="AA15" s="41">
        <f t="shared" si="1"/>
        <v>1</v>
      </c>
      <c r="AB15" s="4" t="s">
        <v>94</v>
      </c>
      <c r="AC15" s="4" t="s">
        <v>65</v>
      </c>
      <c r="AD15" s="46">
        <f t="shared" si="6"/>
        <v>450</v>
      </c>
      <c r="AE15" s="63"/>
      <c r="AF15" s="41">
        <f t="shared" si="2"/>
        <v>0</v>
      </c>
      <c r="AG15" s="4"/>
      <c r="AH15" s="4"/>
      <c r="AI15" s="46">
        <f t="shared" si="7"/>
        <v>450</v>
      </c>
      <c r="AJ15" s="63"/>
      <c r="AK15" s="41">
        <f t="shared" si="3"/>
        <v>0</v>
      </c>
      <c r="AL15" s="4"/>
      <c r="AM15" s="4"/>
      <c r="AN15" s="46">
        <f t="shared" si="8"/>
        <v>400</v>
      </c>
      <c r="AO15" s="63"/>
      <c r="AP15" s="41">
        <f t="shared" si="4"/>
        <v>0</v>
      </c>
      <c r="AQ15" s="4"/>
      <c r="AR15" s="4"/>
      <c r="AS15" s="76">
        <f t="shared" si="9"/>
        <v>1660</v>
      </c>
      <c r="AT15" s="64">
        <f t="shared" si="10"/>
        <v>397</v>
      </c>
      <c r="AU15" s="55">
        <f>IFERROR(IF(AT15/AS15&gt;1,1,AT15/AS15),0)</f>
        <v>0.23915662650602409</v>
      </c>
    </row>
    <row r="16" spans="1:47" s="6" customFormat="1" ht="150" x14ac:dyDescent="0.25">
      <c r="A16" s="75" t="s">
        <v>95</v>
      </c>
      <c r="B16" s="14" t="s">
        <v>96</v>
      </c>
      <c r="C16" s="57" t="s">
        <v>54</v>
      </c>
      <c r="D16" s="13" t="s">
        <v>55</v>
      </c>
      <c r="E16" s="13" t="s">
        <v>56</v>
      </c>
      <c r="F16" s="13" t="s">
        <v>57</v>
      </c>
      <c r="G16" s="69" t="s">
        <v>58</v>
      </c>
      <c r="H16" s="13" t="s">
        <v>59</v>
      </c>
      <c r="I16" s="13" t="s">
        <v>59</v>
      </c>
      <c r="J16" s="14" t="s">
        <v>60</v>
      </c>
      <c r="K16" s="4" t="s">
        <v>97</v>
      </c>
      <c r="L16" s="79" t="s">
        <v>98</v>
      </c>
      <c r="M16" s="14" t="s">
        <v>99</v>
      </c>
      <c r="N16" s="14" t="s">
        <v>100</v>
      </c>
      <c r="O16" s="77" t="s">
        <v>64</v>
      </c>
      <c r="P16" s="46">
        <v>49</v>
      </c>
      <c r="Q16" s="46">
        <v>51</v>
      </c>
      <c r="R16" s="46">
        <v>51</v>
      </c>
      <c r="S16" s="46">
        <v>49</v>
      </c>
      <c r="T16" s="46">
        <f t="shared" si="0"/>
        <v>200</v>
      </c>
      <c r="U16" s="4" t="s">
        <v>65</v>
      </c>
      <c r="V16" s="4" t="s">
        <v>66</v>
      </c>
      <c r="W16" s="12" t="s">
        <v>67</v>
      </c>
      <c r="X16" s="12" t="s">
        <v>67</v>
      </c>
      <c r="Y16" s="46">
        <f t="shared" si="5"/>
        <v>49</v>
      </c>
      <c r="Z16" s="63">
        <v>46</v>
      </c>
      <c r="AA16" s="41">
        <f t="shared" si="1"/>
        <v>0.93877551020408168</v>
      </c>
      <c r="AB16" s="4" t="s">
        <v>101</v>
      </c>
      <c r="AC16" s="4" t="s">
        <v>65</v>
      </c>
      <c r="AD16" s="46">
        <f t="shared" si="6"/>
        <v>51</v>
      </c>
      <c r="AE16" s="63"/>
      <c r="AF16" s="41">
        <f t="shared" si="2"/>
        <v>0</v>
      </c>
      <c r="AG16" s="4"/>
      <c r="AH16" s="4"/>
      <c r="AI16" s="46">
        <f t="shared" si="7"/>
        <v>51</v>
      </c>
      <c r="AJ16" s="63"/>
      <c r="AK16" s="41">
        <f t="shared" si="3"/>
        <v>0</v>
      </c>
      <c r="AL16" s="4"/>
      <c r="AM16" s="4"/>
      <c r="AN16" s="46">
        <f t="shared" si="8"/>
        <v>49</v>
      </c>
      <c r="AO16" s="63"/>
      <c r="AP16" s="41">
        <f t="shared" si="4"/>
        <v>0</v>
      </c>
      <c r="AQ16" s="4"/>
      <c r="AR16" s="4"/>
      <c r="AS16" s="76">
        <f t="shared" si="9"/>
        <v>200</v>
      </c>
      <c r="AT16" s="64">
        <f t="shared" si="10"/>
        <v>46</v>
      </c>
      <c r="AU16" s="55">
        <f t="shared" ref="AU16:AU19" si="11">IFERROR(IF(AT16/AS16&gt;1,1,AT16/AS16),0)</f>
        <v>0.23</v>
      </c>
    </row>
    <row r="17" spans="1:47" s="6" customFormat="1" ht="285" x14ac:dyDescent="0.25">
      <c r="A17" s="75" t="s">
        <v>102</v>
      </c>
      <c r="B17" s="14" t="s">
        <v>103</v>
      </c>
      <c r="C17" s="57" t="s">
        <v>54</v>
      </c>
      <c r="D17" s="13" t="s">
        <v>55</v>
      </c>
      <c r="E17" s="13" t="s">
        <v>56</v>
      </c>
      <c r="F17" s="13" t="s">
        <v>57</v>
      </c>
      <c r="G17" s="69" t="s">
        <v>58</v>
      </c>
      <c r="H17" s="13" t="s">
        <v>59</v>
      </c>
      <c r="I17" s="13" t="s">
        <v>59</v>
      </c>
      <c r="J17" s="14" t="s">
        <v>60</v>
      </c>
      <c r="K17" s="4" t="s">
        <v>104</v>
      </c>
      <c r="L17" s="79" t="s">
        <v>105</v>
      </c>
      <c r="M17" s="14" t="s">
        <v>106</v>
      </c>
      <c r="N17" s="14" t="s">
        <v>107</v>
      </c>
      <c r="O17" s="77" t="s">
        <v>108</v>
      </c>
      <c r="P17" s="62">
        <v>1</v>
      </c>
      <c r="Q17" s="62">
        <v>1</v>
      </c>
      <c r="R17" s="62">
        <v>1</v>
      </c>
      <c r="S17" s="62">
        <v>1</v>
      </c>
      <c r="T17" s="62">
        <f>(AVERAGE(P17:S17))</f>
        <v>1</v>
      </c>
      <c r="U17" s="12" t="s">
        <v>109</v>
      </c>
      <c r="V17" s="12" t="s">
        <v>110</v>
      </c>
      <c r="W17" s="12" t="s">
        <v>111</v>
      </c>
      <c r="X17" s="12" t="s">
        <v>111</v>
      </c>
      <c r="Y17" s="62">
        <f t="shared" si="5"/>
        <v>1</v>
      </c>
      <c r="Z17" s="81">
        <v>1</v>
      </c>
      <c r="AA17" s="41">
        <f t="shared" si="1"/>
        <v>1</v>
      </c>
      <c r="AB17" s="4" t="s">
        <v>112</v>
      </c>
      <c r="AC17" s="4" t="s">
        <v>113</v>
      </c>
      <c r="AD17" s="62">
        <f t="shared" si="6"/>
        <v>1</v>
      </c>
      <c r="AE17" s="63"/>
      <c r="AF17" s="41">
        <f t="shared" si="2"/>
        <v>0</v>
      </c>
      <c r="AG17" s="4"/>
      <c r="AH17" s="4"/>
      <c r="AI17" s="62">
        <f t="shared" si="7"/>
        <v>1</v>
      </c>
      <c r="AJ17" s="63"/>
      <c r="AK17" s="41">
        <f t="shared" si="3"/>
        <v>0</v>
      </c>
      <c r="AL17" s="4"/>
      <c r="AM17" s="4"/>
      <c r="AN17" s="62">
        <f t="shared" si="8"/>
        <v>1</v>
      </c>
      <c r="AO17" s="63"/>
      <c r="AP17" s="41">
        <f t="shared" si="4"/>
        <v>0</v>
      </c>
      <c r="AQ17" s="4"/>
      <c r="AR17" s="4"/>
      <c r="AS17" s="78">
        <f t="shared" si="9"/>
        <v>1</v>
      </c>
      <c r="AT17" s="82">
        <f>IFERROR(AVERAGE(Z17,AE17,AJ17,AO17),0)</f>
        <v>1</v>
      </c>
      <c r="AU17" s="55">
        <f t="shared" si="11"/>
        <v>1</v>
      </c>
    </row>
    <row r="18" spans="1:47" s="6" customFormat="1" ht="300" x14ac:dyDescent="0.25">
      <c r="A18" s="5" t="s">
        <v>114</v>
      </c>
      <c r="B18" s="14" t="s">
        <v>115</v>
      </c>
      <c r="C18" s="57" t="s">
        <v>54</v>
      </c>
      <c r="D18" s="13" t="s">
        <v>55</v>
      </c>
      <c r="E18" s="13" t="s">
        <v>56</v>
      </c>
      <c r="F18" s="13" t="s">
        <v>57</v>
      </c>
      <c r="G18" s="69" t="s">
        <v>58</v>
      </c>
      <c r="H18" s="13" t="s">
        <v>59</v>
      </c>
      <c r="I18" s="13" t="s">
        <v>59</v>
      </c>
      <c r="J18" s="14" t="s">
        <v>60</v>
      </c>
      <c r="K18" s="4" t="s">
        <v>116</v>
      </c>
      <c r="L18" s="79" t="s">
        <v>117</v>
      </c>
      <c r="M18" s="14" t="s">
        <v>118</v>
      </c>
      <c r="N18" s="14" t="s">
        <v>119</v>
      </c>
      <c r="O18" s="77" t="s">
        <v>64</v>
      </c>
      <c r="P18" s="46">
        <v>1</v>
      </c>
      <c r="Q18" s="46">
        <v>1</v>
      </c>
      <c r="R18" s="46">
        <v>1</v>
      </c>
      <c r="S18" s="46">
        <v>1</v>
      </c>
      <c r="T18" s="46">
        <f>(SUM(P18:S18))</f>
        <v>4</v>
      </c>
      <c r="U18" s="12" t="s">
        <v>117</v>
      </c>
      <c r="V18" s="74" t="s">
        <v>120</v>
      </c>
      <c r="W18" s="12" t="s">
        <v>67</v>
      </c>
      <c r="X18" s="12" t="s">
        <v>67</v>
      </c>
      <c r="Y18" s="46">
        <f t="shared" si="5"/>
        <v>1</v>
      </c>
      <c r="Z18" s="63">
        <v>1</v>
      </c>
      <c r="AA18" s="41">
        <f t="shared" si="1"/>
        <v>1</v>
      </c>
      <c r="AB18" s="4" t="s">
        <v>121</v>
      </c>
      <c r="AC18" s="4" t="s">
        <v>122</v>
      </c>
      <c r="AD18" s="46">
        <f t="shared" si="6"/>
        <v>1</v>
      </c>
      <c r="AE18" s="63"/>
      <c r="AF18" s="41">
        <f t="shared" si="2"/>
        <v>0</v>
      </c>
      <c r="AG18" s="4"/>
      <c r="AH18" s="4"/>
      <c r="AI18" s="46">
        <f t="shared" si="7"/>
        <v>1</v>
      </c>
      <c r="AJ18" s="63"/>
      <c r="AK18" s="41">
        <f t="shared" si="3"/>
        <v>0</v>
      </c>
      <c r="AL18" s="4"/>
      <c r="AM18" s="4"/>
      <c r="AN18" s="46">
        <f t="shared" si="8"/>
        <v>1</v>
      </c>
      <c r="AO18" s="63"/>
      <c r="AP18" s="41">
        <f t="shared" si="4"/>
        <v>0</v>
      </c>
      <c r="AQ18" s="4"/>
      <c r="AR18" s="4"/>
      <c r="AS18" s="76">
        <f t="shared" si="9"/>
        <v>4</v>
      </c>
      <c r="AT18" s="64">
        <f>IFERROR(Z18+AE18+AJ18+AO18,0)</f>
        <v>1</v>
      </c>
      <c r="AU18" s="55">
        <f t="shared" si="11"/>
        <v>0.25</v>
      </c>
    </row>
    <row r="19" spans="1:47" s="6" customFormat="1" ht="300" x14ac:dyDescent="0.25">
      <c r="A19" s="5" t="s">
        <v>123</v>
      </c>
      <c r="B19" s="14" t="s">
        <v>336</v>
      </c>
      <c r="C19" s="57" t="s">
        <v>54</v>
      </c>
      <c r="D19" s="13" t="s">
        <v>55</v>
      </c>
      <c r="E19" s="13" t="s">
        <v>56</v>
      </c>
      <c r="F19" s="13" t="s">
        <v>57</v>
      </c>
      <c r="G19" s="69" t="s">
        <v>58</v>
      </c>
      <c r="H19" s="13" t="s">
        <v>59</v>
      </c>
      <c r="I19" s="13" t="s">
        <v>59</v>
      </c>
      <c r="J19" s="14" t="s">
        <v>60</v>
      </c>
      <c r="K19" s="4" t="s">
        <v>124</v>
      </c>
      <c r="L19" s="79" t="s">
        <v>125</v>
      </c>
      <c r="M19" s="14" t="s">
        <v>126</v>
      </c>
      <c r="N19" s="14" t="s">
        <v>127</v>
      </c>
      <c r="O19" s="77" t="s">
        <v>64</v>
      </c>
      <c r="P19" s="46">
        <v>48</v>
      </c>
      <c r="Q19" s="46">
        <v>47</v>
      </c>
      <c r="R19" s="46">
        <v>42</v>
      </c>
      <c r="S19" s="46">
        <v>42</v>
      </c>
      <c r="T19" s="46">
        <f>(SUM(P19:S19))</f>
        <v>179</v>
      </c>
      <c r="U19" s="12" t="s">
        <v>65</v>
      </c>
      <c r="V19" s="12" t="s">
        <v>128</v>
      </c>
      <c r="W19" s="12" t="s">
        <v>67</v>
      </c>
      <c r="X19" s="12" t="s">
        <v>67</v>
      </c>
      <c r="Y19" s="46">
        <f t="shared" si="5"/>
        <v>48</v>
      </c>
      <c r="Z19" s="63">
        <v>50</v>
      </c>
      <c r="AA19" s="41">
        <f t="shared" si="1"/>
        <v>1</v>
      </c>
      <c r="AB19" s="4" t="s">
        <v>129</v>
      </c>
      <c r="AC19" s="4" t="s">
        <v>65</v>
      </c>
      <c r="AD19" s="46">
        <f t="shared" si="6"/>
        <v>47</v>
      </c>
      <c r="AE19" s="63"/>
      <c r="AF19" s="41">
        <f t="shared" si="2"/>
        <v>0</v>
      </c>
      <c r="AG19" s="4"/>
      <c r="AH19" s="4"/>
      <c r="AI19" s="46">
        <f t="shared" si="7"/>
        <v>42</v>
      </c>
      <c r="AJ19" s="63"/>
      <c r="AK19" s="41">
        <f t="shared" si="3"/>
        <v>0</v>
      </c>
      <c r="AL19" s="4"/>
      <c r="AM19" s="4"/>
      <c r="AN19" s="46">
        <f t="shared" si="8"/>
        <v>42</v>
      </c>
      <c r="AO19" s="63"/>
      <c r="AP19" s="41">
        <f t="shared" si="4"/>
        <v>0</v>
      </c>
      <c r="AQ19" s="4"/>
      <c r="AR19" s="4"/>
      <c r="AS19" s="76">
        <f t="shared" si="9"/>
        <v>179</v>
      </c>
      <c r="AT19" s="64">
        <f>IFERROR(Z19+AE19+AJ19+AO19,0)</f>
        <v>50</v>
      </c>
      <c r="AU19" s="55">
        <f t="shared" si="11"/>
        <v>0.27932960893854747</v>
      </c>
    </row>
    <row r="20" spans="1:47" s="2" customFormat="1" ht="15.75" x14ac:dyDescent="0.25">
      <c r="A20" s="23"/>
      <c r="B20" s="22" t="s">
        <v>130</v>
      </c>
      <c r="C20" s="22"/>
      <c r="D20" s="23"/>
      <c r="E20" s="23"/>
      <c r="F20" s="23"/>
      <c r="G20" s="23"/>
      <c r="H20" s="23"/>
      <c r="I20" s="23"/>
      <c r="J20" s="23"/>
      <c r="K20" s="23"/>
      <c r="L20" s="23"/>
      <c r="M20" s="23"/>
      <c r="N20" s="23"/>
      <c r="O20" s="23"/>
      <c r="P20" s="47"/>
      <c r="Q20" s="47"/>
      <c r="R20" s="47"/>
      <c r="S20" s="47"/>
      <c r="T20" s="47"/>
      <c r="U20" s="23"/>
      <c r="V20" s="23"/>
      <c r="W20" s="23"/>
      <c r="X20" s="23"/>
      <c r="Y20" s="43"/>
      <c r="Z20" s="43"/>
      <c r="AA20" s="51">
        <f>AVERAGE(AA11:AA19)*80%</f>
        <v>0.76574155588161186</v>
      </c>
      <c r="AB20" s="86"/>
      <c r="AC20" s="87"/>
      <c r="AD20" s="87"/>
      <c r="AE20" s="88"/>
      <c r="AF20" s="51">
        <f>SUM(AF11:AF19)*80%</f>
        <v>0</v>
      </c>
      <c r="AG20" s="86"/>
      <c r="AH20" s="87"/>
      <c r="AI20" s="87"/>
      <c r="AJ20" s="88"/>
      <c r="AK20" s="51">
        <f>SUM(AK11:AK19)*80%</f>
        <v>0</v>
      </c>
      <c r="AL20" s="86"/>
      <c r="AM20" s="87"/>
      <c r="AN20" s="87"/>
      <c r="AO20" s="88"/>
      <c r="AP20" s="51">
        <f>SUM(AP11:AP19)*80%</f>
        <v>0</v>
      </c>
      <c r="AQ20" s="89"/>
      <c r="AR20" s="90"/>
      <c r="AS20" s="90"/>
      <c r="AT20" s="91"/>
      <c r="AU20" s="51">
        <f>AVERAGE(AU11:AU19)*80%</f>
        <v>0.25549731744916954</v>
      </c>
    </row>
    <row r="21" spans="1:47" s="6" customFormat="1" ht="180" x14ac:dyDescent="0.25">
      <c r="A21" s="36" t="s">
        <v>131</v>
      </c>
      <c r="B21" s="37" t="s">
        <v>132</v>
      </c>
      <c r="C21" s="37" t="s">
        <v>133</v>
      </c>
      <c r="D21" s="68" t="s">
        <v>134</v>
      </c>
      <c r="E21" s="37" t="s">
        <v>135</v>
      </c>
      <c r="F21" s="37" t="s">
        <v>136</v>
      </c>
      <c r="G21" s="37" t="s">
        <v>137</v>
      </c>
      <c r="H21" s="70" t="s">
        <v>138</v>
      </c>
      <c r="I21" s="37" t="s">
        <v>139</v>
      </c>
      <c r="J21" s="37" t="s">
        <v>60</v>
      </c>
      <c r="K21" s="37" t="s">
        <v>140</v>
      </c>
      <c r="L21" s="37" t="s">
        <v>141</v>
      </c>
      <c r="M21" s="38">
        <v>0</v>
      </c>
      <c r="N21" s="38" t="s">
        <v>142</v>
      </c>
      <c r="O21" s="39" t="s">
        <v>64</v>
      </c>
      <c r="P21" s="65">
        <v>0.25</v>
      </c>
      <c r="Q21" s="65">
        <v>0.25</v>
      </c>
      <c r="R21" s="65">
        <v>0.25</v>
      </c>
      <c r="S21" s="65">
        <v>0.25</v>
      </c>
      <c r="T21" s="66">
        <f>SUM(P21:S21)</f>
        <v>1</v>
      </c>
      <c r="U21" s="37" t="s">
        <v>143</v>
      </c>
      <c r="V21" s="37" t="s">
        <v>144</v>
      </c>
      <c r="W21" s="73" t="s">
        <v>145</v>
      </c>
      <c r="X21" s="37" t="s">
        <v>146</v>
      </c>
      <c r="Y21" s="67">
        <f t="shared" ref="Y21" si="12">P21</f>
        <v>0.25</v>
      </c>
      <c r="Z21" s="67">
        <v>0.25</v>
      </c>
      <c r="AA21" s="52">
        <f>IFERROR(IF(Z21/Y21&gt;1,1,Z21/Y21),0)</f>
        <v>1</v>
      </c>
      <c r="AB21" s="37" t="s">
        <v>147</v>
      </c>
      <c r="AC21" s="37" t="s">
        <v>148</v>
      </c>
      <c r="AD21" s="67">
        <f t="shared" ref="AD21" si="13">Q21</f>
        <v>0.25</v>
      </c>
      <c r="AE21" s="67"/>
      <c r="AF21" s="52">
        <f t="shared" ref="AF21" si="14">IFERROR(IF(AE21/AD21&gt;1,1,AE21/AD21),0)</f>
        <v>0</v>
      </c>
      <c r="AG21" s="37"/>
      <c r="AH21" s="37"/>
      <c r="AI21" s="67">
        <f t="shared" ref="AI21" si="15">R21</f>
        <v>0.25</v>
      </c>
      <c r="AJ21" s="67"/>
      <c r="AK21" s="52">
        <f t="shared" ref="AK21" si="16">IFERROR(IF(AJ21/AI21&gt;1,1,AJ21/AI21),0)</f>
        <v>0</v>
      </c>
      <c r="AL21" s="37"/>
      <c r="AM21" s="37"/>
      <c r="AN21" s="67">
        <f t="shared" ref="AN21" si="17">S21</f>
        <v>0.25</v>
      </c>
      <c r="AO21" s="67"/>
      <c r="AP21" s="52">
        <f t="shared" ref="AP21" si="18">IFERROR(IF(AO21/AN21&gt;1,1,AO21/AN21),0)</f>
        <v>0</v>
      </c>
      <c r="AQ21" s="37"/>
      <c r="AR21" s="37"/>
      <c r="AS21" s="71">
        <f t="shared" ref="AS21" si="19">T21</f>
        <v>1</v>
      </c>
      <c r="AT21" s="72">
        <f>IFERROR(Z21+AE21+AJ21+AO21,0)</f>
        <v>0.25</v>
      </c>
      <c r="AU21" s="56">
        <f>IFERROR(IF(AT21/AS21&gt;1,1,AT21/AS21),0)</f>
        <v>0.25</v>
      </c>
    </row>
    <row r="22" spans="1:47" s="6" customFormat="1" ht="195" x14ac:dyDescent="0.25">
      <c r="A22" s="36" t="s">
        <v>149</v>
      </c>
      <c r="B22" s="37" t="s">
        <v>150</v>
      </c>
      <c r="C22" s="37" t="s">
        <v>133</v>
      </c>
      <c r="D22" s="68" t="s">
        <v>134</v>
      </c>
      <c r="E22" s="37" t="s">
        <v>135</v>
      </c>
      <c r="F22" s="37" t="s">
        <v>136</v>
      </c>
      <c r="G22" s="37" t="s">
        <v>137</v>
      </c>
      <c r="H22" s="70" t="s">
        <v>138</v>
      </c>
      <c r="I22" s="37" t="s">
        <v>151</v>
      </c>
      <c r="J22" s="37" t="s">
        <v>60</v>
      </c>
      <c r="K22" s="37" t="s">
        <v>152</v>
      </c>
      <c r="L22" s="37" t="s">
        <v>153</v>
      </c>
      <c r="M22" s="39">
        <v>0</v>
      </c>
      <c r="N22" s="39" t="s">
        <v>154</v>
      </c>
      <c r="O22" s="39" t="s">
        <v>64</v>
      </c>
      <c r="P22" s="48">
        <v>0</v>
      </c>
      <c r="Q22" s="48">
        <v>0</v>
      </c>
      <c r="R22" s="48">
        <v>1</v>
      </c>
      <c r="S22" s="48">
        <v>0</v>
      </c>
      <c r="T22" s="42">
        <f>SUM(P22:S22)</f>
        <v>1</v>
      </c>
      <c r="U22" s="37" t="s">
        <v>155</v>
      </c>
      <c r="V22" s="37" t="s">
        <v>156</v>
      </c>
      <c r="W22" s="73" t="s">
        <v>145</v>
      </c>
      <c r="X22" s="37" t="s">
        <v>146</v>
      </c>
      <c r="Y22" s="67">
        <f t="shared" ref="Y22:Y24" si="20">P22</f>
        <v>0</v>
      </c>
      <c r="Z22" s="67">
        <v>0</v>
      </c>
      <c r="AA22" s="52">
        <f>IFERROR(IF(Z22/Y22&gt;1,1,Z22/Y22),0)</f>
        <v>0</v>
      </c>
      <c r="AB22" s="37" t="s">
        <v>157</v>
      </c>
      <c r="AC22" s="37" t="s">
        <v>157</v>
      </c>
      <c r="AD22" s="67">
        <f t="shared" ref="AD22:AD24" si="21">Q22</f>
        <v>0</v>
      </c>
      <c r="AE22" s="67"/>
      <c r="AF22" s="52">
        <f t="shared" ref="AF22:AF24" si="22">IFERROR(IF(AE22/AD22&gt;1,1,AE22/AD22),0)</f>
        <v>0</v>
      </c>
      <c r="AG22" s="37"/>
      <c r="AH22" s="37"/>
      <c r="AI22" s="67">
        <f t="shared" ref="AI22:AI24" si="23">R22</f>
        <v>1</v>
      </c>
      <c r="AJ22" s="67"/>
      <c r="AK22" s="52">
        <f t="shared" ref="AK22:AK24" si="24">IFERROR(IF(AJ22/AI22&gt;1,1,AJ22/AI22),0)</f>
        <v>0</v>
      </c>
      <c r="AL22" s="37"/>
      <c r="AM22" s="37"/>
      <c r="AN22" s="67">
        <f t="shared" ref="AN22:AN24" si="25">S22</f>
        <v>0</v>
      </c>
      <c r="AO22" s="67"/>
      <c r="AP22" s="52">
        <f t="shared" ref="AP22:AP24" si="26">IFERROR(IF(AO22/AN22&gt;1,1,AO22/AN22),0)</f>
        <v>0</v>
      </c>
      <c r="AQ22" s="37"/>
      <c r="AR22" s="37"/>
      <c r="AS22" s="71">
        <f t="shared" ref="AS22:AS24" si="27">T22</f>
        <v>1</v>
      </c>
      <c r="AT22" s="72">
        <f>IFERROR(Z22+AE22+AJ22+AO22,0)</f>
        <v>0</v>
      </c>
      <c r="AU22" s="56">
        <f>IFERROR(IF(AT22/AS22&gt;1,1,AT22/AS22),0)</f>
        <v>0</v>
      </c>
    </row>
    <row r="23" spans="1:47" s="6" customFormat="1" ht="105" x14ac:dyDescent="0.25">
      <c r="A23" s="36" t="s">
        <v>158</v>
      </c>
      <c r="B23" s="37" t="s">
        <v>159</v>
      </c>
      <c r="C23" s="37" t="s">
        <v>133</v>
      </c>
      <c r="D23" s="68" t="s">
        <v>160</v>
      </c>
      <c r="E23" s="37" t="s">
        <v>161</v>
      </c>
      <c r="F23" s="37" t="s">
        <v>162</v>
      </c>
      <c r="G23" s="37" t="s">
        <v>137</v>
      </c>
      <c r="H23" s="70" t="s">
        <v>138</v>
      </c>
      <c r="I23" s="37" t="s">
        <v>163</v>
      </c>
      <c r="J23" s="37" t="s">
        <v>60</v>
      </c>
      <c r="K23" s="37" t="s">
        <v>164</v>
      </c>
      <c r="L23" s="37" t="s">
        <v>165</v>
      </c>
      <c r="M23" s="39" t="s">
        <v>166</v>
      </c>
      <c r="N23" s="39" t="s">
        <v>167</v>
      </c>
      <c r="O23" s="39" t="s">
        <v>64</v>
      </c>
      <c r="P23" s="67">
        <v>1</v>
      </c>
      <c r="Q23" s="67">
        <v>0</v>
      </c>
      <c r="R23" s="67">
        <v>0</v>
      </c>
      <c r="S23" s="67">
        <v>0</v>
      </c>
      <c r="T23" s="67">
        <f>SUM(P23:S23)</f>
        <v>1</v>
      </c>
      <c r="U23" s="37" t="s">
        <v>168</v>
      </c>
      <c r="V23" s="37" t="s">
        <v>169</v>
      </c>
      <c r="W23" s="73" t="s">
        <v>145</v>
      </c>
      <c r="X23" s="37" t="s">
        <v>170</v>
      </c>
      <c r="Y23" s="67">
        <f t="shared" si="20"/>
        <v>1</v>
      </c>
      <c r="Z23" s="67">
        <f>28/28</f>
        <v>1</v>
      </c>
      <c r="AA23" s="52">
        <f>IFERROR(IF(Z23/Y23&gt;1,1,Z23/Y23),0)</f>
        <v>1</v>
      </c>
      <c r="AB23" s="37" t="s">
        <v>171</v>
      </c>
      <c r="AC23" s="37" t="s">
        <v>172</v>
      </c>
      <c r="AD23" s="67">
        <f t="shared" si="21"/>
        <v>0</v>
      </c>
      <c r="AE23" s="67"/>
      <c r="AF23" s="52">
        <f t="shared" si="22"/>
        <v>0</v>
      </c>
      <c r="AG23" s="37"/>
      <c r="AH23" s="37"/>
      <c r="AI23" s="67">
        <f t="shared" si="23"/>
        <v>0</v>
      </c>
      <c r="AJ23" s="67"/>
      <c r="AK23" s="52">
        <f t="shared" si="24"/>
        <v>0</v>
      </c>
      <c r="AL23" s="37"/>
      <c r="AM23" s="37"/>
      <c r="AN23" s="67">
        <f t="shared" si="25"/>
        <v>0</v>
      </c>
      <c r="AO23" s="67"/>
      <c r="AP23" s="52">
        <f t="shared" si="26"/>
        <v>0</v>
      </c>
      <c r="AQ23" s="37"/>
      <c r="AR23" s="37"/>
      <c r="AS23" s="71">
        <f t="shared" si="27"/>
        <v>1</v>
      </c>
      <c r="AT23" s="72">
        <f>IFERROR(Z23,0)</f>
        <v>1</v>
      </c>
      <c r="AU23" s="56">
        <f>IFERROR(IF(AT23/AS23&gt;1,1,AT23/AS23),0)</f>
        <v>1</v>
      </c>
    </row>
    <row r="24" spans="1:47" s="6" customFormat="1" ht="105" x14ac:dyDescent="0.25">
      <c r="A24" s="36" t="s">
        <v>173</v>
      </c>
      <c r="B24" s="37" t="s">
        <v>174</v>
      </c>
      <c r="C24" s="37" t="s">
        <v>133</v>
      </c>
      <c r="D24" s="68" t="s">
        <v>160</v>
      </c>
      <c r="E24" s="37" t="s">
        <v>161</v>
      </c>
      <c r="F24" s="37" t="s">
        <v>162</v>
      </c>
      <c r="G24" s="37" t="s">
        <v>137</v>
      </c>
      <c r="H24" s="70" t="s">
        <v>138</v>
      </c>
      <c r="I24" s="37" t="s">
        <v>163</v>
      </c>
      <c r="J24" s="37" t="s">
        <v>175</v>
      </c>
      <c r="K24" s="37" t="s">
        <v>176</v>
      </c>
      <c r="L24" s="37" t="s">
        <v>165</v>
      </c>
      <c r="M24" s="39" t="s">
        <v>177</v>
      </c>
      <c r="N24" s="39" t="s">
        <v>178</v>
      </c>
      <c r="O24" s="39" t="s">
        <v>108</v>
      </c>
      <c r="P24" s="67">
        <v>1</v>
      </c>
      <c r="Q24" s="67">
        <v>1</v>
      </c>
      <c r="R24" s="67">
        <v>1</v>
      </c>
      <c r="S24" s="67">
        <v>1</v>
      </c>
      <c r="T24" s="67">
        <f>AVERAGE(P24:S24)</f>
        <v>1</v>
      </c>
      <c r="U24" s="37" t="s">
        <v>168</v>
      </c>
      <c r="V24" s="37" t="s">
        <v>169</v>
      </c>
      <c r="W24" s="73" t="s">
        <v>145</v>
      </c>
      <c r="X24" s="37" t="s">
        <v>170</v>
      </c>
      <c r="Y24" s="67">
        <f t="shared" si="20"/>
        <v>1</v>
      </c>
      <c r="Z24" s="67">
        <f>46/73</f>
        <v>0.63013698630136983</v>
      </c>
      <c r="AA24" s="52">
        <f>IFERROR(IF(Z24/Y24&gt;1,1,Z24/Y24),0)</f>
        <v>0.63013698630136983</v>
      </c>
      <c r="AB24" s="37" t="s">
        <v>171</v>
      </c>
      <c r="AC24" s="37" t="s">
        <v>172</v>
      </c>
      <c r="AD24" s="67">
        <f t="shared" si="21"/>
        <v>1</v>
      </c>
      <c r="AE24" s="67"/>
      <c r="AF24" s="52">
        <f t="shared" si="22"/>
        <v>0</v>
      </c>
      <c r="AG24" s="37"/>
      <c r="AH24" s="37"/>
      <c r="AI24" s="67">
        <f t="shared" si="23"/>
        <v>1</v>
      </c>
      <c r="AJ24" s="67"/>
      <c r="AK24" s="52">
        <f t="shared" si="24"/>
        <v>0</v>
      </c>
      <c r="AL24" s="37"/>
      <c r="AM24" s="37"/>
      <c r="AN24" s="67">
        <f t="shared" si="25"/>
        <v>1</v>
      </c>
      <c r="AO24" s="67"/>
      <c r="AP24" s="52">
        <f t="shared" si="26"/>
        <v>0</v>
      </c>
      <c r="AQ24" s="37"/>
      <c r="AR24" s="37"/>
      <c r="AS24" s="71">
        <f t="shared" si="27"/>
        <v>1</v>
      </c>
      <c r="AT24" s="72">
        <f>IFERROR(AVERAGE(Z24,AE24,AJ24,AO24)*0.25,0)</f>
        <v>0.15753424657534246</v>
      </c>
      <c r="AU24" s="56">
        <f>IFERROR(IF(AT24/AS24&gt;1,1,AT24/AS24),0)</f>
        <v>0.15753424657534246</v>
      </c>
    </row>
    <row r="25" spans="1:47" s="2" customFormat="1" ht="15.75" x14ac:dyDescent="0.25">
      <c r="A25" s="40"/>
      <c r="B25" s="40" t="s">
        <v>179</v>
      </c>
      <c r="C25" s="40"/>
      <c r="D25" s="40"/>
      <c r="E25" s="40"/>
      <c r="F25" s="40"/>
      <c r="G25" s="40"/>
      <c r="H25" s="40"/>
      <c r="I25" s="40"/>
      <c r="J25" s="40"/>
      <c r="K25" s="40"/>
      <c r="L25" s="40"/>
      <c r="M25" s="40"/>
      <c r="N25" s="40"/>
      <c r="O25" s="40"/>
      <c r="P25" s="49"/>
      <c r="Q25" s="49"/>
      <c r="R25" s="49"/>
      <c r="S25" s="49"/>
      <c r="T25" s="49"/>
      <c r="U25" s="40"/>
      <c r="V25" s="40"/>
      <c r="W25" s="40"/>
      <c r="X25" s="40"/>
      <c r="Y25" s="49"/>
      <c r="Z25" s="44"/>
      <c r="AA25" s="53">
        <f>AVERAGE(AA21,AA23,AA24)*20%</f>
        <v>0.17534246575342466</v>
      </c>
      <c r="AB25" s="92"/>
      <c r="AC25" s="93"/>
      <c r="AD25" s="93"/>
      <c r="AE25" s="94"/>
      <c r="AF25" s="53">
        <f>SUM(AF21,AF24)*20%</f>
        <v>0</v>
      </c>
      <c r="AG25" s="92"/>
      <c r="AH25" s="93"/>
      <c r="AI25" s="93"/>
      <c r="AJ25" s="94"/>
      <c r="AK25" s="53">
        <f>SUM(AK21,AK22,AK24)*20%</f>
        <v>0</v>
      </c>
      <c r="AL25" s="92"/>
      <c r="AM25" s="93"/>
      <c r="AN25" s="93"/>
      <c r="AO25" s="94"/>
      <c r="AP25" s="53">
        <f>SUM(AP21,AP24)*20%</f>
        <v>0</v>
      </c>
      <c r="AQ25" s="95"/>
      <c r="AR25" s="96"/>
      <c r="AS25" s="96"/>
      <c r="AT25" s="97"/>
      <c r="AU25" s="53">
        <f>AVERAGE(AU21,AU23,AU24)*20%</f>
        <v>9.3835616438356168E-2</v>
      </c>
    </row>
    <row r="26" spans="1:47" s="3" customFormat="1" ht="18.75" x14ac:dyDescent="0.3">
      <c r="A26" s="24"/>
      <c r="B26" s="24" t="s">
        <v>180</v>
      </c>
      <c r="C26" s="24"/>
      <c r="D26" s="24"/>
      <c r="E26" s="24"/>
      <c r="F26" s="24"/>
      <c r="G26" s="24"/>
      <c r="H26" s="24"/>
      <c r="I26" s="24"/>
      <c r="J26" s="24"/>
      <c r="K26" s="24"/>
      <c r="L26" s="24"/>
      <c r="M26" s="24"/>
      <c r="N26" s="24"/>
      <c r="O26" s="24"/>
      <c r="P26" s="50"/>
      <c r="Q26" s="50"/>
      <c r="R26" s="50"/>
      <c r="S26" s="50"/>
      <c r="T26" s="50"/>
      <c r="U26" s="24"/>
      <c r="V26" s="24"/>
      <c r="W26" s="24"/>
      <c r="X26" s="24"/>
      <c r="Y26" s="50"/>
      <c r="Z26" s="45"/>
      <c r="AA26" s="54">
        <f>+AA20+AA25</f>
        <v>0.94108402163503646</v>
      </c>
      <c r="AB26" s="83"/>
      <c r="AC26" s="84"/>
      <c r="AD26" s="84"/>
      <c r="AE26" s="85"/>
      <c r="AF26" s="54">
        <f>+AF20+AF25</f>
        <v>0</v>
      </c>
      <c r="AG26" s="83"/>
      <c r="AH26" s="84"/>
      <c r="AI26" s="84"/>
      <c r="AJ26" s="85"/>
      <c r="AK26" s="54">
        <f>+AK20+AK25</f>
        <v>0</v>
      </c>
      <c r="AL26" s="83"/>
      <c r="AM26" s="84"/>
      <c r="AN26" s="84"/>
      <c r="AO26" s="85"/>
      <c r="AP26" s="54">
        <f>+AP20+AP25</f>
        <v>0</v>
      </c>
      <c r="AQ26" s="83"/>
      <c r="AR26" s="84"/>
      <c r="AS26" s="84"/>
      <c r="AT26" s="85"/>
      <c r="AU26" s="54">
        <f>+AU20+AU25</f>
        <v>0.34933293388752573</v>
      </c>
    </row>
  </sheetData>
  <sheetProtection formatCells="0" formatRows="0" insertRows="0" insertHyperlinks="0" deleteRows="0" sort="0" autoFilter="0" pivotTables="0"/>
  <mergeCells count="37">
    <mergeCell ref="F3:I3"/>
    <mergeCell ref="H5:I5"/>
    <mergeCell ref="U9:X9"/>
    <mergeCell ref="A3:B4"/>
    <mergeCell ref="C3:D4"/>
    <mergeCell ref="A5:B6"/>
    <mergeCell ref="A7:B7"/>
    <mergeCell ref="C5:D6"/>
    <mergeCell ref="C7:D7"/>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AB26:AE26"/>
    <mergeCell ref="AG26:AJ26"/>
    <mergeCell ref="AL26:AO26"/>
    <mergeCell ref="AQ26:AT26"/>
    <mergeCell ref="AB20:AE20"/>
    <mergeCell ref="AG20:AJ20"/>
    <mergeCell ref="AL20:AO20"/>
    <mergeCell ref="AQ20:AT20"/>
    <mergeCell ref="AB25:AE25"/>
    <mergeCell ref="AG25:AJ25"/>
    <mergeCell ref="AL25:AO25"/>
    <mergeCell ref="AQ25:AT25"/>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F11:AF26 AK11:AK26 AP11:AP26 Y11:AA26 AU11:AU26" xr:uid="{2620A730-8CA7-472C-88BC-172E885C72B7}">
      <formula1>0</formula1>
      <formula2>1000000</formula2>
    </dataValidation>
  </dataValidations>
  <pageMargins left="0.7" right="0.7" top="0.75" bottom="0.75" header="0.3" footer="0.3"/>
  <pageSetup paperSize="9" orientation="portrait" r:id="rId1"/>
  <ignoredErrors>
    <ignoredError sqref="AF20 AK20 AP20"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F21:F24 F11:F19</xm:sqref>
        </x14:dataValidation>
        <x14:dataValidation type="list" allowBlank="1" showInputMessage="1" showErrorMessage="1" xr:uid="{368CAFF5-BE04-4FFF-B338-51D69BA23554}">
          <x14:formula1>
            <xm:f>Listas!$F$2:$F$10</xm:f>
          </x14:formula1>
          <xm:sqref>G21:G24 G11:G19</xm:sqref>
        </x14:dataValidation>
        <x14:dataValidation type="list" allowBlank="1" showInputMessage="1" showErrorMessage="1" xr:uid="{644DEEAA-0D3C-4060-99CA-C576A2F91A4D}">
          <x14:formula1>
            <xm:f>Listas!$I$2:$I$4</xm:f>
          </x14:formula1>
          <xm:sqref>J21:J24 J11:J19</xm:sqref>
        </x14:dataValidation>
        <x14:dataValidation type="list" allowBlank="1" showInputMessage="1" showErrorMessage="1" xr:uid="{F27B990B-F8E1-43B0-B8F7-E94519E68711}">
          <x14:formula1>
            <xm:f>Listas!$J$2:$J$5</xm:f>
          </x14:formula1>
          <xm:sqref>O21:O24 O11:O19</xm:sqref>
        </x14:dataValidation>
        <x14:dataValidation type="list" allowBlank="1" showInputMessage="1" showErrorMessage="1" xr:uid="{04D58E5A-C535-424D-AAB5-8991AB9C5DFB}">
          <x14:formula1>
            <xm:f>Listas!$G$2:$G$9</xm:f>
          </x14:formula1>
          <xm:sqref>H21:H24 H11:H19</xm:sqref>
        </x14:dataValidation>
        <x14:dataValidation type="list" allowBlank="1" showInputMessage="1" showErrorMessage="1" xr:uid="{FAFEBD2F-5282-4B82-98B1-C87AACF170B0}">
          <x14:formula1>
            <xm:f>Listas!$C$2:$C$10</xm:f>
          </x14:formula1>
          <xm:sqref>D21:D24 D11:D19</xm:sqref>
        </x14:dataValidation>
        <x14:dataValidation type="list" allowBlank="1" showInputMessage="1" showErrorMessage="1" xr:uid="{520D2F01-9FDA-4008-9999-0E710FCEF4EB}">
          <x14:formula1>
            <xm:f>Listas!$D$2:$D$21</xm:f>
          </x14:formula1>
          <xm:sqref>E21:E24 E12:E19</xm:sqref>
        </x14:dataValidation>
        <x14:dataValidation type="list" allowBlank="1" showInputMessage="1" showErrorMessage="1" xr:uid="{80A19DC1-4D67-4B84-B2EE-734B5921D124}">
          <x14:formula1>
            <xm:f>Listas!$A$2:$A$25</xm:f>
          </x14:formula1>
          <xm:sqref>W18:X19 W11:X16 X21:X24</xm:sqref>
        </x14:dataValidation>
        <x14:dataValidation type="list" allowBlank="1" showInputMessage="1" showErrorMessage="1" xr:uid="{085547D8-D571-4659-8620-E369E4253A0D}">
          <x14:formula1>
            <xm:f>Listas!$B$2:$B$5</xm:f>
          </x14:formula1>
          <xm:sqref>C21:C24 C11:C19</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I21:I24 I11:I19</xm:sqref>
        </x14:dataValidation>
        <x14:dataValidation type="list" allowBlank="1" showInputMessage="1" showErrorMessage="1" error="Escriba un texto " promptTitle="Cualquier contenido" xr:uid="{00000000-0002-0000-0100-000001000000}">
          <x14:formula1>
            <xm:f>Listas!#REF!</xm:f>
          </x14:formula1>
          <xm:sqref>L27:L1048576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baseColWidth="10" defaultColWidth="11.42578125" defaultRowHeight="15" x14ac:dyDescent="0.25"/>
  <cols>
    <col min="1" max="1" width="29" style="58" bestFit="1" customWidth="1"/>
    <col min="2" max="2" width="70.42578125" style="58" customWidth="1"/>
  </cols>
  <sheetData>
    <row r="1" spans="1:2" ht="21" x14ac:dyDescent="0.25">
      <c r="A1" s="132" t="s">
        <v>181</v>
      </c>
      <c r="B1" s="132"/>
    </row>
    <row r="2" spans="1:2" ht="21" x14ac:dyDescent="0.25">
      <c r="A2" s="59" t="s">
        <v>182</v>
      </c>
      <c r="B2" s="59" t="s">
        <v>7</v>
      </c>
    </row>
    <row r="3" spans="1:2" x14ac:dyDescent="0.25">
      <c r="A3" s="60" t="s">
        <v>2</v>
      </c>
      <c r="B3" s="61" t="s">
        <v>183</v>
      </c>
    </row>
    <row r="4" spans="1:2" ht="30" x14ac:dyDescent="0.25">
      <c r="A4" s="60" t="s">
        <v>184</v>
      </c>
      <c r="B4" s="61" t="s">
        <v>185</v>
      </c>
    </row>
    <row r="5" spans="1:2" x14ac:dyDescent="0.25">
      <c r="A5" s="60" t="s">
        <v>186</v>
      </c>
      <c r="B5" s="61" t="s">
        <v>187</v>
      </c>
    </row>
    <row r="6" spans="1:2" ht="45" x14ac:dyDescent="0.25">
      <c r="A6" s="60" t="s">
        <v>188</v>
      </c>
      <c r="B6" s="61" t="s">
        <v>189</v>
      </c>
    </row>
    <row r="7" spans="1:2" x14ac:dyDescent="0.25">
      <c r="A7" s="60" t="s">
        <v>190</v>
      </c>
      <c r="B7" s="61" t="s">
        <v>191</v>
      </c>
    </row>
    <row r="8" spans="1:2" x14ac:dyDescent="0.25">
      <c r="A8" s="60" t="s">
        <v>192</v>
      </c>
      <c r="B8" s="61" t="s">
        <v>191</v>
      </c>
    </row>
    <row r="9" spans="1:2" x14ac:dyDescent="0.25">
      <c r="A9" s="60" t="s">
        <v>193</v>
      </c>
      <c r="B9" s="61" t="s">
        <v>191</v>
      </c>
    </row>
    <row r="10" spans="1:2" ht="45" x14ac:dyDescent="0.25">
      <c r="A10" s="60" t="s">
        <v>194</v>
      </c>
      <c r="B10" s="61" t="s">
        <v>195</v>
      </c>
    </row>
    <row r="11" spans="1:2" ht="45" x14ac:dyDescent="0.25">
      <c r="A11" s="60" t="s">
        <v>196</v>
      </c>
      <c r="B11" s="61" t="s">
        <v>197</v>
      </c>
    </row>
    <row r="12" spans="1:2" ht="30" x14ac:dyDescent="0.25">
      <c r="A12" s="60" t="s">
        <v>198</v>
      </c>
      <c r="B12" s="61" t="s">
        <v>199</v>
      </c>
    </row>
    <row r="13" spans="1:2" ht="30" x14ac:dyDescent="0.25">
      <c r="A13" s="60" t="s">
        <v>200</v>
      </c>
      <c r="B13" s="61" t="s">
        <v>199</v>
      </c>
    </row>
    <row r="14" spans="1:2" ht="150" x14ac:dyDescent="0.25">
      <c r="A14" s="60" t="s">
        <v>201</v>
      </c>
      <c r="B14" s="61" t="s">
        <v>202</v>
      </c>
    </row>
    <row r="15" spans="1:2" ht="30" x14ac:dyDescent="0.25">
      <c r="A15" s="60" t="s">
        <v>203</v>
      </c>
      <c r="B15" s="61" t="s">
        <v>204</v>
      </c>
    </row>
    <row r="16" spans="1:2" ht="30" x14ac:dyDescent="0.25">
      <c r="A16" s="60" t="s">
        <v>205</v>
      </c>
      <c r="B16" s="61" t="s">
        <v>206</v>
      </c>
    </row>
    <row r="17" spans="1:2" ht="75" x14ac:dyDescent="0.25">
      <c r="A17" s="60" t="s">
        <v>207</v>
      </c>
      <c r="B17" s="61" t="s">
        <v>208</v>
      </c>
    </row>
    <row r="18" spans="1:2" ht="30" x14ac:dyDescent="0.25">
      <c r="A18" s="60" t="s">
        <v>209</v>
      </c>
      <c r="B18" s="61" t="s">
        <v>210</v>
      </c>
    </row>
    <row r="19" spans="1:2" ht="300" x14ac:dyDescent="0.25">
      <c r="A19" s="60" t="s">
        <v>211</v>
      </c>
      <c r="B19" s="61" t="s">
        <v>212</v>
      </c>
    </row>
    <row r="20" spans="1:2" ht="30" x14ac:dyDescent="0.25">
      <c r="A20" s="60" t="s">
        <v>213</v>
      </c>
      <c r="B20" s="61" t="s">
        <v>214</v>
      </c>
    </row>
    <row r="21" spans="1:2" ht="30" x14ac:dyDescent="0.25">
      <c r="A21" s="60" t="s">
        <v>215</v>
      </c>
      <c r="B21" s="61" t="s">
        <v>216</v>
      </c>
    </row>
    <row r="22" spans="1:2" ht="45" x14ac:dyDescent="0.25">
      <c r="A22" s="60" t="s">
        <v>217</v>
      </c>
      <c r="B22" s="61" t="s">
        <v>218</v>
      </c>
    </row>
    <row r="23" spans="1:2" ht="30" x14ac:dyDescent="0.25">
      <c r="A23" s="60" t="s">
        <v>219</v>
      </c>
      <c r="B23" s="61" t="s">
        <v>220</v>
      </c>
    </row>
    <row r="24" spans="1:2" ht="30" x14ac:dyDescent="0.25">
      <c r="A24" s="60" t="s">
        <v>221</v>
      </c>
      <c r="B24" s="61" t="s">
        <v>222</v>
      </c>
    </row>
    <row r="25" spans="1:2" ht="60" x14ac:dyDescent="0.25">
      <c r="A25" s="60" t="s">
        <v>223</v>
      </c>
      <c r="B25" s="61" t="s">
        <v>224</v>
      </c>
    </row>
    <row r="26" spans="1:2" ht="45" x14ac:dyDescent="0.25">
      <c r="A26" s="60" t="s">
        <v>225</v>
      </c>
      <c r="B26" s="61" t="s">
        <v>226</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workbookViewId="0">
      <selection activeCell="A21" sqref="A21"/>
    </sheetView>
  </sheetViews>
  <sheetFormatPr baseColWidth="10" defaultColWidth="11.42578125" defaultRowHeight="15" x14ac:dyDescent="0.2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5" customFormat="1" x14ac:dyDescent="0.25">
      <c r="A1" s="35" t="s">
        <v>227</v>
      </c>
      <c r="B1" s="35" t="s">
        <v>28</v>
      </c>
      <c r="C1" s="35" t="s">
        <v>228</v>
      </c>
      <c r="D1" s="35" t="s">
        <v>229</v>
      </c>
      <c r="E1" s="35" t="s">
        <v>230</v>
      </c>
      <c r="F1" s="35" t="s">
        <v>231</v>
      </c>
      <c r="G1" s="35" t="s">
        <v>232</v>
      </c>
      <c r="H1" s="35" t="s">
        <v>233</v>
      </c>
      <c r="I1" s="35" t="s">
        <v>33</v>
      </c>
      <c r="J1" s="35" t="s">
        <v>38</v>
      </c>
      <c r="K1" s="35" t="s">
        <v>2</v>
      </c>
    </row>
    <row r="2" spans="1:11" x14ac:dyDescent="0.25">
      <c r="A2" t="s">
        <v>234</v>
      </c>
      <c r="B2" t="s">
        <v>54</v>
      </c>
      <c r="C2" s="19" t="s">
        <v>55</v>
      </c>
      <c r="D2" t="s">
        <v>56</v>
      </c>
      <c r="E2" t="s">
        <v>235</v>
      </c>
      <c r="F2" t="s">
        <v>236</v>
      </c>
      <c r="G2" t="s">
        <v>237</v>
      </c>
      <c r="H2" s="19" t="s">
        <v>238</v>
      </c>
      <c r="I2" t="s">
        <v>60</v>
      </c>
      <c r="J2" t="s">
        <v>64</v>
      </c>
      <c r="K2" s="11" t="s">
        <v>239</v>
      </c>
    </row>
    <row r="3" spans="1:11" x14ac:dyDescent="0.25">
      <c r="A3" t="s">
        <v>146</v>
      </c>
      <c r="B3" t="s">
        <v>240</v>
      </c>
      <c r="C3" s="19" t="s">
        <v>241</v>
      </c>
      <c r="D3" t="s">
        <v>242</v>
      </c>
      <c r="E3" t="s">
        <v>57</v>
      </c>
      <c r="F3" t="s">
        <v>243</v>
      </c>
      <c r="G3" t="s">
        <v>244</v>
      </c>
      <c r="H3" s="19" t="s">
        <v>245</v>
      </c>
      <c r="I3" t="s">
        <v>175</v>
      </c>
      <c r="J3" t="s">
        <v>108</v>
      </c>
      <c r="K3" s="11" t="s">
        <v>246</v>
      </c>
    </row>
    <row r="4" spans="1:11" x14ac:dyDescent="0.25">
      <c r="A4" t="s">
        <v>247</v>
      </c>
      <c r="B4" t="s">
        <v>133</v>
      </c>
      <c r="C4" s="19" t="s">
        <v>248</v>
      </c>
      <c r="D4" t="s">
        <v>249</v>
      </c>
      <c r="E4" t="s">
        <v>250</v>
      </c>
      <c r="F4" t="s">
        <v>137</v>
      </c>
      <c r="G4" t="s">
        <v>138</v>
      </c>
      <c r="H4" s="19" t="s">
        <v>251</v>
      </c>
      <c r="I4" t="s">
        <v>252</v>
      </c>
      <c r="J4" t="s">
        <v>253</v>
      </c>
      <c r="K4" s="11" t="s">
        <v>254</v>
      </c>
    </row>
    <row r="5" spans="1:11" x14ac:dyDescent="0.25">
      <c r="A5" t="s">
        <v>255</v>
      </c>
      <c r="B5" t="s">
        <v>59</v>
      </c>
      <c r="C5" s="19" t="s">
        <v>256</v>
      </c>
      <c r="D5" t="s">
        <v>257</v>
      </c>
      <c r="E5" t="s">
        <v>258</v>
      </c>
      <c r="F5" t="s">
        <v>58</v>
      </c>
      <c r="G5" t="s">
        <v>259</v>
      </c>
      <c r="H5" s="19" t="s">
        <v>260</v>
      </c>
      <c r="J5" t="s">
        <v>261</v>
      </c>
      <c r="K5" s="11" t="s">
        <v>262</v>
      </c>
    </row>
    <row r="6" spans="1:11" x14ac:dyDescent="0.25">
      <c r="A6" t="s">
        <v>263</v>
      </c>
      <c r="C6" s="19" t="s">
        <v>134</v>
      </c>
      <c r="D6" t="s">
        <v>264</v>
      </c>
      <c r="E6" t="s">
        <v>265</v>
      </c>
      <c r="F6" t="s">
        <v>266</v>
      </c>
      <c r="G6" t="s">
        <v>267</v>
      </c>
      <c r="H6" s="19" t="s">
        <v>268</v>
      </c>
      <c r="K6" s="11" t="s">
        <v>269</v>
      </c>
    </row>
    <row r="7" spans="1:11" x14ac:dyDescent="0.25">
      <c r="A7" t="s">
        <v>270</v>
      </c>
      <c r="C7" s="19" t="s">
        <v>160</v>
      </c>
      <c r="D7" t="s">
        <v>271</v>
      </c>
      <c r="E7" t="s">
        <v>272</v>
      </c>
      <c r="F7" t="s">
        <v>273</v>
      </c>
      <c r="G7" t="s">
        <v>274</v>
      </c>
      <c r="H7" s="19" t="s">
        <v>151</v>
      </c>
      <c r="K7" s="11" t="s">
        <v>275</v>
      </c>
    </row>
    <row r="8" spans="1:11" x14ac:dyDescent="0.25">
      <c r="A8" t="s">
        <v>276</v>
      </c>
      <c r="C8" s="19" t="s">
        <v>277</v>
      </c>
      <c r="D8" t="s">
        <v>278</v>
      </c>
      <c r="E8" t="s">
        <v>279</v>
      </c>
      <c r="F8" t="s">
        <v>280</v>
      </c>
      <c r="G8" t="s">
        <v>281</v>
      </c>
      <c r="H8" s="19" t="s">
        <v>282</v>
      </c>
      <c r="K8" s="11" t="s">
        <v>283</v>
      </c>
    </row>
    <row r="9" spans="1:11" x14ac:dyDescent="0.25">
      <c r="A9" t="s">
        <v>111</v>
      </c>
      <c r="C9" s="19" t="s">
        <v>256</v>
      </c>
      <c r="D9" t="s">
        <v>284</v>
      </c>
      <c r="E9" t="s">
        <v>285</v>
      </c>
      <c r="F9" t="s">
        <v>286</v>
      </c>
      <c r="G9" s="19" t="s">
        <v>59</v>
      </c>
      <c r="H9" s="19" t="s">
        <v>287</v>
      </c>
      <c r="K9" s="11" t="s">
        <v>288</v>
      </c>
    </row>
    <row r="10" spans="1:11" x14ac:dyDescent="0.25">
      <c r="A10" t="s">
        <v>289</v>
      </c>
      <c r="C10" s="19" t="s">
        <v>59</v>
      </c>
      <c r="D10" t="s">
        <v>290</v>
      </c>
      <c r="E10" t="s">
        <v>162</v>
      </c>
      <c r="F10" t="s">
        <v>291</v>
      </c>
      <c r="H10" s="19" t="s">
        <v>292</v>
      </c>
      <c r="K10" s="11" t="s">
        <v>293</v>
      </c>
    </row>
    <row r="11" spans="1:11" x14ac:dyDescent="0.25">
      <c r="A11" t="s">
        <v>294</v>
      </c>
      <c r="C11" s="19"/>
      <c r="D11" t="s">
        <v>295</v>
      </c>
      <c r="E11" t="s">
        <v>296</v>
      </c>
      <c r="H11" s="19" t="s">
        <v>297</v>
      </c>
      <c r="K11" s="11" t="s">
        <v>298</v>
      </c>
    </row>
    <row r="12" spans="1:11" ht="17.25" customHeight="1" x14ac:dyDescent="0.25">
      <c r="A12" t="s">
        <v>67</v>
      </c>
      <c r="C12" s="19"/>
      <c r="D12" t="s">
        <v>299</v>
      </c>
      <c r="E12" t="s">
        <v>136</v>
      </c>
      <c r="H12" s="19" t="s">
        <v>300</v>
      </c>
      <c r="K12" s="11" t="s">
        <v>301</v>
      </c>
    </row>
    <row r="13" spans="1:11" x14ac:dyDescent="0.25">
      <c r="A13" t="s">
        <v>302</v>
      </c>
      <c r="D13" t="s">
        <v>303</v>
      </c>
      <c r="E13" t="s">
        <v>304</v>
      </c>
      <c r="H13" s="19" t="s">
        <v>305</v>
      </c>
      <c r="K13" s="11" t="s">
        <v>306</v>
      </c>
    </row>
    <row r="14" spans="1:11" x14ac:dyDescent="0.25">
      <c r="A14" t="s">
        <v>307</v>
      </c>
      <c r="D14" t="s">
        <v>161</v>
      </c>
      <c r="H14" s="19" t="s">
        <v>163</v>
      </c>
      <c r="I14" s="11"/>
      <c r="K14" s="11" t="s">
        <v>308</v>
      </c>
    </row>
    <row r="15" spans="1:11" x14ac:dyDescent="0.25">
      <c r="A15" t="s">
        <v>309</v>
      </c>
      <c r="D15" t="s">
        <v>135</v>
      </c>
      <c r="H15" s="19" t="s">
        <v>139</v>
      </c>
      <c r="I15" s="11"/>
      <c r="K15" s="11" t="s">
        <v>310</v>
      </c>
    </row>
    <row r="16" spans="1:11" x14ac:dyDescent="0.25">
      <c r="A16" t="s">
        <v>311</v>
      </c>
      <c r="D16" t="s">
        <v>312</v>
      </c>
      <c r="H16" s="19" t="s">
        <v>313</v>
      </c>
      <c r="I16" s="11"/>
      <c r="K16" s="11" t="s">
        <v>3</v>
      </c>
    </row>
    <row r="17" spans="1:11" x14ac:dyDescent="0.25">
      <c r="A17" t="s">
        <v>314</v>
      </c>
      <c r="D17" t="s">
        <v>315</v>
      </c>
      <c r="H17" s="19" t="s">
        <v>316</v>
      </c>
      <c r="I17" s="11"/>
      <c r="K17" s="11" t="s">
        <v>317</v>
      </c>
    </row>
    <row r="18" spans="1:11" x14ac:dyDescent="0.25">
      <c r="A18" t="s">
        <v>318</v>
      </c>
      <c r="D18" t="s">
        <v>319</v>
      </c>
      <c r="H18" s="19" t="s">
        <v>320</v>
      </c>
      <c r="I18" s="11"/>
      <c r="K18" s="11" t="s">
        <v>321</v>
      </c>
    </row>
    <row r="19" spans="1:11" x14ac:dyDescent="0.25">
      <c r="A19" t="s">
        <v>322</v>
      </c>
      <c r="D19" t="s">
        <v>323</v>
      </c>
      <c r="H19" s="19" t="s">
        <v>324</v>
      </c>
      <c r="I19" s="11"/>
      <c r="K19" s="11" t="s">
        <v>325</v>
      </c>
    </row>
    <row r="20" spans="1:11" x14ac:dyDescent="0.25">
      <c r="A20" t="s">
        <v>170</v>
      </c>
      <c r="D20" t="s">
        <v>326</v>
      </c>
      <c r="H20" s="19" t="s">
        <v>327</v>
      </c>
      <c r="I20" s="11"/>
      <c r="K20" s="11" t="s">
        <v>328</v>
      </c>
    </row>
    <row r="21" spans="1:11" x14ac:dyDescent="0.25">
      <c r="A21" t="s">
        <v>329</v>
      </c>
      <c r="D21" t="s">
        <v>59</v>
      </c>
      <c r="G21" s="19"/>
      <c r="H21" s="19" t="s">
        <v>330</v>
      </c>
      <c r="I21" s="11"/>
    </row>
    <row r="22" spans="1:11" x14ac:dyDescent="0.25">
      <c r="A22" t="s">
        <v>331</v>
      </c>
      <c r="H22" s="19" t="s">
        <v>59</v>
      </c>
    </row>
    <row r="23" spans="1:11" x14ac:dyDescent="0.25">
      <c r="A23" t="s">
        <v>332</v>
      </c>
    </row>
    <row r="24" spans="1:11" x14ac:dyDescent="0.25">
      <c r="A24" t="s">
        <v>333</v>
      </c>
    </row>
    <row r="25" spans="1:11" x14ac:dyDescent="0.25">
      <c r="A25" t="s">
        <v>334</v>
      </c>
    </row>
    <row r="26" spans="1:11" x14ac:dyDescent="0.25">
      <c r="H26" s="19"/>
    </row>
    <row r="28" spans="1:11" x14ac:dyDescent="0.25">
      <c r="H28" s="19"/>
    </row>
    <row r="29" spans="1:11" x14ac:dyDescent="0.25">
      <c r="H29" s="19"/>
    </row>
    <row r="30" spans="1:11" x14ac:dyDescent="0.25">
      <c r="H30" s="19"/>
    </row>
    <row r="31" spans="1:11" x14ac:dyDescent="0.25">
      <c r="H31" s="19"/>
    </row>
    <row r="32" spans="1:11" x14ac:dyDescent="0.25">
      <c r="H32" s="19"/>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3A41E8E5-0C7F-4E6C-B8BA-919D67787A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PG NC</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2026-06-19T19:56:53Z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