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STIÓN INSTITUCIONAL/P Gestión del Talento Humano/PI PSST/"/>
    </mc:Choice>
  </mc:AlternateContent>
  <xr:revisionPtr revIDLastSave="63" documentId="13_ncr:1_{3DB8C4C4-C491-46DD-9F4E-3512F387C624}" xr6:coauthVersionLast="47" xr6:coauthVersionMax="47" xr10:uidLastSave="{797A33EC-27D4-4131-9E4B-0FB6B958B58A}"/>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6" i="1" l="1"/>
  <c r="AQ15" i="1"/>
  <c r="AQ14" i="1"/>
  <c r="AQ13" i="1"/>
  <c r="AQ12" i="1"/>
  <c r="AQ11" i="1"/>
  <c r="W15" i="1"/>
  <c r="W14" i="1"/>
  <c r="W13" i="1"/>
  <c r="W12" i="1"/>
  <c r="W11" i="1"/>
  <c r="Q16" i="1"/>
  <c r="AP16" i="1" s="1"/>
  <c r="AR16" i="1" s="1"/>
  <c r="Q15" i="1"/>
  <c r="AP15" i="1" s="1"/>
  <c r="AR15" i="1" s="1"/>
  <c r="Q14" i="1"/>
  <c r="Q13" i="1"/>
  <c r="AP13" i="1" s="1"/>
  <c r="AR13" i="1" s="1"/>
  <c r="Q12" i="1"/>
  <c r="AP12" i="1" s="1"/>
  <c r="AR12" i="1" s="1"/>
  <c r="Q11" i="1"/>
  <c r="AP11" i="1" s="1"/>
  <c r="AR11" i="1" s="1"/>
  <c r="AK16" i="1"/>
  <c r="AM16" i="1" s="1"/>
  <c r="AF16" i="1"/>
  <c r="AH16" i="1" s="1"/>
  <c r="AA16" i="1"/>
  <c r="AC16" i="1" s="1"/>
  <c r="V16" i="1"/>
  <c r="AK14" i="1"/>
  <c r="AM14" i="1" s="1"/>
  <c r="AF14" i="1"/>
  <c r="AH14" i="1" s="1"/>
  <c r="AA14" i="1"/>
  <c r="AC14" i="1" s="1"/>
  <c r="V14" i="1"/>
  <c r="AK13" i="1"/>
  <c r="AM13" i="1" s="1"/>
  <c r="AF13" i="1"/>
  <c r="AH13" i="1" s="1"/>
  <c r="AA13" i="1"/>
  <c r="AC13" i="1" s="1"/>
  <c r="V13" i="1"/>
  <c r="AP14" i="1"/>
  <c r="AR14" i="1" s="1"/>
  <c r="AK15" i="1"/>
  <c r="AM15" i="1" s="1"/>
  <c r="AF15" i="1"/>
  <c r="AH15" i="1" s="1"/>
  <c r="AA15" i="1"/>
  <c r="AC15" i="1" s="1"/>
  <c r="V15" i="1"/>
  <c r="AK12" i="1"/>
  <c r="AM12" i="1" s="1"/>
  <c r="AK11" i="1"/>
  <c r="AM11" i="1" s="1"/>
  <c r="AF12" i="1"/>
  <c r="AH12" i="1" s="1"/>
  <c r="AF11" i="1"/>
  <c r="AH11" i="1" s="1"/>
  <c r="AA12" i="1"/>
  <c r="AC12" i="1" s="1"/>
  <c r="AA11" i="1"/>
  <c r="AC11" i="1" s="1"/>
  <c r="V12" i="1"/>
  <c r="V11" i="1"/>
  <c r="X16" i="1" l="1"/>
  <c r="X15" i="1"/>
  <c r="X14" i="1"/>
  <c r="X13" i="1"/>
  <c r="X12" i="1"/>
  <c r="X11" i="1"/>
  <c r="AR17" i="1"/>
  <c r="AM17" i="1"/>
  <c r="AC17" i="1"/>
  <c r="AH17" i="1"/>
  <c r="X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<sst xmlns="http://schemas.openxmlformats.org/spreadsheetml/2006/main" count="311" uniqueCount="225">
  <si>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</si>
  <si>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</si>
  <si>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</si>
  <si>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Trabajo Anual en Seguridad y Salud en el Trabajo</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</si>
  <si>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</si>
  <si>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</si>
  <si>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</si>
  <si>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</si>
  <si>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</si>
  <si>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</si>
  <si>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</si>
  <si>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</si>
  <si>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</si>
  <si>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</si>
  <si>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</si>
  <si>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</si>
  <si>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</si>
  <si>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</si>
  <si>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</si>
  <si>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</si>
  <si>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</si>
  <si>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</si>
  <si>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</si>
  <si>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</si>
  <si>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</si>
  <si>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</si>
  <si>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</si>
  <si>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</si>
  <si>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</si>
  <si>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</si>
  <si>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</si>
  <si>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</si>
  <si>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</si>
  <si>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</si>
  <si>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</si>
  <si>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</si>
  <si>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</si>
  <si>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</si>
  <si>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</si>
  <si>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</si>
  <si>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</si>
  <si>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</si>
  <si>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</si>
  <si>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</si>
  <si>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</si>
  <si>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</si>
  <si>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</si>
  <si>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</si>
  <si>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</si>
  <si>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Cumplir el 90% de las actividades establecidas en el componente Recursos del plan de trabajo anual en Seguridad y Salud en el Trabajo de la vigencia 2026</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</si>
  <si>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</si>
  <si>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</si>
  <si>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</si>
  <si>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</si>
  <si>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</si>
  <si>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actividades cumplidas del PSST en el componente Recursos</t>
  </si>
  <si>
    <t>Porcentaje</t>
  </si>
  <si>
    <t>(Número de actividades cumplidas del plan de trabajo en el componente Recursos / Número total de actividades del componente Recursos) × 100</t>
  </si>
  <si>
    <t>Constante</t>
  </si>
  <si>
    <t>Evidencias de la ejecución de las actividades que pueden ser:
• Planillas de asistencia a las capacitaciones SST
• Presentaciones de las socializaciones de los temas
• Actas de reunión del COPASST
• Relación de las sesiones del Comité de Convivencia Laboral
• Registro asistencia capacitación del Comité de Convivencia Laboral
• Registros de asistencia a las capacitaciones</t>
  </si>
  <si>
    <t>Soportes de las diferentes actividades ejecutadas</t>
  </si>
  <si>
    <t>El plan de trabajo de seguridad y salud en el trabajo, fue concebido bajo los estándares mínimos que debe cumplir el sistema SST. En el marco de estos estándares y con el fin de dar cumplimiento a la normatividad en materia de SST, la Secretaria de Gobierno definió unos ejes temáticos a partir de los cuales se desprenden las actividades programadas de este plan. Con corte al 1 trimestre de 2026, en el EJE RECURSOS se tenían programadas 25 actividades de las cuales se realizaron 22 logrando un cumplimiento del 88%. Es importante mencionar que las actividades pendientes fueron reprogramadas para el mes de mayo2026 (2trimestre).
Las actividades realizadas en este eje fueron:
• Capacitación / sensibilización a los miembros del Copasst
• Capacitación / sensibilización en actores viales vulnerables
• Capacitación / sensibilización en Percepción del riesgo
• Capacitación / sensibilización en riesgo biomecánico, higiene postural, manejo de cargas y prevención de lesiones osteomusculares
• Capacitación / sensibilización prevención de acoso laboral y acoso sexual laboral
• Capacitación / sensibilizaciones incidentes y accidentes laborales
• Capacitación / sensibilizaciones relacionadas con salud mental y orientación psicosocial preventiva
• Capacitación a los miembros CCL
• Desarrollo de reuniones mensuales de COPASST
• Intervención de riesgo psicosocial
• Lecciones aprendidas (caídas a nivel y otros riesgos recurrentes AT) Acciones preventivas y Correctivas
• Participación del COPASST en la investigación de accidentes de trabajo
• Sensibilización prevención del consumo de sustancias psicoactivas
• "Socialización a Referentes SST de alcaldías locales sobre:
Matriz de peligros
 SVE DME
 SVE Riesgo Psicosocial
 SVE DME"
• "Socialización a Referentes SST de alcaldías locales sobre:
Reporte e Investigación de accidentes
Realización de inspecciones SOL
Plan de emergencias"
• Socialización del Sistema de la Seguridad y Salud en el Trabajo y Plan de Trabajo 2026 a Referentes SST de alcaldías locales</t>
  </si>
  <si>
    <t>-Planillas de asistencia a las capacitaciones SST
-Presentaciones de las socializaciones de los temas
-Actas de reunión del COPASST
-Relación de las sesiones del Comité de Convivencia Laboral
-Registro asistencia capacitación del Comité de Convivencia Laboral
-Registros de asistencia a las capacitaciones</t>
  </si>
  <si>
    <t>MT2</t>
  </si>
  <si>
    <t>Ejecutar el 90% de las actividades establecidas en el componente de Gestión Integral del plan de trabajo anual en Seguridad y Salud en el Trabajo de la vigencia 2026</t>
  </si>
  <si>
    <t>Porcentaje de actividades ejecutadas del PSST en el componente Gestión Integral</t>
  </si>
  <si>
    <t>(Número de actividades ejecutadas del componente de Gestión Integral / Número total de actividades del componente de Gestión Integral) x 100</t>
  </si>
  <si>
    <t>Evidencias de la ejecución de las actividades que pueden ser:
• Presentación actualización de matriz de requisitos legales
• Documento de políticas
• Planillas de asistencia a las capacitaciones SST
• Planillas de asistencia a reuniones SST</t>
  </si>
  <si>
    <t>El plan de trabajo de seguridad y salud en el trabajo fue concebido bajo los estándares mínimos que debe cumplir el sistema SST. En el marco de estos estándares y con el fin de dar cumplimiento a la normatividad en materia de SST, la Secretaria de Gobierno definió unos ejes temáticos a partir de los cuales se desprenden las actividades programadas de este plan. Con corte al 1 trimestre de 2026, en el EJE GESTION INTEGRAL se tenían programadas 9 actividades de las cuales se realizaron 9 logrando un cumplimiento del 100%.
Las actividades realizadas en este eje fueron:
1. Realización de visita diagnóstico e identificación de peligros y condiciones de trabajo en las corregidurias de las alcaldías locales
2. Realización de reuniones con referentes SST de alcaldías locales
3. Realización seguimiento Plan de trabajo SST alcaldías locales con referentes SST de alcaldías locales
5. Realización de la evaluación del Sistema de Seguridad y Salud en el Trabajo  - Estándares Mínimos
6. Realización de la evaluación del Sistema de Seguridad y Salud en el Trabajo  - Estándares Mínimos
7. Mantenimiento de sala amiga de la familia lactante de Nivel Central (Toma de temperatura diaria, revisión de insumos, revisión de formatos, todo lo relacionado con la Resolución 2423 de 2018)</t>
  </si>
  <si>
    <t>MT3</t>
  </si>
  <si>
    <t>Ejecutar el 90% de las actividades establecidas en el componente de Gestión de la Salud del plan de trabajo anual en Seguridad y Salud en el Trabajo de la vigencia 2026.</t>
  </si>
  <si>
    <t>Porcentaje de actividades ejecutadas del PSST en el componente de Gestión de la Salud</t>
  </si>
  <si>
    <t>(Número de actividades del componente Gestión de la Salud ejecutadas / Número total de actividades programadas en el trimestre del componente Gestión de la Salud) ×100</t>
  </si>
  <si>
    <t>Evidencias de la ejecución de las actividades que pueden ser:
• Soporte realización mesas laborales
• Soporte perfil socio demográfico
• Soporte ausentismo laboral
• Soporte restricciones y recomendaciones
• Documentos Actividades de seguimiento SST
• Soporte riesgo biomecánico
• Soporte inspección puesto de trabajo
• Soporte intervención riesgo psicosocial
• Soporte tamizaje cardiovascular
• Documentos pausas activas
• Caracterización de los seguimientos de I, AT y EL
• Documento participación del COPASST</t>
  </si>
  <si>
    <t>El plan de trabajo de seguridad y salud en el trabajo fue concebido bajo los estándares mínimos que debe cumplir el sistema SST. En el marco de estos estándares y con el fin de dar cumplimiento a la normatividad en materia de SST, la Secretaria de Gobierno definió unos ejes temáticos a partir de los cuales se desprenden las actividades programadas de este plan. Con corte al 1 trimestre de 2026, en el EJE GESTION DE LA SALUD se tenían programadas 35 actividades de las cuales se realizaron 32 logrando un cumplimiento del 91.43%. Es importante mencionar que las actividades pendientes fueron reprogramadas para el mes de mayo y junio2026 (2trimestre).
Las actividades realizadas en este eje fueron:
1. Programar los exámenes médico-ocupacionales de ingreso
2. Realizar mesas laborales casos especiales de salud
3. Seguimiento a restricciones y recomendaciones laborales
4. Seguimiento ausentismo laboral por incapacidad médica
5. Aplicación encuesta de sintomatología Osteomuscular 
6. Acompañamiento / realización de pausas activas
7. Realización de pausas activas presenciales en las corregidurías de las alcaldías locales
8. Inspección y seguimiento de puestos de trabajo en DME
9. Apoyo, verificación y seguimiento riesgo biomecánico a teletrabajadores (depende de la demanda de solicitudes)
10. Actualización diseño documento del programa de salud mental febrero
11. Actualización diseño documento del programa de salud mental marzo
12. Actualización diseño documento macro del programa de riesgo psicosocial febrero
13. Actualización diseño documento macro del programa de riesgo psicosocial marzo
14. Talleres prevención de estrés, autocuidado y manejo de cargas laborales
15. Intervención individual y/o colectivo riesgo psicosocial, primeros auxilios psicológicos y, orientación y acompañamiento a situaciones de estrés o ansiedad.
16. Referencia a profesionales de la salud mental para atención especializada (cuando sea necesario).
17. Referencia a profesionales de la salud mental para atención especializada (cuando sea necesario).
18. Seguimiento trimestral a atenciones telefónicas en primeros auxilios psicológicos de la ARL Positiva en portal “Positivamente”
19. Realización de tamizajes cardiovasculares
20. Realizar el reporte de los incidentes, accidentes y enfermedades laborales enero</t>
  </si>
  <si>
    <t>´-correos actualizaciones procedimientos
-Inspecciones
-Programaciones de examenes
-Ausentismo laboral</t>
  </si>
  <si>
    <t>MT4</t>
  </si>
  <si>
    <t>Ejecutar el 90% de las actividades establecidas en el componente de Gestión de Amenazas y Gestión de Peligros del plan de trabajo anual en Seguridad y Salud en el Trabajo de la vigencia 2026.</t>
  </si>
  <si>
    <t>Porcentaje de actividades ejecutadas del PSST en los componentes de Gestión de Amenazas y Gestión de Peligros y Riesgos</t>
  </si>
  <si>
    <t>(Número de actividades de los componentes Gestión de Amenazas y Gestión de Peligros y Riesgos realizadas en el trimestre / Número total de actividades programadas en los componentes de Gestión de Amenazas y Gestión de Peligros y Riesgos) × 100</t>
  </si>
  <si>
    <t>Evidencias de la ejecución de las actividades que pueden ser:
• Soporte actualización de matriz de peligros
• Soportes de seguimientos
• Soporte de inspección y seguimientos entrega de elementos de emergencia
• Soporte socialización plan de emergencias
• Soporte conformación CAM
• Soporte implementación plan de emergencias sedes nuevas
• Soporte de Inspección entrega de elementos de emergencias</t>
  </si>
  <si>
    <t>El plan de trabajo de seguridad y salud en el trabajo fue concebido bajo los estándares mínimos que debe cumplir el sistema SST. En el marco de estos estándares y con el fin de dar cumplimiento a la normatividad en materia de SST, la Secretaria de Gobierno definió unos ejes temáticos a partir de los cuales se desprenden las actividades programadas de este plan. Con corte al 1 trimestre de 2026, en el EJE GESTION DE PELIGROS RIESGOS Y AMENAZAS se tenían programadas 4 actividades de las cuales se realizaron 4 logrando un cumplimiento del 100%.
Las actividades realizadas en este eje fueron:
1. Realizar inspecciones locativas de acuerdo con el procedimiento SOL en Nivel Central
2. Realizar inspecciones de máquinas, equipos y herramientas de acuerdo al procedimiento SOL en Nivel Central
3. Seguimiento al 70% Alcaldías Locales para validación de la actualización de planes de prevención, preparación y respuesta ante emergencias de las Alcaldías Locales
4. Inspección de elementos de emergencias (Botiquines, camillas y extintores)</t>
  </si>
  <si>
    <t>-Matriz de inpecciones
-Listados de Asistencia</t>
  </si>
  <si>
    <t>MT5</t>
  </si>
  <si>
    <t>Ejecutar el 90% de las actividades establecidas en el componente de Verificación del plan de trabajo anual en Seguridad y Salud en el Trabajo de la vigencia 2026.</t>
  </si>
  <si>
    <t>Porcentaje de actividades ejecutadas del PSST en el componente de Verificación</t>
  </si>
  <si>
    <t>(Número de actividades ejecutadas del componente Verificación / Número total de actividades programadas  del componente Verificación) × 100</t>
  </si>
  <si>
    <t>Evidencias de la ejecución de las actividades que pueden ser:
• Soporte de realización de auditoría
• Soportes de reuniones internas del equipo SST
• Soportes de solicitud de revisión por parte de la Mesa Técnica de Gestión y Desempeño de la Política de Gestión Estratégica de Talento o Comité Institucional de Gestión y Desempeño.</t>
  </si>
  <si>
    <t>El plan de trabajo de seguridad y salud en el trabajo fue concebido bajo los estándares mínimos que debe cumplir el sistema SST. En el marco de estos estándares y con el fin de dar cumplimiento a la normatividad en materia de SST, la Secretaria de Gobierno definió unos ejes temáticos a partir de los cuales se desprenden las actividades programadas de este plan. Con corte al 1 trimestre de 2026, en el EJE VERIFICACIÓN se tenía programada 1 actividad a saber:“Formular una (1) encuesta dirigida a los miembros del Comité Institucional de Gestión y Desempeño, con el propósito de lograr la revisión y retroalimentación por parte de la Alta Dirección al Sistema de Gestión de la Seguridad y Salud en el Trabajo“, la cual fue desarrollada logrando un cumplimiento del 100%.</t>
  </si>
  <si>
    <t>-Encuesta propuesta</t>
  </si>
  <si>
    <t>MT6</t>
  </si>
  <si>
    <t>Ejecutar el 90% de las actividades establecidas en el componente Acciones de Mejora del plan de trabajo anual en Seguridad y Salud en el Trabajo de la vigencia 2026.</t>
  </si>
  <si>
    <t>Porcentaje de actividades ejecutadas del PSST en el componente de Acciones de Mejora</t>
  </si>
  <si>
    <t>(Número de actividades ejecutadas del componente de Acciones de Mejora / Número total de actividades programadas del componente de Acciones de Mejora) ×100</t>
  </si>
  <si>
    <t>Suma</t>
  </si>
  <si>
    <t>• Evidencias reportes de avances en el MIMEC
• Excel de monitoreo y control de las acciones de mejora
• Evidencias de avance de las acciones de mejora.</t>
  </si>
  <si>
    <r>
      <rPr>
        <sz val="11"/>
        <color rgb="FF000000"/>
        <rFont val="Calibri Light"/>
        <scheme val="major"/>
      </rPr>
      <t xml:space="preserve">El plan de trabajo de seguridad y salud en el trabajo fue concebido bajo los estándares mínimos que debe cumplir el sistema SST. En el marco de estos estándares y con el fin de dar cumplimiento a la normatividad en materia de SST, la Secretaria de Gobierno definió unos ejes temáticos a partir de los cuales se desprenden las actividades programadas de este plan. Con corte al 1 trimestre de 2026, en el EJE ACCIONES DE MEJORA se tenía programada 1 actividad a saber “Realizar seguimiento al cumplimiento de acciones de mejora“, la cual fue desarrollada logrando un cumplimiento del 100%.
</t>
    </r>
    <r>
      <rPr>
        <sz val="11"/>
        <color rgb="FFFF0000"/>
        <rFont val="Calibri Light"/>
        <scheme val="major"/>
      </rPr>
      <t>La dependencia no presentó aclaración sobre la cantidad de actividades del componente para la vigencia.</t>
    </r>
  </si>
  <si>
    <t>-Seguimiento PDF</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</si>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</sst>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
      <sz val="11"/>
      <color rgb="FF000000"/>
      <name val="Calibri Light"/>
      <scheme val="major"/>
    </font>
    <font>
      <sz val="11"/>
      <color rgb="FFFF0000"/>
      <name val="Calibri Light"/>
      <scheme val="major"/>
    </font>
    <font>
      <sz val="11"/>
      <color theme="1"/>
      <name val="Calibri Light"/>
      <scheme val="major"/>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9">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0" fontId="20" fillId="15" borderId="1" xfId="4" applyFont="1" applyFill="1" applyBorder="1" applyAlignment="1">
      <alignment horizontal="left" vertical="top" wrapText="1"/>
    </xf>
    <xf numFmtId="0" fontId="20" fillId="15" borderId="1" xfId="4" applyFont="1" applyFill="1" applyBorder="1" applyAlignment="1">
      <alignment horizontal="left" vertical="center" wrapText="1"/>
    </xf>
    <xf numFmtId="9" fontId="1" fillId="0" borderId="1" xfId="1" applyFont="1" applyBorder="1" applyAlignment="1">
      <alignment horizontal="right" vertical="center" wrapText="1"/>
    </xf>
    <xf numFmtId="9" fontId="1" fillId="0" borderId="1" xfId="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1" fillId="0" borderId="1" xfId="0" quotePrefix="1" applyFont="1" applyBorder="1" applyAlignment="1">
      <alignment horizontal="justify"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10" fontId="1" fillId="0" borderId="1" xfId="1"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10" fontId="4" fillId="9" borderId="1" xfId="1" applyNumberFormat="1" applyFont="1" applyFill="1" applyBorder="1" applyAlignment="1">
      <alignment horizontal="center" wrapText="1"/>
    </xf>
    <xf numFmtId="0" fontId="1" fillId="0" borderId="0" xfId="0" applyFont="1" applyAlignment="1">
      <alignment horizontal="center" wrapText="1"/>
    </xf>
    <xf numFmtId="9" fontId="2" fillId="0" borderId="1" xfId="1" applyFont="1" applyBorder="1" applyAlignment="1">
      <alignment horizontal="center" vertical="center" wrapText="1"/>
    </xf>
    <xf numFmtId="10" fontId="2" fillId="0" borderId="1" xfId="1" applyNumberFormat="1" applyFont="1" applyBorder="1" applyAlignment="1">
      <alignment horizontal="center" vertical="center" wrapText="1"/>
    </xf>
    <xf numFmtId="9" fontId="2" fillId="0" borderId="1" xfId="1" applyFont="1" applyFill="1" applyBorder="1" applyAlignment="1">
      <alignment horizontal="center" vertical="center" wrapText="1"/>
    </xf>
    <xf numFmtId="1" fontId="4" fillId="9" borderId="1" xfId="1" applyNumberFormat="1" applyFont="1" applyFill="1" applyBorder="1" applyAlignment="1">
      <alignment horizontal="center" wrapText="1"/>
    </xf>
    <xf numFmtId="164" fontId="4" fillId="9" borderId="1" xfId="1" applyNumberFormat="1" applyFont="1" applyFill="1" applyBorder="1" applyAlignment="1">
      <alignment horizontal="center" wrapText="1"/>
    </xf>
    <xf numFmtId="10" fontId="19" fillId="9" borderId="1" xfId="1" applyNumberFormat="1" applyFont="1" applyFill="1" applyBorder="1" applyAlignment="1">
      <alignment horizontal="center" wrapText="1"/>
    </xf>
    <xf numFmtId="0" fontId="4" fillId="9" borderId="1" xfId="0" applyFont="1" applyFill="1" applyBorder="1" applyAlignment="1">
      <alignment horizont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7"/>
  <sheetViews>
    <sheetView tabSelected="1" topLeftCell="N11" zoomScaleNormal="100" workbookViewId="0">
      <selection activeCell="F7" sqref="F7"/>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56"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56" customWidth="1"/>
    <col min="45" max="46" width="16.5703125" style="1" customWidth="1"/>
    <col min="47" max="47" width="39.42578125" style="1" customWidth="1"/>
    <col min="48" max="16384" width="10.85546875" style="1"/>
  </cols>
  <sheetData>
    <row r="1" spans="1:44" s="6" customFormat="1" ht="61.5" customHeight="1">
      <c r="A1" s="71" t="s">
        <v>0</v>
      </c>
      <c r="B1" s="72"/>
      <c r="C1" s="72"/>
      <c r="D1" s="72"/>
      <c r="E1" s="72"/>
      <c r="F1" s="72"/>
      <c r="G1" s="72"/>
      <c r="H1" s="70" t="s">
        <v>1</v>
      </c>
      <c r="I1" s="70"/>
      <c r="V1" s="51"/>
      <c r="W1" s="51"/>
      <c r="X1" s="51"/>
      <c r="AP1" s="51"/>
      <c r="AQ1" s="51"/>
      <c r="AR1" s="51"/>
    </row>
    <row r="2" spans="1:44" s="8" customFormat="1">
      <c r="A2" s="33"/>
      <c r="B2" s="13"/>
      <c r="C2" s="13"/>
      <c r="D2" s="13"/>
      <c r="E2" s="13"/>
      <c r="F2" s="13"/>
      <c r="G2" s="13"/>
      <c r="H2" s="13"/>
      <c r="I2" s="13"/>
      <c r="J2" s="13"/>
      <c r="K2" s="13"/>
      <c r="L2" s="13"/>
      <c r="M2" s="13"/>
      <c r="N2" s="7"/>
      <c r="O2" s="7"/>
      <c r="P2" s="7"/>
      <c r="Q2" s="7"/>
      <c r="V2" s="52"/>
      <c r="W2" s="52"/>
      <c r="X2" s="52"/>
      <c r="AP2" s="52"/>
      <c r="AQ2" s="52"/>
      <c r="AR2" s="52"/>
    </row>
    <row r="3" spans="1:44" s="6" customFormat="1" ht="15" customHeight="1">
      <c r="A3" s="96" t="s">
        <v>2</v>
      </c>
      <c r="B3" s="96"/>
      <c r="C3" s="72" t="s">
        <v>3</v>
      </c>
      <c r="E3" s="96" t="s">
        <v>4</v>
      </c>
      <c r="F3" s="96"/>
      <c r="G3" s="96"/>
      <c r="H3" s="96"/>
      <c r="I3" s="96"/>
      <c r="V3" s="51"/>
      <c r="W3" s="51"/>
      <c r="X3" s="51"/>
      <c r="AP3" s="51"/>
      <c r="AQ3" s="51"/>
      <c r="AR3" s="51"/>
    </row>
    <row r="4" spans="1:44" s="6" customFormat="1" ht="15" customHeight="1">
      <c r="A4" s="96"/>
      <c r="B4" s="96"/>
      <c r="C4" s="72"/>
      <c r="E4" s="14" t="s">
        <v>5</v>
      </c>
      <c r="F4" s="14" t="s">
        <v>6</v>
      </c>
      <c r="G4" s="96" t="s">
        <v>7</v>
      </c>
      <c r="H4" s="96"/>
      <c r="I4" s="96"/>
      <c r="V4" s="51"/>
      <c r="W4" s="51"/>
      <c r="X4" s="51"/>
      <c r="AP4" s="51"/>
      <c r="AQ4" s="51"/>
      <c r="AR4" s="51"/>
    </row>
    <row r="5" spans="1:44" s="6" customFormat="1" ht="15" customHeight="1">
      <c r="A5" s="96" t="s">
        <v>8</v>
      </c>
      <c r="B5" s="96"/>
      <c r="C5" s="97" t="s">
        <v>9</v>
      </c>
      <c r="E5" s="9">
        <v>1</v>
      </c>
      <c r="F5" s="49">
        <v>46052</v>
      </c>
      <c r="G5" s="70" t="s">
        <v>10</v>
      </c>
      <c r="H5" s="70"/>
      <c r="I5" s="70"/>
      <c r="V5" s="51"/>
      <c r="W5" s="51"/>
      <c r="X5" s="51"/>
      <c r="AP5" s="51"/>
      <c r="AQ5" s="51"/>
      <c r="AR5" s="51"/>
    </row>
    <row r="6" spans="1:44" s="6" customFormat="1">
      <c r="A6" s="96"/>
      <c r="B6" s="96"/>
      <c r="C6" s="97"/>
      <c r="E6" s="9">
        <v>2</v>
      </c>
      <c r="F6" s="49">
        <v>46150</v>
      </c>
      <c r="G6" s="70" t="s">
        <v>11</v>
      </c>
      <c r="H6" s="70"/>
      <c r="I6" s="70"/>
      <c r="V6" s="51"/>
      <c r="W6" s="51"/>
      <c r="X6" s="51"/>
      <c r="AP6" s="51"/>
      <c r="AQ6" s="51"/>
      <c r="AR6" s="51"/>
    </row>
    <row r="7" spans="1:44" s="6" customFormat="1" ht="15" customHeight="1">
      <c r="A7" s="96" t="s">
        <v>12</v>
      </c>
      <c r="B7" s="96"/>
      <c r="C7" s="36">
        <v>2026</v>
      </c>
      <c r="E7" s="9"/>
      <c r="F7" s="9"/>
      <c r="G7" s="97"/>
      <c r="H7" s="97"/>
      <c r="I7" s="97"/>
      <c r="V7" s="51"/>
      <c r="W7" s="51"/>
      <c r="X7" s="51"/>
      <c r="AP7" s="51"/>
      <c r="AQ7" s="51"/>
      <c r="AR7" s="51"/>
    </row>
    <row r="8" spans="1:44" s="6" customFormat="1">
      <c r="V8" s="51"/>
      <c r="W8" s="51"/>
      <c r="X8" s="51"/>
      <c r="AP8" s="51"/>
      <c r="AQ8" s="51"/>
      <c r="AR8" s="51"/>
    </row>
    <row r="9" spans="1:44" ht="37.5" customHeight="1">
      <c r="A9" s="87" t="s">
        <v>13</v>
      </c>
      <c r="B9" s="88"/>
      <c r="C9" s="94" t="s">
        <v>14</v>
      </c>
      <c r="D9" s="94" t="s">
        <v>15</v>
      </c>
      <c r="E9" s="87" t="s">
        <v>16</v>
      </c>
      <c r="F9" s="88"/>
      <c r="G9" s="89" t="s">
        <v>17</v>
      </c>
      <c r="H9" s="90"/>
      <c r="I9" s="90"/>
      <c r="J9" s="90"/>
      <c r="K9" s="90"/>
      <c r="L9" s="91" t="s">
        <v>18</v>
      </c>
      <c r="M9" s="92"/>
      <c r="N9" s="92"/>
      <c r="O9" s="92"/>
      <c r="P9" s="92"/>
      <c r="Q9" s="93"/>
      <c r="R9" s="67" t="s">
        <v>19</v>
      </c>
      <c r="S9" s="68"/>
      <c r="T9" s="68"/>
      <c r="U9" s="69"/>
      <c r="V9" s="84" t="s">
        <v>20</v>
      </c>
      <c r="W9" s="85"/>
      <c r="X9" s="85"/>
      <c r="Y9" s="85"/>
      <c r="Z9" s="86"/>
      <c r="AA9" s="81" t="s">
        <v>21</v>
      </c>
      <c r="AB9" s="82"/>
      <c r="AC9" s="82"/>
      <c r="AD9" s="82"/>
      <c r="AE9" s="83"/>
      <c r="AF9" s="78" t="s">
        <v>22</v>
      </c>
      <c r="AG9" s="79"/>
      <c r="AH9" s="79"/>
      <c r="AI9" s="79"/>
      <c r="AJ9" s="80"/>
      <c r="AK9" s="75" t="s">
        <v>23</v>
      </c>
      <c r="AL9" s="76"/>
      <c r="AM9" s="76"/>
      <c r="AN9" s="76"/>
      <c r="AO9" s="77"/>
      <c r="AP9" s="73" t="s">
        <v>24</v>
      </c>
      <c r="AQ9" s="74"/>
      <c r="AR9" s="74"/>
    </row>
    <row r="10" spans="1:44" s="20" customFormat="1" ht="25.5">
      <c r="A10" s="25" t="s">
        <v>25</v>
      </c>
      <c r="B10" s="25" t="s">
        <v>26</v>
      </c>
      <c r="C10" s="95"/>
      <c r="D10" s="95"/>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409.6">
      <c r="A11" s="4" t="s">
        <v>48</v>
      </c>
      <c r="B11" s="2" t="s">
        <v>49</v>
      </c>
      <c r="C11" s="11" t="s">
        <v>50</v>
      </c>
      <c r="D11" s="11" t="s">
        <v>51</v>
      </c>
      <c r="E11" s="11" t="s">
        <v>52</v>
      </c>
      <c r="F11" s="11" t="s">
        <v>53</v>
      </c>
      <c r="G11" s="2" t="s">
        <v>54</v>
      </c>
      <c r="H11" s="3" t="s">
        <v>55</v>
      </c>
      <c r="I11" s="41" t="s">
        <v>56</v>
      </c>
      <c r="J11" s="42">
        <v>0.9</v>
      </c>
      <c r="K11" s="12" t="s">
        <v>57</v>
      </c>
      <c r="L11" s="12" t="s">
        <v>58</v>
      </c>
      <c r="M11" s="43">
        <v>0.9</v>
      </c>
      <c r="N11" s="43">
        <v>0.9</v>
      </c>
      <c r="O11" s="43">
        <v>0.9</v>
      </c>
      <c r="P11" s="43">
        <v>0.9</v>
      </c>
      <c r="Q11" s="43">
        <f>AVERAGE(M11:P11)</f>
        <v>0.9</v>
      </c>
      <c r="R11" s="45" t="s">
        <v>59</v>
      </c>
      <c r="S11" s="3" t="s">
        <v>60</v>
      </c>
      <c r="T11" s="2" t="s">
        <v>9</v>
      </c>
      <c r="U11" s="2" t="s">
        <v>9</v>
      </c>
      <c r="V11" s="43">
        <f>M11</f>
        <v>0.9</v>
      </c>
      <c r="W11" s="54">
        <f>22/25</f>
        <v>0.88</v>
      </c>
      <c r="X11" s="54">
        <f t="shared" ref="X11:X15" si="0">IFERROR(IF(W11/V11&gt;1,1,W11/V11),0)</f>
        <v>0.97777777777777775</v>
      </c>
      <c r="Y11" s="2" t="s">
        <v>61</v>
      </c>
      <c r="Z11" s="50" t="s">
        <v>62</v>
      </c>
      <c r="AA11" s="47">
        <f t="shared" ref="AA11:AA15" si="1">N11</f>
        <v>0.9</v>
      </c>
      <c r="AB11" s="31"/>
      <c r="AC11" s="28">
        <f t="shared" ref="AC11:AC15" si="2">IFERROR(IF(AB11/AA11&gt;1,1,AB11/AA11),0)</f>
        <v>0</v>
      </c>
      <c r="AD11" s="2"/>
      <c r="AE11" s="2"/>
      <c r="AF11" s="47">
        <f t="shared" ref="AF11:AF15" si="3">O11</f>
        <v>0.9</v>
      </c>
      <c r="AG11" s="31"/>
      <c r="AH11" s="28">
        <f t="shared" ref="AH11:AH15" si="4">IFERROR(IF(AG11/AF11&gt;1,1,AG11/AF11),0)</f>
        <v>0</v>
      </c>
      <c r="AI11" s="2"/>
      <c r="AJ11" s="2"/>
      <c r="AK11" s="47">
        <f t="shared" ref="AK11:AK15" si="5">P11</f>
        <v>0.9</v>
      </c>
      <c r="AL11" s="31"/>
      <c r="AM11" s="28">
        <f t="shared" ref="AM11:AM15" si="6">IFERROR(IF(AL11/AK11&gt;1,1,AL11/AK11),0)</f>
        <v>0</v>
      </c>
      <c r="AN11" s="2"/>
      <c r="AO11" s="2"/>
      <c r="AP11" s="57">
        <f t="shared" ref="AP11:AP15" si="7">Q11</f>
        <v>0.9</v>
      </c>
      <c r="AQ11" s="65">
        <f>IFERROR(AVERAGE(W11,AB11,AG11,AL11)*0.25,0)</f>
        <v>0.22</v>
      </c>
      <c r="AR11" s="58">
        <f t="shared" ref="AR11:AR15" si="8">IFERROR(IF(AQ11/AP11&gt;1,1,AQ11/AP11),0)</f>
        <v>0.24444444444444444</v>
      </c>
    </row>
    <row r="12" spans="1:44" s="5" customFormat="1" ht="409.6">
      <c r="A12" s="27" t="s">
        <v>63</v>
      </c>
      <c r="B12" s="12" t="s">
        <v>64</v>
      </c>
      <c r="C12" s="11" t="s">
        <v>50</v>
      </c>
      <c r="D12" s="11" t="s">
        <v>51</v>
      </c>
      <c r="E12" s="11" t="s">
        <v>52</v>
      </c>
      <c r="F12" s="11" t="s">
        <v>53</v>
      </c>
      <c r="G12" s="2" t="s">
        <v>54</v>
      </c>
      <c r="H12" s="3" t="s">
        <v>65</v>
      </c>
      <c r="I12" s="41" t="s">
        <v>56</v>
      </c>
      <c r="J12" s="42">
        <v>0.9</v>
      </c>
      <c r="K12" s="12" t="s">
        <v>66</v>
      </c>
      <c r="L12" s="12" t="s">
        <v>58</v>
      </c>
      <c r="M12" s="43">
        <v>0.9</v>
      </c>
      <c r="N12" s="43">
        <v>0.9</v>
      </c>
      <c r="O12" s="43">
        <v>0.9</v>
      </c>
      <c r="P12" s="43">
        <v>0.9</v>
      </c>
      <c r="Q12" s="43">
        <f>AVERAGE(M12:P12)</f>
        <v>0.9</v>
      </c>
      <c r="R12" s="45" t="s">
        <v>67</v>
      </c>
      <c r="S12" s="9" t="s">
        <v>60</v>
      </c>
      <c r="T12" s="2" t="s">
        <v>9</v>
      </c>
      <c r="U12" s="2" t="s">
        <v>9</v>
      </c>
      <c r="V12" s="43">
        <f t="shared" ref="V12" si="9">M12</f>
        <v>0.9</v>
      </c>
      <c r="W12" s="54">
        <f>9/9</f>
        <v>1</v>
      </c>
      <c r="X12" s="54">
        <f t="shared" si="0"/>
        <v>1</v>
      </c>
      <c r="Y12" s="2" t="s">
        <v>68</v>
      </c>
      <c r="Z12" s="50" t="s">
        <v>62</v>
      </c>
      <c r="AA12" s="47">
        <f t="shared" si="1"/>
        <v>0.9</v>
      </c>
      <c r="AB12" s="31"/>
      <c r="AC12" s="28">
        <f t="shared" si="2"/>
        <v>0</v>
      </c>
      <c r="AD12" s="2"/>
      <c r="AE12" s="2"/>
      <c r="AF12" s="47">
        <f t="shared" si="3"/>
        <v>0.9</v>
      </c>
      <c r="AG12" s="31"/>
      <c r="AH12" s="28">
        <f t="shared" si="4"/>
        <v>0</v>
      </c>
      <c r="AI12" s="2"/>
      <c r="AJ12" s="2"/>
      <c r="AK12" s="47">
        <f t="shared" si="5"/>
        <v>0.9</v>
      </c>
      <c r="AL12" s="31"/>
      <c r="AM12" s="28">
        <f t="shared" si="6"/>
        <v>0</v>
      </c>
      <c r="AN12" s="2"/>
      <c r="AO12" s="2"/>
      <c r="AP12" s="57">
        <f t="shared" si="7"/>
        <v>0.9</v>
      </c>
      <c r="AQ12" s="65">
        <f>IFERROR(AVERAGE(W12,AB12,AG12,AL12)*0.25,0)</f>
        <v>0.25</v>
      </c>
      <c r="AR12" s="58">
        <f t="shared" si="8"/>
        <v>0.27777777777777779</v>
      </c>
    </row>
    <row r="13" spans="1:44" s="5" customFormat="1" ht="409.6">
      <c r="A13" s="27" t="s">
        <v>69</v>
      </c>
      <c r="B13" s="12" t="s">
        <v>70</v>
      </c>
      <c r="C13" s="11" t="s">
        <v>50</v>
      </c>
      <c r="D13" s="11" t="s">
        <v>51</v>
      </c>
      <c r="E13" s="11" t="s">
        <v>52</v>
      </c>
      <c r="F13" s="11" t="s">
        <v>53</v>
      </c>
      <c r="G13" s="2" t="s">
        <v>54</v>
      </c>
      <c r="H13" s="3" t="s">
        <v>71</v>
      </c>
      <c r="I13" s="41" t="s">
        <v>56</v>
      </c>
      <c r="J13" s="42">
        <v>0.9</v>
      </c>
      <c r="K13" s="12" t="s">
        <v>72</v>
      </c>
      <c r="L13" s="12" t="s">
        <v>58</v>
      </c>
      <c r="M13" s="43">
        <v>0.9</v>
      </c>
      <c r="N13" s="43">
        <v>0.9</v>
      </c>
      <c r="O13" s="43">
        <v>0.9</v>
      </c>
      <c r="P13" s="43">
        <v>0.9</v>
      </c>
      <c r="Q13" s="43">
        <f>AVERAGE(M13:P13)</f>
        <v>0.9</v>
      </c>
      <c r="R13" s="45" t="s">
        <v>73</v>
      </c>
      <c r="S13" s="9" t="s">
        <v>60</v>
      </c>
      <c r="T13" s="2" t="s">
        <v>9</v>
      </c>
      <c r="U13" s="2" t="s">
        <v>9</v>
      </c>
      <c r="V13" s="43">
        <f t="shared" ref="V13:V14" si="10">M13</f>
        <v>0.9</v>
      </c>
      <c r="W13" s="54">
        <f>32/35</f>
        <v>0.91428571428571426</v>
      </c>
      <c r="X13" s="54">
        <f t="shared" si="0"/>
        <v>1</v>
      </c>
      <c r="Y13" s="2" t="s">
        <v>74</v>
      </c>
      <c r="Z13" s="2" t="s">
        <v>75</v>
      </c>
      <c r="AA13" s="47">
        <f t="shared" si="1"/>
        <v>0.9</v>
      </c>
      <c r="AB13" s="31"/>
      <c r="AC13" s="28">
        <f t="shared" si="2"/>
        <v>0</v>
      </c>
      <c r="AD13" s="2"/>
      <c r="AE13" s="2"/>
      <c r="AF13" s="47">
        <f t="shared" si="3"/>
        <v>0.9</v>
      </c>
      <c r="AG13" s="31"/>
      <c r="AH13" s="28">
        <f t="shared" si="4"/>
        <v>0</v>
      </c>
      <c r="AI13" s="2"/>
      <c r="AJ13" s="2"/>
      <c r="AK13" s="47">
        <f t="shared" si="5"/>
        <v>0.9</v>
      </c>
      <c r="AL13" s="31"/>
      <c r="AM13" s="28">
        <f t="shared" si="6"/>
        <v>0</v>
      </c>
      <c r="AN13" s="2"/>
      <c r="AO13" s="2"/>
      <c r="AP13" s="57">
        <f t="shared" si="7"/>
        <v>0.9</v>
      </c>
      <c r="AQ13" s="65">
        <f>IFERROR(AVERAGE(W13,AB13,AG13,AL13)*0.25,0)</f>
        <v>0.22857142857142856</v>
      </c>
      <c r="AR13" s="58">
        <f t="shared" si="8"/>
        <v>0.25396825396825395</v>
      </c>
    </row>
    <row r="14" spans="1:44" s="5" customFormat="1" ht="409.6">
      <c r="A14" s="27" t="s">
        <v>76</v>
      </c>
      <c r="B14" s="12" t="s">
        <v>77</v>
      </c>
      <c r="C14" s="11" t="s">
        <v>50</v>
      </c>
      <c r="D14" s="11" t="s">
        <v>51</v>
      </c>
      <c r="E14" s="11" t="s">
        <v>52</v>
      </c>
      <c r="F14" s="11" t="s">
        <v>53</v>
      </c>
      <c r="G14" s="2" t="s">
        <v>54</v>
      </c>
      <c r="H14" s="3" t="s">
        <v>78</v>
      </c>
      <c r="I14" s="41" t="s">
        <v>56</v>
      </c>
      <c r="J14" s="42">
        <v>0.9</v>
      </c>
      <c r="K14" s="12" t="s">
        <v>79</v>
      </c>
      <c r="L14" s="12" t="s">
        <v>58</v>
      </c>
      <c r="M14" s="43">
        <v>0.9</v>
      </c>
      <c r="N14" s="43">
        <v>0.9</v>
      </c>
      <c r="O14" s="43">
        <v>0.9</v>
      </c>
      <c r="P14" s="43">
        <v>0.9</v>
      </c>
      <c r="Q14" s="43">
        <f>AVERAGE(M14:P14)</f>
        <v>0.9</v>
      </c>
      <c r="R14" s="45" t="s">
        <v>80</v>
      </c>
      <c r="S14" s="9" t="s">
        <v>60</v>
      </c>
      <c r="T14" s="2" t="s">
        <v>9</v>
      </c>
      <c r="U14" s="2" t="s">
        <v>9</v>
      </c>
      <c r="V14" s="43">
        <f t="shared" si="10"/>
        <v>0.9</v>
      </c>
      <c r="W14" s="54">
        <f>4/4</f>
        <v>1</v>
      </c>
      <c r="X14" s="54">
        <f t="shared" si="0"/>
        <v>1</v>
      </c>
      <c r="Y14" s="2" t="s">
        <v>81</v>
      </c>
      <c r="Z14" s="50" t="s">
        <v>82</v>
      </c>
      <c r="AA14" s="47">
        <f t="shared" si="1"/>
        <v>0.9</v>
      </c>
      <c r="AB14" s="31"/>
      <c r="AC14" s="28">
        <f t="shared" si="2"/>
        <v>0</v>
      </c>
      <c r="AD14" s="2"/>
      <c r="AE14" s="2"/>
      <c r="AF14" s="47">
        <f t="shared" si="3"/>
        <v>0.9</v>
      </c>
      <c r="AG14" s="31"/>
      <c r="AH14" s="28">
        <f t="shared" si="4"/>
        <v>0</v>
      </c>
      <c r="AI14" s="2"/>
      <c r="AJ14" s="2"/>
      <c r="AK14" s="47">
        <f t="shared" si="5"/>
        <v>0.9</v>
      </c>
      <c r="AL14" s="31"/>
      <c r="AM14" s="28">
        <f t="shared" si="6"/>
        <v>0</v>
      </c>
      <c r="AN14" s="2"/>
      <c r="AO14" s="2"/>
      <c r="AP14" s="57">
        <f t="shared" si="7"/>
        <v>0.9</v>
      </c>
      <c r="AQ14" s="65">
        <f>IFERROR(AVERAGE(W14,AB14,AG14,AL14)*0.25,0)</f>
        <v>0.25</v>
      </c>
      <c r="AR14" s="58">
        <f t="shared" si="8"/>
        <v>0.27777777777777779</v>
      </c>
    </row>
    <row r="15" spans="1:44" s="5" customFormat="1" ht="332.25">
      <c r="A15" s="27" t="s">
        <v>83</v>
      </c>
      <c r="B15" s="12" t="s">
        <v>84</v>
      </c>
      <c r="C15" s="11" t="s">
        <v>50</v>
      </c>
      <c r="D15" s="11" t="s">
        <v>51</v>
      </c>
      <c r="E15" s="11" t="s">
        <v>52</v>
      </c>
      <c r="F15" s="11" t="s">
        <v>53</v>
      </c>
      <c r="G15" s="2" t="s">
        <v>54</v>
      </c>
      <c r="H15" s="3" t="s">
        <v>85</v>
      </c>
      <c r="I15" s="41" t="s">
        <v>56</v>
      </c>
      <c r="J15" s="42">
        <v>0.9</v>
      </c>
      <c r="K15" s="12" t="s">
        <v>86</v>
      </c>
      <c r="L15" s="12" t="s">
        <v>58</v>
      </c>
      <c r="M15" s="43">
        <v>0.9</v>
      </c>
      <c r="N15" s="43">
        <v>0.9</v>
      </c>
      <c r="O15" s="43">
        <v>0.9</v>
      </c>
      <c r="P15" s="43">
        <v>0.9</v>
      </c>
      <c r="Q15" s="43">
        <f>AVERAGE(M15:P15)</f>
        <v>0.9</v>
      </c>
      <c r="R15" s="45" t="s">
        <v>87</v>
      </c>
      <c r="S15" s="9" t="s">
        <v>60</v>
      </c>
      <c r="T15" s="2" t="s">
        <v>9</v>
      </c>
      <c r="U15" s="2" t="s">
        <v>9</v>
      </c>
      <c r="V15" s="43">
        <f t="shared" ref="V15" si="11">M15</f>
        <v>0.9</v>
      </c>
      <c r="W15" s="54">
        <f>1/1</f>
        <v>1</v>
      </c>
      <c r="X15" s="54">
        <f t="shared" si="0"/>
        <v>1</v>
      </c>
      <c r="Y15" s="2" t="s">
        <v>88</v>
      </c>
      <c r="Z15" s="50" t="s">
        <v>89</v>
      </c>
      <c r="AA15" s="47">
        <f t="shared" si="1"/>
        <v>0.9</v>
      </c>
      <c r="AB15" s="31"/>
      <c r="AC15" s="28">
        <f t="shared" si="2"/>
        <v>0</v>
      </c>
      <c r="AD15" s="2"/>
      <c r="AE15" s="2"/>
      <c r="AF15" s="47">
        <f t="shared" si="3"/>
        <v>0.9</v>
      </c>
      <c r="AG15" s="31"/>
      <c r="AH15" s="28">
        <f t="shared" si="4"/>
        <v>0</v>
      </c>
      <c r="AI15" s="2"/>
      <c r="AJ15" s="2"/>
      <c r="AK15" s="47">
        <f t="shared" si="5"/>
        <v>0.9</v>
      </c>
      <c r="AL15" s="31"/>
      <c r="AM15" s="28">
        <f t="shared" si="6"/>
        <v>0</v>
      </c>
      <c r="AN15" s="2"/>
      <c r="AO15" s="2"/>
      <c r="AP15" s="57">
        <f t="shared" si="7"/>
        <v>0.9</v>
      </c>
      <c r="AQ15" s="65">
        <f>IFERROR(AVERAGE(W15,AB15,AG15,AL15)*0.25,0)</f>
        <v>0.25</v>
      </c>
      <c r="AR15" s="58">
        <f t="shared" si="8"/>
        <v>0.27777777777777779</v>
      </c>
    </row>
    <row r="16" spans="1:44" s="5" customFormat="1" ht="315.75">
      <c r="A16" s="27" t="s">
        <v>90</v>
      </c>
      <c r="B16" s="12" t="s">
        <v>91</v>
      </c>
      <c r="C16" s="11" t="s">
        <v>50</v>
      </c>
      <c r="D16" s="11" t="s">
        <v>51</v>
      </c>
      <c r="E16" s="11" t="s">
        <v>52</v>
      </c>
      <c r="F16" s="11" t="s">
        <v>53</v>
      </c>
      <c r="G16" s="2" t="s">
        <v>54</v>
      </c>
      <c r="H16" s="3" t="s">
        <v>92</v>
      </c>
      <c r="I16" s="41" t="s">
        <v>56</v>
      </c>
      <c r="J16" s="42">
        <v>0.9</v>
      </c>
      <c r="K16" s="12" t="s">
        <v>93</v>
      </c>
      <c r="L16" s="12" t="s">
        <v>94</v>
      </c>
      <c r="M16" s="44">
        <v>0</v>
      </c>
      <c r="N16" s="43">
        <v>0.3</v>
      </c>
      <c r="O16" s="43">
        <v>0.3</v>
      </c>
      <c r="P16" s="43">
        <v>0.3</v>
      </c>
      <c r="Q16" s="44">
        <f t="shared" ref="Q16" si="12">SUM(M16:P16)</f>
        <v>0.89999999999999991</v>
      </c>
      <c r="R16" s="46" t="s">
        <v>95</v>
      </c>
      <c r="S16" s="9" t="s">
        <v>60</v>
      </c>
      <c r="T16" s="2" t="s">
        <v>9</v>
      </c>
      <c r="U16" s="2" t="s">
        <v>9</v>
      </c>
      <c r="V16" s="44">
        <f t="shared" ref="V16" si="13">M16</f>
        <v>0</v>
      </c>
      <c r="W16" s="43">
        <v>0</v>
      </c>
      <c r="X16" s="53">
        <f t="shared" ref="X16" si="14">IFERROR(IF(W16/V16&gt;1,1,W16/V16),0)</f>
        <v>0</v>
      </c>
      <c r="Y16" s="66" t="s">
        <v>96</v>
      </c>
      <c r="Z16" s="50" t="s">
        <v>97</v>
      </c>
      <c r="AA16" s="48">
        <f t="shared" ref="AA16" si="15">N16</f>
        <v>0.3</v>
      </c>
      <c r="AB16" s="31"/>
      <c r="AC16" s="28">
        <f t="shared" ref="AC16" si="16">IFERROR(IF(AB16/AA16&gt;1,1,AB16/AA16),0)</f>
        <v>0</v>
      </c>
      <c r="AD16" s="2"/>
      <c r="AE16" s="2"/>
      <c r="AF16" s="48">
        <f t="shared" ref="AF16" si="17">O16</f>
        <v>0.3</v>
      </c>
      <c r="AG16" s="31"/>
      <c r="AH16" s="28">
        <f t="shared" ref="AH16" si="18">IFERROR(IF(AG16/AF16&gt;1,1,AG16/AF16),0)</f>
        <v>0</v>
      </c>
      <c r="AI16" s="2"/>
      <c r="AJ16" s="2"/>
      <c r="AK16" s="48">
        <f t="shared" ref="AK16" si="19">P16</f>
        <v>0.3</v>
      </c>
      <c r="AL16" s="31"/>
      <c r="AM16" s="28">
        <f t="shared" ref="AM16" si="20">IFERROR(IF(AL16/AK16&gt;1,1,AL16/AK16),0)</f>
        <v>0</v>
      </c>
      <c r="AN16" s="2"/>
      <c r="AO16" s="2"/>
      <c r="AP16" s="59">
        <f t="shared" ref="AP16" si="21">Q16</f>
        <v>0.89999999999999991</v>
      </c>
      <c r="AQ16" s="64">
        <f>IFERROR(W16+AB16+AG16+AL16,0)</f>
        <v>0</v>
      </c>
      <c r="AR16" s="58">
        <f t="shared" ref="AR16" si="22">IFERROR(IF(AQ16/AP16&gt;1,1,AQ16/AP16),0)</f>
        <v>0</v>
      </c>
    </row>
    <row r="17" spans="1:44" s="40" customFormat="1" ht="21">
      <c r="A17" s="15"/>
      <c r="B17" s="15" t="s">
        <v>98</v>
      </c>
      <c r="C17" s="15"/>
      <c r="D17" s="15"/>
      <c r="E17" s="15"/>
      <c r="F17" s="15"/>
      <c r="G17" s="15"/>
      <c r="H17" s="15"/>
      <c r="I17" s="15"/>
      <c r="J17" s="15"/>
      <c r="K17" s="15"/>
      <c r="L17" s="15"/>
      <c r="M17" s="30"/>
      <c r="N17" s="30"/>
      <c r="O17" s="30"/>
      <c r="P17" s="30"/>
      <c r="Q17" s="30"/>
      <c r="R17" s="15"/>
      <c r="S17" s="15"/>
      <c r="T17" s="15"/>
      <c r="U17" s="15"/>
      <c r="V17" s="63"/>
      <c r="W17" s="61"/>
      <c r="X17" s="55">
        <f>AVERAGE(X11:X16)</f>
        <v>0.82962962962962961</v>
      </c>
      <c r="Y17" s="15"/>
      <c r="Z17" s="15"/>
      <c r="AA17" s="30"/>
      <c r="AB17" s="29"/>
      <c r="AC17" s="32">
        <f>AVERAGE(AC11:AC16)</f>
        <v>0</v>
      </c>
      <c r="AD17" s="15"/>
      <c r="AE17" s="15"/>
      <c r="AF17" s="30"/>
      <c r="AG17" s="29"/>
      <c r="AH17" s="32">
        <f>AVERAGE(AH11:AH16)</f>
        <v>0</v>
      </c>
      <c r="AI17" s="15"/>
      <c r="AJ17" s="15"/>
      <c r="AK17" s="30"/>
      <c r="AL17" s="29"/>
      <c r="AM17" s="32">
        <f>AVERAGE(AM11:AM16)</f>
        <v>0</v>
      </c>
      <c r="AN17" s="15"/>
      <c r="AO17" s="15"/>
      <c r="AP17" s="60"/>
      <c r="AQ17" s="61"/>
      <c r="AR17" s="62">
        <f>AVERAGE(AR11:AR16)</f>
        <v>0.22195767195767199</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6 AA11:AA16 AF11:AF16 AK11:AK16 V15:V16 W15:X17 AR11:AR17 AM11:AM17 AH11:AH17 AC11:AC1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I18:I1048576</xm:sqref>
        </x14:dataValidation>
        <x14:dataValidation type="list" allowBlank="1" showInputMessage="1" showErrorMessage="1" xr:uid="{D42C5450-6ED3-4564-A887-50449244D0BF}">
          <x14:formula1>
            <xm:f>Listas!$B$2:$B$13</xm:f>
          </x14:formula1>
          <xm:sqref>C11:C16</xm:sqref>
        </x14:dataValidation>
        <x14:dataValidation type="list" allowBlank="1" showInputMessage="1" showErrorMessage="1" xr:uid="{368CAFF5-BE04-4FFF-B338-51D69BA23554}">
          <x14:formula1>
            <xm:f>Listas!$C$2:$C$10</xm:f>
          </x14:formula1>
          <xm:sqref>D11:D16</xm:sqref>
        </x14:dataValidation>
        <x14:dataValidation type="list" allowBlank="1" showInputMessage="1" showErrorMessage="1" xr:uid="{644DEEAA-0D3C-4060-99CA-C576A2F91A4D}">
          <x14:formula1>
            <xm:f>Listas!$F$2:$F$4</xm:f>
          </x14:formula1>
          <xm:sqref>G11:G16</xm:sqref>
        </x14:dataValidation>
        <x14:dataValidation type="list" allowBlank="1" showInputMessage="1" showErrorMessage="1" xr:uid="{F27B990B-F8E1-43B0-B8F7-E94519E68711}">
          <x14:formula1>
            <xm:f>Listas!$G$2:$G$5</xm:f>
          </x14:formula1>
          <xm:sqref>L11:L16</xm:sqref>
        </x14:dataValidation>
        <x14:dataValidation type="list" allowBlank="1" showInputMessage="1" showErrorMessage="1" xr:uid="{04D58E5A-C535-424D-AAB5-8991AB9C5DFB}">
          <x14:formula1>
            <xm:f>Listas!$D$2:$D$9</xm:f>
          </x14:formula1>
          <xm:sqref>E11:E16</xm:sqref>
        </x14:dataValidation>
        <x14:dataValidation type="list" allowBlank="1" showInputMessage="1" showErrorMessage="1" xr:uid="{80A19DC1-4D67-4B84-B2EE-734B5921D124}">
          <x14:formula1>
            <xm:f>Listas!$A$2:$A$25</xm:f>
          </x14:formula1>
          <xm:sqref>T11:U16</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5" bestFit="1" customWidth="1"/>
    <col min="2" max="2" width="70.42578125" style="35" customWidth="1"/>
  </cols>
  <sheetData>
    <row r="1" spans="1:2" ht="21">
      <c r="A1" s="98" t="s">
        <v>99</v>
      </c>
      <c r="B1" s="98"/>
    </row>
    <row r="2" spans="1:2" ht="21">
      <c r="A2" s="39" t="s">
        <v>100</v>
      </c>
      <c r="B2" s="39" t="s">
        <v>7</v>
      </c>
    </row>
    <row r="3" spans="1:2">
      <c r="A3" s="37" t="s">
        <v>101</v>
      </c>
      <c r="B3" s="38" t="s">
        <v>102</v>
      </c>
    </row>
    <row r="4" spans="1:2" ht="45">
      <c r="A4" s="37" t="s">
        <v>103</v>
      </c>
      <c r="B4" s="38" t="s">
        <v>104</v>
      </c>
    </row>
    <row r="5" spans="1:2" ht="45">
      <c r="A5" s="37" t="s">
        <v>105</v>
      </c>
      <c r="B5" s="38" t="s">
        <v>106</v>
      </c>
    </row>
    <row r="6" spans="1:2" ht="45">
      <c r="A6" s="37" t="s">
        <v>107</v>
      </c>
      <c r="B6" s="38" t="s">
        <v>108</v>
      </c>
    </row>
    <row r="7" spans="1:2" ht="30">
      <c r="A7" s="37" t="s">
        <v>109</v>
      </c>
      <c r="B7" s="38" t="s">
        <v>110</v>
      </c>
    </row>
    <row r="8" spans="1:2" ht="30">
      <c r="A8" s="37" t="s">
        <v>111</v>
      </c>
      <c r="B8" s="38" t="s">
        <v>110</v>
      </c>
    </row>
    <row r="9" spans="1:2" ht="150">
      <c r="A9" s="37" t="s">
        <v>112</v>
      </c>
      <c r="B9" s="38" t="s">
        <v>113</v>
      </c>
    </row>
    <row r="10" spans="1:2" ht="30">
      <c r="A10" s="37" t="s">
        <v>114</v>
      </c>
      <c r="B10" s="38" t="s">
        <v>115</v>
      </c>
    </row>
    <row r="11" spans="1:2" ht="30">
      <c r="A11" s="37" t="s">
        <v>116</v>
      </c>
      <c r="B11" s="38" t="s">
        <v>117</v>
      </c>
    </row>
    <row r="12" spans="1:2" ht="75">
      <c r="A12" s="37" t="s">
        <v>118</v>
      </c>
      <c r="B12" s="38" t="s">
        <v>119</v>
      </c>
    </row>
    <row r="13" spans="1:2" ht="30">
      <c r="A13" s="37" t="s">
        <v>120</v>
      </c>
      <c r="B13" s="38" t="s">
        <v>121</v>
      </c>
    </row>
    <row r="14" spans="1:2" ht="300">
      <c r="A14" s="37" t="s">
        <v>122</v>
      </c>
      <c r="B14" s="38" t="s">
        <v>123</v>
      </c>
    </row>
    <row r="15" spans="1:2" ht="30">
      <c r="A15" s="37" t="s">
        <v>124</v>
      </c>
      <c r="B15" s="38" t="s">
        <v>125</v>
      </c>
    </row>
    <row r="16" spans="1:2" ht="30">
      <c r="A16" s="37" t="s">
        <v>126</v>
      </c>
      <c r="B16" s="38" t="s">
        <v>127</v>
      </c>
    </row>
    <row r="17" spans="1:2" ht="45">
      <c r="A17" s="37" t="s">
        <v>128</v>
      </c>
      <c r="B17" s="38" t="s">
        <v>129</v>
      </c>
    </row>
    <row r="18" spans="1:2" ht="30">
      <c r="A18" s="37" t="s">
        <v>130</v>
      </c>
      <c r="B18" s="38" t="s">
        <v>131</v>
      </c>
    </row>
    <row r="19" spans="1:2" ht="30">
      <c r="A19" s="37" t="s">
        <v>132</v>
      </c>
      <c r="B19" s="38" t="s">
        <v>133</v>
      </c>
    </row>
    <row r="20" spans="1:2" ht="60">
      <c r="A20" s="37" t="s">
        <v>134</v>
      </c>
      <c r="B20" s="38" t="s">
        <v>135</v>
      </c>
    </row>
    <row r="21" spans="1:2" ht="45">
      <c r="A21" s="37" t="s">
        <v>136</v>
      </c>
      <c r="B21" s="38" t="s">
        <v>137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138</v>
      </c>
      <c r="B1" s="26" t="s">
        <v>139</v>
      </c>
      <c r="C1" s="26" t="s">
        <v>140</v>
      </c>
      <c r="D1" s="26" t="s">
        <v>141</v>
      </c>
      <c r="E1" s="26" t="s">
        <v>142</v>
      </c>
      <c r="F1" s="26" t="s">
        <v>29</v>
      </c>
      <c r="G1" s="26" t="s">
        <v>34</v>
      </c>
      <c r="H1" s="26" t="s">
        <v>2</v>
      </c>
    </row>
    <row r="2" spans="1:8">
      <c r="A2" t="s">
        <v>143</v>
      </c>
      <c r="B2" t="s">
        <v>144</v>
      </c>
      <c r="C2" t="s">
        <v>145</v>
      </c>
      <c r="D2" t="s">
        <v>52</v>
      </c>
      <c r="E2" s="34" t="s">
        <v>53</v>
      </c>
      <c r="F2" t="s">
        <v>54</v>
      </c>
      <c r="G2" t="s">
        <v>94</v>
      </c>
      <c r="H2" t="s">
        <v>146</v>
      </c>
    </row>
    <row r="3" spans="1:8">
      <c r="A3" t="s">
        <v>147</v>
      </c>
      <c r="B3" t="s">
        <v>148</v>
      </c>
      <c r="C3" t="s">
        <v>149</v>
      </c>
      <c r="D3" t="s">
        <v>150</v>
      </c>
      <c r="E3" s="34" t="s">
        <v>151</v>
      </c>
      <c r="F3" t="s">
        <v>152</v>
      </c>
      <c r="G3" t="s">
        <v>58</v>
      </c>
      <c r="H3" t="s">
        <v>153</v>
      </c>
    </row>
    <row r="4" spans="1:8">
      <c r="A4" t="s">
        <v>154</v>
      </c>
      <c r="B4" t="s">
        <v>155</v>
      </c>
      <c r="C4" t="s">
        <v>51</v>
      </c>
      <c r="D4" t="s">
        <v>156</v>
      </c>
      <c r="E4" s="34" t="s">
        <v>157</v>
      </c>
      <c r="F4" t="s">
        <v>158</v>
      </c>
      <c r="G4" t="s">
        <v>159</v>
      </c>
      <c r="H4" t="s">
        <v>160</v>
      </c>
    </row>
    <row r="5" spans="1:8">
      <c r="A5" t="s">
        <v>161</v>
      </c>
      <c r="B5" t="s">
        <v>162</v>
      </c>
      <c r="C5" t="s">
        <v>163</v>
      </c>
      <c r="D5" t="s">
        <v>164</v>
      </c>
      <c r="E5" s="34" t="s">
        <v>165</v>
      </c>
      <c r="G5" t="s">
        <v>166</v>
      </c>
      <c r="H5" t="s">
        <v>167</v>
      </c>
    </row>
    <row r="6" spans="1:8">
      <c r="A6" t="s">
        <v>168</v>
      </c>
      <c r="B6" t="s">
        <v>169</v>
      </c>
      <c r="C6" t="s">
        <v>170</v>
      </c>
      <c r="D6" t="s">
        <v>171</v>
      </c>
      <c r="E6" s="34" t="s">
        <v>172</v>
      </c>
      <c r="H6" t="s">
        <v>173</v>
      </c>
    </row>
    <row r="7" spans="1:8">
      <c r="A7" t="s">
        <v>174</v>
      </c>
      <c r="B7" t="s">
        <v>175</v>
      </c>
      <c r="C7" t="s">
        <v>176</v>
      </c>
      <c r="D7" t="s">
        <v>177</v>
      </c>
      <c r="E7" s="34" t="s">
        <v>178</v>
      </c>
      <c r="H7" t="s">
        <v>179</v>
      </c>
    </row>
    <row r="8" spans="1:8">
      <c r="A8" t="s">
        <v>180</v>
      </c>
      <c r="B8" t="s">
        <v>181</v>
      </c>
      <c r="C8" t="s">
        <v>182</v>
      </c>
      <c r="D8" t="s">
        <v>183</v>
      </c>
      <c r="E8" s="34" t="s">
        <v>184</v>
      </c>
      <c r="H8" t="s">
        <v>3</v>
      </c>
    </row>
    <row r="9" spans="1:8">
      <c r="A9" t="s">
        <v>185</v>
      </c>
      <c r="B9" t="s">
        <v>186</v>
      </c>
      <c r="C9" t="s">
        <v>187</v>
      </c>
      <c r="D9" s="34" t="s">
        <v>188</v>
      </c>
      <c r="E9" s="34" t="s">
        <v>189</v>
      </c>
      <c r="H9" t="s">
        <v>190</v>
      </c>
    </row>
    <row r="10" spans="1:8">
      <c r="A10" t="s">
        <v>191</v>
      </c>
      <c r="B10" t="s">
        <v>192</v>
      </c>
      <c r="C10" t="s">
        <v>193</v>
      </c>
      <c r="E10" s="34" t="s">
        <v>194</v>
      </c>
      <c r="H10" t="s">
        <v>195</v>
      </c>
    </row>
    <row r="11" spans="1:8">
      <c r="A11" t="s">
        <v>196</v>
      </c>
      <c r="B11" t="s">
        <v>197</v>
      </c>
      <c r="E11" s="34" t="s">
        <v>198</v>
      </c>
      <c r="H11" t="s">
        <v>199</v>
      </c>
    </row>
    <row r="12" spans="1:8">
      <c r="A12" t="s">
        <v>200</v>
      </c>
      <c r="B12" t="s">
        <v>50</v>
      </c>
      <c r="E12" s="34" t="s">
        <v>201</v>
      </c>
      <c r="H12" t="s">
        <v>202</v>
      </c>
    </row>
    <row r="13" spans="1:8">
      <c r="A13" t="s">
        <v>203</v>
      </c>
      <c r="B13" t="s">
        <v>204</v>
      </c>
      <c r="E13" s="34" t="s">
        <v>205</v>
      </c>
    </row>
    <row r="14" spans="1:8">
      <c r="A14" t="s">
        <v>206</v>
      </c>
      <c r="E14" s="34" t="s">
        <v>207</v>
      </c>
      <c r="F14" s="10"/>
    </row>
    <row r="15" spans="1:8">
      <c r="A15" t="s">
        <v>208</v>
      </c>
      <c r="E15" s="34" t="s">
        <v>209</v>
      </c>
      <c r="F15" s="10"/>
    </row>
    <row r="16" spans="1:8">
      <c r="A16" t="s">
        <v>210</v>
      </c>
      <c r="E16" s="34" t="s">
        <v>211</v>
      </c>
      <c r="F16" s="10"/>
    </row>
    <row r="17" spans="1:6">
      <c r="A17" t="s">
        <v>212</v>
      </c>
      <c r="E17" s="34" t="s">
        <v>213</v>
      </c>
      <c r="F17" s="10"/>
    </row>
    <row r="18" spans="1:6">
      <c r="A18" t="s">
        <v>214</v>
      </c>
      <c r="E18" s="34" t="s">
        <v>215</v>
      </c>
      <c r="F18" s="10"/>
    </row>
    <row r="19" spans="1:6">
      <c r="A19" t="s">
        <v>216</v>
      </c>
      <c r="E19" s="34" t="s">
        <v>217</v>
      </c>
      <c r="F19" s="10"/>
    </row>
    <row r="20" spans="1:6">
      <c r="A20" t="s">
        <v>218</v>
      </c>
      <c r="E20" s="34" t="s">
        <v>219</v>
      </c>
      <c r="F20" s="10"/>
    </row>
    <row r="21" spans="1:6">
      <c r="A21" t="s">
        <v>9</v>
      </c>
      <c r="D21" s="34"/>
      <c r="E21" s="34" t="s">
        <v>220</v>
      </c>
      <c r="F21" s="10"/>
    </row>
    <row r="22" spans="1:6">
      <c r="A22" t="s">
        <v>221</v>
      </c>
      <c r="E22" s="34" t="s">
        <v>188</v>
      </c>
    </row>
    <row r="23" spans="1:6">
      <c r="A23" t="s">
        <v>222</v>
      </c>
    </row>
    <row r="24" spans="1:6">
      <c r="A24" t="s">
        <v>223</v>
      </c>
    </row>
    <row r="25" spans="1:6">
      <c r="A25" t="s">
        <v>224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51939A3-E5D5-4FAA-9E41-A684F241FED4}"/>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2026-05-08T22:23:59Z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