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20 SUMAPAZ/"/>
    </mc:Choice>
  </mc:AlternateContent>
  <xr:revisionPtr revIDLastSave="163" documentId="13_ncr:1_{FE114312-D99B-4B43-9961-B181CD56B782}" xr6:coauthVersionLast="47" xr6:coauthVersionMax="47" xr10:uidLastSave="{2F44F3A5-E1BA-4B18-A20F-1263A8E31CB1}"/>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 l="1"/>
  <c r="AQ18" i="1"/>
  <c r="AQ15" i="1"/>
  <c r="AQ16" i="1"/>
  <c r="AQ17" i="1"/>
  <c r="AQ13" i="1"/>
  <c r="AQ14" i="1"/>
  <c r="AQ12" i="1"/>
  <c r="AQ25" i="1"/>
  <c r="AQ26" i="1"/>
  <c r="AQ24" i="1"/>
  <c r="AQ21" i="1"/>
  <c r="AQ20" i="1"/>
  <c r="AQ19" i="1"/>
  <c r="AQ11" i="1"/>
  <c r="X28" i="1"/>
  <c r="W26" i="1"/>
  <c r="X26" i="1" s="1"/>
  <c r="W25" i="1"/>
  <c r="X25" i="1"/>
  <c r="X23" i="1"/>
  <c r="Q21" i="1"/>
  <c r="Q20" i="1"/>
  <c r="Q19" i="1"/>
  <c r="Q18" i="1"/>
  <c r="Q17" i="1"/>
  <c r="Q16" i="1"/>
  <c r="Q15" i="1"/>
  <c r="Q14" i="1"/>
  <c r="Q13" i="1"/>
  <c r="Q12" i="1"/>
  <c r="Q11" i="1"/>
  <c r="AP21" i="1"/>
  <c r="AR21" i="1" s="1"/>
  <c r="AP20" i="1"/>
  <c r="AR20" i="1" s="1"/>
  <c r="AP19" i="1"/>
  <c r="AR19" i="1" s="1"/>
  <c r="AP18" i="1"/>
  <c r="AR18" i="1" s="1"/>
  <c r="AP17" i="1"/>
  <c r="AR17" i="1" s="1"/>
  <c r="AP16" i="1"/>
  <c r="AR16" i="1" s="1"/>
  <c r="AP15" i="1"/>
  <c r="AR15" i="1" s="1"/>
  <c r="AP14" i="1"/>
  <c r="AR14" i="1" s="1"/>
  <c r="AP13" i="1"/>
  <c r="AR13" i="1" s="1"/>
  <c r="AP12" i="1"/>
  <c r="AR12" i="1" s="1"/>
  <c r="AR22" i="1" s="1"/>
  <c r="AP11" i="1"/>
  <c r="AR11" i="1" s="1"/>
  <c r="AK12" i="1"/>
  <c r="AM12" i="1" s="1"/>
  <c r="AK13" i="1"/>
  <c r="AM13" i="1" s="1"/>
  <c r="AK14" i="1"/>
  <c r="AM14" i="1" s="1"/>
  <c r="AK15" i="1"/>
  <c r="AM15" i="1" s="1"/>
  <c r="AK16" i="1"/>
  <c r="AM16" i="1" s="1"/>
  <c r="AK17" i="1"/>
  <c r="AM17" i="1" s="1"/>
  <c r="AK18" i="1"/>
  <c r="AM18" i="1" s="1"/>
  <c r="AK19" i="1"/>
  <c r="AM19" i="1" s="1"/>
  <c r="AK20" i="1"/>
  <c r="AM20" i="1" s="1"/>
  <c r="AK21" i="1"/>
  <c r="AM21" i="1" s="1"/>
  <c r="AF12" i="1"/>
  <c r="AH12" i="1" s="1"/>
  <c r="AF13" i="1"/>
  <c r="AH13" i="1" s="1"/>
  <c r="AF14" i="1"/>
  <c r="AH14" i="1" s="1"/>
  <c r="AF15" i="1"/>
  <c r="AH15" i="1" s="1"/>
  <c r="AF16" i="1"/>
  <c r="AH16" i="1" s="1"/>
  <c r="AF17" i="1"/>
  <c r="AH17" i="1" s="1"/>
  <c r="AF18" i="1"/>
  <c r="AH18" i="1" s="1"/>
  <c r="AF19" i="1"/>
  <c r="AH19" i="1" s="1"/>
  <c r="AF20" i="1"/>
  <c r="AH20" i="1" s="1"/>
  <c r="AF21" i="1"/>
  <c r="AH21" i="1" s="1"/>
  <c r="AA12" i="1"/>
  <c r="AC12" i="1" s="1"/>
  <c r="AA13" i="1"/>
  <c r="AC13" i="1" s="1"/>
  <c r="AA14" i="1"/>
  <c r="AC14" i="1" s="1"/>
  <c r="AA15" i="1"/>
  <c r="AC15" i="1" s="1"/>
  <c r="AA16" i="1"/>
  <c r="AC16" i="1" s="1"/>
  <c r="AA17" i="1"/>
  <c r="AC17" i="1" s="1"/>
  <c r="AA18" i="1"/>
  <c r="AC18" i="1" s="1"/>
  <c r="AA19" i="1"/>
  <c r="AC19" i="1" s="1"/>
  <c r="AA20" i="1"/>
  <c r="AC20" i="1" s="1"/>
  <c r="AA21" i="1"/>
  <c r="AC21" i="1" s="1"/>
  <c r="V12" i="1"/>
  <c r="X12" i="1" s="1"/>
  <c r="V13" i="1"/>
  <c r="X13" i="1" s="1"/>
  <c r="V14" i="1"/>
  <c r="X14" i="1" s="1"/>
  <c r="V15" i="1"/>
  <c r="X15" i="1" s="1"/>
  <c r="V16" i="1"/>
  <c r="X16" i="1" s="1"/>
  <c r="V17" i="1"/>
  <c r="X17" i="1" s="1"/>
  <c r="V18" i="1"/>
  <c r="X18" i="1" s="1"/>
  <c r="V19" i="1"/>
  <c r="X19" i="1" s="1"/>
  <c r="V20" i="1"/>
  <c r="X20" i="1" s="1"/>
  <c r="V21" i="1"/>
  <c r="X21" i="1" s="1"/>
  <c r="AK11" i="1"/>
  <c r="AM11" i="1" s="1"/>
  <c r="AF11" i="1"/>
  <c r="AH11" i="1" s="1"/>
  <c r="AA11" i="1"/>
  <c r="AC11" i="1" s="1"/>
  <c r="V11" i="1"/>
  <c r="X11" i="1" s="1"/>
  <c r="AK24" i="1"/>
  <c r="AM24" i="1" s="1"/>
  <c r="AK25" i="1"/>
  <c r="AM25" i="1" s="1"/>
  <c r="AK26" i="1"/>
  <c r="AM26" i="1" s="1"/>
  <c r="AK23" i="1"/>
  <c r="AM23" i="1" s="1"/>
  <c r="AF24" i="1"/>
  <c r="AH24" i="1" s="1"/>
  <c r="AF25" i="1"/>
  <c r="AH25" i="1" s="1"/>
  <c r="AF26" i="1"/>
  <c r="AH26" i="1" s="1"/>
  <c r="AF23" i="1"/>
  <c r="AH23" i="1" s="1"/>
  <c r="AA24" i="1"/>
  <c r="AC24" i="1" s="1"/>
  <c r="AA25" i="1"/>
  <c r="AC25" i="1" s="1"/>
  <c r="AA26" i="1"/>
  <c r="AC26" i="1" s="1"/>
  <c r="AA23" i="1"/>
  <c r="V24" i="1"/>
  <c r="V25" i="1"/>
  <c r="V26" i="1"/>
  <c r="V23" i="1"/>
  <c r="X24" i="1"/>
  <c r="AC23" i="1"/>
  <c r="Q24" i="1"/>
  <c r="AP24" i="1" s="1"/>
  <c r="AR24" i="1" s="1"/>
  <c r="Q26" i="1"/>
  <c r="AP26" i="1" s="1"/>
  <c r="AR26" i="1" s="1"/>
  <c r="Q25" i="1"/>
  <c r="AP25" i="1" s="1"/>
  <c r="AR25" i="1" s="1"/>
  <c r="Q23" i="1"/>
  <c r="AP23" i="1" s="1"/>
  <c r="AR23" i="1" s="1"/>
  <c r="AR27" i="1" l="1"/>
  <c r="X27" i="1"/>
  <c r="AC22" i="1"/>
  <c r="AM22" i="1"/>
  <c r="X22" i="1"/>
  <c r="AH22" i="1"/>
  <c r="AC27" i="1"/>
  <c r="AC28" i="1" s="1"/>
  <c r="AM27" i="1"/>
  <c r="AM28" i="1" s="1"/>
  <c r="AH27" i="1"/>
  <c r="AH28" i="1" s="1"/>
  <c r="AR28" i="1" l="1"/>
</calcChain>
</file>

<file path=xl/sharedStrings.xml><?xml version="1.0" encoding="utf-8"?>
<sst xmlns="http://schemas.openxmlformats.org/spreadsheetml/2006/main" count="514" uniqueCount="323">
  <si>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</si>
  <si>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</si>
  <si>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</si>
  <si>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20 - SUMAPAZ</t>
  </si>
  <si>
    <t>CONTROL DE CAMBIOS</t>
  </si>
  <si>
    <t>VERSIÓN</t>
  </si>
  <si>
    <t>FECHA</t>
  </si>
  <si>
    <t>30 de enero de 2026</t>
  </si>
  <si>
    <t>Publicación del plan de gestión aprobado por el CIGD. Caso HOLA: 24342</t>
  </si>
  <si>
    <t>6 de Mayo de 2026</t>
  </si>
  <si>
    <t>Para el I trimestre de la vigencia 2026, el Plan de Gestión de la Alcaldia Local de Sumapaz, alcanzó un nivel de desempeño del  93,0% y 43,37% acumulado para la vigencia.</t>
  </si>
  <si>
    <t>AÑO VIGENCIA</t>
  </si>
  <si>
    <t>Se ajusta el responsable del reporte de las metas 12, 13, 14 y 15 incluyendo a la Alcaldía Local de Sumapaz</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</si>
  <si>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</si>
  <si>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</si>
  <si>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</si>
  <si>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</si>
  <si>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</si>
  <si>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</si>
  <si>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</si>
  <si>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</si>
  <si>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</si>
  <si>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</si>
  <si>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</si>
  <si>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</si>
  <si>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</si>
  <si>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</si>
  <si>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</si>
  <si>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</si>
  <si>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</si>
  <si>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</si>
  <si>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</si>
  <si>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</si>
  <si>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</si>
  <si>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</si>
  <si>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</si>
  <si>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</si>
  <si>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</si>
  <si>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</si>
  <si>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</si>
  <si>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</si>
  <si>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</si>
  <si>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</si>
  <si>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</si>
  <si>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</si>
  <si>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</si>
  <si>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</si>
  <si>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</si>
  <si>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</si>
  <si>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</si>
  <si>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</si>
  <si>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</si>
  <si>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</si>
  <si>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</si>
  <si>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</si>
  <si>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</si>
  <si>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</si>
  <si>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</si>
  <si>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</si>
  <si>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</si>
  <si>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</si>
  <si>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</si>
  <si>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Sumapaz</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</si>
  <si>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</si>
  <si>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</si>
  <si>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</si>
  <si>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</si>
  <si>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</si>
  <si>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</si>
  <si>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</si>
  <si>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</si>
  <si>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62,2%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</si>
  <si>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</si>
  <si>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</si>
  <si>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</si>
  <si>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</si>
  <si>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</si>
  <si>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67% del presupuesto comprometido constituido como obligaciones por pagar de la vigencia 2024 y anteriores</t>
  </si>
  <si>
    <t>Porcentaje de giros acumulados de obligaciones por pagar de la vigencia 2024 y anteriores</t>
  </si>
  <si>
    <t>48,7%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</si>
  <si>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</si>
  <si>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</si>
  <si>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</si>
  <si>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</si>
  <si>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</si>
  <si>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</si>
  <si>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</si>
  <si>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</si>
  <si>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</si>
  <si>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</si>
  <si>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</si>
  <si>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</si>
  <si>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52% (Con corte a 30 de septiembre de 2025)</t>
  </si>
  <si>
    <t>Valor de RP de inversión directa de la vigencia/Valor total del presupuesto de inversión directa de la Vigencia</t>
  </si>
  <si>
    <t>MTL-6</t>
  </si>
  <si>
    <t>Girar mínimo el 45% del presupuesto total  disponible de inversión directa de la vigencia</t>
  </si>
  <si>
    <t>Porcentaje de giros acumulados de inversión directa de la vigencia</t>
  </si>
  <si>
    <t>24%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</si>
  <si>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</si>
  <si>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</si>
  <si>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</si>
  <si>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</si>
  <si>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</si>
  <si>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</si>
  <si>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</si>
  <si>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</si>
  <si>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</si>
  <si>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</si>
  <si>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</si>
  <si>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</si>
  <si>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</si>
  <si>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</si>
  <si>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</si>
  <si>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 actividades de prevención en materia de convivencia relacionadas con artículos pirotécnicos y sustancias peligrosas (socialización, sensibilización, charlas pedagógicas)</t>
  </si>
  <si>
    <t>No Aplica</t>
  </si>
  <si>
    <t>Inspección, Vigilancia y Control</t>
  </si>
  <si>
    <t>Expedientes a cargo de las inspecciones de policía impulsados</t>
  </si>
  <si>
    <t>9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</si>
  <si>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</si>
  <si>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</si>
  <si>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</si>
  <si>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</si>
  <si>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"En cumplimiento de la meta se realizaron las siguientes actividades artículos pirotécnicos y sustancias peligrosas:
1. 26 de febrero del año 2026 Betania.
2.  12 de marzo del año 2026 Nazareth
3. 07 de marzo del año San Juan"</t>
  </si>
  <si>
    <t>Actas de evidencia reunión</t>
  </si>
  <si>
    <t>MTL-10</t>
  </si>
  <si>
    <t>Realizar 18 actividades de prevención (socialización, sensibilización, charlas pedagógicas) del Código Nacional de Policía Ley 1801 de 2016 (2018) y métodos alternativos de resolución de conflictos a los habitantes de la localidad</t>
  </si>
  <si>
    <t>Fallos de fondo en primera instancia proferidos</t>
  </si>
  <si>
    <t>14 (Con corte a 30 de septiembre de 2025)</t>
  </si>
  <si>
    <t>Número de fallos de fondo en primera instancia proferidos / Número de fallos de fondo en primera instancia programados</t>
  </si>
  <si>
    <t>Reporte de seguimiento de fallos de fondo de actuaciones de policía</t>
  </si>
  <si>
    <t>"En cumplimiento de la meta se realizarón las siguientes actividades de Código Nacional de Policía Ley 1801 de 2016 (2018):
1. 18 de febrero de 2026 - Nueva Granada
2. 05 de marzo de 2026 La Unión - San Juan
3. 05 de marzo de 2026 La Unión - San Juan"</t>
  </si>
  <si>
    <t>MTL-11</t>
  </si>
  <si>
    <t>Realizar 15 actividades de prevención (socialización, sensibilización, charlas pedagógicas, orientación personalizada) en materia de minería, medio ambiente y relación con los animales</t>
  </si>
  <si>
    <t>Actuaciones administrativas terminadas (archivadas)</t>
  </si>
  <si>
    <t>Actuaciones administrativas terminadas</t>
  </si>
  <si>
    <t>11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</si>
  <si>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</si>
  <si>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</si>
  <si>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</si>
  <si>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"En cumplimiento de la meta se realizarón las siguientes actividades relacionadas con charlas pedagógicas relación con la mineria, medio ambiente y relación con animales.
1. 12 de marzo del año 2026 Betania
2. 12 de marzo del año 2026 Nazareth
3. 14 de marzo del año 2026 San Juan"</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</si>
  <si>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</si>
  <si>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</si>
  <si>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</si>
  <si>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</si>
  <si>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</si>
  <si>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</si>
  <si>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</si>
  <si>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</si>
  <si>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</si>
  <si>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</si>
  <si>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</si>
  <si>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</si>
  <si>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</si>
  <si>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</si>
  <si>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</si>
  <si>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</si>
  <si>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</si>
  <si>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</si>
  <si>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</si>
  <si>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</si>
  <si>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</si>
  <si>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</si>
  <si>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</si>
  <si>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</si>
  <si>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</si>
  <si>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</si>
  <si>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</si>
  <si>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</si>
  <si>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</si>
  <si>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</si>
  <si>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</si>
  <si>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</si>
  <si>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</si>
  <si>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</si>
  <si>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2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</si>
  <si>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</si>
  <si>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</si>
  <si>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</si>
  <si>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</si>
  <si>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</si>
  <si>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</si>
  <si>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32 de las 33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</si>
  <si>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</si>
  <si>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</si>
  <si>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</si>
  <si>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</si>
  <si>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</si>
  <si>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</si>
  <si>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</si>
  <si>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</si>
  <si>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</si>
  <si>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</si>
  <si>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</si>
  <si>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</si>
  <si>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</si>
  <si>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</si>
  <si>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</si>
  <si>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</si>
  <si>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</si>
  <si>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</si>
  <si>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</si>
  <si>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</si>
  <si>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</si>
  <si>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</si>
  <si>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</si>
  <si>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</si>
  <si>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</si>
  <si>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</si>
  <si>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</si>
  <si>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</si>
  <si>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</si>
  <si>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</si>
  <si>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</si>
  <si>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</si>
  <si>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</si>
  <si>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</si>
  <si>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</si>
  <si>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</si>
  <si>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</si>
  <si>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</si>
  <si>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</si>
  <si>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</si>
  <si>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</si>
  <si>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</si>
  <si>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</si>
  <si>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</si>
  <si>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</si>
  <si>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</si>
  <si>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</si>
  <si>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</si>
  <si>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</si>
  <si>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</si>
  <si>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</si>
  <si>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</si>
  <si>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</si>
  <si>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</si>
  <si>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</si>
  <si>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</si>
  <si>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</si>
  <si>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</si>
  <si>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</si>
  <si>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</si>
  <si>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</si>
  <si>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</si>
  <si>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</si>
  <si>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</si>
  <si>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</si>
  <si>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</si>
  <si>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</si>
  <si>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</si>
  <si>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</si>
  <si>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</si>
  <si>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</si>
  <si>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</si>
  <si>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</si>
  <si>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</si>
  <si>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</si>
  <si>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</si>
  <si>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</si>
  <si>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</si>
  <si>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</si>
  <si>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</si>
  <si>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</si>
  <si>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</si>
  <si>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</si>
  <si>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</si>
  <si>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</si>
  <si>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</si>
  <si>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</si>
  <si>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</si>
  <si>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DGP - Dirección para la Gestión Policiva</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</si>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</sst>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242424"/>
      <name val="Aptos Narrow"/>
      <family val="2"/>
    </font>
    <font>
      <sz val="11"/>
      <color rgb="FF000000"/>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cellStyleXfs>
  <cellXfs count="178">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9" fontId="1" fillId="0" borderId="1" xfId="1" applyFont="1" applyFill="1" applyBorder="1" applyAlignment="1">
      <alignment horizontal="right" vertical="center" wrapText="1"/>
    </xf>
    <xf numFmtId="1" fontId="1" fillId="0" borderId="1" xfId="1" applyNumberFormat="1" applyFont="1" applyFill="1" applyBorder="1" applyAlignment="1">
      <alignment horizontal="right" vertical="center" wrapText="1"/>
    </xf>
    <xf numFmtId="10" fontId="26"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 fontId="7" fillId="9" borderId="1" xfId="1"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9" fontId="17"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0" fontId="29" fillId="0" borderId="1" xfId="0" applyFont="1" applyBorder="1" applyAlignment="1">
      <alignment horizontal="justify" vertical="center" wrapText="1"/>
    </xf>
    <xf numFmtId="2" fontId="1" fillId="0" borderId="1" xfId="1" applyNumberFormat="1" applyFont="1" applyBorder="1" applyAlignment="1">
      <alignment horizontal="center" vertical="center" wrapText="1"/>
    </xf>
    <xf numFmtId="0" fontId="29" fillId="0" borderId="1" xfId="0" applyFont="1" applyBorder="1" applyAlignment="1">
      <alignment vertical="center" wrapText="1"/>
    </xf>
    <xf numFmtId="10" fontId="23" fillId="0" borderId="1" xfId="0" applyNumberFormat="1" applyFont="1" applyBorder="1" applyAlignment="1">
      <alignment horizontal="center" vertical="center" wrapText="1"/>
    </xf>
    <xf numFmtId="0" fontId="29" fillId="0" borderId="13" xfId="0" applyFont="1" applyBorder="1" applyAlignment="1">
      <alignment horizontal="justify" vertical="center" wrapText="1"/>
    </xf>
    <xf numFmtId="0" fontId="30" fillId="0" borderId="1" xfId="0" applyFont="1" applyBorder="1" applyAlignment="1">
      <alignment horizontal="left" vertical="center" wrapText="1" indent="1"/>
    </xf>
    <xf numFmtId="0" fontId="23" fillId="0" borderId="6" xfId="0" applyFont="1" applyBorder="1" applyAlignment="1">
      <alignment horizontal="justify" vertical="center" wrapText="1"/>
    </xf>
    <xf numFmtId="0" fontId="29" fillId="0" borderId="0" xfId="0" applyFont="1" applyAlignment="1">
      <alignment horizontal="justify" vertical="center" wrapTex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1" fontId="5" fillId="8" borderId="1" xfId="1" applyNumberFormat="1" applyFont="1" applyFill="1" applyBorder="1" applyAlignment="1">
      <alignment horizontal="center" vertical="center" wrapText="1"/>
    </xf>
    <xf numFmtId="10" fontId="5" fillId="8" borderId="1" xfId="1" applyNumberFormat="1" applyFont="1" applyFill="1" applyBorder="1" applyAlignment="1">
      <alignment horizontal="center" vertical="center" wrapText="1"/>
    </xf>
    <xf numFmtId="1"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1" applyNumberFormat="1"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164" fontId="7" fillId="9" borderId="1" xfId="1" applyNumberFormat="1" applyFont="1" applyFill="1" applyBorder="1" applyAlignment="1">
      <alignment horizontal="center" vertical="center" wrapText="1"/>
    </xf>
    <xf numFmtId="10" fontId="7" fillId="9" borderId="1" xfId="1" applyNumberFormat="1" applyFont="1" applyFill="1" applyBorder="1" applyAlignment="1">
      <alignment horizontal="center" vertical="center" wrapText="1"/>
    </xf>
    <xf numFmtId="0" fontId="1" fillId="0" borderId="0" xfId="0" applyFont="1" applyAlignment="1">
      <alignment horizontal="center" vertical="center" wrapText="1"/>
    </xf>
    <xf numFmtId="10" fontId="28"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65" fontId="7" fillId="9" borderId="1" xfId="1" applyNumberFormat="1" applyFont="1" applyFill="1" applyBorder="1" applyAlignment="1">
      <alignment horizontal="center" vertical="center" wrapText="1"/>
    </xf>
    <xf numFmtId="165" fontId="19" fillId="8" borderId="1" xfId="1" applyNumberFormat="1" applyFont="1" applyFill="1" applyBorder="1" applyAlignment="1">
      <alignment horizontal="center" wrapText="1"/>
    </xf>
    <xf numFmtId="165" fontId="17" fillId="0" borderId="1" xfId="1" applyNumberFormat="1" applyFont="1" applyBorder="1" applyAlignment="1">
      <alignment horizontal="center" vertical="center" wrapText="1"/>
    </xf>
    <xf numFmtId="165" fontId="5" fillId="8" borderId="1" xfId="1" applyNumberFormat="1" applyFont="1" applyFill="1" applyBorder="1" applyAlignment="1">
      <alignment horizont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0" fontId="31" fillId="5" borderId="9" xfId="0" applyFont="1" applyFill="1" applyBorder="1" applyAlignment="1">
      <alignment horizontal="left" vertical="center" wrapText="1"/>
    </xf>
    <xf numFmtId="0" fontId="29" fillId="5" borderId="10" xfId="0" applyFont="1" applyFill="1" applyBorder="1" applyAlignment="1">
      <alignment horizontal="left" vertical="center" wrapText="1"/>
    </xf>
    <xf numFmtId="0" fontId="29" fillId="5" borderId="11"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6">
    <cellStyle name="Hyperlink" xfId="3" xr:uid="{1D55959D-F84D-4E2D-A05E-5A368F848CBC}"/>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8"/>
  <sheetViews>
    <sheetView tabSelected="1" topLeftCell="X22" zoomScaleNormal="100" workbookViewId="0">
      <selection activeCell="H7" sqref="H7:I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hidden="1" customWidth="1"/>
    <col min="22" max="24" width="14.28515625" style="88"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16" customWidth="1"/>
    <col min="45" max="46" width="16.5703125" style="1" customWidth="1"/>
    <col min="47" max="47" width="39.42578125" style="1" customWidth="1"/>
    <col min="48" max="16384" width="10.85546875" style="1"/>
  </cols>
  <sheetData>
    <row r="1" spans="1:44" s="6" customFormat="1" ht="61.5" customHeight="1">
      <c r="A1" s="129" t="s">
        <v>0</v>
      </c>
      <c r="B1" s="130"/>
      <c r="C1" s="130"/>
      <c r="D1" s="130"/>
      <c r="E1" s="130"/>
      <c r="F1" s="130"/>
      <c r="G1" s="130"/>
      <c r="H1" s="131" t="s">
        <v>1</v>
      </c>
      <c r="I1" s="132"/>
      <c r="V1" s="75"/>
      <c r="W1" s="75"/>
      <c r="X1" s="75"/>
      <c r="AP1" s="76"/>
      <c r="AQ1" s="76"/>
      <c r="AR1" s="76"/>
    </row>
    <row r="2" spans="1:44" s="8" customFormat="1">
      <c r="A2" s="46"/>
      <c r="B2" s="13"/>
      <c r="C2" s="13"/>
      <c r="D2" s="13"/>
      <c r="E2" s="13"/>
      <c r="F2" s="13"/>
      <c r="G2" s="13"/>
      <c r="H2" s="13"/>
      <c r="I2" s="13"/>
      <c r="J2" s="13"/>
      <c r="K2" s="13"/>
      <c r="L2" s="13"/>
      <c r="M2" s="13"/>
      <c r="N2" s="7"/>
      <c r="O2" s="7"/>
      <c r="P2" s="7"/>
      <c r="Q2" s="7"/>
      <c r="V2" s="76"/>
      <c r="W2" s="76"/>
      <c r="X2" s="76"/>
      <c r="AP2" s="76"/>
      <c r="AQ2" s="76"/>
      <c r="AR2" s="76"/>
    </row>
    <row r="3" spans="1:44" s="6" customFormat="1" ht="15" customHeight="1">
      <c r="A3" s="139" t="s">
        <v>2</v>
      </c>
      <c r="B3" s="140"/>
      <c r="C3" s="145" t="s">
        <v>3</v>
      </c>
      <c r="D3" s="146"/>
      <c r="F3" s="133" t="s">
        <v>4</v>
      </c>
      <c r="G3" s="133"/>
      <c r="H3" s="133"/>
      <c r="I3" s="133"/>
      <c r="V3" s="75"/>
      <c r="W3" s="75"/>
      <c r="X3" s="75"/>
      <c r="AP3" s="76"/>
      <c r="AQ3" s="76"/>
      <c r="AR3" s="76"/>
    </row>
    <row r="4" spans="1:44" s="6" customFormat="1" ht="15" customHeight="1">
      <c r="A4" s="141"/>
      <c r="B4" s="142"/>
      <c r="C4" s="147"/>
      <c r="D4" s="148"/>
      <c r="F4" s="14" t="s">
        <v>5</v>
      </c>
      <c r="G4" s="14" t="s">
        <v>6</v>
      </c>
      <c r="H4" s="133" t="s">
        <v>6</v>
      </c>
      <c r="I4" s="133"/>
      <c r="V4" s="75"/>
      <c r="W4" s="75"/>
      <c r="X4" s="75"/>
      <c r="AP4" s="76"/>
      <c r="AQ4" s="76"/>
      <c r="AR4" s="76"/>
    </row>
    <row r="5" spans="1:44" s="6" customFormat="1" ht="32.25" customHeight="1">
      <c r="A5" s="141"/>
      <c r="B5" s="142"/>
      <c r="C5" s="147"/>
      <c r="D5" s="148"/>
      <c r="F5" s="9">
        <v>1</v>
      </c>
      <c r="G5" s="9" t="s">
        <v>7</v>
      </c>
      <c r="H5" s="134" t="s">
        <v>8</v>
      </c>
      <c r="I5" s="134"/>
      <c r="V5" s="75"/>
      <c r="W5" s="75"/>
      <c r="X5" s="75"/>
      <c r="AP5" s="76"/>
      <c r="AQ5" s="76"/>
      <c r="AR5" s="76"/>
    </row>
    <row r="6" spans="1:44" s="6" customFormat="1" ht="60" customHeight="1">
      <c r="A6" s="143"/>
      <c r="B6" s="144"/>
      <c r="C6" s="149"/>
      <c r="D6" s="150"/>
      <c r="F6" s="151">
        <v>2</v>
      </c>
      <c r="G6" s="151" t="s">
        <v>9</v>
      </c>
      <c r="H6" s="125" t="s">
        <v>10</v>
      </c>
      <c r="I6" s="126"/>
      <c r="V6" s="75"/>
      <c r="W6" s="75"/>
      <c r="X6" s="75"/>
      <c r="AP6" s="76"/>
      <c r="AQ6" s="76"/>
      <c r="AR6" s="76"/>
    </row>
    <row r="7" spans="1:44" s="6" customFormat="1" ht="45" customHeight="1">
      <c r="A7" s="135" t="s">
        <v>11</v>
      </c>
      <c r="B7" s="136"/>
      <c r="C7" s="137">
        <v>2026</v>
      </c>
      <c r="D7" s="138"/>
      <c r="F7" s="152"/>
      <c r="G7" s="152"/>
      <c r="H7" s="127" t="s">
        <v>12</v>
      </c>
      <c r="I7" s="128"/>
      <c r="V7" s="75"/>
      <c r="W7" s="75"/>
      <c r="X7" s="75"/>
      <c r="AP7" s="76"/>
      <c r="AQ7" s="76"/>
      <c r="AR7" s="76"/>
    </row>
    <row r="8" spans="1:44" s="6" customFormat="1">
      <c r="V8" s="75"/>
      <c r="W8" s="75"/>
      <c r="X8" s="75"/>
      <c r="AP8" s="76"/>
      <c r="AQ8" s="76"/>
      <c r="AR8" s="76"/>
    </row>
    <row r="9" spans="1:44" ht="37.5" customHeight="1">
      <c r="A9" s="135" t="s">
        <v>13</v>
      </c>
      <c r="B9" s="136"/>
      <c r="C9" s="158" t="s">
        <v>14</v>
      </c>
      <c r="D9" s="135" t="s">
        <v>15</v>
      </c>
      <c r="E9" s="136"/>
      <c r="F9" s="158" t="s">
        <v>16</v>
      </c>
      <c r="G9" s="153" t="s">
        <v>17</v>
      </c>
      <c r="H9" s="154"/>
      <c r="I9" s="154"/>
      <c r="J9" s="154"/>
      <c r="K9" s="154"/>
      <c r="L9" s="155" t="s">
        <v>18</v>
      </c>
      <c r="M9" s="156"/>
      <c r="N9" s="156"/>
      <c r="O9" s="156"/>
      <c r="P9" s="156"/>
      <c r="Q9" s="157"/>
      <c r="R9" s="160" t="s">
        <v>19</v>
      </c>
      <c r="S9" s="161"/>
      <c r="T9" s="161"/>
      <c r="U9" s="162"/>
      <c r="V9" s="174" t="s">
        <v>20</v>
      </c>
      <c r="W9" s="175"/>
      <c r="X9" s="175"/>
      <c r="Y9" s="175"/>
      <c r="Z9" s="176"/>
      <c r="AA9" s="171" t="s">
        <v>21</v>
      </c>
      <c r="AB9" s="172"/>
      <c r="AC9" s="172"/>
      <c r="AD9" s="172"/>
      <c r="AE9" s="173"/>
      <c r="AF9" s="168" t="s">
        <v>22</v>
      </c>
      <c r="AG9" s="169"/>
      <c r="AH9" s="169"/>
      <c r="AI9" s="169"/>
      <c r="AJ9" s="170"/>
      <c r="AK9" s="165" t="s">
        <v>23</v>
      </c>
      <c r="AL9" s="166"/>
      <c r="AM9" s="166"/>
      <c r="AN9" s="166"/>
      <c r="AO9" s="167"/>
      <c r="AP9" s="163" t="s">
        <v>24</v>
      </c>
      <c r="AQ9" s="164"/>
      <c r="AR9" s="164"/>
    </row>
    <row r="10" spans="1:44" s="23" customFormat="1" ht="30">
      <c r="A10" s="28" t="s">
        <v>25</v>
      </c>
      <c r="B10" s="28" t="s">
        <v>26</v>
      </c>
      <c r="C10" s="159"/>
      <c r="D10" s="28" t="s">
        <v>27</v>
      </c>
      <c r="E10" s="28" t="s">
        <v>28</v>
      </c>
      <c r="F10" s="159"/>
      <c r="G10" s="19" t="s">
        <v>29</v>
      </c>
      <c r="H10" s="19" t="s">
        <v>30</v>
      </c>
      <c r="I10" s="19" t="s">
        <v>31</v>
      </c>
      <c r="J10" s="19" t="s">
        <v>32</v>
      </c>
      <c r="K10" s="19" t="s">
        <v>33</v>
      </c>
      <c r="L10" s="20" t="s">
        <v>34</v>
      </c>
      <c r="M10" s="20" t="s">
        <v>35</v>
      </c>
      <c r="N10" s="20" t="s">
        <v>36</v>
      </c>
      <c r="O10" s="20" t="s">
        <v>37</v>
      </c>
      <c r="P10" s="20" t="s">
        <v>38</v>
      </c>
      <c r="Q10" s="20" t="s">
        <v>39</v>
      </c>
      <c r="R10" s="22" t="s">
        <v>40</v>
      </c>
      <c r="S10" s="22" t="s">
        <v>41</v>
      </c>
      <c r="T10" s="22" t="s">
        <v>42</v>
      </c>
      <c r="U10" s="22" t="s">
        <v>43</v>
      </c>
      <c r="V10" s="27" t="s">
        <v>44</v>
      </c>
      <c r="W10" s="27" t="s">
        <v>45</v>
      </c>
      <c r="X10" s="27" t="s">
        <v>19</v>
      </c>
      <c r="Y10" s="27" t="s">
        <v>46</v>
      </c>
      <c r="Z10" s="27" t="s">
        <v>47</v>
      </c>
      <c r="AA10" s="21" t="s">
        <v>44</v>
      </c>
      <c r="AB10" s="21" t="s">
        <v>45</v>
      </c>
      <c r="AC10" s="21" t="s">
        <v>19</v>
      </c>
      <c r="AD10" s="21" t="s">
        <v>46</v>
      </c>
      <c r="AE10" s="21" t="s">
        <v>47</v>
      </c>
      <c r="AF10" s="26" t="s">
        <v>44</v>
      </c>
      <c r="AG10" s="26" t="s">
        <v>45</v>
      </c>
      <c r="AH10" s="26" t="s">
        <v>19</v>
      </c>
      <c r="AI10" s="26" t="s">
        <v>46</v>
      </c>
      <c r="AJ10" s="26" t="s">
        <v>47</v>
      </c>
      <c r="AK10" s="25" t="s">
        <v>44</v>
      </c>
      <c r="AL10" s="25" t="s">
        <v>45</v>
      </c>
      <c r="AM10" s="25" t="s">
        <v>19</v>
      </c>
      <c r="AN10" s="25" t="s">
        <v>46</v>
      </c>
      <c r="AO10" s="25" t="s">
        <v>47</v>
      </c>
      <c r="AP10" s="24" t="s">
        <v>44</v>
      </c>
      <c r="AQ10" s="24" t="s">
        <v>45</v>
      </c>
      <c r="AR10" s="24" t="s">
        <v>19</v>
      </c>
    </row>
    <row r="11" spans="1:44" s="5" customFormat="1" ht="99.75">
      <c r="A11" s="60" t="s">
        <v>48</v>
      </c>
      <c r="B11" s="61" t="s">
        <v>49</v>
      </c>
      <c r="C11" s="11" t="s">
        <v>50</v>
      </c>
      <c r="D11" s="11" t="s">
        <v>51</v>
      </c>
      <c r="E11" s="11" t="s">
        <v>52</v>
      </c>
      <c r="F11" s="11" t="s">
        <v>53</v>
      </c>
      <c r="G11" s="12" t="s">
        <v>54</v>
      </c>
      <c r="H11" s="63" t="s">
        <v>55</v>
      </c>
      <c r="I11" s="64" t="s">
        <v>56</v>
      </c>
      <c r="J11" s="12" t="s">
        <v>57</v>
      </c>
      <c r="K11" s="61" t="s">
        <v>58</v>
      </c>
      <c r="L11" s="12" t="s">
        <v>59</v>
      </c>
      <c r="M11" s="71">
        <v>0</v>
      </c>
      <c r="N11" s="71">
        <v>0.15</v>
      </c>
      <c r="O11" s="71">
        <v>0.2</v>
      </c>
      <c r="P11" s="71">
        <v>0.25</v>
      </c>
      <c r="Q11" s="65">
        <f t="shared" ref="Q11:Q16" si="0">MAX(M11:P11)</f>
        <v>0.25</v>
      </c>
      <c r="R11" s="62" t="s">
        <v>60</v>
      </c>
      <c r="S11" s="62" t="s">
        <v>61</v>
      </c>
      <c r="T11" s="4" t="s">
        <v>62</v>
      </c>
      <c r="U11" s="4" t="s">
        <v>63</v>
      </c>
      <c r="V11" s="77">
        <f>M11</f>
        <v>0</v>
      </c>
      <c r="W11" s="78">
        <v>0</v>
      </c>
      <c r="X11" s="123">
        <f t="shared" ref="X11:X21" si="1">IFERROR(IF(W11/V11&gt;1,1,W11/V11),0)</f>
        <v>0</v>
      </c>
      <c r="Y11" s="61" t="s">
        <v>64</v>
      </c>
      <c r="Z11" s="61" t="s">
        <v>64</v>
      </c>
      <c r="AA11" s="65">
        <f>N11</f>
        <v>0.15</v>
      </c>
      <c r="AB11" s="69"/>
      <c r="AC11" s="70">
        <f t="shared" ref="AC11:AC21" si="2">IFERROR(IF(AB11/AA11&gt;1,1,AB11/AA11),0)</f>
        <v>0</v>
      </c>
      <c r="AD11" s="62"/>
      <c r="AE11" s="62"/>
      <c r="AF11" s="65">
        <f>O11</f>
        <v>0.2</v>
      </c>
      <c r="AG11" s="69"/>
      <c r="AH11" s="70">
        <f t="shared" ref="AH11:AH21" si="3">IFERROR(IF(AG11/AF11&gt;1,1,AG11/AF11),0)</f>
        <v>0</v>
      </c>
      <c r="AI11" s="62"/>
      <c r="AJ11" s="62"/>
      <c r="AK11" s="65">
        <f>P11</f>
        <v>0.25</v>
      </c>
      <c r="AL11" s="69"/>
      <c r="AM11" s="70">
        <f t="shared" ref="AM11:AM21" si="4">IFERROR(IF(AL11/AK11&gt;1,1,AL11/AK11),0)</f>
        <v>0</v>
      </c>
      <c r="AN11" s="62"/>
      <c r="AO11" s="62"/>
      <c r="AP11" s="100">
        <f>Q11</f>
        <v>0.25</v>
      </c>
      <c r="AQ11" s="117">
        <f>IFERROR(MAX(W11,AB11,AG11,AL11)*0.33,0)</f>
        <v>0</v>
      </c>
      <c r="AR11" s="101">
        <f t="shared" ref="AR11:AR21" si="5">IFERROR(IF(AQ11/AP11&gt;1,1,AQ11/AP11),0)</f>
        <v>0</v>
      </c>
    </row>
    <row r="12" spans="1:44" s="5" customFormat="1" ht="150">
      <c r="A12" s="60" t="s">
        <v>65</v>
      </c>
      <c r="B12" s="61" t="s">
        <v>66</v>
      </c>
      <c r="C12" s="11" t="s">
        <v>67</v>
      </c>
      <c r="D12" s="11" t="s">
        <v>51</v>
      </c>
      <c r="E12" s="11" t="s">
        <v>68</v>
      </c>
      <c r="F12" s="11" t="s">
        <v>53</v>
      </c>
      <c r="G12" s="12" t="s">
        <v>69</v>
      </c>
      <c r="H12" s="63" t="s">
        <v>70</v>
      </c>
      <c r="I12" s="64" t="s">
        <v>56</v>
      </c>
      <c r="J12" s="12" t="s">
        <v>71</v>
      </c>
      <c r="K12" s="61" t="s">
        <v>72</v>
      </c>
      <c r="L12" s="12" t="s">
        <v>59</v>
      </c>
      <c r="M12" s="71">
        <v>0.15</v>
      </c>
      <c r="N12" s="71">
        <v>0.37</v>
      </c>
      <c r="O12" s="71">
        <v>0.51</v>
      </c>
      <c r="P12" s="71">
        <v>0.72</v>
      </c>
      <c r="Q12" s="65">
        <f t="shared" si="0"/>
        <v>0.72</v>
      </c>
      <c r="R12" s="67" t="s">
        <v>73</v>
      </c>
      <c r="S12" s="67" t="s">
        <v>74</v>
      </c>
      <c r="T12" s="4" t="s">
        <v>62</v>
      </c>
      <c r="U12" s="4" t="s">
        <v>63</v>
      </c>
      <c r="V12" s="79">
        <f t="shared" ref="V12:V21" si="6">M12</f>
        <v>0.15</v>
      </c>
      <c r="W12" s="91">
        <v>0.249</v>
      </c>
      <c r="X12" s="123">
        <f t="shared" si="1"/>
        <v>1</v>
      </c>
      <c r="Y12" s="92" t="s">
        <v>75</v>
      </c>
      <c r="Z12" s="92" t="s">
        <v>75</v>
      </c>
      <c r="AA12" s="66">
        <f t="shared" ref="AA12:AA21" si="7">N12</f>
        <v>0.37</v>
      </c>
      <c r="AB12" s="41"/>
      <c r="AC12" s="70">
        <f t="shared" si="2"/>
        <v>0</v>
      </c>
      <c r="AD12" s="4"/>
      <c r="AE12" s="4"/>
      <c r="AF12" s="66">
        <f t="shared" ref="AF12:AF21" si="8">O12</f>
        <v>0.51</v>
      </c>
      <c r="AG12" s="41"/>
      <c r="AH12" s="70">
        <f t="shared" si="3"/>
        <v>0</v>
      </c>
      <c r="AI12" s="4"/>
      <c r="AJ12" s="4"/>
      <c r="AK12" s="66">
        <f t="shared" ref="AK12:AK21" si="9">P12</f>
        <v>0.72</v>
      </c>
      <c r="AL12" s="41"/>
      <c r="AM12" s="70">
        <f t="shared" si="4"/>
        <v>0</v>
      </c>
      <c r="AN12" s="4"/>
      <c r="AO12" s="4"/>
      <c r="AP12" s="102">
        <f t="shared" ref="AP12:AP21" si="10">Q12</f>
        <v>0.72</v>
      </c>
      <c r="AQ12" s="117">
        <f>IFERROR(MAX(W12,AB12,AG12,AL12),0)</f>
        <v>0.249</v>
      </c>
      <c r="AR12" s="101">
        <f t="shared" si="5"/>
        <v>0.34583333333333333</v>
      </c>
    </row>
    <row r="13" spans="1:44" s="5" customFormat="1" ht="166.5">
      <c r="A13" s="60" t="s">
        <v>76</v>
      </c>
      <c r="B13" s="61" t="s">
        <v>77</v>
      </c>
      <c r="C13" s="11" t="s">
        <v>67</v>
      </c>
      <c r="D13" s="11" t="s">
        <v>51</v>
      </c>
      <c r="E13" s="11" t="s">
        <v>68</v>
      </c>
      <c r="F13" s="11" t="s">
        <v>53</v>
      </c>
      <c r="G13" s="12" t="s">
        <v>69</v>
      </c>
      <c r="H13" s="63" t="s">
        <v>78</v>
      </c>
      <c r="I13" s="64" t="s">
        <v>56</v>
      </c>
      <c r="J13" s="12" t="s">
        <v>79</v>
      </c>
      <c r="K13" s="61" t="s">
        <v>80</v>
      </c>
      <c r="L13" s="12" t="s">
        <v>59</v>
      </c>
      <c r="M13" s="71">
        <v>0.15</v>
      </c>
      <c r="N13" s="71">
        <v>0.33</v>
      </c>
      <c r="O13" s="71">
        <v>0.5</v>
      </c>
      <c r="P13" s="71">
        <v>0.67</v>
      </c>
      <c r="Q13" s="65">
        <f t="shared" si="0"/>
        <v>0.67</v>
      </c>
      <c r="R13" s="62" t="s">
        <v>73</v>
      </c>
      <c r="S13" s="62" t="s">
        <v>74</v>
      </c>
      <c r="T13" s="4" t="s">
        <v>62</v>
      </c>
      <c r="U13" s="4" t="s">
        <v>63</v>
      </c>
      <c r="V13" s="77">
        <f t="shared" si="6"/>
        <v>0.15</v>
      </c>
      <c r="W13" s="91">
        <v>0.35089999999999999</v>
      </c>
      <c r="X13" s="124">
        <f t="shared" si="1"/>
        <v>1</v>
      </c>
      <c r="Y13" s="92" t="s">
        <v>75</v>
      </c>
      <c r="Z13" s="92" t="s">
        <v>75</v>
      </c>
      <c r="AA13" s="65">
        <f t="shared" si="7"/>
        <v>0.33</v>
      </c>
      <c r="AB13" s="41"/>
      <c r="AC13" s="73">
        <f t="shared" si="2"/>
        <v>0</v>
      </c>
      <c r="AD13" s="4"/>
      <c r="AE13" s="4"/>
      <c r="AF13" s="65">
        <f t="shared" si="8"/>
        <v>0.5</v>
      </c>
      <c r="AG13" s="41"/>
      <c r="AH13" s="73">
        <f t="shared" si="3"/>
        <v>0</v>
      </c>
      <c r="AI13" s="4"/>
      <c r="AJ13" s="4"/>
      <c r="AK13" s="65">
        <f t="shared" si="9"/>
        <v>0.67</v>
      </c>
      <c r="AL13" s="41"/>
      <c r="AM13" s="73">
        <f t="shared" si="4"/>
        <v>0</v>
      </c>
      <c r="AN13" s="4"/>
      <c r="AO13" s="4"/>
      <c r="AP13" s="100">
        <f t="shared" si="10"/>
        <v>0.67</v>
      </c>
      <c r="AQ13" s="117">
        <f t="shared" ref="AQ13:AQ18" si="11">IFERROR(MAX(W13,AB13,AG13,AL13),0)</f>
        <v>0.35089999999999999</v>
      </c>
      <c r="AR13" s="103">
        <f t="shared" si="5"/>
        <v>0.52373134328358206</v>
      </c>
    </row>
    <row r="14" spans="1:44" s="5" customFormat="1" ht="216">
      <c r="A14" s="60" t="s">
        <v>81</v>
      </c>
      <c r="B14" s="61" t="s">
        <v>82</v>
      </c>
      <c r="C14" s="11" t="s">
        <v>67</v>
      </c>
      <c r="D14" s="11" t="s">
        <v>51</v>
      </c>
      <c r="E14" s="11" t="s">
        <v>83</v>
      </c>
      <c r="F14" s="11" t="s">
        <v>84</v>
      </c>
      <c r="G14" s="12" t="s">
        <v>69</v>
      </c>
      <c r="H14" s="63" t="s">
        <v>85</v>
      </c>
      <c r="I14" s="64" t="s">
        <v>56</v>
      </c>
      <c r="J14" s="12" t="s">
        <v>86</v>
      </c>
      <c r="K14" s="61" t="s">
        <v>87</v>
      </c>
      <c r="L14" s="12" t="s">
        <v>59</v>
      </c>
      <c r="M14" s="71">
        <v>0.45</v>
      </c>
      <c r="N14" s="71">
        <v>0.6</v>
      </c>
      <c r="O14" s="71">
        <v>0.8</v>
      </c>
      <c r="P14" s="71">
        <v>0.92</v>
      </c>
      <c r="Q14" s="65">
        <f t="shared" si="0"/>
        <v>0.92</v>
      </c>
      <c r="R14" s="62" t="s">
        <v>73</v>
      </c>
      <c r="S14" s="62" t="s">
        <v>88</v>
      </c>
      <c r="T14" s="4" t="s">
        <v>62</v>
      </c>
      <c r="U14" s="4" t="s">
        <v>63</v>
      </c>
      <c r="V14" s="77">
        <f t="shared" si="6"/>
        <v>0.45</v>
      </c>
      <c r="W14" s="91">
        <v>0.31859999999999999</v>
      </c>
      <c r="X14" s="124">
        <f t="shared" si="1"/>
        <v>0.70799999999999996</v>
      </c>
      <c r="Y14" s="92" t="s">
        <v>75</v>
      </c>
      <c r="Z14" s="92" t="s">
        <v>75</v>
      </c>
      <c r="AA14" s="65">
        <f t="shared" si="7"/>
        <v>0.6</v>
      </c>
      <c r="AB14" s="41"/>
      <c r="AC14" s="73">
        <f t="shared" si="2"/>
        <v>0</v>
      </c>
      <c r="AD14" s="4"/>
      <c r="AE14" s="4"/>
      <c r="AF14" s="65">
        <f t="shared" si="8"/>
        <v>0.8</v>
      </c>
      <c r="AG14" s="41"/>
      <c r="AH14" s="73">
        <f t="shared" si="3"/>
        <v>0</v>
      </c>
      <c r="AI14" s="4"/>
      <c r="AJ14" s="4"/>
      <c r="AK14" s="65">
        <f t="shared" si="9"/>
        <v>0.92</v>
      </c>
      <c r="AL14" s="41"/>
      <c r="AM14" s="73">
        <f t="shared" si="4"/>
        <v>0</v>
      </c>
      <c r="AN14" s="4"/>
      <c r="AO14" s="4"/>
      <c r="AP14" s="100">
        <f t="shared" si="10"/>
        <v>0.92</v>
      </c>
      <c r="AQ14" s="117">
        <f t="shared" si="11"/>
        <v>0.31859999999999999</v>
      </c>
      <c r="AR14" s="103">
        <f t="shared" si="5"/>
        <v>0.34630434782608693</v>
      </c>
    </row>
    <row r="15" spans="1:44" s="5" customFormat="1" ht="99.75">
      <c r="A15" s="60" t="s">
        <v>89</v>
      </c>
      <c r="B15" s="61" t="s">
        <v>90</v>
      </c>
      <c r="C15" s="11" t="s">
        <v>67</v>
      </c>
      <c r="D15" s="11" t="s">
        <v>51</v>
      </c>
      <c r="E15" s="11" t="s">
        <v>83</v>
      </c>
      <c r="F15" s="11" t="s">
        <v>84</v>
      </c>
      <c r="G15" s="12" t="s">
        <v>69</v>
      </c>
      <c r="H15" s="63" t="s">
        <v>91</v>
      </c>
      <c r="I15" s="64" t="s">
        <v>56</v>
      </c>
      <c r="J15" s="12" t="s">
        <v>92</v>
      </c>
      <c r="K15" s="61" t="s">
        <v>93</v>
      </c>
      <c r="L15" s="12" t="s">
        <v>59</v>
      </c>
      <c r="M15" s="71">
        <v>0.2</v>
      </c>
      <c r="N15" s="71">
        <v>0.38</v>
      </c>
      <c r="O15" s="71">
        <v>0.73</v>
      </c>
      <c r="P15" s="74">
        <v>0.98499999999999999</v>
      </c>
      <c r="Q15" s="65">
        <f t="shared" si="0"/>
        <v>0.98499999999999999</v>
      </c>
      <c r="R15" s="62" t="s">
        <v>73</v>
      </c>
      <c r="S15" s="62" t="s">
        <v>74</v>
      </c>
      <c r="T15" s="4" t="s">
        <v>62</v>
      </c>
      <c r="U15" s="4" t="s">
        <v>63</v>
      </c>
      <c r="V15" s="77">
        <f t="shared" si="6"/>
        <v>0.2</v>
      </c>
      <c r="W15" s="91">
        <v>0.28499999999999998</v>
      </c>
      <c r="X15" s="124">
        <f t="shared" si="1"/>
        <v>1</v>
      </c>
      <c r="Y15" s="92" t="s">
        <v>75</v>
      </c>
      <c r="Z15" s="92" t="s">
        <v>75</v>
      </c>
      <c r="AA15" s="65">
        <f t="shared" si="7"/>
        <v>0.38</v>
      </c>
      <c r="AB15" s="41"/>
      <c r="AC15" s="73">
        <f t="shared" si="2"/>
        <v>0</v>
      </c>
      <c r="AD15" s="4"/>
      <c r="AE15" s="4"/>
      <c r="AF15" s="65">
        <f t="shared" si="8"/>
        <v>0.73</v>
      </c>
      <c r="AG15" s="41"/>
      <c r="AH15" s="73">
        <f t="shared" si="3"/>
        <v>0</v>
      </c>
      <c r="AI15" s="4"/>
      <c r="AJ15" s="4"/>
      <c r="AK15" s="65">
        <f t="shared" si="9"/>
        <v>0.98499999999999999</v>
      </c>
      <c r="AL15" s="41"/>
      <c r="AM15" s="73">
        <f t="shared" si="4"/>
        <v>0</v>
      </c>
      <c r="AN15" s="4"/>
      <c r="AO15" s="4"/>
      <c r="AP15" s="100">
        <f t="shared" si="10"/>
        <v>0.98499999999999999</v>
      </c>
      <c r="AQ15" s="117">
        <f>IFERROR(MAX(W15,AB15,AG15,AL15),0)</f>
        <v>0.28499999999999998</v>
      </c>
      <c r="AR15" s="103">
        <f t="shared" si="5"/>
        <v>0.28934010152284262</v>
      </c>
    </row>
    <row r="16" spans="1:44" s="5" customFormat="1" ht="117">
      <c r="A16" s="60" t="s">
        <v>94</v>
      </c>
      <c r="B16" s="61" t="s">
        <v>95</v>
      </c>
      <c r="C16" s="11" t="s">
        <v>67</v>
      </c>
      <c r="D16" s="11" t="s">
        <v>51</v>
      </c>
      <c r="E16" s="11" t="s">
        <v>68</v>
      </c>
      <c r="F16" s="11" t="s">
        <v>84</v>
      </c>
      <c r="G16" s="12" t="s">
        <v>69</v>
      </c>
      <c r="H16" s="63" t="s">
        <v>96</v>
      </c>
      <c r="I16" s="64" t="s">
        <v>56</v>
      </c>
      <c r="J16" s="12" t="s">
        <v>97</v>
      </c>
      <c r="K16" s="61" t="s">
        <v>98</v>
      </c>
      <c r="L16" s="12" t="s">
        <v>59</v>
      </c>
      <c r="M16" s="71">
        <v>7.0000000000000007E-2</v>
      </c>
      <c r="N16" s="71">
        <v>0.17</v>
      </c>
      <c r="O16" s="71">
        <v>0.35</v>
      </c>
      <c r="P16" s="71">
        <v>0.45</v>
      </c>
      <c r="Q16" s="65">
        <f t="shared" si="0"/>
        <v>0.45</v>
      </c>
      <c r="R16" s="62" t="s">
        <v>73</v>
      </c>
      <c r="S16" s="62" t="s">
        <v>74</v>
      </c>
      <c r="T16" s="4" t="s">
        <v>62</v>
      </c>
      <c r="U16" s="4" t="s">
        <v>63</v>
      </c>
      <c r="V16" s="77">
        <f t="shared" si="6"/>
        <v>7.0000000000000007E-2</v>
      </c>
      <c r="W16" s="91">
        <v>3.3300000000000003E-2</v>
      </c>
      <c r="X16" s="124">
        <f t="shared" si="1"/>
        <v>0.4757142857142857</v>
      </c>
      <c r="Y16" s="92" t="s">
        <v>75</v>
      </c>
      <c r="Z16" s="92" t="s">
        <v>75</v>
      </c>
      <c r="AA16" s="65">
        <f t="shared" si="7"/>
        <v>0.17</v>
      </c>
      <c r="AB16" s="41"/>
      <c r="AC16" s="73">
        <f t="shared" si="2"/>
        <v>0</v>
      </c>
      <c r="AD16" s="4"/>
      <c r="AE16" s="4"/>
      <c r="AF16" s="65">
        <f t="shared" si="8"/>
        <v>0.35</v>
      </c>
      <c r="AG16" s="41"/>
      <c r="AH16" s="73">
        <f t="shared" si="3"/>
        <v>0</v>
      </c>
      <c r="AI16" s="4"/>
      <c r="AJ16" s="4"/>
      <c r="AK16" s="65">
        <f t="shared" si="9"/>
        <v>0.45</v>
      </c>
      <c r="AL16" s="41"/>
      <c r="AM16" s="73">
        <f t="shared" si="4"/>
        <v>0</v>
      </c>
      <c r="AN16" s="4"/>
      <c r="AO16" s="4"/>
      <c r="AP16" s="100">
        <f t="shared" si="10"/>
        <v>0.45</v>
      </c>
      <c r="AQ16" s="117">
        <f t="shared" si="11"/>
        <v>3.3300000000000003E-2</v>
      </c>
      <c r="AR16" s="103">
        <f t="shared" si="5"/>
        <v>7.400000000000001E-2</v>
      </c>
    </row>
    <row r="17" spans="1:44" s="5" customFormat="1" ht="315.75">
      <c r="A17" s="60" t="s">
        <v>99</v>
      </c>
      <c r="B17" s="61" t="s">
        <v>100</v>
      </c>
      <c r="C17" s="11" t="s">
        <v>67</v>
      </c>
      <c r="D17" s="11" t="s">
        <v>51</v>
      </c>
      <c r="E17" s="11" t="s">
        <v>83</v>
      </c>
      <c r="F17" s="11" t="s">
        <v>84</v>
      </c>
      <c r="G17" s="12" t="s">
        <v>69</v>
      </c>
      <c r="H17" s="63" t="s">
        <v>101</v>
      </c>
      <c r="I17" s="64" t="s">
        <v>56</v>
      </c>
      <c r="J17" s="12" t="s">
        <v>102</v>
      </c>
      <c r="K17" s="61" t="s">
        <v>103</v>
      </c>
      <c r="L17" s="12" t="s">
        <v>104</v>
      </c>
      <c r="M17" s="71">
        <v>0.98</v>
      </c>
      <c r="N17" s="71">
        <v>0.98</v>
      </c>
      <c r="O17" s="71">
        <v>0.98</v>
      </c>
      <c r="P17" s="71">
        <v>0.98</v>
      </c>
      <c r="Q17" s="65">
        <f>AVERAGE(M17:P17)</f>
        <v>0.98</v>
      </c>
      <c r="R17" s="62" t="s">
        <v>73</v>
      </c>
      <c r="S17" s="62" t="s">
        <v>105</v>
      </c>
      <c r="T17" s="4" t="s">
        <v>62</v>
      </c>
      <c r="U17" s="4" t="s">
        <v>63</v>
      </c>
      <c r="V17" s="77">
        <f t="shared" si="6"/>
        <v>0.98</v>
      </c>
      <c r="W17" s="91">
        <v>0.97</v>
      </c>
      <c r="X17" s="124">
        <f t="shared" si="1"/>
        <v>0.98979591836734693</v>
      </c>
      <c r="Y17" s="92" t="s">
        <v>75</v>
      </c>
      <c r="Z17" s="92" t="s">
        <v>75</v>
      </c>
      <c r="AA17" s="65">
        <f t="shared" si="7"/>
        <v>0.98</v>
      </c>
      <c r="AB17" s="41"/>
      <c r="AC17" s="73">
        <f t="shared" si="2"/>
        <v>0</v>
      </c>
      <c r="AD17" s="4"/>
      <c r="AE17" s="4"/>
      <c r="AF17" s="65">
        <f t="shared" si="8"/>
        <v>0.98</v>
      </c>
      <c r="AG17" s="41"/>
      <c r="AH17" s="73">
        <f t="shared" si="3"/>
        <v>0</v>
      </c>
      <c r="AI17" s="4"/>
      <c r="AJ17" s="4"/>
      <c r="AK17" s="65">
        <f t="shared" si="9"/>
        <v>0.98</v>
      </c>
      <c r="AL17" s="41"/>
      <c r="AM17" s="73">
        <f t="shared" si="4"/>
        <v>0</v>
      </c>
      <c r="AN17" s="4"/>
      <c r="AO17" s="4"/>
      <c r="AP17" s="100">
        <f t="shared" si="10"/>
        <v>0.98</v>
      </c>
      <c r="AQ17" s="117">
        <f t="shared" si="11"/>
        <v>0.97</v>
      </c>
      <c r="AR17" s="103">
        <f t="shared" si="5"/>
        <v>0.98979591836734693</v>
      </c>
    </row>
    <row r="18" spans="1:44" s="5" customFormat="1" ht="232.5">
      <c r="A18" s="60" t="s">
        <v>106</v>
      </c>
      <c r="B18" s="61" t="s">
        <v>107</v>
      </c>
      <c r="C18" s="11" t="s">
        <v>67</v>
      </c>
      <c r="D18" s="11" t="s">
        <v>51</v>
      </c>
      <c r="E18" s="11" t="s">
        <v>52</v>
      </c>
      <c r="F18" s="11" t="s">
        <v>53</v>
      </c>
      <c r="G18" s="12" t="s">
        <v>69</v>
      </c>
      <c r="H18" s="63" t="s">
        <v>108</v>
      </c>
      <c r="I18" s="64" t="s">
        <v>56</v>
      </c>
      <c r="J18" s="12" t="s">
        <v>109</v>
      </c>
      <c r="K18" s="61" t="s">
        <v>110</v>
      </c>
      <c r="L18" s="12" t="s">
        <v>59</v>
      </c>
      <c r="M18" s="71">
        <v>0.9</v>
      </c>
      <c r="N18" s="71">
        <v>0.93</v>
      </c>
      <c r="O18" s="71">
        <v>0.97</v>
      </c>
      <c r="P18" s="71">
        <v>1</v>
      </c>
      <c r="Q18" s="65">
        <f>MAX(M18:P18)</f>
        <v>1</v>
      </c>
      <c r="R18" s="67" t="s">
        <v>73</v>
      </c>
      <c r="S18" s="67" t="s">
        <v>111</v>
      </c>
      <c r="T18" s="4" t="s">
        <v>62</v>
      </c>
      <c r="U18" s="4" t="s">
        <v>63</v>
      </c>
      <c r="V18" s="79">
        <f t="shared" si="6"/>
        <v>0.9</v>
      </c>
      <c r="W18" s="89">
        <v>1</v>
      </c>
      <c r="X18" s="123">
        <f t="shared" si="1"/>
        <v>1</v>
      </c>
      <c r="Y18" s="92" t="s">
        <v>75</v>
      </c>
      <c r="Z18" s="92" t="s">
        <v>75</v>
      </c>
      <c r="AA18" s="66">
        <f t="shared" si="7"/>
        <v>0.93</v>
      </c>
      <c r="AB18" s="41"/>
      <c r="AC18" s="70">
        <f t="shared" si="2"/>
        <v>0</v>
      </c>
      <c r="AD18" s="4"/>
      <c r="AE18" s="4"/>
      <c r="AF18" s="66">
        <f t="shared" si="8"/>
        <v>0.97</v>
      </c>
      <c r="AG18" s="41"/>
      <c r="AH18" s="70">
        <f t="shared" si="3"/>
        <v>0</v>
      </c>
      <c r="AI18" s="4"/>
      <c r="AJ18" s="4"/>
      <c r="AK18" s="66">
        <f t="shared" si="9"/>
        <v>1</v>
      </c>
      <c r="AL18" s="41"/>
      <c r="AM18" s="70">
        <f t="shared" si="4"/>
        <v>0</v>
      </c>
      <c r="AN18" s="4"/>
      <c r="AO18" s="4"/>
      <c r="AP18" s="102">
        <f t="shared" si="10"/>
        <v>1</v>
      </c>
      <c r="AQ18" s="117">
        <f t="shared" si="11"/>
        <v>1</v>
      </c>
      <c r="AR18" s="101">
        <f t="shared" si="5"/>
        <v>1</v>
      </c>
    </row>
    <row r="19" spans="1:44" s="5" customFormat="1" ht="150">
      <c r="A19" s="60" t="s">
        <v>112</v>
      </c>
      <c r="B19" s="61" t="s">
        <v>113</v>
      </c>
      <c r="C19" s="11" t="s">
        <v>50</v>
      </c>
      <c r="D19" s="11" t="s">
        <v>114</v>
      </c>
      <c r="E19" s="11" t="s">
        <v>114</v>
      </c>
      <c r="F19" s="11" t="s">
        <v>115</v>
      </c>
      <c r="G19" s="12" t="s">
        <v>69</v>
      </c>
      <c r="H19" s="63" t="s">
        <v>116</v>
      </c>
      <c r="I19" s="64" t="s">
        <v>116</v>
      </c>
      <c r="J19" s="12" t="s">
        <v>117</v>
      </c>
      <c r="K19" s="61" t="s">
        <v>118</v>
      </c>
      <c r="L19" s="12" t="s">
        <v>119</v>
      </c>
      <c r="M19" s="72">
        <v>3</v>
      </c>
      <c r="N19" s="72">
        <v>3</v>
      </c>
      <c r="O19" s="72">
        <v>3</v>
      </c>
      <c r="P19" s="72">
        <v>3</v>
      </c>
      <c r="Q19" s="68">
        <f t="shared" ref="Q19:Q21" si="12">SUM(M19:P19)</f>
        <v>12</v>
      </c>
      <c r="R19" s="67" t="s">
        <v>120</v>
      </c>
      <c r="S19" s="67" t="s">
        <v>121</v>
      </c>
      <c r="T19" s="4" t="s">
        <v>62</v>
      </c>
      <c r="U19" s="4" t="s">
        <v>62</v>
      </c>
      <c r="V19" s="80">
        <f t="shared" si="6"/>
        <v>3</v>
      </c>
      <c r="W19" s="93">
        <v>3</v>
      </c>
      <c r="X19" s="123">
        <f t="shared" si="1"/>
        <v>1</v>
      </c>
      <c r="Y19" s="92" t="s">
        <v>122</v>
      </c>
      <c r="Z19" s="94" t="s">
        <v>123</v>
      </c>
      <c r="AA19" s="68">
        <f t="shared" si="7"/>
        <v>3</v>
      </c>
      <c r="AB19" s="41"/>
      <c r="AC19" s="70">
        <f t="shared" si="2"/>
        <v>0</v>
      </c>
      <c r="AD19" s="4"/>
      <c r="AE19" s="4"/>
      <c r="AF19" s="68">
        <f t="shared" si="8"/>
        <v>3</v>
      </c>
      <c r="AG19" s="41"/>
      <c r="AH19" s="70">
        <f t="shared" si="3"/>
        <v>0</v>
      </c>
      <c r="AI19" s="4"/>
      <c r="AJ19" s="4"/>
      <c r="AK19" s="68">
        <f t="shared" si="9"/>
        <v>3</v>
      </c>
      <c r="AL19" s="41"/>
      <c r="AM19" s="70">
        <f t="shared" si="4"/>
        <v>0</v>
      </c>
      <c r="AN19" s="4"/>
      <c r="AO19" s="4"/>
      <c r="AP19" s="104">
        <f t="shared" si="10"/>
        <v>12</v>
      </c>
      <c r="AQ19" s="118">
        <f>IFERROR(W19+AB19+AG19+AL19,0)</f>
        <v>3</v>
      </c>
      <c r="AR19" s="101">
        <f t="shared" si="5"/>
        <v>0.25</v>
      </c>
    </row>
    <row r="20" spans="1:44" s="5" customFormat="1" ht="117">
      <c r="A20" s="60" t="s">
        <v>124</v>
      </c>
      <c r="B20" s="61" t="s">
        <v>125</v>
      </c>
      <c r="C20" s="11" t="s">
        <v>50</v>
      </c>
      <c r="D20" s="11" t="s">
        <v>114</v>
      </c>
      <c r="E20" s="11" t="s">
        <v>114</v>
      </c>
      <c r="F20" s="11" t="s">
        <v>115</v>
      </c>
      <c r="G20" s="12" t="s">
        <v>69</v>
      </c>
      <c r="H20" s="63" t="s">
        <v>126</v>
      </c>
      <c r="I20" s="64" t="s">
        <v>126</v>
      </c>
      <c r="J20" s="12" t="s">
        <v>127</v>
      </c>
      <c r="K20" s="61" t="s">
        <v>128</v>
      </c>
      <c r="L20" s="12" t="s">
        <v>119</v>
      </c>
      <c r="M20" s="72">
        <v>3</v>
      </c>
      <c r="N20" s="72">
        <v>5</v>
      </c>
      <c r="O20" s="72">
        <v>6</v>
      </c>
      <c r="P20" s="72">
        <v>4</v>
      </c>
      <c r="Q20" s="68">
        <f t="shared" si="12"/>
        <v>18</v>
      </c>
      <c r="R20" s="67" t="s">
        <v>129</v>
      </c>
      <c r="S20" s="67" t="s">
        <v>121</v>
      </c>
      <c r="T20" s="4" t="s">
        <v>62</v>
      </c>
      <c r="U20" s="4" t="s">
        <v>62</v>
      </c>
      <c r="V20" s="80">
        <f t="shared" si="6"/>
        <v>3</v>
      </c>
      <c r="W20" s="93">
        <v>3</v>
      </c>
      <c r="X20" s="123">
        <f t="shared" si="1"/>
        <v>1</v>
      </c>
      <c r="Y20" s="4" t="s">
        <v>130</v>
      </c>
      <c r="Z20" s="94" t="s">
        <v>123</v>
      </c>
      <c r="AA20" s="68">
        <f t="shared" si="7"/>
        <v>5</v>
      </c>
      <c r="AB20" s="41"/>
      <c r="AC20" s="70">
        <f t="shared" si="2"/>
        <v>0</v>
      </c>
      <c r="AD20" s="4"/>
      <c r="AE20" s="4"/>
      <c r="AF20" s="68">
        <f t="shared" si="8"/>
        <v>6</v>
      </c>
      <c r="AG20" s="41"/>
      <c r="AH20" s="70">
        <f t="shared" si="3"/>
        <v>0</v>
      </c>
      <c r="AI20" s="4"/>
      <c r="AJ20" s="4"/>
      <c r="AK20" s="68">
        <f t="shared" si="9"/>
        <v>4</v>
      </c>
      <c r="AL20" s="41"/>
      <c r="AM20" s="70">
        <f t="shared" si="4"/>
        <v>0</v>
      </c>
      <c r="AN20" s="4"/>
      <c r="AO20" s="4"/>
      <c r="AP20" s="104">
        <f t="shared" si="10"/>
        <v>18</v>
      </c>
      <c r="AQ20" s="118">
        <f>IFERROR(W20+AB20+AG20+AL20,0)</f>
        <v>3</v>
      </c>
      <c r="AR20" s="101">
        <f t="shared" si="5"/>
        <v>0.16666666666666666</v>
      </c>
    </row>
    <row r="21" spans="1:44" s="5" customFormat="1" ht="182.25">
      <c r="A21" s="60" t="s">
        <v>131</v>
      </c>
      <c r="B21" s="61" t="s">
        <v>132</v>
      </c>
      <c r="C21" s="11" t="s">
        <v>50</v>
      </c>
      <c r="D21" s="11" t="s">
        <v>114</v>
      </c>
      <c r="E21" s="11" t="s">
        <v>114</v>
      </c>
      <c r="F21" s="11" t="s">
        <v>115</v>
      </c>
      <c r="G21" s="12" t="s">
        <v>69</v>
      </c>
      <c r="H21" s="63" t="s">
        <v>133</v>
      </c>
      <c r="I21" s="64" t="s">
        <v>134</v>
      </c>
      <c r="J21" s="12" t="s">
        <v>135</v>
      </c>
      <c r="K21" s="61" t="s">
        <v>136</v>
      </c>
      <c r="L21" s="12" t="s">
        <v>119</v>
      </c>
      <c r="M21" s="72">
        <v>3</v>
      </c>
      <c r="N21" s="72">
        <v>4</v>
      </c>
      <c r="O21" s="72">
        <v>4</v>
      </c>
      <c r="P21" s="72">
        <v>4</v>
      </c>
      <c r="Q21" s="68">
        <f t="shared" si="12"/>
        <v>15</v>
      </c>
      <c r="R21" s="67" t="s">
        <v>137</v>
      </c>
      <c r="S21" s="67" t="s">
        <v>138</v>
      </c>
      <c r="T21" s="4" t="s">
        <v>62</v>
      </c>
      <c r="U21" s="4" t="s">
        <v>62</v>
      </c>
      <c r="V21" s="80">
        <f t="shared" si="6"/>
        <v>3</v>
      </c>
      <c r="W21" s="93">
        <v>3</v>
      </c>
      <c r="X21" s="123">
        <f t="shared" si="1"/>
        <v>1</v>
      </c>
      <c r="Y21" s="4" t="s">
        <v>139</v>
      </c>
      <c r="Z21" s="94" t="s">
        <v>123</v>
      </c>
      <c r="AA21" s="68">
        <f t="shared" si="7"/>
        <v>4</v>
      </c>
      <c r="AB21" s="41"/>
      <c r="AC21" s="70">
        <f t="shared" si="2"/>
        <v>0</v>
      </c>
      <c r="AD21" s="4"/>
      <c r="AE21" s="4"/>
      <c r="AF21" s="68">
        <f t="shared" si="8"/>
        <v>4</v>
      </c>
      <c r="AG21" s="41"/>
      <c r="AH21" s="70">
        <f t="shared" si="3"/>
        <v>0</v>
      </c>
      <c r="AI21" s="4"/>
      <c r="AJ21" s="4"/>
      <c r="AK21" s="68">
        <f t="shared" si="9"/>
        <v>4</v>
      </c>
      <c r="AL21" s="41"/>
      <c r="AM21" s="70">
        <f t="shared" si="4"/>
        <v>0</v>
      </c>
      <c r="AN21" s="4"/>
      <c r="AO21" s="4"/>
      <c r="AP21" s="104">
        <f t="shared" si="10"/>
        <v>15</v>
      </c>
      <c r="AQ21" s="118">
        <f>IFERROR(W21+AB21+AG21+AL21,0)</f>
        <v>3</v>
      </c>
      <c r="AR21" s="101">
        <f t="shared" si="5"/>
        <v>0.2</v>
      </c>
    </row>
    <row r="22" spans="1:44" s="2" customFormat="1" ht="15.75">
      <c r="A22" s="17"/>
      <c r="B22" s="15" t="s">
        <v>140</v>
      </c>
      <c r="C22" s="17"/>
      <c r="D22" s="17"/>
      <c r="E22" s="17"/>
      <c r="F22" s="17"/>
      <c r="G22" s="17"/>
      <c r="H22" s="17"/>
      <c r="I22" s="17"/>
      <c r="J22" s="17"/>
      <c r="K22" s="17"/>
      <c r="L22" s="17"/>
      <c r="M22" s="38"/>
      <c r="N22" s="38"/>
      <c r="O22" s="38"/>
      <c r="P22" s="38"/>
      <c r="Q22" s="38"/>
      <c r="R22" s="17"/>
      <c r="S22" s="17"/>
      <c r="T22" s="17"/>
      <c r="U22" s="38"/>
      <c r="V22" s="81"/>
      <c r="W22" s="81"/>
      <c r="X22" s="122">
        <f>AVERAGE(X12:X21)*80%</f>
        <v>0.73388081632653079</v>
      </c>
      <c r="Y22" s="16"/>
      <c r="Z22" s="16"/>
      <c r="AA22" s="38"/>
      <c r="AB22" s="34"/>
      <c r="AC22" s="42">
        <f>AVERAGE(AC11:AC21)*80%</f>
        <v>0</v>
      </c>
      <c r="AD22" s="16"/>
      <c r="AE22" s="16"/>
      <c r="AF22" s="38"/>
      <c r="AG22" s="34"/>
      <c r="AH22" s="42">
        <f>AVERAGE(AH11:AH21)*80%</f>
        <v>0</v>
      </c>
      <c r="AI22" s="16"/>
      <c r="AJ22" s="16"/>
      <c r="AK22" s="38"/>
      <c r="AL22" s="34"/>
      <c r="AM22" s="42">
        <f>AVERAGE(AM11:AM21)*80%</f>
        <v>0</v>
      </c>
      <c r="AN22" s="17"/>
      <c r="AO22" s="17"/>
      <c r="AP22" s="108"/>
      <c r="AQ22" s="109"/>
      <c r="AR22" s="109">
        <f>AVERAGE(AR12:AR21)*80%</f>
        <v>0.33485373687998865</v>
      </c>
    </row>
    <row r="23" spans="1:44" s="5" customFormat="1" ht="99.75">
      <c r="A23" s="30" t="s">
        <v>141</v>
      </c>
      <c r="B23" s="52" t="s">
        <v>142</v>
      </c>
      <c r="C23" s="31" t="s">
        <v>143</v>
      </c>
      <c r="D23" s="31" t="s">
        <v>144</v>
      </c>
      <c r="E23" s="31" t="s">
        <v>145</v>
      </c>
      <c r="F23" s="31" t="s">
        <v>146</v>
      </c>
      <c r="G23" s="31" t="s">
        <v>69</v>
      </c>
      <c r="H23" s="52" t="s">
        <v>147</v>
      </c>
      <c r="I23" s="52" t="s">
        <v>56</v>
      </c>
      <c r="J23" s="53">
        <v>0.87</v>
      </c>
      <c r="K23" s="54" t="s">
        <v>148</v>
      </c>
      <c r="L23" s="32" t="s">
        <v>119</v>
      </c>
      <c r="M23" s="55">
        <v>0</v>
      </c>
      <c r="N23" s="55">
        <v>1</v>
      </c>
      <c r="O23" s="55">
        <v>0</v>
      </c>
      <c r="P23" s="55">
        <v>1</v>
      </c>
      <c r="Q23" s="55">
        <f>SUM(M23:P23)</f>
        <v>2</v>
      </c>
      <c r="R23" s="52" t="s">
        <v>149</v>
      </c>
      <c r="S23" s="52" t="s">
        <v>150</v>
      </c>
      <c r="T23" s="31" t="s">
        <v>62</v>
      </c>
      <c r="U23" s="31" t="s">
        <v>151</v>
      </c>
      <c r="V23" s="82">
        <f>M23</f>
        <v>0</v>
      </c>
      <c r="W23" s="82">
        <v>0</v>
      </c>
      <c r="X23" s="121">
        <f t="shared" ref="X23:X26" si="13">IFERROR(IF(W23/V23&gt;1,1,W23/V23),0)</f>
        <v>0</v>
      </c>
      <c r="Y23" s="61" t="s">
        <v>64</v>
      </c>
      <c r="Z23" s="61" t="s">
        <v>64</v>
      </c>
      <c r="AA23" s="55">
        <f>N23</f>
        <v>1</v>
      </c>
      <c r="AB23" s="35"/>
      <c r="AC23" s="43">
        <f t="shared" ref="AC23:AC26" si="14">IFERROR(IF(AB23/AA23&gt;1,1,AB23/AA23),0)</f>
        <v>0</v>
      </c>
      <c r="AD23" s="31"/>
      <c r="AE23" s="31"/>
      <c r="AF23" s="55">
        <f>O23</f>
        <v>0</v>
      </c>
      <c r="AG23" s="35"/>
      <c r="AH23" s="43">
        <f t="shared" ref="AH23:AH26" si="15">IFERROR(IF(AG23/AF23&gt;1,1,AG23/AF23),0)</f>
        <v>0</v>
      </c>
      <c r="AI23" s="31"/>
      <c r="AJ23" s="31"/>
      <c r="AK23" s="55">
        <f>P23</f>
        <v>1</v>
      </c>
      <c r="AL23" s="35"/>
      <c r="AM23" s="43">
        <f t="shared" ref="AM23:AM26" si="16">IFERROR(IF(AL23/AK23&gt;1,1,AL23/AK23),0)</f>
        <v>0</v>
      </c>
      <c r="AN23" s="31"/>
      <c r="AO23" s="31"/>
      <c r="AP23" s="105">
        <f>Q23</f>
        <v>2</v>
      </c>
      <c r="AQ23" s="118">
        <f>IFERROR(AB23+AL23,0)</f>
        <v>0</v>
      </c>
      <c r="AR23" s="106">
        <f t="shared" ref="AR23:AR26" si="17">IFERROR(IF(AQ23/AP23&gt;1,1,AQ23/AP23),0)</f>
        <v>0</v>
      </c>
    </row>
    <row r="24" spans="1:44" s="5" customFormat="1" ht="409.6">
      <c r="A24" s="30" t="s">
        <v>152</v>
      </c>
      <c r="B24" s="52" t="s">
        <v>153</v>
      </c>
      <c r="C24" s="31" t="s">
        <v>67</v>
      </c>
      <c r="D24" s="31" t="s">
        <v>154</v>
      </c>
      <c r="E24" s="31" t="s">
        <v>155</v>
      </c>
      <c r="F24" s="31" t="s">
        <v>156</v>
      </c>
      <c r="G24" s="31" t="s">
        <v>69</v>
      </c>
      <c r="H24" s="52" t="s">
        <v>157</v>
      </c>
      <c r="I24" s="52" t="s">
        <v>56</v>
      </c>
      <c r="J24" s="56">
        <v>1</v>
      </c>
      <c r="K24" s="52" t="s">
        <v>158</v>
      </c>
      <c r="L24" s="32" t="s">
        <v>104</v>
      </c>
      <c r="M24" s="56">
        <v>1</v>
      </c>
      <c r="N24" s="56">
        <v>1</v>
      </c>
      <c r="O24" s="56">
        <v>1</v>
      </c>
      <c r="P24" s="56">
        <v>1</v>
      </c>
      <c r="Q24" s="56">
        <f>AVERAGE(M24:P24)</f>
        <v>1</v>
      </c>
      <c r="R24" s="52" t="s">
        <v>159</v>
      </c>
      <c r="S24" s="52" t="s">
        <v>160</v>
      </c>
      <c r="T24" s="31" t="s">
        <v>62</v>
      </c>
      <c r="U24" s="31" t="s">
        <v>161</v>
      </c>
      <c r="V24" s="83">
        <f t="shared" ref="V24:V26" si="18">M24</f>
        <v>1</v>
      </c>
      <c r="W24" s="95">
        <v>0.9677</v>
      </c>
      <c r="X24" s="121">
        <f t="shared" si="13"/>
        <v>0.9677</v>
      </c>
      <c r="Y24" s="31" t="s">
        <v>162</v>
      </c>
      <c r="Z24" s="96" t="s">
        <v>163</v>
      </c>
      <c r="AA24" s="56">
        <f t="shared" ref="AA24:AA26" si="19">N24</f>
        <v>1</v>
      </c>
      <c r="AB24" s="35"/>
      <c r="AC24" s="43">
        <f t="shared" si="14"/>
        <v>0</v>
      </c>
      <c r="AD24" s="31"/>
      <c r="AE24" s="31"/>
      <c r="AF24" s="56">
        <f t="shared" ref="AF24:AF26" si="20">O24</f>
        <v>1</v>
      </c>
      <c r="AG24" s="35"/>
      <c r="AH24" s="43">
        <f t="shared" si="15"/>
        <v>0</v>
      </c>
      <c r="AI24" s="31"/>
      <c r="AJ24" s="31"/>
      <c r="AK24" s="56">
        <f t="shared" ref="AK24:AK26" si="21">P24</f>
        <v>1</v>
      </c>
      <c r="AL24" s="35"/>
      <c r="AM24" s="43">
        <f t="shared" si="16"/>
        <v>0</v>
      </c>
      <c r="AN24" s="31"/>
      <c r="AO24" s="31"/>
      <c r="AP24" s="107">
        <f t="shared" ref="AP24:AP26" si="22">Q24</f>
        <v>1</v>
      </c>
      <c r="AQ24" s="117">
        <f>IFERROR(AVERAGE(W24,AB24,AG24,AL24)*0.25,0)</f>
        <v>0.241925</v>
      </c>
      <c r="AR24" s="106">
        <f t="shared" si="17"/>
        <v>0.241925</v>
      </c>
    </row>
    <row r="25" spans="1:44" s="5" customFormat="1" ht="117">
      <c r="A25" s="30" t="s">
        <v>164</v>
      </c>
      <c r="B25" s="57" t="s">
        <v>165</v>
      </c>
      <c r="C25" s="31" t="s">
        <v>143</v>
      </c>
      <c r="D25" s="31" t="s">
        <v>144</v>
      </c>
      <c r="E25" s="31" t="s">
        <v>166</v>
      </c>
      <c r="F25" s="31" t="s">
        <v>167</v>
      </c>
      <c r="G25" s="31" t="s">
        <v>69</v>
      </c>
      <c r="H25" s="52" t="s">
        <v>168</v>
      </c>
      <c r="I25" s="54" t="s">
        <v>56</v>
      </c>
      <c r="J25" s="58" t="s">
        <v>169</v>
      </c>
      <c r="K25" s="52" t="s">
        <v>170</v>
      </c>
      <c r="L25" s="32" t="s">
        <v>119</v>
      </c>
      <c r="M25" s="56">
        <v>1</v>
      </c>
      <c r="N25" s="56">
        <v>0</v>
      </c>
      <c r="O25" s="56">
        <v>0</v>
      </c>
      <c r="P25" s="56">
        <v>0</v>
      </c>
      <c r="Q25" s="59">
        <f>SUM(M25:P25)</f>
        <v>1</v>
      </c>
      <c r="R25" s="52" t="s">
        <v>171</v>
      </c>
      <c r="S25" s="52" t="s">
        <v>172</v>
      </c>
      <c r="T25" s="31" t="s">
        <v>62</v>
      </c>
      <c r="U25" s="31" t="s">
        <v>173</v>
      </c>
      <c r="V25" s="83">
        <f t="shared" si="18"/>
        <v>1</v>
      </c>
      <c r="W25" s="90">
        <f>2/2</f>
        <v>1</v>
      </c>
      <c r="X25" s="121">
        <f t="shared" si="13"/>
        <v>1</v>
      </c>
      <c r="Y25" s="97" t="s">
        <v>174</v>
      </c>
      <c r="Z25" s="98" t="s">
        <v>175</v>
      </c>
      <c r="AA25" s="56">
        <f t="shared" si="19"/>
        <v>0</v>
      </c>
      <c r="AB25" s="35"/>
      <c r="AC25" s="43">
        <f t="shared" si="14"/>
        <v>0</v>
      </c>
      <c r="AD25" s="31"/>
      <c r="AE25" s="31"/>
      <c r="AF25" s="56">
        <f t="shared" si="20"/>
        <v>0</v>
      </c>
      <c r="AG25" s="35"/>
      <c r="AH25" s="43">
        <f t="shared" si="15"/>
        <v>0</v>
      </c>
      <c r="AI25" s="31"/>
      <c r="AJ25" s="31"/>
      <c r="AK25" s="56">
        <f t="shared" si="21"/>
        <v>0</v>
      </c>
      <c r="AL25" s="35"/>
      <c r="AM25" s="43">
        <f t="shared" si="16"/>
        <v>0</v>
      </c>
      <c r="AN25" s="31"/>
      <c r="AO25" s="31"/>
      <c r="AP25" s="107">
        <f t="shared" si="22"/>
        <v>1</v>
      </c>
      <c r="AQ25" s="117">
        <f>IFERROR(W25,0)</f>
        <v>1</v>
      </c>
      <c r="AR25" s="106">
        <f t="shared" si="17"/>
        <v>1</v>
      </c>
    </row>
    <row r="26" spans="1:44" s="5" customFormat="1" ht="133.5">
      <c r="A26" s="30" t="s">
        <v>176</v>
      </c>
      <c r="B26" s="57" t="s">
        <v>177</v>
      </c>
      <c r="C26" s="31" t="s">
        <v>143</v>
      </c>
      <c r="D26" s="31" t="s">
        <v>144</v>
      </c>
      <c r="E26" s="31" t="s">
        <v>166</v>
      </c>
      <c r="F26" s="31" t="s">
        <v>167</v>
      </c>
      <c r="G26" s="31" t="s">
        <v>69</v>
      </c>
      <c r="H26" s="52" t="s">
        <v>178</v>
      </c>
      <c r="I26" s="54" t="s">
        <v>56</v>
      </c>
      <c r="J26" s="58" t="s">
        <v>179</v>
      </c>
      <c r="K26" s="52" t="s">
        <v>180</v>
      </c>
      <c r="L26" s="32" t="s">
        <v>104</v>
      </c>
      <c r="M26" s="56">
        <v>1</v>
      </c>
      <c r="N26" s="56">
        <v>1</v>
      </c>
      <c r="O26" s="56">
        <v>1</v>
      </c>
      <c r="P26" s="56">
        <v>1</v>
      </c>
      <c r="Q26" s="56">
        <f>AVERAGE(M26:P26)</f>
        <v>1</v>
      </c>
      <c r="R26" s="52" t="s">
        <v>171</v>
      </c>
      <c r="S26" s="52" t="s">
        <v>172</v>
      </c>
      <c r="T26" s="31" t="s">
        <v>62</v>
      </c>
      <c r="U26" s="31" t="s">
        <v>173</v>
      </c>
      <c r="V26" s="83">
        <f t="shared" si="18"/>
        <v>1</v>
      </c>
      <c r="W26" s="90">
        <f>32/33</f>
        <v>0.96969696969696972</v>
      </c>
      <c r="X26" s="121">
        <f t="shared" si="13"/>
        <v>0.96969696969696972</v>
      </c>
      <c r="Y26" s="99" t="s">
        <v>181</v>
      </c>
      <c r="Z26" s="52" t="s">
        <v>175</v>
      </c>
      <c r="AA26" s="56">
        <f t="shared" si="19"/>
        <v>1</v>
      </c>
      <c r="AB26" s="35"/>
      <c r="AC26" s="43">
        <f t="shared" si="14"/>
        <v>0</v>
      </c>
      <c r="AD26" s="31"/>
      <c r="AE26" s="31"/>
      <c r="AF26" s="56">
        <f t="shared" si="20"/>
        <v>1</v>
      </c>
      <c r="AG26" s="35"/>
      <c r="AH26" s="43">
        <f t="shared" si="15"/>
        <v>0</v>
      </c>
      <c r="AI26" s="31"/>
      <c r="AJ26" s="31"/>
      <c r="AK26" s="56">
        <f t="shared" si="21"/>
        <v>1</v>
      </c>
      <c r="AL26" s="35"/>
      <c r="AM26" s="43">
        <f t="shared" si="16"/>
        <v>0</v>
      </c>
      <c r="AN26" s="31"/>
      <c r="AO26" s="31"/>
      <c r="AP26" s="107">
        <f t="shared" si="22"/>
        <v>1</v>
      </c>
      <c r="AQ26" s="117">
        <f>IFERROR(AVERAGE(W26,AB26,AG26,AL26)*0.25,0)</f>
        <v>0.24242424242424243</v>
      </c>
      <c r="AR26" s="106">
        <f t="shared" si="17"/>
        <v>0.24242424242424243</v>
      </c>
    </row>
    <row r="27" spans="1:44" s="2" customFormat="1" ht="17.25">
      <c r="A27" s="33"/>
      <c r="B27" s="33" t="s">
        <v>182</v>
      </c>
      <c r="C27" s="33"/>
      <c r="D27" s="33"/>
      <c r="E27" s="33"/>
      <c r="F27" s="33"/>
      <c r="G27" s="33"/>
      <c r="H27" s="33"/>
      <c r="I27" s="33"/>
      <c r="J27" s="33"/>
      <c r="K27" s="33"/>
      <c r="L27" s="33"/>
      <c r="M27" s="39"/>
      <c r="N27" s="39"/>
      <c r="O27" s="39"/>
      <c r="P27" s="39"/>
      <c r="Q27" s="39"/>
      <c r="R27" s="33"/>
      <c r="S27" s="33"/>
      <c r="T27" s="33"/>
      <c r="U27" s="33"/>
      <c r="V27" s="84"/>
      <c r="W27" s="85"/>
      <c r="X27" s="120">
        <f>AVERAGE(X24,X25,X26)*20%</f>
        <v>0.19582646464646464</v>
      </c>
      <c r="Y27" s="33"/>
      <c r="Z27" s="33"/>
      <c r="AA27" s="39"/>
      <c r="AB27" s="36"/>
      <c r="AC27" s="44">
        <f>AVERAGE(AC23,AC24,AC26)*20%</f>
        <v>0</v>
      </c>
      <c r="AD27" s="33"/>
      <c r="AE27" s="33"/>
      <c r="AF27" s="39"/>
      <c r="AG27" s="36"/>
      <c r="AH27" s="44">
        <f>AVERAGE(AH24,AH26)*20%</f>
        <v>0</v>
      </c>
      <c r="AI27" s="33"/>
      <c r="AJ27" s="33"/>
      <c r="AK27" s="39"/>
      <c r="AL27" s="36"/>
      <c r="AM27" s="44">
        <f>AVERAGE(AM23,AM24,AM26)*20%</f>
        <v>0</v>
      </c>
      <c r="AN27" s="33"/>
      <c r="AO27" s="33"/>
      <c r="AP27" s="110"/>
      <c r="AQ27" s="111"/>
      <c r="AR27" s="112">
        <f>AVERAGE(AR24:AR26)*20%</f>
        <v>9.8956616161616162E-2</v>
      </c>
    </row>
    <row r="28" spans="1:44" s="3" customFormat="1" ht="41.25">
      <c r="A28" s="18"/>
      <c r="B28" s="18" t="s">
        <v>183</v>
      </c>
      <c r="C28" s="18"/>
      <c r="D28" s="18"/>
      <c r="E28" s="18"/>
      <c r="F28" s="18"/>
      <c r="G28" s="18"/>
      <c r="H28" s="18"/>
      <c r="I28" s="18"/>
      <c r="J28" s="18"/>
      <c r="K28" s="18"/>
      <c r="L28" s="18"/>
      <c r="M28" s="40"/>
      <c r="N28" s="40"/>
      <c r="O28" s="40"/>
      <c r="P28" s="40"/>
      <c r="Q28" s="40"/>
      <c r="R28" s="18"/>
      <c r="S28" s="18"/>
      <c r="T28" s="18"/>
      <c r="U28" s="18"/>
      <c r="V28" s="86"/>
      <c r="W28" s="87"/>
      <c r="X28" s="119">
        <f>X22+X27</f>
        <v>0.92970728097299538</v>
      </c>
      <c r="Y28" s="18"/>
      <c r="Z28" s="18"/>
      <c r="AA28" s="40"/>
      <c r="AB28" s="37"/>
      <c r="AC28" s="45">
        <f>AD22+AC27</f>
        <v>0</v>
      </c>
      <c r="AD28" s="18"/>
      <c r="AE28" s="18"/>
      <c r="AF28" s="40"/>
      <c r="AG28" s="37"/>
      <c r="AH28" s="45">
        <f>AI22+AH27</f>
        <v>0</v>
      </c>
      <c r="AI28" s="18"/>
      <c r="AJ28" s="18"/>
      <c r="AK28" s="40"/>
      <c r="AL28" s="37"/>
      <c r="AM28" s="45">
        <f>AN22+AM27</f>
        <v>0</v>
      </c>
      <c r="AN28" s="18"/>
      <c r="AO28" s="18"/>
      <c r="AP28" s="113"/>
      <c r="AQ28" s="114"/>
      <c r="AR28" s="115">
        <f>AR22+AR27</f>
        <v>0.43381035304160481</v>
      </c>
    </row>
  </sheetData>
  <sheetProtection formatCells="0" formatRows="0" insertRows="0" insertHyperlinks="0" deleteRows="0" sort="0" autoFilter="0" pivotTables="0"/>
  <mergeCells count="25">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 ref="F6:F7"/>
    <mergeCell ref="G6:G7"/>
  </mergeCells>
  <phoneticPr fontId="10" type="noConversion"/>
  <dataValidations count="2">
    <dataValidation allowBlank="1" showInputMessage="1" showErrorMessage="1" error="Escriba un texto " promptTitle="Cualquier contenido" sqref="I8 F4:F5" xr:uid="{00000000-0002-0000-0100-000000000000}"/>
    <dataValidation type="decimal" allowBlank="1" showInputMessage="1" showErrorMessage="1" sqref="W14:W21 AR11:AR28 U22:X22 AM11:AM28 AC11:AC28 AH11:AH28 V11:V21 X11:X21 W11:W12 V23:V28 X23:X28 W23 W25:W28" xr:uid="{2620A730-8CA7-472C-88BC-172E885C72B7}">
      <formula1>0</formula1>
      <formula2>1000000</formula2>
    </dataValidation>
  </dataValidations>
  <pageMargins left="0.7" right="0.7" top="0.75" bottom="0.75" header="0.3" footer="0.3"/>
  <pageSetup paperSize="9" orientation="portrait" r:id="rId1"/>
  <ignoredErrors>
    <ignoredError sqref="Q24 AH22 X22 AC22 AM22"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I29:I1048576</xm:sqref>
        </x14:dataValidation>
        <x14:dataValidation type="list" allowBlank="1" showInputMessage="1" showErrorMessage="1" xr:uid="{368CAFF5-BE04-4FFF-B338-51D69BA23554}">
          <x14:formula1>
            <xm:f>Listas!$B$2:$B$10</xm:f>
          </x14:formula1>
          <xm:sqref>C23:C26 C11:C21</xm:sqref>
        </x14:dataValidation>
        <x14:dataValidation type="list" allowBlank="1" showInputMessage="1" showErrorMessage="1" xr:uid="{644DEEAA-0D3C-4060-99CA-C576A2F91A4D}">
          <x14:formula1>
            <xm:f>Listas!$F$2:$F$4</xm:f>
          </x14:formula1>
          <xm:sqref>G23:G26 G11:G21</xm:sqref>
        </x14:dataValidation>
        <x14:dataValidation type="list" allowBlank="1" showInputMessage="1" showErrorMessage="1" xr:uid="{F27B990B-F8E1-43B0-B8F7-E94519E68711}">
          <x14:formula1>
            <xm:f>Listas!$G$2:$G$5</xm:f>
          </x14:formula1>
          <xm:sqref>L23:L26 L11:L21</xm:sqref>
        </x14:dataValidation>
        <x14:dataValidation type="list" allowBlank="1" showInputMessage="1" showErrorMessage="1" xr:uid="{04D58E5A-C535-424D-AAB5-8991AB9C5DFB}">
          <x14:formula1>
            <xm:f>Listas!$C$2:$C$9</xm:f>
          </x14:formula1>
          <xm:sqref>D23:D26 D11:D21</xm:sqref>
        </x14:dataValidation>
        <x14:dataValidation type="list" allowBlank="1" showInputMessage="1" showErrorMessage="1" xr:uid="{F6AE8673-425F-47F4-8692-64AAB292128E}">
          <x14:formula1>
            <xm:f>Listas!$D$2:$D$21</xm:f>
          </x14:formula1>
          <xm:sqref>E23:E26</xm:sqref>
        </x14:dataValidation>
        <x14:dataValidation type="list" allowBlank="1" showInputMessage="1" showErrorMessage="1" xr:uid="{80A19DC1-4D67-4B84-B2EE-734B5921D124}">
          <x14:formula1>
            <xm:f>Listas!$A$2:$A$45</xm:f>
          </x14:formula1>
          <xm:sqref>T23:U26 T11:U21</xm:sqref>
        </x14:dataValidation>
        <x14:dataValidation type="list" allowBlank="1" showInputMessage="1" showErrorMessage="1" xr:uid="{73D3BAA3-161C-4EFF-A6DC-4C9BF82C293D}">
          <x14:formula1>
            <xm:f>Listas!$E$2:$E$20</xm:f>
          </x14:formula1>
          <xm:sqref>F23:F26 F11:F21</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8" bestFit="1" customWidth="1"/>
    <col min="2" max="2" width="70.42578125" style="48" customWidth="1"/>
  </cols>
  <sheetData>
    <row r="1" spans="1:2" ht="21">
      <c r="A1" s="177" t="s">
        <v>184</v>
      </c>
      <c r="B1" s="177"/>
    </row>
    <row r="2" spans="1:2" ht="21">
      <c r="A2" s="49" t="s">
        <v>185</v>
      </c>
      <c r="B2" s="49" t="s">
        <v>186</v>
      </c>
    </row>
    <row r="3" spans="1:2">
      <c r="A3" s="50" t="s">
        <v>187</v>
      </c>
      <c r="B3" s="51" t="s">
        <v>188</v>
      </c>
    </row>
    <row r="4" spans="1:2" ht="45">
      <c r="A4" s="50" t="s">
        <v>189</v>
      </c>
      <c r="B4" s="51" t="s">
        <v>190</v>
      </c>
    </row>
    <row r="5" spans="1:2" ht="45">
      <c r="A5" s="50" t="s">
        <v>191</v>
      </c>
      <c r="B5" s="51" t="s">
        <v>192</v>
      </c>
    </row>
    <row r="6" spans="1:2" ht="30">
      <c r="A6" s="50" t="s">
        <v>193</v>
      </c>
      <c r="B6" s="51" t="s">
        <v>194</v>
      </c>
    </row>
    <row r="7" spans="1:2" ht="30">
      <c r="A7" s="50" t="s">
        <v>195</v>
      </c>
      <c r="B7" s="51" t="s">
        <v>194</v>
      </c>
    </row>
    <row r="8" spans="1:2" ht="150">
      <c r="A8" s="50" t="s">
        <v>196</v>
      </c>
      <c r="B8" s="51" t="s">
        <v>197</v>
      </c>
    </row>
    <row r="9" spans="1:2" ht="30">
      <c r="A9" s="50" t="s">
        <v>198</v>
      </c>
      <c r="B9" s="51" t="s">
        <v>199</v>
      </c>
    </row>
    <row r="10" spans="1:2" ht="30">
      <c r="A10" s="50" t="s">
        <v>200</v>
      </c>
      <c r="B10" s="51" t="s">
        <v>201</v>
      </c>
    </row>
    <row r="11" spans="1:2" ht="75">
      <c r="A11" s="50" t="s">
        <v>202</v>
      </c>
      <c r="B11" s="51" t="s">
        <v>203</v>
      </c>
    </row>
    <row r="12" spans="1:2" ht="30">
      <c r="A12" s="50" t="s">
        <v>204</v>
      </c>
      <c r="B12" s="51" t="s">
        <v>205</v>
      </c>
    </row>
    <row r="13" spans="1:2" ht="300">
      <c r="A13" s="50" t="s">
        <v>206</v>
      </c>
      <c r="B13" s="51" t="s">
        <v>207</v>
      </c>
    </row>
    <row r="14" spans="1:2" ht="30">
      <c r="A14" s="50" t="s">
        <v>208</v>
      </c>
      <c r="B14" s="51" t="s">
        <v>209</v>
      </c>
    </row>
    <row r="15" spans="1:2" ht="30">
      <c r="A15" s="50" t="s">
        <v>210</v>
      </c>
      <c r="B15" s="51" t="s">
        <v>211</v>
      </c>
    </row>
    <row r="16" spans="1:2" ht="45">
      <c r="A16" s="50" t="s">
        <v>212</v>
      </c>
      <c r="B16" s="51" t="s">
        <v>213</v>
      </c>
    </row>
    <row r="17" spans="1:2" ht="30">
      <c r="A17" s="50" t="s">
        <v>214</v>
      </c>
      <c r="B17" s="51" t="s">
        <v>215</v>
      </c>
    </row>
    <row r="18" spans="1:2" ht="30">
      <c r="A18" s="50" t="s">
        <v>216</v>
      </c>
      <c r="B18" s="51" t="s">
        <v>217</v>
      </c>
    </row>
    <row r="19" spans="1:2" ht="60">
      <c r="A19" s="50" t="s">
        <v>218</v>
      </c>
      <c r="B19" s="51" t="s">
        <v>219</v>
      </c>
    </row>
    <row r="20" spans="1:2" ht="45">
      <c r="A20" s="50" t="s">
        <v>220</v>
      </c>
      <c r="B20" s="51" t="s">
        <v>221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222</v>
      </c>
      <c r="B1" s="29" t="s">
        <v>223</v>
      </c>
      <c r="C1" s="29" t="s">
        <v>224</v>
      </c>
      <c r="D1" s="29" t="s">
        <v>225</v>
      </c>
      <c r="E1" s="29" t="s">
        <v>16</v>
      </c>
      <c r="F1" s="29" t="s">
        <v>29</v>
      </c>
      <c r="G1" s="29" t="s">
        <v>34</v>
      </c>
      <c r="H1" s="29" t="s">
        <v>2</v>
      </c>
    </row>
    <row r="2" spans="1:8">
      <c r="A2" t="s">
        <v>226</v>
      </c>
      <c r="B2" t="s">
        <v>227</v>
      </c>
      <c r="C2" t="s">
        <v>228</v>
      </c>
      <c r="D2" s="47" t="s">
        <v>229</v>
      </c>
      <c r="E2" s="10" t="s">
        <v>230</v>
      </c>
      <c r="F2" t="s">
        <v>69</v>
      </c>
      <c r="G2" t="s">
        <v>119</v>
      </c>
      <c r="H2" t="s">
        <v>231</v>
      </c>
    </row>
    <row r="3" spans="1:8">
      <c r="A3" t="s">
        <v>151</v>
      </c>
      <c r="B3" t="s">
        <v>232</v>
      </c>
      <c r="C3" t="s">
        <v>51</v>
      </c>
      <c r="D3" s="47" t="s">
        <v>233</v>
      </c>
      <c r="E3" s="10" t="s">
        <v>156</v>
      </c>
      <c r="F3" t="s">
        <v>234</v>
      </c>
      <c r="G3" t="s">
        <v>104</v>
      </c>
      <c r="H3" t="s">
        <v>235</v>
      </c>
    </row>
    <row r="4" spans="1:8">
      <c r="A4" t="s">
        <v>161</v>
      </c>
      <c r="B4" t="s">
        <v>143</v>
      </c>
      <c r="C4" t="s">
        <v>144</v>
      </c>
      <c r="D4" s="47" t="s">
        <v>52</v>
      </c>
      <c r="E4" s="10" t="s">
        <v>236</v>
      </c>
      <c r="F4" t="s">
        <v>54</v>
      </c>
      <c r="G4" t="s">
        <v>59</v>
      </c>
      <c r="H4" t="s">
        <v>237</v>
      </c>
    </row>
    <row r="5" spans="1:8">
      <c r="A5" t="s">
        <v>238</v>
      </c>
      <c r="B5" t="s">
        <v>50</v>
      </c>
      <c r="C5" t="s">
        <v>239</v>
      </c>
      <c r="D5" s="47" t="s">
        <v>68</v>
      </c>
      <c r="E5" s="10" t="s">
        <v>240</v>
      </c>
      <c r="G5" t="s">
        <v>241</v>
      </c>
      <c r="H5" t="s">
        <v>242</v>
      </c>
    </row>
    <row r="6" spans="1:8">
      <c r="A6" t="s">
        <v>243</v>
      </c>
      <c r="B6" t="s">
        <v>67</v>
      </c>
      <c r="C6" t="s">
        <v>154</v>
      </c>
      <c r="D6" s="47" t="s">
        <v>83</v>
      </c>
      <c r="E6" s="10" t="s">
        <v>244</v>
      </c>
      <c r="H6" t="s">
        <v>245</v>
      </c>
    </row>
    <row r="7" spans="1:8">
      <c r="A7" t="s">
        <v>246</v>
      </c>
      <c r="B7" t="s">
        <v>247</v>
      </c>
      <c r="C7" t="s">
        <v>248</v>
      </c>
      <c r="D7" s="47" t="s">
        <v>249</v>
      </c>
      <c r="E7" s="10" t="s">
        <v>250</v>
      </c>
      <c r="H7" t="s">
        <v>251</v>
      </c>
    </row>
    <row r="8" spans="1:8" ht="30">
      <c r="A8" t="s">
        <v>252</v>
      </c>
      <c r="B8" t="s">
        <v>253</v>
      </c>
      <c r="C8" t="s">
        <v>254</v>
      </c>
      <c r="D8" s="47" t="s">
        <v>255</v>
      </c>
      <c r="E8" s="10" t="s">
        <v>256</v>
      </c>
      <c r="H8" t="s">
        <v>257</v>
      </c>
    </row>
    <row r="9" spans="1:8">
      <c r="A9" t="s">
        <v>258</v>
      </c>
      <c r="B9" t="s">
        <v>259</v>
      </c>
      <c r="C9" s="47" t="s">
        <v>114</v>
      </c>
      <c r="D9" s="47" t="s">
        <v>260</v>
      </c>
      <c r="E9" s="10" t="s">
        <v>261</v>
      </c>
      <c r="H9" t="s">
        <v>262</v>
      </c>
    </row>
    <row r="10" spans="1:8">
      <c r="A10" t="s">
        <v>263</v>
      </c>
      <c r="B10" t="s">
        <v>264</v>
      </c>
      <c r="D10" s="47" t="s">
        <v>265</v>
      </c>
      <c r="E10" s="10" t="s">
        <v>266</v>
      </c>
      <c r="H10" t="s">
        <v>267</v>
      </c>
    </row>
    <row r="11" spans="1:8">
      <c r="A11" t="s">
        <v>63</v>
      </c>
      <c r="D11" s="47" t="s">
        <v>268</v>
      </c>
      <c r="E11" s="10" t="s">
        <v>84</v>
      </c>
      <c r="H11" t="s">
        <v>269</v>
      </c>
    </row>
    <row r="12" spans="1:8">
      <c r="A12" t="s">
        <v>270</v>
      </c>
      <c r="D12" s="47" t="s">
        <v>271</v>
      </c>
      <c r="E12" s="10" t="s">
        <v>272</v>
      </c>
      <c r="H12" t="s">
        <v>273</v>
      </c>
    </row>
    <row r="13" spans="1:8">
      <c r="A13" t="s">
        <v>274</v>
      </c>
      <c r="D13" s="47" t="s">
        <v>275</v>
      </c>
      <c r="E13" s="10" t="s">
        <v>276</v>
      </c>
      <c r="H13" t="s">
        <v>277</v>
      </c>
    </row>
    <row r="14" spans="1:8">
      <c r="A14" t="s">
        <v>278</v>
      </c>
      <c r="D14" s="47" t="s">
        <v>166</v>
      </c>
      <c r="E14" s="10" t="s">
        <v>279</v>
      </c>
      <c r="F14" s="10"/>
      <c r="H14" t="s">
        <v>280</v>
      </c>
    </row>
    <row r="15" spans="1:8">
      <c r="A15" t="s">
        <v>281</v>
      </c>
      <c r="D15" s="47" t="s">
        <v>145</v>
      </c>
      <c r="E15" s="10" t="s">
        <v>53</v>
      </c>
      <c r="F15" s="10"/>
      <c r="H15" t="s">
        <v>282</v>
      </c>
    </row>
    <row r="16" spans="1:8">
      <c r="A16" t="s">
        <v>283</v>
      </c>
      <c r="D16" s="47" t="s">
        <v>284</v>
      </c>
      <c r="E16" s="10" t="s">
        <v>115</v>
      </c>
      <c r="F16" s="10"/>
      <c r="H16" t="s">
        <v>285</v>
      </c>
    </row>
    <row r="17" spans="1:8">
      <c r="A17" t="s">
        <v>286</v>
      </c>
      <c r="D17" s="47" t="s">
        <v>287</v>
      </c>
      <c r="E17" s="10" t="s">
        <v>146</v>
      </c>
      <c r="F17" s="10"/>
      <c r="H17" t="s">
        <v>288</v>
      </c>
    </row>
    <row r="18" spans="1:8">
      <c r="A18" t="s">
        <v>289</v>
      </c>
      <c r="D18" s="47" t="s">
        <v>155</v>
      </c>
      <c r="E18" s="10" t="s">
        <v>290</v>
      </c>
      <c r="F18" s="10"/>
      <c r="H18" t="s">
        <v>291</v>
      </c>
    </row>
    <row r="19" spans="1:8">
      <c r="A19" t="s">
        <v>292</v>
      </c>
      <c r="D19" s="47" t="s">
        <v>293</v>
      </c>
      <c r="E19" s="10" t="s">
        <v>294</v>
      </c>
      <c r="F19" s="10"/>
      <c r="H19" t="s">
        <v>295</v>
      </c>
    </row>
    <row r="20" spans="1:8">
      <c r="A20" t="s">
        <v>173</v>
      </c>
      <c r="D20" s="47" t="s">
        <v>296</v>
      </c>
      <c r="E20" s="10" t="s">
        <v>167</v>
      </c>
      <c r="F20" s="10"/>
      <c r="H20" t="s">
        <v>297</v>
      </c>
    </row>
    <row r="21" spans="1:8">
      <c r="A21" t="s">
        <v>298</v>
      </c>
      <c r="C21" s="47"/>
      <c r="D21" s="47" t="s">
        <v>299</v>
      </c>
      <c r="E21" s="10"/>
      <c r="F21" s="10"/>
      <c r="H21" t="s">
        <v>3</v>
      </c>
    </row>
    <row r="22" spans="1:8">
      <c r="A22" t="s">
        <v>300</v>
      </c>
      <c r="D22" s="47" t="s">
        <v>114</v>
      </c>
    </row>
    <row r="23" spans="1:8">
      <c r="A23" t="s">
        <v>301</v>
      </c>
    </row>
    <row r="24" spans="1:8">
      <c r="A24" t="s">
        <v>302</v>
      </c>
    </row>
    <row r="25" spans="1:8">
      <c r="A25" t="s">
        <v>303</v>
      </c>
    </row>
    <row r="26" spans="1:8">
      <c r="A26" t="s">
        <v>304</v>
      </c>
    </row>
    <row r="27" spans="1:8">
      <c r="A27" t="s">
        <v>305</v>
      </c>
    </row>
    <row r="28" spans="1:8">
      <c r="A28" t="s">
        <v>306</v>
      </c>
    </row>
    <row r="29" spans="1:8">
      <c r="A29" t="s">
        <v>307</v>
      </c>
    </row>
    <row r="30" spans="1:8">
      <c r="A30" t="s">
        <v>308</v>
      </c>
    </row>
    <row r="31" spans="1:8">
      <c r="A31" t="s">
        <v>309</v>
      </c>
    </row>
    <row r="32" spans="1:8">
      <c r="A32" t="s">
        <v>310</v>
      </c>
    </row>
    <row r="33" spans="1:1">
      <c r="A33" t="s">
        <v>311</v>
      </c>
    </row>
    <row r="34" spans="1:1">
      <c r="A34" t="s">
        <v>312</v>
      </c>
    </row>
    <row r="35" spans="1:1">
      <c r="A35" t="s">
        <v>313</v>
      </c>
    </row>
    <row r="36" spans="1:1">
      <c r="A36" t="s">
        <v>314</v>
      </c>
    </row>
    <row r="37" spans="1:1">
      <c r="A37" t="s">
        <v>315</v>
      </c>
    </row>
    <row r="38" spans="1:1">
      <c r="A38" t="s">
        <v>316</v>
      </c>
    </row>
    <row r="39" spans="1:1">
      <c r="A39" t="s">
        <v>317</v>
      </c>
    </row>
    <row r="40" spans="1:1">
      <c r="A40" t="s">
        <v>318</v>
      </c>
    </row>
    <row r="41" spans="1:1">
      <c r="A41" t="s">
        <v>319</v>
      </c>
    </row>
    <row r="42" spans="1:1">
      <c r="A42" t="s">
        <v>320</v>
      </c>
    </row>
    <row r="43" spans="1:1">
      <c r="A43" t="s">
        <v>321</v>
      </c>
    </row>
    <row r="44" spans="1:1">
      <c r="A44" t="s">
        <v>322</v>
      </c>
    </row>
    <row r="45" spans="1:1">
      <c r="A45" t="s">
        <v>62</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FFB04253-A5B9-4D46-8C37-7E0325C5269D}"/>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2026-05-06T20:08:18Z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