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F7451506-2464-4E68-BB9F-12EAB2AB2276}"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AL'!$A$10:$AR$31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R25" i="1"/>
  <c r="AQ29" i="1"/>
  <c r="AR29" i="1" s="1"/>
  <c r="AQ28" i="1"/>
  <c r="AR28" i="1" s="1"/>
  <c r="AQ27" i="1"/>
  <c r="AR27" i="1" s="1"/>
  <c r="AQ26" i="1"/>
  <c r="AR26" i="1" s="1"/>
  <c r="AQ24" i="1"/>
  <c r="AR24" i="1" s="1"/>
  <c r="AQ23" i="1"/>
  <c r="AR23" i="1" s="1"/>
  <c r="AQ22" i="1"/>
  <c r="AR22" i="1" s="1"/>
  <c r="AR21" i="1"/>
  <c r="AQ21" i="1"/>
  <c r="AR20" i="1"/>
  <c r="AQ20" i="1"/>
  <c r="AR19" i="1"/>
  <c r="AQ19" i="1"/>
  <c r="AR18" i="1"/>
  <c r="AQ18" i="1"/>
  <c r="AR17" i="1"/>
  <c r="AQ17" i="1"/>
  <c r="AR16" i="1"/>
  <c r="AQ16" i="1"/>
  <c r="AR15" i="1"/>
  <c r="AQ15" i="1"/>
  <c r="AR14" i="1"/>
  <c r="AQ14" i="1"/>
  <c r="AR13" i="1"/>
  <c r="AQ13" i="1"/>
  <c r="AR12" i="1"/>
  <c r="AQ12" i="1"/>
  <c r="AR11" i="1"/>
  <c r="AQ11" i="1"/>
  <c r="X11" i="1"/>
  <c r="X26" i="1" l="1"/>
  <c r="AK24" i="1" l="1"/>
  <c r="AM24" i="1" s="1"/>
  <c r="AF24" i="1"/>
  <c r="AH24" i="1" s="1"/>
  <c r="AA24" i="1"/>
  <c r="AC24" i="1" s="1"/>
  <c r="V24" i="1"/>
  <c r="X24" i="1" s="1"/>
  <c r="Q24" i="1"/>
  <c r="AP24" i="1" s="1"/>
  <c r="AK23" i="1"/>
  <c r="AM23" i="1" s="1"/>
  <c r="AF23" i="1"/>
  <c r="AH23" i="1" s="1"/>
  <c r="AA23" i="1"/>
  <c r="AC23" i="1" s="1"/>
  <c r="V23" i="1"/>
  <c r="X23" i="1" s="1"/>
  <c r="Q23" i="1"/>
  <c r="AP23" i="1" s="1"/>
  <c r="AK22" i="1"/>
  <c r="AM22" i="1" s="1"/>
  <c r="AF22" i="1"/>
  <c r="AH22" i="1" s="1"/>
  <c r="AA22" i="1"/>
  <c r="AC22" i="1" s="1"/>
  <c r="V22" i="1"/>
  <c r="X22" i="1" s="1"/>
  <c r="Q22" i="1"/>
  <c r="AP22" i="1" s="1"/>
  <c r="AK21" i="1"/>
  <c r="AM21" i="1" s="1"/>
  <c r="AF21" i="1"/>
  <c r="AH21" i="1" s="1"/>
  <c r="AA21" i="1"/>
  <c r="AC21" i="1" s="1"/>
  <c r="V21" i="1"/>
  <c r="X21" i="1" s="1"/>
  <c r="Q21" i="1"/>
  <c r="AP21" i="1" s="1"/>
  <c r="AK20" i="1"/>
  <c r="AM20" i="1" s="1"/>
  <c r="AF20" i="1"/>
  <c r="AH20" i="1" s="1"/>
  <c r="AA20" i="1"/>
  <c r="AC20" i="1" s="1"/>
  <c r="V20" i="1"/>
  <c r="X20" i="1" s="1"/>
  <c r="Q20" i="1"/>
  <c r="AP20" i="1" s="1"/>
  <c r="Q19" i="1"/>
  <c r="AP19" i="1" s="1"/>
  <c r="Q18" i="1"/>
  <c r="AP18" i="1" s="1"/>
  <c r="Q17" i="1"/>
  <c r="AP17" i="1" s="1"/>
  <c r="Q16" i="1"/>
  <c r="AP16" i="1" s="1"/>
  <c r="Q15" i="1"/>
  <c r="AP15" i="1" s="1"/>
  <c r="Q14" i="1"/>
  <c r="AP14" i="1" s="1"/>
  <c r="Q13" i="1"/>
  <c r="AP13" i="1" s="1"/>
  <c r="Q12" i="1"/>
  <c r="AP12" i="1" s="1"/>
  <c r="Q11" i="1"/>
  <c r="AP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AK27" i="1"/>
  <c r="AM27" i="1" s="1"/>
  <c r="AK28" i="1"/>
  <c r="AM28" i="1" s="1"/>
  <c r="AK29" i="1"/>
  <c r="AM29" i="1" s="1"/>
  <c r="AK26" i="1"/>
  <c r="AM26" i="1" s="1"/>
  <c r="AF27" i="1"/>
  <c r="AH27" i="1" s="1"/>
  <c r="AF28" i="1"/>
  <c r="AH28" i="1" s="1"/>
  <c r="AF29" i="1"/>
  <c r="AH29" i="1" s="1"/>
  <c r="AF26" i="1"/>
  <c r="AH26" i="1" s="1"/>
  <c r="AA27" i="1"/>
  <c r="AC27" i="1" s="1"/>
  <c r="AA28" i="1"/>
  <c r="AC28" i="1" s="1"/>
  <c r="AA29" i="1"/>
  <c r="AA26" i="1"/>
  <c r="AC26" i="1" s="1"/>
  <c r="V27" i="1"/>
  <c r="X27" i="1" s="1"/>
  <c r="V28" i="1"/>
  <c r="X28" i="1" s="1"/>
  <c r="V29" i="1"/>
  <c r="V26" i="1"/>
  <c r="AC29" i="1"/>
  <c r="X29" i="1"/>
  <c r="Q27" i="1"/>
  <c r="AP27" i="1" s="1"/>
  <c r="Q29" i="1"/>
  <c r="AP29" i="1" s="1"/>
  <c r="Q28" i="1"/>
  <c r="AP28" i="1" s="1"/>
  <c r="Q26" i="1"/>
  <c r="AP26" i="1" s="1"/>
  <c r="X30" i="1" l="1"/>
  <c r="AC25" i="1"/>
  <c r="AM25" i="1"/>
  <c r="X25" i="1"/>
  <c r="X31" i="1" s="1"/>
  <c r="AH25" i="1"/>
  <c r="AC30" i="1"/>
  <c r="AC31" i="1" s="1"/>
  <c r="AM30" i="1"/>
  <c r="AM31" i="1" s="1"/>
  <c r="AH30" i="1"/>
  <c r="AH31" i="1" s="1"/>
  <c r="AR31" i="1" l="1"/>
</calcChain>
</file>

<file path=xl/sharedStrings.xml><?xml version="1.0" encoding="utf-8"?>
<sst xmlns="http://schemas.openxmlformats.org/spreadsheetml/2006/main" count="567" uniqueCount="349">
  <si>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</si>
  <si>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</si>
  <si>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</si>
  <si>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15 - ANTONIO NARIÑO</t>
  </si>
  <si>
    <t>CONTROL DE CAMBIOS</t>
  </si>
  <si>
    <t>VERSIÓN</t>
  </si>
  <si>
    <t>FECHA</t>
  </si>
  <si>
    <t>30 de enero de 2026</t>
  </si>
  <si>
    <t>Publicación del plan de gestión aprobado por el CIGD. Caso HOLA: 24134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</si>
  <si>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</si>
  <si>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</si>
  <si>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</si>
  <si>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</si>
  <si>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</si>
  <si>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</si>
  <si>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</si>
  <si>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</si>
  <si>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</si>
  <si>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</si>
  <si>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</si>
  <si>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</si>
  <si>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</si>
  <si>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</si>
  <si>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</si>
  <si>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</si>
  <si>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</si>
  <si>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</si>
  <si>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</si>
  <si>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</si>
  <si>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</si>
  <si>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</si>
  <si>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</si>
  <si>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</si>
  <si>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</si>
  <si>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</si>
  <si>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</si>
  <si>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</si>
  <si>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</si>
  <si>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</si>
  <si>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</si>
  <si>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</si>
  <si>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</si>
  <si>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</si>
  <si>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</si>
  <si>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</si>
  <si>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</si>
  <si>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</si>
  <si>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</si>
  <si>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</si>
  <si>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</si>
  <si>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</si>
  <si>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</si>
  <si>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</si>
  <si>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</si>
  <si>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</si>
  <si>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</si>
  <si>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</si>
  <si>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</si>
  <si>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</si>
  <si>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Antonio Nariño</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</si>
  <si>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</si>
  <si>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</si>
  <si>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</si>
  <si>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</si>
  <si>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</si>
  <si>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</si>
  <si>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</si>
  <si>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</si>
  <si>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80,5%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</si>
  <si>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</si>
  <si>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</si>
  <si>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</si>
  <si>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Gestión Alcaldias locales 2026 I trismestre.</t>
  </si>
  <si>
    <t>Reporte metas de la DGDL.</t>
  </si>
  <si>
    <t>MTL-3</t>
  </si>
  <si>
    <t>Girar mínimo el 69% del presupuesto comprometido constituido como obligaciones por pagar de la vigencia 2024 y anteriores</t>
  </si>
  <si>
    <t>Porcentaje de giros acumulados de obligaciones por pagar de la vigencia 2024 y anteriores</t>
  </si>
  <si>
    <t>21,2%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</si>
  <si>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</si>
  <si>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</si>
  <si>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</si>
  <si>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</si>
  <si>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</si>
  <si>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</si>
  <si>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</si>
  <si>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</si>
  <si>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</si>
  <si>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</si>
  <si>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</si>
  <si>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</si>
  <si>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52%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</si>
  <si>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</si>
  <si>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</si>
  <si>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</si>
  <si>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</si>
  <si>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</si>
  <si>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</si>
  <si>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</si>
  <si>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</si>
  <si>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</si>
  <si>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68,3%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</si>
  <si>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</si>
  <si>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</si>
  <si>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</si>
  <si>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</si>
  <si>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</si>
  <si>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</si>
  <si>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92%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</si>
  <si>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</si>
  <si>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</si>
  <si>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</si>
  <si>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14.538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</si>
  <si>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</si>
  <si>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</si>
  <si>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</si>
  <si>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7291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</si>
  <si>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</si>
  <si>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</si>
  <si>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</si>
  <si>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</si>
  <si>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</si>
  <si>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Expedientes a cargo de las inspecciones de policia impulsados.</t>
  </si>
  <si>
    <t>MTL-10</t>
  </si>
  <si>
    <t>Terminar (archivar) 168 actuaciones administrativas activas</t>
  </si>
  <si>
    <t>Actuaciones administrativas terminadas (archivadas)</t>
  </si>
  <si>
    <t>Actuaciones administrativas terminadas</t>
  </si>
  <si>
    <t>50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</si>
  <si>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</si>
  <si>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</si>
  <si>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</si>
  <si>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Actuaciones administrativas terminadas archivadas.</t>
  </si>
  <si>
    <t>MTL-11</t>
  </si>
  <si>
    <t>Terminar 199 actuaciones administrativas en primera instancia</t>
  </si>
  <si>
    <t>Actuaciones administrativas terminadas hasta la primera instancia</t>
  </si>
  <si>
    <t>Actuaciones administrativas terminadas por vía gubernativa</t>
  </si>
  <si>
    <t>13 (Con corte a 30 de septiembre de 2025)</t>
  </si>
  <si>
    <t>Número de actuaciones administrativas terminadas hasta la primera instancia / Número de actuaciones administrativas terminadas hasta la primera instancia programadas</t>
  </si>
  <si>
    <t>Actuaciones administrativas terminadas hasta la primera instancia.</t>
  </si>
  <si>
    <t>MTL-12</t>
  </si>
  <si>
    <t>Realizar 379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</si>
  <si>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</si>
  <si>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</si>
  <si>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</si>
  <si>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367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</si>
  <si>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</si>
  <si>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</si>
  <si>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</si>
  <si>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Enero
Se identificaron 50 registros únicos. 
Febrero
Se identificaron 91 registros únicos. 
Marzo
Se identificaron 12 registros únicos. 
Durante el primer trimestre, evidenciamos un total de 153 registros de operativos.</t>
  </si>
  <si>
    <t>Se evidencia cumplimiento de la meta para el primer trimestre, alcanzando un total de 153 operativos frente a los 76 programados, lo que representa un sobrecumplimiento significativo del indicador.
El comportamiento muestra una ejecución concentrada principalmente en los meses de enero y febrero, con una disminución en marzo. No obstante, el volumen alcanzado permite superar ampliamente la meta establecida para el periodo.</t>
  </si>
  <si>
    <t>MTL-13</t>
  </si>
  <si>
    <t>Realizar 190 operativos de inspección, vigilancia y control en materia de actividad económica</t>
  </si>
  <si>
    <t>Operativos en materia de actividad económica realizadas</t>
  </si>
  <si>
    <t>126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</si>
  <si>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</si>
  <si>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</si>
  <si>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Enero
Se identificaron 5 registros únicos. 
Febrero
Se identificaron 25 registros únicos. 
Marzo
Se identificaron 13 registros únicos. 
Durante el primer trimestre, evidenciamos un total de 43 registros de operativos.</t>
  </si>
  <si>
    <t>Se evidencia cumplimiento de la meta para el primer trimestre, con un total de 43 operativos de inspección, vigilancia y control válidamente soportados, frente a los 38 programados para el periodo, lo que representa un cumplimiento del indicador. La ejecución se concentra principalmente en el mes de febrero, seguido de marzo, evidenciando una alta dinámica en el desarrollo de operativos.</t>
  </si>
  <si>
    <t>MTL-14</t>
  </si>
  <si>
    <t>Realizar 86 operativos de inspección, vigilancia y control en materia de actividad ambiental</t>
  </si>
  <si>
    <t>Operativos en materia de actividad ambiental realizadas</t>
  </si>
  <si>
    <t>86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</si>
  <si>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</si>
  <si>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</si>
  <si>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Enero
Se identificaron 4 registros únicos. 
Febrero
Se identificaron 5 registros únicos. 
Marzo
Se identificaron 10 registros únicos. 
Durante el primer trimestre, evidenciamos un total de 19 registros de operativos.</t>
  </si>
  <si>
    <t>Se evidencia cumplimiento de la meta para el primer trimestre, alcanzando un total de 19 operativos de inspección, vigilancia y control en materia ambiental frente a los 19 programados.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</si>
  <si>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</si>
  <si>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</si>
  <si>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</si>
  <si>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</si>
  <si>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</si>
  <si>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</si>
  <si>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</si>
  <si>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</si>
  <si>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</si>
  <si>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</si>
  <si>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</si>
  <si>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</si>
  <si>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</si>
  <si>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</si>
  <si>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</si>
  <si>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</si>
  <si>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</si>
  <si>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</si>
  <si>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</si>
  <si>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</si>
  <si>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</si>
  <si>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</si>
  <si>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</si>
  <si>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</si>
  <si>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</si>
  <si>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</si>
  <si>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</si>
  <si>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</si>
  <si>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</si>
  <si>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</si>
  <si>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</si>
  <si>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</si>
  <si>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</si>
  <si>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Alcaldía Local dio respuesta a 9 requerimientos de los 9 instaurados para el periodo.</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</si>
  <si>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</si>
  <si>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</si>
  <si>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</si>
  <si>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</si>
  <si>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</si>
  <si>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</si>
  <si>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Alcaldía Local dio respuesta a 38 requerimientos de los 60 instaurados para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</si>
  <si>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</si>
  <si>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</si>
  <si>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</si>
  <si>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</si>
  <si>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</si>
  <si>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</si>
  <si>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</si>
  <si>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</si>
  <si>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</si>
  <si>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</si>
  <si>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</si>
  <si>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</si>
  <si>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</si>
  <si>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</si>
  <si>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</si>
  <si>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</si>
  <si>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</si>
  <si>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</si>
  <si>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</si>
  <si>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</si>
  <si>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</si>
  <si>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</si>
  <si>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</si>
  <si>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</si>
  <si>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</si>
  <si>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</si>
  <si>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</si>
  <si>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</si>
  <si>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</si>
  <si>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</si>
  <si>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</si>
  <si>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</si>
  <si>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</si>
  <si>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</si>
  <si>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</si>
  <si>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</si>
  <si>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</si>
  <si>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</si>
  <si>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</si>
  <si>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</si>
  <si>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</si>
  <si>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</si>
  <si>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</si>
  <si>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</si>
  <si>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</si>
  <si>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</si>
  <si>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</si>
  <si>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</si>
  <si>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</si>
  <si>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</si>
  <si>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</si>
  <si>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</si>
  <si>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</si>
  <si>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</si>
  <si>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</si>
  <si>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</si>
  <si>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</si>
  <si>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</si>
  <si>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</si>
  <si>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</si>
  <si>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</si>
  <si>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</si>
  <si>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</si>
  <si>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</si>
  <si>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</si>
  <si>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</si>
  <si>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</si>
  <si>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</si>
  <si>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</si>
  <si>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</si>
  <si>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</si>
  <si>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</si>
  <si>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</si>
  <si>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</si>
  <si>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</si>
  <si>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</si>
  <si>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</si>
  <si>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</si>
  <si>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</si>
  <si>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</si>
  <si>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</si>
  <si>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</si>
  <si>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</si>
  <si>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</si>
  <si>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</si>
  <si>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</si>
  <si>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</si>
  <si>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</si>
  <si>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</si>
  <si>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</si>
  <si>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</si>
  <si>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</si>
  <si>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</si>
  <si>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</si>
  <si>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</si>
  <si>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</si>
  <si>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</si>
  <si>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</si>
  <si>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</si>
  <si>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</si>
  <si>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</si>
  <si>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</si>
  <si>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</si>
  <si>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</si>
  <si>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</si>
  <si>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</si>
  <si>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</si>
  <si>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</si>
  <si>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</si>
  <si>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</si>
  <si>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</si>
  <si>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</si>
  <si>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</si>
  <si>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</si>
  <si>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</si>
  <si>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</si>
  <si>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</si>
  <si>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</si>
  <si>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</si>
  <si>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</si>
  <si>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</si>
  <si>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</si>
  <si>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</si>
  <si>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</si>
  <si>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</si>
  <si>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</si>
  <si>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</si>
  <si>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</si>
  <si>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</si>
  <si>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</si>
  <si>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</si>
  <si>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</si>
  <si>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</si>
  <si>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</si>
  <si>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Puente Aranda</t>
  </si>
  <si>
    <t>Alcaldía Local de La Candelaria</t>
  </si>
  <si>
    <t>Alcaldía Local de Rafael Uribe U.</t>
  </si>
  <si>
    <t>Alcaldía Local de Ciudad Bolívar</t>
  </si>
  <si>
    <t>Alcaldía Local de Sumapaz</t>
  </si>
  <si>
    <t>Para el I trimestre de la vigencia 2026, el Plan de Gestión de la Alcaldia Local de Antonio Nariño,  alcanzó un nivel de desempeño del  87,07% y 32,44% acumulado para la vigencia.
Se ajusta el responsable del reporte de las metas 12, 13 y 14 incluyendo a la Alcaldía Local de Antonio Nariño.</t>
  </si>
  <si>
    <t>Reporte meta de la OAC.</t>
  </si>
  <si>
    <t>Reporte de la Dirección de Gestión Policiva bajo radicado No. 2026220013393 del 09 de abril de 2026.</t>
  </si>
  <si>
    <t>06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</si>
</sst>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5" fontId="1" fillId="4" borderId="0" xfId="1" applyNumberFormat="1" applyFont="1" applyFill="1" applyAlignment="1">
      <alignment horizontal="center" wrapText="1"/>
    </xf>
    <xf numFmtId="165" fontId="1" fillId="4" borderId="0" xfId="1" applyNumberFormat="1" applyFont="1" applyFill="1" applyAlignment="1">
      <alignment horizontal="center" vertical="center" wrapText="1"/>
    </xf>
    <xf numFmtId="165" fontId="16" fillId="10" borderId="1" xfId="1" applyNumberFormat="1" applyFont="1" applyFill="1" applyBorder="1" applyAlignment="1">
      <alignment horizontal="center"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65" fontId="1" fillId="0" borderId="0" xfId="1" applyNumberFormat="1" applyFont="1" applyAlignment="1">
      <alignment horizontal="center" wrapText="1"/>
    </xf>
    <xf numFmtId="0" fontId="1" fillId="4" borderId="0" xfId="0" applyFont="1" applyFill="1" applyAlignment="1">
      <alignment horizontal="center" wrapText="1"/>
    </xf>
    <xf numFmtId="0" fontId="1" fillId="0" borderId="0" xfId="0" applyFont="1" applyAlignment="1">
      <alignment horizontal="center" wrapText="1"/>
    </xf>
    <xf numFmtId="0" fontId="27" fillId="0" borderId="1" xfId="0" applyFont="1" applyBorder="1" applyAlignment="1">
      <alignment horizontal="left"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10" fontId="26" fillId="0" borderId="1" xfId="0" applyNumberFormat="1" applyFont="1" applyBorder="1" applyAlignment="1">
      <alignment horizontal="left" vertical="center" wrapText="1"/>
    </xf>
    <xf numFmtId="0" fontId="26"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hidden="1"/>
    </xf>
    <xf numFmtId="165" fontId="17"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65" fontId="26"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9" fontId="1" fillId="0" borderId="0" xfId="1" applyFont="1" applyAlignment="1">
      <alignment horizontal="justify" vertic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1"/>
  <sheetViews>
    <sheetView tabSelected="1" topLeftCell="C1" zoomScale="70" zoomScaleNormal="70" workbookViewId="0">
      <selection activeCell="G6" sqref="G6"/>
    </sheetView>
  </sheetViews>
  <sheetFormatPr baseColWidth="10" defaultColWidth="10.85546875" defaultRowHeight="15" x14ac:dyDescent="0.25"/>
  <cols>
    <col min="1" max="1" width="10.5703125" style="91" customWidth="1"/>
    <col min="2" max="3" width="42.85546875" style="1" customWidth="1"/>
    <col min="4" max="4" width="28.5703125" style="1" customWidth="1"/>
    <col min="5" max="6" width="42.85546875" style="1" customWidth="1"/>
    <col min="7" max="7" width="21.42578125" style="1" customWidth="1"/>
    <col min="8" max="8" width="29.42578125" style="1" customWidth="1"/>
    <col min="9" max="9" width="27.5703125" style="1" customWidth="1"/>
    <col min="10"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34.42578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7.85546875" style="1" hidden="1" customWidth="1"/>
    <col min="42" max="42" width="14.28515625" style="1" customWidth="1"/>
    <col min="43" max="43" width="14.28515625" style="89" customWidth="1"/>
    <col min="44"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152" t="s">
        <v>0</v>
      </c>
      <c r="B1" s="153"/>
      <c r="C1" s="153"/>
      <c r="D1" s="153"/>
      <c r="E1" s="153"/>
      <c r="F1" s="153"/>
      <c r="G1" s="153"/>
      <c r="H1" s="154" t="s">
        <v>1</v>
      </c>
      <c r="I1" s="155"/>
      <c r="AQ1" s="84"/>
    </row>
    <row r="2" spans="1:44" s="8" customFormat="1" x14ac:dyDescent="0.25">
      <c r="A2" s="47"/>
      <c r="B2" s="13"/>
      <c r="C2" s="13"/>
      <c r="D2" s="13"/>
      <c r="E2" s="13"/>
      <c r="F2" s="13"/>
      <c r="G2" s="13"/>
      <c r="H2" s="13"/>
      <c r="I2" s="13"/>
      <c r="J2" s="13"/>
      <c r="K2" s="13"/>
      <c r="L2" s="13"/>
      <c r="M2" s="13"/>
      <c r="N2" s="7"/>
      <c r="O2" s="7"/>
      <c r="P2" s="7"/>
      <c r="Q2" s="7"/>
      <c r="AQ2" s="85"/>
    </row>
    <row r="3" spans="1:44" s="6" customFormat="1" ht="15" customHeight="1" x14ac:dyDescent="0.25">
      <c r="A3" s="138" t="s">
        <v>2</v>
      </c>
      <c r="B3" s="139"/>
      <c r="C3" s="144" t="s">
        <v>3</v>
      </c>
      <c r="D3" s="145"/>
      <c r="F3" s="156" t="s">
        <v>4</v>
      </c>
      <c r="G3" s="156"/>
      <c r="H3" s="156"/>
      <c r="I3" s="156"/>
      <c r="AQ3" s="84"/>
    </row>
    <row r="4" spans="1:44" s="6" customFormat="1" ht="15" customHeight="1" x14ac:dyDescent="0.25">
      <c r="A4" s="140"/>
      <c r="B4" s="141"/>
      <c r="C4" s="146"/>
      <c r="D4" s="147"/>
      <c r="F4" s="14" t="s">
        <v>5</v>
      </c>
      <c r="G4" s="14" t="s">
        <v>6</v>
      </c>
      <c r="H4" s="156" t="s">
        <v>6</v>
      </c>
      <c r="I4" s="156"/>
      <c r="AQ4" s="84"/>
    </row>
    <row r="5" spans="1:44" s="6" customFormat="1" ht="31.5" customHeight="1" x14ac:dyDescent="0.25">
      <c r="A5" s="140"/>
      <c r="B5" s="141"/>
      <c r="C5" s="146"/>
      <c r="D5" s="147"/>
      <c r="F5" s="9">
        <v>1</v>
      </c>
      <c r="G5" s="9" t="s">
        <v>7</v>
      </c>
      <c r="H5" s="157" t="s">
        <v>8</v>
      </c>
      <c r="I5" s="157"/>
      <c r="AQ5" s="84"/>
    </row>
    <row r="6" spans="1:44" s="6" customFormat="1" ht="93.6" customHeight="1" x14ac:dyDescent="0.25">
      <c r="A6" s="142"/>
      <c r="B6" s="143"/>
      <c r="C6" s="148"/>
      <c r="D6" s="149"/>
      <c r="F6" s="108">
        <v>2</v>
      </c>
      <c r="G6" s="108" t="s">
        <v>348</v>
      </c>
      <c r="H6" s="150" t="s">
        <v>345</v>
      </c>
      <c r="I6" s="151"/>
      <c r="AQ6" s="84"/>
    </row>
    <row r="7" spans="1:44" s="6" customFormat="1" ht="15" customHeight="1" x14ac:dyDescent="0.25">
      <c r="A7" s="132" t="s">
        <v>9</v>
      </c>
      <c r="B7" s="133"/>
      <c r="C7" s="136">
        <v>2026</v>
      </c>
      <c r="D7" s="137"/>
      <c r="AQ7" s="84"/>
    </row>
    <row r="8" spans="1:44" s="6" customFormat="1" x14ac:dyDescent="0.25">
      <c r="A8" s="90"/>
      <c r="AQ8" s="84"/>
    </row>
    <row r="9" spans="1:44" ht="37.5" customHeight="1" x14ac:dyDescent="0.25">
      <c r="A9" s="132" t="s">
        <v>10</v>
      </c>
      <c r="B9" s="133"/>
      <c r="C9" s="134" t="s">
        <v>11</v>
      </c>
      <c r="D9" s="132" t="s">
        <v>12</v>
      </c>
      <c r="E9" s="133"/>
      <c r="F9" s="134" t="s">
        <v>13</v>
      </c>
      <c r="G9" s="127" t="s">
        <v>14</v>
      </c>
      <c r="H9" s="128"/>
      <c r="I9" s="128"/>
      <c r="J9" s="128"/>
      <c r="K9" s="128"/>
      <c r="L9" s="129" t="s">
        <v>15</v>
      </c>
      <c r="M9" s="130"/>
      <c r="N9" s="130"/>
      <c r="O9" s="130"/>
      <c r="P9" s="130"/>
      <c r="Q9" s="131"/>
      <c r="R9" s="110" t="s">
        <v>16</v>
      </c>
      <c r="S9" s="111"/>
      <c r="T9" s="111"/>
      <c r="U9" s="112"/>
      <c r="V9" s="124" t="s">
        <v>17</v>
      </c>
      <c r="W9" s="125"/>
      <c r="X9" s="125"/>
      <c r="Y9" s="125"/>
      <c r="Z9" s="126"/>
      <c r="AA9" s="121" t="s">
        <v>18</v>
      </c>
      <c r="AB9" s="122"/>
      <c r="AC9" s="122"/>
      <c r="AD9" s="122"/>
      <c r="AE9" s="123"/>
      <c r="AF9" s="118" t="s">
        <v>19</v>
      </c>
      <c r="AG9" s="119"/>
      <c r="AH9" s="119"/>
      <c r="AI9" s="119"/>
      <c r="AJ9" s="120"/>
      <c r="AK9" s="115" t="s">
        <v>20</v>
      </c>
      <c r="AL9" s="116"/>
      <c r="AM9" s="116"/>
      <c r="AN9" s="116"/>
      <c r="AO9" s="117"/>
      <c r="AP9" s="113" t="s">
        <v>21</v>
      </c>
      <c r="AQ9" s="114"/>
      <c r="AR9" s="114"/>
    </row>
    <row r="10" spans="1:44" s="23" customFormat="1" ht="51" x14ac:dyDescent="0.2">
      <c r="A10" s="28" t="s">
        <v>22</v>
      </c>
      <c r="B10" s="28" t="s">
        <v>23</v>
      </c>
      <c r="C10" s="135"/>
      <c r="D10" s="28" t="s">
        <v>24</v>
      </c>
      <c r="E10" s="28" t="s">
        <v>25</v>
      </c>
      <c r="F10" s="135"/>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86" t="s">
        <v>42</v>
      </c>
      <c r="AR10" s="24" t="s">
        <v>16</v>
      </c>
    </row>
    <row r="11" spans="1:44" s="5" customFormat="1" ht="90" x14ac:dyDescent="0.25">
      <c r="A11" s="63" t="s">
        <v>45</v>
      </c>
      <c r="B11" s="64" t="s">
        <v>46</v>
      </c>
      <c r="C11" s="11" t="s">
        <v>47</v>
      </c>
      <c r="D11" s="11" t="s">
        <v>48</v>
      </c>
      <c r="E11" s="11" t="s">
        <v>49</v>
      </c>
      <c r="F11" s="11" t="s">
        <v>50</v>
      </c>
      <c r="G11" s="12" t="s">
        <v>51</v>
      </c>
      <c r="H11" s="66" t="s">
        <v>52</v>
      </c>
      <c r="I11" s="67" t="s">
        <v>53</v>
      </c>
      <c r="J11" s="12" t="s">
        <v>54</v>
      </c>
      <c r="K11" s="64" t="s">
        <v>55</v>
      </c>
      <c r="L11" s="12" t="s">
        <v>56</v>
      </c>
      <c r="M11" s="78">
        <v>0</v>
      </c>
      <c r="N11" s="78">
        <v>0.15</v>
      </c>
      <c r="O11" s="78">
        <v>0.2</v>
      </c>
      <c r="P11" s="78">
        <v>0.25</v>
      </c>
      <c r="Q11" s="68">
        <f t="shared" ref="Q11:Q16" si="0">MAX(M11:P11)</f>
        <v>0.25</v>
      </c>
      <c r="R11" s="65" t="s">
        <v>57</v>
      </c>
      <c r="S11" s="65" t="s">
        <v>58</v>
      </c>
      <c r="T11" s="4" t="s">
        <v>59</v>
      </c>
      <c r="U11" s="4" t="s">
        <v>60</v>
      </c>
      <c r="V11" s="68">
        <f>M11</f>
        <v>0</v>
      </c>
      <c r="W11" s="101">
        <v>0</v>
      </c>
      <c r="X11" s="73">
        <f t="shared" ref="X11" si="1">IFERROR(IF(W11/V11&gt;1,1,W11/V11),0)</f>
        <v>0</v>
      </c>
      <c r="Y11" s="65" t="s">
        <v>61</v>
      </c>
      <c r="Z11" s="65" t="s">
        <v>61</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106">
        <f>IFERROR(MAX(AB11,AG11,AL11)*0.33,0)</f>
        <v>0</v>
      </c>
      <c r="AR11" s="74">
        <f t="shared" ref="AR11:AR24" si="5">IFERROR(IF(AQ11/AP11&gt;1,1,AQ11/AP11),0)</f>
        <v>0</v>
      </c>
    </row>
    <row r="12" spans="1:44" s="5" customFormat="1" ht="120" x14ac:dyDescent="0.25">
      <c r="A12" s="63" t="s">
        <v>62</v>
      </c>
      <c r="B12" s="64" t="s">
        <v>63</v>
      </c>
      <c r="C12" s="11" t="s">
        <v>64</v>
      </c>
      <c r="D12" s="11" t="s">
        <v>48</v>
      </c>
      <c r="E12" s="11" t="s">
        <v>65</v>
      </c>
      <c r="F12" s="11" t="s">
        <v>50</v>
      </c>
      <c r="G12" s="12" t="s">
        <v>66</v>
      </c>
      <c r="H12" s="66" t="s">
        <v>67</v>
      </c>
      <c r="I12" s="67" t="s">
        <v>53</v>
      </c>
      <c r="J12" s="12" t="s">
        <v>68</v>
      </c>
      <c r="K12" s="64" t="s">
        <v>69</v>
      </c>
      <c r="L12" s="12" t="s">
        <v>56</v>
      </c>
      <c r="M12" s="78">
        <v>0.15</v>
      </c>
      <c r="N12" s="78">
        <v>0.37</v>
      </c>
      <c r="O12" s="78">
        <v>0.51</v>
      </c>
      <c r="P12" s="78">
        <v>0.72</v>
      </c>
      <c r="Q12" s="68">
        <f t="shared" si="0"/>
        <v>0.72</v>
      </c>
      <c r="R12" s="70" t="s">
        <v>70</v>
      </c>
      <c r="S12" s="70" t="s">
        <v>71</v>
      </c>
      <c r="T12" s="4" t="s">
        <v>59</v>
      </c>
      <c r="U12" s="4" t="s">
        <v>60</v>
      </c>
      <c r="V12" s="69">
        <f t="shared" ref="V12:V19" si="6">M12</f>
        <v>0.15</v>
      </c>
      <c r="W12" s="102">
        <v>0.1542</v>
      </c>
      <c r="X12" s="73">
        <f t="shared" ref="X12:X19" si="7">IFERROR(IF(W12/V12&gt;1,1,W12/V12),0)</f>
        <v>1</v>
      </c>
      <c r="Y12" s="4" t="s">
        <v>72</v>
      </c>
      <c r="Z12" s="4" t="s">
        <v>73</v>
      </c>
      <c r="AA12" s="69">
        <f t="shared" ref="AA12:AA19" si="8">N12</f>
        <v>0.37</v>
      </c>
      <c r="AB12" s="41"/>
      <c r="AC12" s="73">
        <f t="shared" si="2"/>
        <v>0</v>
      </c>
      <c r="AD12" s="4"/>
      <c r="AE12" s="4"/>
      <c r="AF12" s="69">
        <f t="shared" ref="AF12:AF19" si="9">O12</f>
        <v>0.51</v>
      </c>
      <c r="AG12" s="41"/>
      <c r="AH12" s="73">
        <f t="shared" si="3"/>
        <v>0</v>
      </c>
      <c r="AI12" s="4"/>
      <c r="AJ12" s="4"/>
      <c r="AK12" s="69">
        <f t="shared" ref="AK12:AK19" si="10">P12</f>
        <v>0.72</v>
      </c>
      <c r="AL12" s="41"/>
      <c r="AM12" s="73">
        <f t="shared" si="4"/>
        <v>0</v>
      </c>
      <c r="AN12" s="4"/>
      <c r="AO12" s="4"/>
      <c r="AP12" s="76">
        <f t="shared" ref="AP12:AP19" si="11">Q12</f>
        <v>0.72</v>
      </c>
      <c r="AQ12" s="106">
        <f t="shared" ref="AQ12:AQ16" si="12">IFERROR(MAX(W12,AB12,AG12,AL12),0)</f>
        <v>0.1542</v>
      </c>
      <c r="AR12" s="74">
        <f t="shared" si="5"/>
        <v>0.21416666666666667</v>
      </c>
    </row>
    <row r="13" spans="1:44" s="5" customFormat="1" ht="135" x14ac:dyDescent="0.25">
      <c r="A13" s="63" t="s">
        <v>74</v>
      </c>
      <c r="B13" s="64" t="s">
        <v>75</v>
      </c>
      <c r="C13" s="11" t="s">
        <v>64</v>
      </c>
      <c r="D13" s="11" t="s">
        <v>48</v>
      </c>
      <c r="E13" s="11" t="s">
        <v>65</v>
      </c>
      <c r="F13" s="11" t="s">
        <v>50</v>
      </c>
      <c r="G13" s="12" t="s">
        <v>66</v>
      </c>
      <c r="H13" s="66" t="s">
        <v>76</v>
      </c>
      <c r="I13" s="67" t="s">
        <v>53</v>
      </c>
      <c r="J13" s="12" t="s">
        <v>77</v>
      </c>
      <c r="K13" s="64" t="s">
        <v>78</v>
      </c>
      <c r="L13" s="12" t="s">
        <v>56</v>
      </c>
      <c r="M13" s="78">
        <v>0.15</v>
      </c>
      <c r="N13" s="78">
        <v>0.33</v>
      </c>
      <c r="O13" s="78">
        <v>0.5</v>
      </c>
      <c r="P13" s="78">
        <v>0.69</v>
      </c>
      <c r="Q13" s="68">
        <f t="shared" si="0"/>
        <v>0.69</v>
      </c>
      <c r="R13" s="65" t="s">
        <v>70</v>
      </c>
      <c r="S13" s="65" t="s">
        <v>71</v>
      </c>
      <c r="T13" s="4" t="s">
        <v>59</v>
      </c>
      <c r="U13" s="4" t="s">
        <v>60</v>
      </c>
      <c r="V13" s="68">
        <f t="shared" si="6"/>
        <v>0.15</v>
      </c>
      <c r="W13" s="102">
        <v>1.9E-3</v>
      </c>
      <c r="X13" s="81">
        <f t="shared" si="7"/>
        <v>1.2666666666666666E-2</v>
      </c>
      <c r="Y13" s="4" t="s">
        <v>72</v>
      </c>
      <c r="Z13" s="4" t="s">
        <v>73</v>
      </c>
      <c r="AA13" s="68">
        <f t="shared" si="8"/>
        <v>0.33</v>
      </c>
      <c r="AB13" s="41"/>
      <c r="AC13" s="81">
        <f t="shared" si="2"/>
        <v>0</v>
      </c>
      <c r="AD13" s="4"/>
      <c r="AE13" s="4"/>
      <c r="AF13" s="68">
        <f t="shared" si="9"/>
        <v>0.5</v>
      </c>
      <c r="AG13" s="41"/>
      <c r="AH13" s="81">
        <f t="shared" si="3"/>
        <v>0</v>
      </c>
      <c r="AI13" s="4"/>
      <c r="AJ13" s="4"/>
      <c r="AK13" s="68">
        <f t="shared" si="10"/>
        <v>0.69</v>
      </c>
      <c r="AL13" s="41"/>
      <c r="AM13" s="81">
        <f t="shared" si="4"/>
        <v>0</v>
      </c>
      <c r="AN13" s="4"/>
      <c r="AO13" s="4"/>
      <c r="AP13" s="75">
        <f t="shared" si="11"/>
        <v>0.69</v>
      </c>
      <c r="AQ13" s="106">
        <f t="shared" si="12"/>
        <v>1.9E-3</v>
      </c>
      <c r="AR13" s="74">
        <f t="shared" si="5"/>
        <v>2.7536231884057972E-3</v>
      </c>
    </row>
    <row r="14" spans="1:44" s="5" customFormat="1" ht="165" x14ac:dyDescent="0.25">
      <c r="A14" s="63" t="s">
        <v>79</v>
      </c>
      <c r="B14" s="64" t="s">
        <v>80</v>
      </c>
      <c r="C14" s="11" t="s">
        <v>64</v>
      </c>
      <c r="D14" s="11" t="s">
        <v>48</v>
      </c>
      <c r="E14" s="11" t="s">
        <v>81</v>
      </c>
      <c r="F14" s="11" t="s">
        <v>82</v>
      </c>
      <c r="G14" s="12" t="s">
        <v>66</v>
      </c>
      <c r="H14" s="66" t="s">
        <v>83</v>
      </c>
      <c r="I14" s="67" t="s">
        <v>53</v>
      </c>
      <c r="J14" s="12" t="s">
        <v>84</v>
      </c>
      <c r="K14" s="64" t="s">
        <v>85</v>
      </c>
      <c r="L14" s="12" t="s">
        <v>56</v>
      </c>
      <c r="M14" s="78">
        <v>0.45</v>
      </c>
      <c r="N14" s="78">
        <v>0.6</v>
      </c>
      <c r="O14" s="78">
        <v>0.8</v>
      </c>
      <c r="P14" s="78">
        <v>0.92</v>
      </c>
      <c r="Q14" s="68">
        <f t="shared" si="0"/>
        <v>0.92</v>
      </c>
      <c r="R14" s="65" t="s">
        <v>70</v>
      </c>
      <c r="S14" s="65" t="s">
        <v>86</v>
      </c>
      <c r="T14" s="4" t="s">
        <v>59</v>
      </c>
      <c r="U14" s="4" t="s">
        <v>60</v>
      </c>
      <c r="V14" s="68">
        <f t="shared" si="6"/>
        <v>0.45</v>
      </c>
      <c r="W14" s="102">
        <v>0.48620000000000002</v>
      </c>
      <c r="X14" s="81">
        <f t="shared" si="7"/>
        <v>1</v>
      </c>
      <c r="Y14" s="4" t="s">
        <v>72</v>
      </c>
      <c r="Z14" s="4" t="s">
        <v>73</v>
      </c>
      <c r="AA14" s="68">
        <f t="shared" si="8"/>
        <v>0.6</v>
      </c>
      <c r="AB14" s="41"/>
      <c r="AC14" s="81">
        <f t="shared" si="2"/>
        <v>0</v>
      </c>
      <c r="AD14" s="4"/>
      <c r="AE14" s="4"/>
      <c r="AF14" s="68">
        <f t="shared" si="9"/>
        <v>0.8</v>
      </c>
      <c r="AG14" s="41"/>
      <c r="AH14" s="81">
        <f t="shared" si="3"/>
        <v>0</v>
      </c>
      <c r="AI14" s="4"/>
      <c r="AJ14" s="4"/>
      <c r="AK14" s="68">
        <f t="shared" si="10"/>
        <v>0.92</v>
      </c>
      <c r="AL14" s="41"/>
      <c r="AM14" s="81">
        <f t="shared" si="4"/>
        <v>0</v>
      </c>
      <c r="AN14" s="4"/>
      <c r="AO14" s="4"/>
      <c r="AP14" s="75">
        <f t="shared" si="11"/>
        <v>0.92</v>
      </c>
      <c r="AQ14" s="106">
        <f t="shared" si="12"/>
        <v>0.48620000000000002</v>
      </c>
      <c r="AR14" s="82">
        <f t="shared" si="5"/>
        <v>0.52847826086956518</v>
      </c>
    </row>
    <row r="15" spans="1:44" s="5" customFormat="1" ht="90" x14ac:dyDescent="0.25">
      <c r="A15" s="63" t="s">
        <v>87</v>
      </c>
      <c r="B15" s="64" t="s">
        <v>88</v>
      </c>
      <c r="C15" s="11" t="s">
        <v>64</v>
      </c>
      <c r="D15" s="11" t="s">
        <v>48</v>
      </c>
      <c r="E15" s="11" t="s">
        <v>81</v>
      </c>
      <c r="F15" s="11" t="s">
        <v>82</v>
      </c>
      <c r="G15" s="12" t="s">
        <v>66</v>
      </c>
      <c r="H15" s="66" t="s">
        <v>89</v>
      </c>
      <c r="I15" s="67" t="s">
        <v>53</v>
      </c>
      <c r="J15" s="12" t="s">
        <v>90</v>
      </c>
      <c r="K15" s="64" t="s">
        <v>91</v>
      </c>
      <c r="L15" s="12" t="s">
        <v>56</v>
      </c>
      <c r="M15" s="78">
        <v>0.2</v>
      </c>
      <c r="N15" s="78">
        <v>0.38</v>
      </c>
      <c r="O15" s="78">
        <v>0.73</v>
      </c>
      <c r="P15" s="83">
        <v>0.98499999999999999</v>
      </c>
      <c r="Q15" s="68">
        <f t="shared" si="0"/>
        <v>0.98499999999999999</v>
      </c>
      <c r="R15" s="65" t="s">
        <v>70</v>
      </c>
      <c r="S15" s="65" t="s">
        <v>71</v>
      </c>
      <c r="T15" s="4" t="s">
        <v>59</v>
      </c>
      <c r="U15" s="4" t="s">
        <v>60</v>
      </c>
      <c r="V15" s="68">
        <f t="shared" si="6"/>
        <v>0.2</v>
      </c>
      <c r="W15" s="102">
        <v>0.30470000000000003</v>
      </c>
      <c r="X15" s="81">
        <f t="shared" si="7"/>
        <v>1</v>
      </c>
      <c r="Y15" s="4" t="s">
        <v>72</v>
      </c>
      <c r="Z15" s="4" t="s">
        <v>73</v>
      </c>
      <c r="AA15" s="68">
        <f t="shared" si="8"/>
        <v>0.38</v>
      </c>
      <c r="AB15" s="41"/>
      <c r="AC15" s="81">
        <f t="shared" si="2"/>
        <v>0</v>
      </c>
      <c r="AD15" s="4"/>
      <c r="AE15" s="4"/>
      <c r="AF15" s="68">
        <f t="shared" si="9"/>
        <v>0.73</v>
      </c>
      <c r="AG15" s="41"/>
      <c r="AH15" s="81">
        <f t="shared" si="3"/>
        <v>0</v>
      </c>
      <c r="AI15" s="4"/>
      <c r="AJ15" s="4"/>
      <c r="AK15" s="68">
        <f t="shared" si="10"/>
        <v>0.98499999999999999</v>
      </c>
      <c r="AL15" s="41"/>
      <c r="AM15" s="81">
        <f t="shared" si="4"/>
        <v>0</v>
      </c>
      <c r="AN15" s="4"/>
      <c r="AO15" s="4"/>
      <c r="AP15" s="75">
        <f t="shared" si="11"/>
        <v>0.98499999999999999</v>
      </c>
      <c r="AQ15" s="106">
        <f>IFERROR(MAX(W15,AB15,AG15,AL15),0)</f>
        <v>0.30470000000000003</v>
      </c>
      <c r="AR15" s="82">
        <f t="shared" si="5"/>
        <v>0.30934010152284269</v>
      </c>
    </row>
    <row r="16" spans="1:44" s="5" customFormat="1" ht="75" x14ac:dyDescent="0.25">
      <c r="A16" s="63" t="s">
        <v>92</v>
      </c>
      <c r="B16" s="64" t="s">
        <v>93</v>
      </c>
      <c r="C16" s="11" t="s">
        <v>64</v>
      </c>
      <c r="D16" s="11" t="s">
        <v>48</v>
      </c>
      <c r="E16" s="11" t="s">
        <v>65</v>
      </c>
      <c r="F16" s="11" t="s">
        <v>82</v>
      </c>
      <c r="G16" s="12" t="s">
        <v>66</v>
      </c>
      <c r="H16" s="66" t="s">
        <v>94</v>
      </c>
      <c r="I16" s="67" t="s">
        <v>53</v>
      </c>
      <c r="J16" s="12" t="s">
        <v>95</v>
      </c>
      <c r="K16" s="64" t="s">
        <v>96</v>
      </c>
      <c r="L16" s="12" t="s">
        <v>56</v>
      </c>
      <c r="M16" s="78">
        <v>7.0000000000000007E-2</v>
      </c>
      <c r="N16" s="78">
        <v>0.17</v>
      </c>
      <c r="O16" s="78">
        <v>0.35</v>
      </c>
      <c r="P16" s="78">
        <v>0.52</v>
      </c>
      <c r="Q16" s="68">
        <f t="shared" si="0"/>
        <v>0.52</v>
      </c>
      <c r="R16" s="65" t="s">
        <v>70</v>
      </c>
      <c r="S16" s="65" t="s">
        <v>71</v>
      </c>
      <c r="T16" s="4" t="s">
        <v>59</v>
      </c>
      <c r="U16" s="4" t="s">
        <v>60</v>
      </c>
      <c r="V16" s="68">
        <f t="shared" si="6"/>
        <v>7.0000000000000007E-2</v>
      </c>
      <c r="W16" s="102">
        <v>6.0100000000000001E-2</v>
      </c>
      <c r="X16" s="81">
        <f t="shared" si="7"/>
        <v>0.85857142857142854</v>
      </c>
      <c r="Y16" s="4" t="s">
        <v>72</v>
      </c>
      <c r="Z16" s="4" t="s">
        <v>73</v>
      </c>
      <c r="AA16" s="68">
        <f t="shared" si="8"/>
        <v>0.17</v>
      </c>
      <c r="AB16" s="41"/>
      <c r="AC16" s="81">
        <f t="shared" si="2"/>
        <v>0</v>
      </c>
      <c r="AD16" s="4"/>
      <c r="AE16" s="4"/>
      <c r="AF16" s="68">
        <f t="shared" si="9"/>
        <v>0.35</v>
      </c>
      <c r="AG16" s="41"/>
      <c r="AH16" s="81">
        <f t="shared" si="3"/>
        <v>0</v>
      </c>
      <c r="AI16" s="4"/>
      <c r="AJ16" s="4"/>
      <c r="AK16" s="68">
        <f t="shared" si="10"/>
        <v>0.52</v>
      </c>
      <c r="AL16" s="41"/>
      <c r="AM16" s="81">
        <f t="shared" si="4"/>
        <v>0</v>
      </c>
      <c r="AN16" s="4"/>
      <c r="AO16" s="4"/>
      <c r="AP16" s="75">
        <f t="shared" si="11"/>
        <v>0.52</v>
      </c>
      <c r="AQ16" s="106">
        <f t="shared" si="12"/>
        <v>6.0100000000000001E-2</v>
      </c>
      <c r="AR16" s="82">
        <f t="shared" si="5"/>
        <v>0.11557692307692308</v>
      </c>
    </row>
    <row r="17" spans="1:45" s="5" customFormat="1" ht="255" x14ac:dyDescent="0.25">
      <c r="A17" s="63" t="s">
        <v>97</v>
      </c>
      <c r="B17" s="64" t="s">
        <v>98</v>
      </c>
      <c r="C17" s="11" t="s">
        <v>64</v>
      </c>
      <c r="D17" s="11" t="s">
        <v>48</v>
      </c>
      <c r="E17" s="11" t="s">
        <v>81</v>
      </c>
      <c r="F17" s="11" t="s">
        <v>82</v>
      </c>
      <c r="G17" s="12" t="s">
        <v>66</v>
      </c>
      <c r="H17" s="66" t="s">
        <v>99</v>
      </c>
      <c r="I17" s="67" t="s">
        <v>53</v>
      </c>
      <c r="J17" s="12" t="s">
        <v>100</v>
      </c>
      <c r="K17" s="64" t="s">
        <v>101</v>
      </c>
      <c r="L17" s="12" t="s">
        <v>102</v>
      </c>
      <c r="M17" s="78">
        <v>0.98</v>
      </c>
      <c r="N17" s="78">
        <v>0.98</v>
      </c>
      <c r="O17" s="78">
        <v>0.98</v>
      </c>
      <c r="P17" s="78">
        <v>0.98</v>
      </c>
      <c r="Q17" s="68">
        <f>AVERAGE(M17:P17)</f>
        <v>0.98</v>
      </c>
      <c r="R17" s="65" t="s">
        <v>70</v>
      </c>
      <c r="S17" s="65" t="s">
        <v>103</v>
      </c>
      <c r="T17" s="4" t="s">
        <v>59</v>
      </c>
      <c r="U17" s="4" t="s">
        <v>60</v>
      </c>
      <c r="V17" s="68">
        <f t="shared" si="6"/>
        <v>0.98</v>
      </c>
      <c r="W17" s="102">
        <v>0.99</v>
      </c>
      <c r="X17" s="81">
        <f t="shared" si="7"/>
        <v>1</v>
      </c>
      <c r="Y17" s="4" t="s">
        <v>72</v>
      </c>
      <c r="Z17" s="4" t="s">
        <v>73</v>
      </c>
      <c r="AA17" s="68">
        <f t="shared" si="8"/>
        <v>0.98</v>
      </c>
      <c r="AB17" s="41"/>
      <c r="AC17" s="81">
        <f t="shared" si="2"/>
        <v>0</v>
      </c>
      <c r="AD17" s="4"/>
      <c r="AE17" s="4"/>
      <c r="AF17" s="68">
        <f t="shared" si="9"/>
        <v>0.98</v>
      </c>
      <c r="AG17" s="41"/>
      <c r="AH17" s="81">
        <f t="shared" si="3"/>
        <v>0</v>
      </c>
      <c r="AI17" s="4"/>
      <c r="AJ17" s="4"/>
      <c r="AK17" s="68">
        <f t="shared" si="10"/>
        <v>0.98</v>
      </c>
      <c r="AL17" s="41"/>
      <c r="AM17" s="81">
        <f t="shared" si="4"/>
        <v>0</v>
      </c>
      <c r="AN17" s="4"/>
      <c r="AO17" s="4"/>
      <c r="AP17" s="75">
        <f t="shared" si="11"/>
        <v>0.98</v>
      </c>
      <c r="AQ17" s="107">
        <f>IFERROR(AVERAGE(W17,AB17,AG17,AL17)*0.25,0)</f>
        <v>0.2475</v>
      </c>
      <c r="AR17" s="82">
        <f t="shared" si="5"/>
        <v>0.25255102040816324</v>
      </c>
    </row>
    <row r="18" spans="1:45" s="5" customFormat="1" ht="165" x14ac:dyDescent="0.25">
      <c r="A18" s="63" t="s">
        <v>104</v>
      </c>
      <c r="B18" s="64" t="s">
        <v>105</v>
      </c>
      <c r="C18" s="11" t="s">
        <v>64</v>
      </c>
      <c r="D18" s="11" t="s">
        <v>48</v>
      </c>
      <c r="E18" s="11" t="s">
        <v>49</v>
      </c>
      <c r="F18" s="11" t="s">
        <v>50</v>
      </c>
      <c r="G18" s="12" t="s">
        <v>66</v>
      </c>
      <c r="H18" s="66" t="s">
        <v>106</v>
      </c>
      <c r="I18" s="67" t="s">
        <v>53</v>
      </c>
      <c r="J18" s="12" t="s">
        <v>107</v>
      </c>
      <c r="K18" s="64" t="s">
        <v>108</v>
      </c>
      <c r="L18" s="12" t="s">
        <v>56</v>
      </c>
      <c r="M18" s="78">
        <v>0.9</v>
      </c>
      <c r="N18" s="78">
        <v>0.93</v>
      </c>
      <c r="O18" s="78">
        <v>0.97</v>
      </c>
      <c r="P18" s="78">
        <v>1</v>
      </c>
      <c r="Q18" s="68">
        <f>MAX(M18:P18)</f>
        <v>1</v>
      </c>
      <c r="R18" s="70" t="s">
        <v>70</v>
      </c>
      <c r="S18" s="70" t="s">
        <v>109</v>
      </c>
      <c r="T18" s="4" t="s">
        <v>59</v>
      </c>
      <c r="U18" s="4" t="s">
        <v>60</v>
      </c>
      <c r="V18" s="69">
        <f t="shared" si="6"/>
        <v>0.9</v>
      </c>
      <c r="W18" s="102">
        <v>1</v>
      </c>
      <c r="X18" s="73">
        <f t="shared" si="7"/>
        <v>1</v>
      </c>
      <c r="Y18" s="4" t="s">
        <v>72</v>
      </c>
      <c r="Z18" s="4" t="s">
        <v>73</v>
      </c>
      <c r="AA18" s="69">
        <f t="shared" si="8"/>
        <v>0.93</v>
      </c>
      <c r="AB18" s="41"/>
      <c r="AC18" s="73">
        <f t="shared" si="2"/>
        <v>0</v>
      </c>
      <c r="AD18" s="4"/>
      <c r="AE18" s="4"/>
      <c r="AF18" s="69">
        <f t="shared" si="9"/>
        <v>0.97</v>
      </c>
      <c r="AG18" s="41"/>
      <c r="AH18" s="73">
        <f t="shared" si="3"/>
        <v>0</v>
      </c>
      <c r="AI18" s="4"/>
      <c r="AJ18" s="4"/>
      <c r="AK18" s="69">
        <f t="shared" si="10"/>
        <v>1</v>
      </c>
      <c r="AL18" s="41"/>
      <c r="AM18" s="73">
        <f t="shared" si="4"/>
        <v>0</v>
      </c>
      <c r="AN18" s="4"/>
      <c r="AO18" s="4"/>
      <c r="AP18" s="76">
        <f t="shared" si="11"/>
        <v>1</v>
      </c>
      <c r="AQ18" s="107">
        <f>IFERROR(MAX(W18,AB18,AG18,AL18),0)</f>
        <v>1</v>
      </c>
      <c r="AR18" s="82">
        <f t="shared" si="5"/>
        <v>1</v>
      </c>
    </row>
    <row r="19" spans="1:45" s="5" customFormat="1" ht="120" x14ac:dyDescent="0.25">
      <c r="A19" s="63" t="s">
        <v>110</v>
      </c>
      <c r="B19" s="64" t="s">
        <v>111</v>
      </c>
      <c r="C19" s="11" t="s">
        <v>47</v>
      </c>
      <c r="D19" s="11" t="s">
        <v>112</v>
      </c>
      <c r="E19" s="11" t="s">
        <v>112</v>
      </c>
      <c r="F19" s="11" t="s">
        <v>113</v>
      </c>
      <c r="G19" s="12" t="s">
        <v>66</v>
      </c>
      <c r="H19" s="66" t="s">
        <v>114</v>
      </c>
      <c r="I19" s="67" t="s">
        <v>114</v>
      </c>
      <c r="J19" s="12" t="s">
        <v>115</v>
      </c>
      <c r="K19" s="64" t="s">
        <v>116</v>
      </c>
      <c r="L19" s="12" t="s">
        <v>117</v>
      </c>
      <c r="M19" s="79">
        <v>2908</v>
      </c>
      <c r="N19" s="79">
        <v>3635</v>
      </c>
      <c r="O19" s="79">
        <v>4217</v>
      </c>
      <c r="P19" s="79">
        <v>3778</v>
      </c>
      <c r="Q19" s="71">
        <f t="shared" ref="Q19" si="13">SUM(M19:P19)</f>
        <v>14538</v>
      </c>
      <c r="R19" s="70" t="s">
        <v>118</v>
      </c>
      <c r="S19" s="70" t="s">
        <v>119</v>
      </c>
      <c r="T19" s="4" t="s">
        <v>59</v>
      </c>
      <c r="U19" s="4" t="s">
        <v>120</v>
      </c>
      <c r="V19" s="71">
        <f t="shared" si="6"/>
        <v>2908</v>
      </c>
      <c r="W19" s="109">
        <v>1339</v>
      </c>
      <c r="X19" s="73">
        <f t="shared" si="7"/>
        <v>0.46045392022008252</v>
      </c>
      <c r="Y19" s="4" t="s">
        <v>121</v>
      </c>
      <c r="Z19" s="4" t="s">
        <v>347</v>
      </c>
      <c r="AA19" s="71">
        <f t="shared" si="8"/>
        <v>3635</v>
      </c>
      <c r="AB19" s="41"/>
      <c r="AC19" s="73">
        <f t="shared" si="2"/>
        <v>0</v>
      </c>
      <c r="AD19" s="4"/>
      <c r="AE19" s="4"/>
      <c r="AF19" s="71">
        <f t="shared" si="9"/>
        <v>4217</v>
      </c>
      <c r="AG19" s="41"/>
      <c r="AH19" s="73">
        <f t="shared" si="3"/>
        <v>0</v>
      </c>
      <c r="AI19" s="4"/>
      <c r="AJ19" s="4"/>
      <c r="AK19" s="71">
        <f t="shared" si="10"/>
        <v>3778</v>
      </c>
      <c r="AL19" s="41"/>
      <c r="AM19" s="73">
        <f t="shared" si="4"/>
        <v>0</v>
      </c>
      <c r="AN19" s="4"/>
      <c r="AO19" s="4"/>
      <c r="AP19" s="77">
        <f t="shared" si="11"/>
        <v>14538</v>
      </c>
      <c r="AQ19" s="103">
        <f>IFERROR(W19+AB19+AG19+AL19,0)</f>
        <v>1339</v>
      </c>
      <c r="AR19" s="74">
        <f t="shared" si="5"/>
        <v>9.2103453019672585E-2</v>
      </c>
    </row>
    <row r="20" spans="1:45" s="5" customFormat="1" ht="150" x14ac:dyDescent="0.25">
      <c r="A20" s="63" t="s">
        <v>122</v>
      </c>
      <c r="B20" s="64" t="s">
        <v>123</v>
      </c>
      <c r="C20" s="11" t="s">
        <v>47</v>
      </c>
      <c r="D20" s="11" t="s">
        <v>112</v>
      </c>
      <c r="E20" s="11" t="s">
        <v>112</v>
      </c>
      <c r="F20" s="11" t="s">
        <v>113</v>
      </c>
      <c r="G20" s="12" t="s">
        <v>66</v>
      </c>
      <c r="H20" s="66" t="s">
        <v>124</v>
      </c>
      <c r="I20" s="67" t="s">
        <v>125</v>
      </c>
      <c r="J20" s="12" t="s">
        <v>126</v>
      </c>
      <c r="K20" s="64" t="s">
        <v>127</v>
      </c>
      <c r="L20" s="12" t="s">
        <v>117</v>
      </c>
      <c r="M20" s="79">
        <v>25</v>
      </c>
      <c r="N20" s="79">
        <v>42</v>
      </c>
      <c r="O20" s="79">
        <v>51</v>
      </c>
      <c r="P20" s="79">
        <v>50</v>
      </c>
      <c r="Q20" s="71">
        <f t="shared" ref="Q20:Q24" si="14">SUM(M20:P20)</f>
        <v>168</v>
      </c>
      <c r="R20" s="70" t="s">
        <v>128</v>
      </c>
      <c r="S20" s="70" t="s">
        <v>129</v>
      </c>
      <c r="T20" s="4" t="s">
        <v>59</v>
      </c>
      <c r="U20" s="4" t="s">
        <v>120</v>
      </c>
      <c r="V20" s="71">
        <f t="shared" ref="V20:V24" si="15">M20</f>
        <v>25</v>
      </c>
      <c r="W20" s="109">
        <v>40</v>
      </c>
      <c r="X20" s="73">
        <f t="shared" ref="X20:X24" si="16">IFERROR(IF(W20/V20&gt;1,1,W20/V20),0)</f>
        <v>1</v>
      </c>
      <c r="Y20" s="4" t="s">
        <v>130</v>
      </c>
      <c r="Z20" s="4" t="s">
        <v>347</v>
      </c>
      <c r="AA20" s="71">
        <f t="shared" ref="AA20:AA24" si="17">N20</f>
        <v>42</v>
      </c>
      <c r="AB20" s="41"/>
      <c r="AC20" s="73">
        <f t="shared" ref="AC20:AC24" si="18">IFERROR(IF(AB20/AA20&gt;1,1,AB20/AA20),0)</f>
        <v>0</v>
      </c>
      <c r="AD20" s="4"/>
      <c r="AE20" s="4"/>
      <c r="AF20" s="71">
        <f t="shared" ref="AF20:AF24" si="19">O20</f>
        <v>51</v>
      </c>
      <c r="AG20" s="41"/>
      <c r="AH20" s="73">
        <f t="shared" ref="AH20:AH24" si="20">IFERROR(IF(AG20/AF20&gt;1,1,AG20/AF20),0)</f>
        <v>0</v>
      </c>
      <c r="AI20" s="4"/>
      <c r="AJ20" s="4"/>
      <c r="AK20" s="71">
        <f t="shared" ref="AK20:AK24" si="21">P20</f>
        <v>50</v>
      </c>
      <c r="AL20" s="41"/>
      <c r="AM20" s="73">
        <f t="shared" ref="AM20:AM24" si="22">IFERROR(IF(AL20/AK20&gt;1,1,AL20/AK20),0)</f>
        <v>0</v>
      </c>
      <c r="AN20" s="4"/>
      <c r="AO20" s="4"/>
      <c r="AP20" s="77">
        <f t="shared" ref="AP20:AP24" si="23">Q20</f>
        <v>168</v>
      </c>
      <c r="AQ20" s="103">
        <f t="shared" ref="AQ20:AQ24" si="24">IFERROR(W20+AB20+AG20+AL20,0)</f>
        <v>40</v>
      </c>
      <c r="AR20" s="74">
        <f t="shared" si="5"/>
        <v>0.23809523809523808</v>
      </c>
    </row>
    <row r="21" spans="1:45" s="5" customFormat="1" ht="165" x14ac:dyDescent="0.25">
      <c r="A21" s="63" t="s">
        <v>131</v>
      </c>
      <c r="B21" s="64" t="s">
        <v>132</v>
      </c>
      <c r="C21" s="11" t="s">
        <v>47</v>
      </c>
      <c r="D21" s="11" t="s">
        <v>112</v>
      </c>
      <c r="E21" s="11" t="s">
        <v>112</v>
      </c>
      <c r="F21" s="11" t="s">
        <v>113</v>
      </c>
      <c r="G21" s="12" t="s">
        <v>66</v>
      </c>
      <c r="H21" s="66" t="s">
        <v>133</v>
      </c>
      <c r="I21" s="67" t="s">
        <v>134</v>
      </c>
      <c r="J21" s="12" t="s">
        <v>135</v>
      </c>
      <c r="K21" s="64" t="s">
        <v>136</v>
      </c>
      <c r="L21" s="12" t="s">
        <v>117</v>
      </c>
      <c r="M21" s="80">
        <v>30</v>
      </c>
      <c r="N21" s="80">
        <v>49</v>
      </c>
      <c r="O21" s="80">
        <v>60</v>
      </c>
      <c r="P21" s="80">
        <v>60</v>
      </c>
      <c r="Q21" s="71">
        <f t="shared" si="14"/>
        <v>199</v>
      </c>
      <c r="R21" s="70" t="s">
        <v>128</v>
      </c>
      <c r="S21" s="70" t="s">
        <v>129</v>
      </c>
      <c r="T21" s="4" t="s">
        <v>59</v>
      </c>
      <c r="U21" s="4" t="s">
        <v>120</v>
      </c>
      <c r="V21" s="71">
        <f t="shared" si="15"/>
        <v>30</v>
      </c>
      <c r="W21" s="109">
        <v>30</v>
      </c>
      <c r="X21" s="73">
        <f t="shared" si="16"/>
        <v>1</v>
      </c>
      <c r="Y21" s="4" t="s">
        <v>137</v>
      </c>
      <c r="Z21" s="4" t="s">
        <v>347</v>
      </c>
      <c r="AA21" s="71">
        <f t="shared" si="17"/>
        <v>49</v>
      </c>
      <c r="AB21" s="41"/>
      <c r="AC21" s="73">
        <f t="shared" si="18"/>
        <v>0</v>
      </c>
      <c r="AD21" s="4"/>
      <c r="AE21" s="4"/>
      <c r="AF21" s="71">
        <f t="shared" si="19"/>
        <v>60</v>
      </c>
      <c r="AG21" s="41"/>
      <c r="AH21" s="73">
        <f t="shared" si="20"/>
        <v>0</v>
      </c>
      <c r="AI21" s="4"/>
      <c r="AJ21" s="4"/>
      <c r="AK21" s="71">
        <f t="shared" si="21"/>
        <v>60</v>
      </c>
      <c r="AL21" s="41"/>
      <c r="AM21" s="73">
        <f t="shared" si="22"/>
        <v>0</v>
      </c>
      <c r="AN21" s="4"/>
      <c r="AO21" s="4"/>
      <c r="AP21" s="77">
        <f t="shared" si="23"/>
        <v>199</v>
      </c>
      <c r="AQ21" s="103">
        <f t="shared" si="24"/>
        <v>30</v>
      </c>
      <c r="AR21" s="74">
        <f t="shared" si="5"/>
        <v>0.15075376884422109</v>
      </c>
    </row>
    <row r="22" spans="1:45" s="5" customFormat="1" ht="210" x14ac:dyDescent="0.25">
      <c r="A22" s="63" t="s">
        <v>138</v>
      </c>
      <c r="B22" s="92" t="s">
        <v>139</v>
      </c>
      <c r="C22" s="93" t="s">
        <v>140</v>
      </c>
      <c r="D22" s="93" t="s">
        <v>112</v>
      </c>
      <c r="E22" s="93" t="s">
        <v>112</v>
      </c>
      <c r="F22" s="93" t="s">
        <v>113</v>
      </c>
      <c r="G22" s="94" t="s">
        <v>66</v>
      </c>
      <c r="H22" s="66" t="s">
        <v>141</v>
      </c>
      <c r="I22" s="95" t="s">
        <v>142</v>
      </c>
      <c r="J22" s="94" t="s">
        <v>143</v>
      </c>
      <c r="K22" s="92" t="s">
        <v>144</v>
      </c>
      <c r="L22" s="94" t="s">
        <v>117</v>
      </c>
      <c r="M22" s="80">
        <v>76</v>
      </c>
      <c r="N22" s="80">
        <v>96</v>
      </c>
      <c r="O22" s="80">
        <v>110</v>
      </c>
      <c r="P22" s="80">
        <v>97</v>
      </c>
      <c r="Q22" s="71">
        <f t="shared" si="14"/>
        <v>379</v>
      </c>
      <c r="R22" s="96" t="s">
        <v>145</v>
      </c>
      <c r="S22" s="96" t="s">
        <v>146</v>
      </c>
      <c r="T22" s="97" t="s">
        <v>59</v>
      </c>
      <c r="U22" s="97" t="s">
        <v>59</v>
      </c>
      <c r="V22" s="71">
        <f t="shared" si="15"/>
        <v>76</v>
      </c>
      <c r="W22" s="109">
        <v>153</v>
      </c>
      <c r="X22" s="73">
        <f t="shared" si="16"/>
        <v>1</v>
      </c>
      <c r="Y22" s="97" t="s">
        <v>147</v>
      </c>
      <c r="Z22" s="97" t="s">
        <v>148</v>
      </c>
      <c r="AA22" s="71">
        <f t="shared" si="17"/>
        <v>96</v>
      </c>
      <c r="AB22" s="41"/>
      <c r="AC22" s="73">
        <f t="shared" si="18"/>
        <v>0</v>
      </c>
      <c r="AD22" s="4"/>
      <c r="AE22" s="4"/>
      <c r="AF22" s="71">
        <f t="shared" si="19"/>
        <v>110</v>
      </c>
      <c r="AG22" s="41"/>
      <c r="AH22" s="73">
        <f t="shared" si="20"/>
        <v>0</v>
      </c>
      <c r="AI22" s="4"/>
      <c r="AJ22" s="4"/>
      <c r="AK22" s="71">
        <f t="shared" si="21"/>
        <v>97</v>
      </c>
      <c r="AL22" s="41"/>
      <c r="AM22" s="73">
        <f t="shared" si="22"/>
        <v>0</v>
      </c>
      <c r="AN22" s="4"/>
      <c r="AO22" s="4"/>
      <c r="AP22" s="77">
        <f t="shared" si="23"/>
        <v>379</v>
      </c>
      <c r="AQ22" s="103">
        <f>IFERROR(W22+AB22+AG22+AL22,0)</f>
        <v>153</v>
      </c>
      <c r="AR22" s="74">
        <f t="shared" si="5"/>
        <v>0.40369393139841686</v>
      </c>
    </row>
    <row r="23" spans="1:45" s="5" customFormat="1" ht="180" x14ac:dyDescent="0.25">
      <c r="A23" s="63" t="s">
        <v>149</v>
      </c>
      <c r="B23" s="92" t="s">
        <v>150</v>
      </c>
      <c r="C23" s="93" t="s">
        <v>47</v>
      </c>
      <c r="D23" s="93" t="s">
        <v>112</v>
      </c>
      <c r="E23" s="93" t="s">
        <v>112</v>
      </c>
      <c r="F23" s="93" t="s">
        <v>113</v>
      </c>
      <c r="G23" s="94" t="s">
        <v>66</v>
      </c>
      <c r="H23" s="66" t="s">
        <v>151</v>
      </c>
      <c r="I23" s="95" t="s">
        <v>142</v>
      </c>
      <c r="J23" s="94" t="s">
        <v>152</v>
      </c>
      <c r="K23" s="92" t="s">
        <v>153</v>
      </c>
      <c r="L23" s="94" t="s">
        <v>117</v>
      </c>
      <c r="M23" s="80">
        <v>38</v>
      </c>
      <c r="N23" s="80">
        <v>47</v>
      </c>
      <c r="O23" s="80">
        <v>55</v>
      </c>
      <c r="P23" s="80">
        <v>50</v>
      </c>
      <c r="Q23" s="71">
        <f t="shared" si="14"/>
        <v>190</v>
      </c>
      <c r="R23" s="96" t="s">
        <v>154</v>
      </c>
      <c r="S23" s="96" t="s">
        <v>146</v>
      </c>
      <c r="T23" s="97" t="s">
        <v>59</v>
      </c>
      <c r="U23" s="97" t="s">
        <v>59</v>
      </c>
      <c r="V23" s="71">
        <f t="shared" si="15"/>
        <v>38</v>
      </c>
      <c r="W23" s="109">
        <v>43</v>
      </c>
      <c r="X23" s="73">
        <f t="shared" si="16"/>
        <v>1</v>
      </c>
      <c r="Y23" s="97" t="s">
        <v>155</v>
      </c>
      <c r="Z23" s="4" t="s">
        <v>156</v>
      </c>
      <c r="AA23" s="71">
        <f t="shared" si="17"/>
        <v>47</v>
      </c>
      <c r="AB23" s="41"/>
      <c r="AC23" s="73">
        <f t="shared" si="18"/>
        <v>0</v>
      </c>
      <c r="AD23" s="4"/>
      <c r="AE23" s="4"/>
      <c r="AF23" s="71">
        <f t="shared" si="19"/>
        <v>55</v>
      </c>
      <c r="AG23" s="41"/>
      <c r="AH23" s="73">
        <f t="shared" si="20"/>
        <v>0</v>
      </c>
      <c r="AI23" s="4"/>
      <c r="AJ23" s="4"/>
      <c r="AK23" s="71">
        <f t="shared" si="21"/>
        <v>50</v>
      </c>
      <c r="AL23" s="41"/>
      <c r="AM23" s="73">
        <f t="shared" si="22"/>
        <v>0</v>
      </c>
      <c r="AN23" s="4"/>
      <c r="AO23" s="4"/>
      <c r="AP23" s="77">
        <f t="shared" si="23"/>
        <v>190</v>
      </c>
      <c r="AQ23" s="103">
        <f t="shared" si="24"/>
        <v>43</v>
      </c>
      <c r="AR23" s="74">
        <f t="shared" si="5"/>
        <v>0.22631578947368422</v>
      </c>
    </row>
    <row r="24" spans="1:45" s="5" customFormat="1" ht="165" x14ac:dyDescent="0.25">
      <c r="A24" s="63" t="s">
        <v>157</v>
      </c>
      <c r="B24" s="98" t="s">
        <v>158</v>
      </c>
      <c r="C24" s="93" t="s">
        <v>47</v>
      </c>
      <c r="D24" s="93" t="s">
        <v>112</v>
      </c>
      <c r="E24" s="93" t="s">
        <v>112</v>
      </c>
      <c r="F24" s="93" t="s">
        <v>113</v>
      </c>
      <c r="G24" s="94" t="s">
        <v>66</v>
      </c>
      <c r="H24" s="66" t="s">
        <v>159</v>
      </c>
      <c r="I24" s="95" t="s">
        <v>142</v>
      </c>
      <c r="J24" s="94" t="s">
        <v>160</v>
      </c>
      <c r="K24" s="92" t="s">
        <v>161</v>
      </c>
      <c r="L24" s="94" t="s">
        <v>117</v>
      </c>
      <c r="M24" s="80">
        <v>19</v>
      </c>
      <c r="N24" s="80">
        <v>23</v>
      </c>
      <c r="O24" s="80">
        <v>26</v>
      </c>
      <c r="P24" s="80">
        <v>18</v>
      </c>
      <c r="Q24" s="71">
        <f t="shared" si="14"/>
        <v>86</v>
      </c>
      <c r="R24" s="96" t="s">
        <v>162</v>
      </c>
      <c r="S24" s="96" t="s">
        <v>146</v>
      </c>
      <c r="T24" s="97" t="s">
        <v>59</v>
      </c>
      <c r="U24" s="97" t="s">
        <v>59</v>
      </c>
      <c r="V24" s="71">
        <f t="shared" si="15"/>
        <v>19</v>
      </c>
      <c r="W24" s="109">
        <v>19</v>
      </c>
      <c r="X24" s="73">
        <f t="shared" si="16"/>
        <v>1</v>
      </c>
      <c r="Y24" s="97" t="s">
        <v>163</v>
      </c>
      <c r="Z24" s="4" t="s">
        <v>164</v>
      </c>
      <c r="AA24" s="71">
        <f t="shared" si="17"/>
        <v>23</v>
      </c>
      <c r="AB24" s="41"/>
      <c r="AC24" s="73">
        <f t="shared" si="18"/>
        <v>0</v>
      </c>
      <c r="AD24" s="4"/>
      <c r="AE24" s="4"/>
      <c r="AF24" s="71">
        <f t="shared" si="19"/>
        <v>26</v>
      </c>
      <c r="AG24" s="41"/>
      <c r="AH24" s="73">
        <f t="shared" si="20"/>
        <v>0</v>
      </c>
      <c r="AI24" s="4"/>
      <c r="AJ24" s="4"/>
      <c r="AK24" s="71">
        <f t="shared" si="21"/>
        <v>18</v>
      </c>
      <c r="AL24" s="41"/>
      <c r="AM24" s="73">
        <f t="shared" si="22"/>
        <v>0</v>
      </c>
      <c r="AN24" s="4"/>
      <c r="AO24" s="4"/>
      <c r="AP24" s="77">
        <f t="shared" si="23"/>
        <v>86</v>
      </c>
      <c r="AQ24" s="103">
        <f t="shared" si="24"/>
        <v>19</v>
      </c>
      <c r="AR24" s="74">
        <f t="shared" si="5"/>
        <v>0.22093023255813954</v>
      </c>
    </row>
    <row r="25" spans="1:45" s="2" customFormat="1" ht="15.75" x14ac:dyDescent="0.25">
      <c r="A25" s="17"/>
      <c r="B25" s="15" t="s">
        <v>165</v>
      </c>
      <c r="C25" s="17"/>
      <c r="D25" s="17"/>
      <c r="E25" s="17"/>
      <c r="F25" s="17"/>
      <c r="G25" s="17"/>
      <c r="H25" s="17"/>
      <c r="I25" s="17"/>
      <c r="J25" s="17"/>
      <c r="K25" s="17"/>
      <c r="L25" s="17"/>
      <c r="M25" s="38"/>
      <c r="N25" s="38"/>
      <c r="O25" s="38"/>
      <c r="P25" s="38"/>
      <c r="Q25" s="38"/>
      <c r="R25" s="17"/>
      <c r="S25" s="17"/>
      <c r="T25" s="17"/>
      <c r="U25" s="38"/>
      <c r="V25" s="34"/>
      <c r="W25" s="34"/>
      <c r="X25" s="42">
        <f>AVERAGE(X12:X24)*80%</f>
        <v>0.69733489325896481</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AVERAGE(AR12:AR24)*80%</f>
        <v>0.23106209286904245</v>
      </c>
    </row>
    <row r="26" spans="1:45" s="5" customFormat="1" ht="90" x14ac:dyDescent="0.25">
      <c r="A26" s="30" t="s">
        <v>166</v>
      </c>
      <c r="B26" s="53" t="s">
        <v>167</v>
      </c>
      <c r="C26" s="31" t="s">
        <v>168</v>
      </c>
      <c r="D26" s="31" t="s">
        <v>169</v>
      </c>
      <c r="E26" s="31" t="s">
        <v>170</v>
      </c>
      <c r="F26" s="31" t="s">
        <v>171</v>
      </c>
      <c r="G26" s="31" t="s">
        <v>66</v>
      </c>
      <c r="H26" s="53" t="s">
        <v>172</v>
      </c>
      <c r="I26" s="53" t="s">
        <v>53</v>
      </c>
      <c r="J26" s="54">
        <v>0.87</v>
      </c>
      <c r="K26" s="55" t="s">
        <v>173</v>
      </c>
      <c r="L26" s="32" t="s">
        <v>117</v>
      </c>
      <c r="M26" s="56">
        <v>0</v>
      </c>
      <c r="N26" s="56">
        <v>1</v>
      </c>
      <c r="O26" s="56">
        <v>0</v>
      </c>
      <c r="P26" s="56">
        <v>1</v>
      </c>
      <c r="Q26" s="56">
        <f>SUM(M26:P26)</f>
        <v>2</v>
      </c>
      <c r="R26" s="53" t="s">
        <v>174</v>
      </c>
      <c r="S26" s="53" t="s">
        <v>175</v>
      </c>
      <c r="T26" s="31" t="s">
        <v>59</v>
      </c>
      <c r="U26" s="31" t="s">
        <v>176</v>
      </c>
      <c r="V26" s="56">
        <f>M26</f>
        <v>0</v>
      </c>
      <c r="W26" s="99">
        <v>0</v>
      </c>
      <c r="X26" s="43">
        <f t="shared" ref="X26" si="25">IFERROR(IF(W26/V26&gt;1,1,W26/V26),0)</f>
        <v>0</v>
      </c>
      <c r="Y26" s="31" t="s">
        <v>61</v>
      </c>
      <c r="Z26" s="31" t="s">
        <v>61</v>
      </c>
      <c r="AA26" s="56">
        <f>N26</f>
        <v>1</v>
      </c>
      <c r="AB26" s="35"/>
      <c r="AC26" s="43">
        <f t="shared" ref="AC26:AC29" si="26">IFERROR(IF(AB26/AA26&gt;1,1,AB26/AA26),0)</f>
        <v>0</v>
      </c>
      <c r="AD26" s="31"/>
      <c r="AE26" s="31"/>
      <c r="AF26" s="56">
        <f>O26</f>
        <v>0</v>
      </c>
      <c r="AG26" s="35"/>
      <c r="AH26" s="43">
        <f t="shared" ref="AH26:AH29" si="27">IFERROR(IF(AG26/AF26&gt;1,1,AG26/AF26),0)</f>
        <v>0</v>
      </c>
      <c r="AI26" s="31"/>
      <c r="AJ26" s="31"/>
      <c r="AK26" s="56">
        <f>P26</f>
        <v>1</v>
      </c>
      <c r="AL26" s="35"/>
      <c r="AM26" s="43">
        <f t="shared" ref="AM26:AM29" si="28">IFERROR(IF(AL26/AK26&gt;1,1,AL26/AK26),0)</f>
        <v>0</v>
      </c>
      <c r="AN26" s="31"/>
      <c r="AO26" s="31"/>
      <c r="AP26" s="61">
        <f>Q26</f>
        <v>2</v>
      </c>
      <c r="AQ26" s="104">
        <f>IFERROR(AB26+AL26,0)</f>
        <v>0</v>
      </c>
      <c r="AR26" s="46">
        <f t="shared" ref="AR26:AR29" si="29">IFERROR(IF(AQ26/AP26&gt;1,1,AQ26/AP26),0)</f>
        <v>0</v>
      </c>
    </row>
    <row r="27" spans="1:45" s="5" customFormat="1" ht="270" x14ac:dyDescent="0.25">
      <c r="A27" s="30" t="s">
        <v>177</v>
      </c>
      <c r="B27" s="53" t="s">
        <v>178</v>
      </c>
      <c r="C27" s="31" t="s">
        <v>64</v>
      </c>
      <c r="D27" s="31" t="s">
        <v>179</v>
      </c>
      <c r="E27" s="31" t="s">
        <v>180</v>
      </c>
      <c r="F27" s="31" t="s">
        <v>181</v>
      </c>
      <c r="G27" s="31" t="s">
        <v>66</v>
      </c>
      <c r="H27" s="53" t="s">
        <v>182</v>
      </c>
      <c r="I27" s="53" t="s">
        <v>53</v>
      </c>
      <c r="J27" s="57">
        <v>1</v>
      </c>
      <c r="K27" s="53" t="s">
        <v>183</v>
      </c>
      <c r="L27" s="32" t="s">
        <v>102</v>
      </c>
      <c r="M27" s="57">
        <v>1</v>
      </c>
      <c r="N27" s="57">
        <v>1</v>
      </c>
      <c r="O27" s="57">
        <v>1</v>
      </c>
      <c r="P27" s="57">
        <v>1</v>
      </c>
      <c r="Q27" s="57">
        <f>AVERAGE(M27:P27)</f>
        <v>1</v>
      </c>
      <c r="R27" s="53" t="s">
        <v>184</v>
      </c>
      <c r="S27" s="53" t="s">
        <v>185</v>
      </c>
      <c r="T27" s="31" t="s">
        <v>59</v>
      </c>
      <c r="U27" s="31" t="s">
        <v>186</v>
      </c>
      <c r="V27" s="57">
        <f t="shared" ref="V27:V29" si="30">M27</f>
        <v>1</v>
      </c>
      <c r="W27" s="100">
        <v>0.9677</v>
      </c>
      <c r="X27" s="43">
        <f t="shared" ref="X27:X29" si="31">IFERROR(IF(W27/V27&gt;1,1,W27/V27),0)</f>
        <v>0.9677</v>
      </c>
      <c r="Y27" s="31" t="s">
        <v>187</v>
      </c>
      <c r="Z27" s="31" t="s">
        <v>346</v>
      </c>
      <c r="AA27" s="57">
        <f t="shared" ref="AA27:AA29" si="32">N27</f>
        <v>1</v>
      </c>
      <c r="AB27" s="35"/>
      <c r="AC27" s="43">
        <f t="shared" si="26"/>
        <v>0</v>
      </c>
      <c r="AD27" s="31"/>
      <c r="AE27" s="31"/>
      <c r="AF27" s="57">
        <f t="shared" ref="AF27:AF29" si="33">O27</f>
        <v>1</v>
      </c>
      <c r="AG27" s="35"/>
      <c r="AH27" s="43">
        <f t="shared" si="27"/>
        <v>0</v>
      </c>
      <c r="AI27" s="31"/>
      <c r="AJ27" s="31"/>
      <c r="AK27" s="57">
        <f t="shared" ref="AK27:AK29" si="34">P27</f>
        <v>1</v>
      </c>
      <c r="AL27" s="35"/>
      <c r="AM27" s="43">
        <f t="shared" si="28"/>
        <v>0</v>
      </c>
      <c r="AN27" s="31"/>
      <c r="AO27" s="31"/>
      <c r="AP27" s="62">
        <f t="shared" ref="AP27:AP29" si="35">Q27</f>
        <v>1</v>
      </c>
      <c r="AQ27" s="104">
        <f>IFERROR(AVERAGE(W27,AB27,AG27,AL27)*0.25,0)</f>
        <v>0.241925</v>
      </c>
      <c r="AR27" s="46">
        <f t="shared" si="29"/>
        <v>0.241925</v>
      </c>
    </row>
    <row r="28" spans="1:45" s="5" customFormat="1" ht="105" x14ac:dyDescent="0.25">
      <c r="A28" s="30" t="s">
        <v>188</v>
      </c>
      <c r="B28" s="58" t="s">
        <v>189</v>
      </c>
      <c r="C28" s="31" t="s">
        <v>168</v>
      </c>
      <c r="D28" s="31" t="s">
        <v>169</v>
      </c>
      <c r="E28" s="31" t="s">
        <v>190</v>
      </c>
      <c r="F28" s="31" t="s">
        <v>191</v>
      </c>
      <c r="G28" s="31" t="s">
        <v>66</v>
      </c>
      <c r="H28" s="53" t="s">
        <v>192</v>
      </c>
      <c r="I28" s="55" t="s">
        <v>53</v>
      </c>
      <c r="J28" s="59" t="s">
        <v>193</v>
      </c>
      <c r="K28" s="53" t="s">
        <v>194</v>
      </c>
      <c r="L28" s="32" t="s">
        <v>117</v>
      </c>
      <c r="M28" s="57">
        <v>1</v>
      </c>
      <c r="N28" s="57">
        <v>0</v>
      </c>
      <c r="O28" s="57">
        <v>0</v>
      </c>
      <c r="P28" s="57">
        <v>0</v>
      </c>
      <c r="Q28" s="60">
        <f>SUM(M28:P28)</f>
        <v>1</v>
      </c>
      <c r="R28" s="53" t="s">
        <v>195</v>
      </c>
      <c r="S28" s="53" t="s">
        <v>196</v>
      </c>
      <c r="T28" s="31" t="s">
        <v>59</v>
      </c>
      <c r="U28" s="31" t="s">
        <v>197</v>
      </c>
      <c r="V28" s="57">
        <f t="shared" si="30"/>
        <v>1</v>
      </c>
      <c r="W28" s="100">
        <v>1</v>
      </c>
      <c r="X28" s="43">
        <f t="shared" si="31"/>
        <v>1</v>
      </c>
      <c r="Y28" s="31" t="s">
        <v>198</v>
      </c>
      <c r="Z28" s="31" t="s">
        <v>199</v>
      </c>
      <c r="AA28" s="57">
        <f t="shared" si="32"/>
        <v>0</v>
      </c>
      <c r="AB28" s="35"/>
      <c r="AC28" s="43">
        <f t="shared" si="26"/>
        <v>0</v>
      </c>
      <c r="AD28" s="31"/>
      <c r="AE28" s="31"/>
      <c r="AF28" s="57">
        <f t="shared" si="33"/>
        <v>0</v>
      </c>
      <c r="AG28" s="35"/>
      <c r="AH28" s="43">
        <f t="shared" si="27"/>
        <v>0</v>
      </c>
      <c r="AI28" s="31"/>
      <c r="AJ28" s="31"/>
      <c r="AK28" s="57">
        <f t="shared" si="34"/>
        <v>0</v>
      </c>
      <c r="AL28" s="35"/>
      <c r="AM28" s="43">
        <f t="shared" si="28"/>
        <v>0</v>
      </c>
      <c r="AN28" s="31"/>
      <c r="AO28" s="31"/>
      <c r="AP28" s="62">
        <f t="shared" si="35"/>
        <v>1</v>
      </c>
      <c r="AQ28" s="104">
        <f>IFERROR(W28,0)</f>
        <v>1</v>
      </c>
      <c r="AR28" s="46">
        <f t="shared" si="29"/>
        <v>1</v>
      </c>
    </row>
    <row r="29" spans="1:45" s="5" customFormat="1" ht="105" x14ac:dyDescent="0.25">
      <c r="A29" s="30" t="s">
        <v>200</v>
      </c>
      <c r="B29" s="58" t="s">
        <v>201</v>
      </c>
      <c r="C29" s="31" t="s">
        <v>168</v>
      </c>
      <c r="D29" s="31" t="s">
        <v>169</v>
      </c>
      <c r="E29" s="31" t="s">
        <v>190</v>
      </c>
      <c r="F29" s="31" t="s">
        <v>191</v>
      </c>
      <c r="G29" s="31" t="s">
        <v>66</v>
      </c>
      <c r="H29" s="53" t="s">
        <v>202</v>
      </c>
      <c r="I29" s="55" t="s">
        <v>53</v>
      </c>
      <c r="J29" s="59" t="s">
        <v>203</v>
      </c>
      <c r="K29" s="53" t="s">
        <v>204</v>
      </c>
      <c r="L29" s="32" t="s">
        <v>102</v>
      </c>
      <c r="M29" s="57">
        <v>1</v>
      </c>
      <c r="N29" s="57">
        <v>1</v>
      </c>
      <c r="O29" s="57">
        <v>1</v>
      </c>
      <c r="P29" s="57">
        <v>1</v>
      </c>
      <c r="Q29" s="57">
        <f>AVERAGE(M29:P29)</f>
        <v>1</v>
      </c>
      <c r="R29" s="53" t="s">
        <v>195</v>
      </c>
      <c r="S29" s="53" t="s">
        <v>196</v>
      </c>
      <c r="T29" s="31" t="s">
        <v>59</v>
      </c>
      <c r="U29" s="31" t="s">
        <v>197</v>
      </c>
      <c r="V29" s="57">
        <f t="shared" si="30"/>
        <v>1</v>
      </c>
      <c r="W29" s="100">
        <v>0.63300000000000001</v>
      </c>
      <c r="X29" s="43">
        <f t="shared" si="31"/>
        <v>0.63300000000000001</v>
      </c>
      <c r="Y29" s="31" t="s">
        <v>205</v>
      </c>
      <c r="Z29" s="31" t="s">
        <v>199</v>
      </c>
      <c r="AA29" s="57">
        <f t="shared" si="32"/>
        <v>1</v>
      </c>
      <c r="AB29" s="35"/>
      <c r="AC29" s="43">
        <f t="shared" si="26"/>
        <v>0</v>
      </c>
      <c r="AD29" s="31"/>
      <c r="AE29" s="31"/>
      <c r="AF29" s="57">
        <f t="shared" si="33"/>
        <v>1</v>
      </c>
      <c r="AG29" s="35"/>
      <c r="AH29" s="43">
        <f t="shared" si="27"/>
        <v>0</v>
      </c>
      <c r="AI29" s="31"/>
      <c r="AJ29" s="31"/>
      <c r="AK29" s="57">
        <f t="shared" si="34"/>
        <v>1</v>
      </c>
      <c r="AL29" s="35"/>
      <c r="AM29" s="43">
        <f t="shared" si="28"/>
        <v>0</v>
      </c>
      <c r="AN29" s="31"/>
      <c r="AO29" s="31"/>
      <c r="AP29" s="62">
        <f t="shared" si="35"/>
        <v>1</v>
      </c>
      <c r="AQ29" s="104">
        <f>IFERROR(AVERAGE(W29,AB29,AG29,AL29)*0.25,0)</f>
        <v>0.15825</v>
      </c>
      <c r="AR29" s="46">
        <f t="shared" si="29"/>
        <v>0.15825</v>
      </c>
      <c r="AS29" s="105"/>
    </row>
    <row r="30" spans="1:45" s="2" customFormat="1" ht="15.75" x14ac:dyDescent="0.25">
      <c r="A30" s="33"/>
      <c r="B30" s="33" t="s">
        <v>206</v>
      </c>
      <c r="C30" s="33"/>
      <c r="D30" s="33"/>
      <c r="E30" s="33"/>
      <c r="F30" s="33"/>
      <c r="G30" s="33"/>
      <c r="H30" s="33"/>
      <c r="I30" s="33"/>
      <c r="J30" s="33"/>
      <c r="K30" s="33"/>
      <c r="L30" s="33"/>
      <c r="M30" s="39"/>
      <c r="N30" s="39"/>
      <c r="O30" s="39"/>
      <c r="P30" s="39"/>
      <c r="Q30" s="39"/>
      <c r="R30" s="33"/>
      <c r="S30" s="33"/>
      <c r="T30" s="33"/>
      <c r="U30" s="33"/>
      <c r="V30" s="39"/>
      <c r="W30" s="36"/>
      <c r="X30" s="44">
        <f>AVERAGE(X27,X28,X29)*20%</f>
        <v>0.17337999999999998</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87"/>
      <c r="AR30" s="44">
        <f>AVERAGE(AR27:AR29)*20%</f>
        <v>9.3345000000000011E-2</v>
      </c>
    </row>
    <row r="31" spans="1:45" s="3" customFormat="1" ht="18.75" x14ac:dyDescent="0.3">
      <c r="A31" s="18"/>
      <c r="B31" s="18" t="s">
        <v>207</v>
      </c>
      <c r="C31" s="18"/>
      <c r="D31" s="18"/>
      <c r="E31" s="18"/>
      <c r="F31" s="18"/>
      <c r="G31" s="18"/>
      <c r="H31" s="18"/>
      <c r="I31" s="18"/>
      <c r="J31" s="18"/>
      <c r="K31" s="18"/>
      <c r="L31" s="18"/>
      <c r="M31" s="40"/>
      <c r="N31" s="40"/>
      <c r="O31" s="40"/>
      <c r="P31" s="40"/>
      <c r="Q31" s="40"/>
      <c r="R31" s="18"/>
      <c r="S31" s="18"/>
      <c r="T31" s="18"/>
      <c r="U31" s="18"/>
      <c r="V31" s="40"/>
      <c r="W31" s="37"/>
      <c r="X31" s="45">
        <f>X25+X30</f>
        <v>0.87071489325896478</v>
      </c>
      <c r="Y31" s="18"/>
      <c r="Z31" s="18"/>
      <c r="AA31" s="40"/>
      <c r="AB31" s="37"/>
      <c r="AC31" s="45">
        <f>AD25+AC30</f>
        <v>0</v>
      </c>
      <c r="AD31" s="18"/>
      <c r="AE31" s="18"/>
      <c r="AF31" s="40"/>
      <c r="AG31" s="37"/>
      <c r="AH31" s="45">
        <f>AI25+AH30</f>
        <v>0</v>
      </c>
      <c r="AI31" s="18"/>
      <c r="AJ31" s="18"/>
      <c r="AK31" s="40"/>
      <c r="AL31" s="37"/>
      <c r="AM31" s="45">
        <f>AN25+AM30</f>
        <v>0</v>
      </c>
      <c r="AN31" s="18"/>
      <c r="AO31" s="18"/>
      <c r="AP31" s="40"/>
      <c r="AQ31" s="88"/>
      <c r="AR31" s="45">
        <f>AR25+AR30</f>
        <v>0.32440709286904246</v>
      </c>
    </row>
  </sheetData>
  <sheetProtection formatCells="0" formatRows="0" insertRows="0" insertHyperlinks="0" deleteRows="0" sort="0" autoFilter="0" pivotTables="0"/>
  <mergeCells count="22">
    <mergeCell ref="H6:I6"/>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AM11:AM31 U25:X25 V26:X31 V11:X24 AH11:AH31 AC11:AC31 AR11:AR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AQ17 AQ28 AR25 Q17"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ColWidth="11.42578125" defaultRowHeight="15" x14ac:dyDescent="0.25"/>
  <cols>
    <col min="1" max="1" width="29" style="49" bestFit="1" customWidth="1"/>
    <col min="2" max="2" width="70.42578125" style="49" customWidth="1"/>
  </cols>
  <sheetData>
    <row r="1" spans="1:2" ht="21" x14ac:dyDescent="0.25">
      <c r="A1" s="158" t="s">
        <v>208</v>
      </c>
      <c r="B1" s="158"/>
    </row>
    <row r="2" spans="1:2" ht="21" x14ac:dyDescent="0.25">
      <c r="A2" s="50" t="s">
        <v>209</v>
      </c>
      <c r="B2" s="50" t="s">
        <v>210</v>
      </c>
    </row>
    <row r="3" spans="1:2" x14ac:dyDescent="0.25">
      <c r="A3" s="51" t="s">
        <v>211</v>
      </c>
      <c r="B3" s="52" t="s">
        <v>212</v>
      </c>
    </row>
    <row r="4" spans="1:2" ht="45" x14ac:dyDescent="0.25">
      <c r="A4" s="51" t="s">
        <v>213</v>
      </c>
      <c r="B4" s="52" t="s">
        <v>214</v>
      </c>
    </row>
    <row r="5" spans="1:2" ht="45" x14ac:dyDescent="0.25">
      <c r="A5" s="51" t="s">
        <v>215</v>
      </c>
      <c r="B5" s="52" t="s">
        <v>216</v>
      </c>
    </row>
    <row r="6" spans="1:2" ht="30" x14ac:dyDescent="0.25">
      <c r="A6" s="51" t="s">
        <v>217</v>
      </c>
      <c r="B6" s="52" t="s">
        <v>218</v>
      </c>
    </row>
    <row r="7" spans="1:2" ht="30" x14ac:dyDescent="0.25">
      <c r="A7" s="51" t="s">
        <v>219</v>
      </c>
      <c r="B7" s="52" t="s">
        <v>218</v>
      </c>
    </row>
    <row r="8" spans="1:2" ht="150" x14ac:dyDescent="0.25">
      <c r="A8" s="51" t="s">
        <v>220</v>
      </c>
      <c r="B8" s="52" t="s">
        <v>221</v>
      </c>
    </row>
    <row r="9" spans="1:2" ht="30" x14ac:dyDescent="0.25">
      <c r="A9" s="51" t="s">
        <v>222</v>
      </c>
      <c r="B9" s="52" t="s">
        <v>223</v>
      </c>
    </row>
    <row r="10" spans="1:2" ht="30" x14ac:dyDescent="0.25">
      <c r="A10" s="51" t="s">
        <v>224</v>
      </c>
      <c r="B10" s="52" t="s">
        <v>225</v>
      </c>
    </row>
    <row r="11" spans="1:2" ht="75" x14ac:dyDescent="0.25">
      <c r="A11" s="51" t="s">
        <v>226</v>
      </c>
      <c r="B11" s="52" t="s">
        <v>227</v>
      </c>
    </row>
    <row r="12" spans="1:2" ht="30" x14ac:dyDescent="0.25">
      <c r="A12" s="51" t="s">
        <v>228</v>
      </c>
      <c r="B12" s="52" t="s">
        <v>229</v>
      </c>
    </row>
    <row r="13" spans="1:2" ht="300" x14ac:dyDescent="0.25">
      <c r="A13" s="51" t="s">
        <v>230</v>
      </c>
      <c r="B13" s="52" t="s">
        <v>231</v>
      </c>
    </row>
    <row r="14" spans="1:2" ht="30" x14ac:dyDescent="0.25">
      <c r="A14" s="51" t="s">
        <v>232</v>
      </c>
      <c r="B14" s="52" t="s">
        <v>233</v>
      </c>
    </row>
    <row r="15" spans="1:2" ht="30" x14ac:dyDescent="0.25">
      <c r="A15" s="51" t="s">
        <v>234</v>
      </c>
      <c r="B15" s="52" t="s">
        <v>235</v>
      </c>
    </row>
    <row r="16" spans="1:2" ht="45" x14ac:dyDescent="0.25">
      <c r="A16" s="51" t="s">
        <v>236</v>
      </c>
      <c r="B16" s="52" t="s">
        <v>237</v>
      </c>
    </row>
    <row r="17" spans="1:2" ht="30" x14ac:dyDescent="0.25">
      <c r="A17" s="51" t="s">
        <v>238</v>
      </c>
      <c r="B17" s="52" t="s">
        <v>239</v>
      </c>
    </row>
    <row r="18" spans="1:2" ht="30" x14ac:dyDescent="0.25">
      <c r="A18" s="51" t="s">
        <v>240</v>
      </c>
      <c r="B18" s="52" t="s">
        <v>241</v>
      </c>
    </row>
    <row r="19" spans="1:2" ht="60" x14ac:dyDescent="0.25">
      <c r="A19" s="51" t="s">
        <v>242</v>
      </c>
      <c r="B19" s="52" t="s">
        <v>243</v>
      </c>
    </row>
    <row r="20" spans="1:2" ht="45" x14ac:dyDescent="0.25">
      <c r="A20" s="51" t="s">
        <v>244</v>
      </c>
      <c r="B20" s="52" t="s">
        <v>245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x14ac:dyDescent="0.25">
      <c r="A1" s="29" t="s">
        <v>246</v>
      </c>
      <c r="B1" s="29" t="s">
        <v>247</v>
      </c>
      <c r="C1" s="29" t="s">
        <v>248</v>
      </c>
      <c r="D1" s="29" t="s">
        <v>249</v>
      </c>
      <c r="E1" s="29" t="s">
        <v>13</v>
      </c>
      <c r="F1" s="29" t="s">
        <v>26</v>
      </c>
      <c r="G1" s="29" t="s">
        <v>31</v>
      </c>
      <c r="H1" s="29" t="s">
        <v>2</v>
      </c>
    </row>
    <row r="2" spans="1:8" x14ac:dyDescent="0.25">
      <c r="A2" t="s">
        <v>250</v>
      </c>
      <c r="B2" t="s">
        <v>251</v>
      </c>
      <c r="C2" t="s">
        <v>252</v>
      </c>
      <c r="D2" s="48" t="s">
        <v>253</v>
      </c>
      <c r="E2" s="10" t="s">
        <v>254</v>
      </c>
      <c r="F2" t="s">
        <v>66</v>
      </c>
      <c r="G2" t="s">
        <v>117</v>
      </c>
      <c r="H2" t="s">
        <v>255</v>
      </c>
    </row>
    <row r="3" spans="1:8" x14ac:dyDescent="0.25">
      <c r="A3" t="s">
        <v>176</v>
      </c>
      <c r="B3" t="s">
        <v>256</v>
      </c>
      <c r="C3" t="s">
        <v>48</v>
      </c>
      <c r="D3" s="48" t="s">
        <v>257</v>
      </c>
      <c r="E3" s="10" t="s">
        <v>181</v>
      </c>
      <c r="F3" t="s">
        <v>258</v>
      </c>
      <c r="G3" t="s">
        <v>102</v>
      </c>
      <c r="H3" t="s">
        <v>259</v>
      </c>
    </row>
    <row r="4" spans="1:8" x14ac:dyDescent="0.25">
      <c r="A4" t="s">
        <v>186</v>
      </c>
      <c r="B4" t="s">
        <v>168</v>
      </c>
      <c r="C4" t="s">
        <v>169</v>
      </c>
      <c r="D4" s="48" t="s">
        <v>49</v>
      </c>
      <c r="E4" s="10" t="s">
        <v>260</v>
      </c>
      <c r="F4" t="s">
        <v>51</v>
      </c>
      <c r="G4" t="s">
        <v>56</v>
      </c>
      <c r="H4" t="s">
        <v>261</v>
      </c>
    </row>
    <row r="5" spans="1:8" x14ac:dyDescent="0.25">
      <c r="A5" t="s">
        <v>262</v>
      </c>
      <c r="B5" t="s">
        <v>47</v>
      </c>
      <c r="C5" t="s">
        <v>263</v>
      </c>
      <c r="D5" s="48" t="s">
        <v>65</v>
      </c>
      <c r="E5" s="10" t="s">
        <v>264</v>
      </c>
      <c r="G5" t="s">
        <v>265</v>
      </c>
      <c r="H5" t="s">
        <v>266</v>
      </c>
    </row>
    <row r="6" spans="1:8" x14ac:dyDescent="0.25">
      <c r="A6" t="s">
        <v>267</v>
      </c>
      <c r="B6" t="s">
        <v>64</v>
      </c>
      <c r="C6" t="s">
        <v>179</v>
      </c>
      <c r="D6" s="48" t="s">
        <v>81</v>
      </c>
      <c r="E6" s="10" t="s">
        <v>268</v>
      </c>
      <c r="H6" t="s">
        <v>269</v>
      </c>
    </row>
    <row r="7" spans="1:8" x14ac:dyDescent="0.25">
      <c r="A7" t="s">
        <v>270</v>
      </c>
      <c r="B7" t="s">
        <v>140</v>
      </c>
      <c r="C7" t="s">
        <v>271</v>
      </c>
      <c r="D7" s="48" t="s">
        <v>272</v>
      </c>
      <c r="E7" s="10" t="s">
        <v>273</v>
      </c>
      <c r="H7" t="s">
        <v>274</v>
      </c>
    </row>
    <row r="8" spans="1:8" ht="30" x14ac:dyDescent="0.25">
      <c r="A8" t="s">
        <v>275</v>
      </c>
      <c r="B8" t="s">
        <v>276</v>
      </c>
      <c r="C8" t="s">
        <v>277</v>
      </c>
      <c r="D8" s="48" t="s">
        <v>278</v>
      </c>
      <c r="E8" s="10" t="s">
        <v>279</v>
      </c>
      <c r="H8" t="s">
        <v>280</v>
      </c>
    </row>
    <row r="9" spans="1:8" x14ac:dyDescent="0.25">
      <c r="A9" t="s">
        <v>281</v>
      </c>
      <c r="B9" t="s">
        <v>282</v>
      </c>
      <c r="C9" s="48" t="s">
        <v>112</v>
      </c>
      <c r="D9" s="48" t="s">
        <v>283</v>
      </c>
      <c r="E9" s="10" t="s">
        <v>284</v>
      </c>
      <c r="H9" t="s">
        <v>285</v>
      </c>
    </row>
    <row r="10" spans="1:8" x14ac:dyDescent="0.25">
      <c r="A10" t="s">
        <v>286</v>
      </c>
      <c r="B10" t="s">
        <v>287</v>
      </c>
      <c r="D10" s="48" t="s">
        <v>288</v>
      </c>
      <c r="E10" s="10" t="s">
        <v>289</v>
      </c>
      <c r="H10" t="s">
        <v>290</v>
      </c>
    </row>
    <row r="11" spans="1:8" x14ac:dyDescent="0.25">
      <c r="A11" t="s">
        <v>60</v>
      </c>
      <c r="D11" s="48" t="s">
        <v>291</v>
      </c>
      <c r="E11" s="10" t="s">
        <v>82</v>
      </c>
      <c r="H11" t="s">
        <v>292</v>
      </c>
    </row>
    <row r="12" spans="1:8" x14ac:dyDescent="0.25">
      <c r="A12" t="s">
        <v>120</v>
      </c>
      <c r="D12" s="48" t="s">
        <v>293</v>
      </c>
      <c r="E12" s="10" t="s">
        <v>294</v>
      </c>
      <c r="H12" t="s">
        <v>295</v>
      </c>
    </row>
    <row r="13" spans="1:8" x14ac:dyDescent="0.25">
      <c r="A13" t="s">
        <v>296</v>
      </c>
      <c r="D13" s="48" t="s">
        <v>297</v>
      </c>
      <c r="E13" s="10" t="s">
        <v>298</v>
      </c>
      <c r="H13" t="s">
        <v>299</v>
      </c>
    </row>
    <row r="14" spans="1:8" x14ac:dyDescent="0.25">
      <c r="A14" t="s">
        <v>300</v>
      </c>
      <c r="D14" s="48" t="s">
        <v>190</v>
      </c>
      <c r="E14" s="10" t="s">
        <v>301</v>
      </c>
      <c r="F14" s="10"/>
      <c r="H14" t="s">
        <v>302</v>
      </c>
    </row>
    <row r="15" spans="1:8" x14ac:dyDescent="0.25">
      <c r="A15" t="s">
        <v>303</v>
      </c>
      <c r="D15" s="48" t="s">
        <v>170</v>
      </c>
      <c r="E15" s="10" t="s">
        <v>50</v>
      </c>
      <c r="F15" s="10"/>
      <c r="H15" t="s">
        <v>304</v>
      </c>
    </row>
    <row r="16" spans="1:8" x14ac:dyDescent="0.25">
      <c r="A16" t="s">
        <v>305</v>
      </c>
      <c r="D16" s="48" t="s">
        <v>306</v>
      </c>
      <c r="E16" s="10" t="s">
        <v>113</v>
      </c>
      <c r="F16" s="10"/>
      <c r="H16" t="s">
        <v>3</v>
      </c>
    </row>
    <row r="17" spans="1:8" x14ac:dyDescent="0.25">
      <c r="A17" t="s">
        <v>307</v>
      </c>
      <c r="D17" s="48" t="s">
        <v>308</v>
      </c>
      <c r="E17" s="10" t="s">
        <v>171</v>
      </c>
      <c r="F17" s="10"/>
      <c r="H17" t="s">
        <v>309</v>
      </c>
    </row>
    <row r="18" spans="1:8" x14ac:dyDescent="0.25">
      <c r="A18" t="s">
        <v>310</v>
      </c>
      <c r="D18" s="48" t="s">
        <v>180</v>
      </c>
      <c r="E18" s="10" t="s">
        <v>311</v>
      </c>
      <c r="F18" s="10"/>
      <c r="H18" t="s">
        <v>312</v>
      </c>
    </row>
    <row r="19" spans="1:8" x14ac:dyDescent="0.25">
      <c r="A19" t="s">
        <v>313</v>
      </c>
      <c r="D19" s="48" t="s">
        <v>314</v>
      </c>
      <c r="E19" s="10" t="s">
        <v>315</v>
      </c>
      <c r="F19" s="10"/>
      <c r="H19" t="s">
        <v>316</v>
      </c>
    </row>
    <row r="20" spans="1:8" x14ac:dyDescent="0.25">
      <c r="A20" t="s">
        <v>197</v>
      </c>
      <c r="D20" s="48" t="s">
        <v>317</v>
      </c>
      <c r="E20" s="10" t="s">
        <v>191</v>
      </c>
      <c r="F20" s="10"/>
      <c r="H20" t="s">
        <v>318</v>
      </c>
    </row>
    <row r="21" spans="1:8" x14ac:dyDescent="0.25">
      <c r="A21" t="s">
        <v>319</v>
      </c>
      <c r="C21" s="48"/>
      <c r="D21" s="48" t="s">
        <v>320</v>
      </c>
      <c r="E21" s="10"/>
      <c r="F21" s="10"/>
      <c r="H21" t="s">
        <v>321</v>
      </c>
    </row>
    <row r="22" spans="1:8" x14ac:dyDescent="0.25">
      <c r="A22" t="s">
        <v>322</v>
      </c>
      <c r="D22" s="48" t="s">
        <v>112</v>
      </c>
    </row>
    <row r="23" spans="1:8" x14ac:dyDescent="0.25">
      <c r="A23" t="s">
        <v>323</v>
      </c>
    </row>
    <row r="24" spans="1:8" x14ac:dyDescent="0.25">
      <c r="A24" t="s">
        <v>324</v>
      </c>
    </row>
    <row r="25" spans="1:8" x14ac:dyDescent="0.25">
      <c r="A25" t="s">
        <v>325</v>
      </c>
    </row>
    <row r="26" spans="1:8" x14ac:dyDescent="0.25">
      <c r="A26" t="s">
        <v>326</v>
      </c>
    </row>
    <row r="27" spans="1:8" x14ac:dyDescent="0.25">
      <c r="A27" t="s">
        <v>327</v>
      </c>
    </row>
    <row r="28" spans="1:8" x14ac:dyDescent="0.25">
      <c r="A28" t="s">
        <v>328</v>
      </c>
    </row>
    <row r="29" spans="1:8" x14ac:dyDescent="0.25">
      <c r="A29" t="s">
        <v>329</v>
      </c>
    </row>
    <row r="30" spans="1:8" x14ac:dyDescent="0.25">
      <c r="A30" t="s">
        <v>330</v>
      </c>
    </row>
    <row r="31" spans="1:8" x14ac:dyDescent="0.25">
      <c r="A31" t="s">
        <v>331</v>
      </c>
    </row>
    <row r="32" spans="1:8" x14ac:dyDescent="0.25">
      <c r="A32" t="s">
        <v>332</v>
      </c>
    </row>
    <row r="33" spans="1:1" x14ac:dyDescent="0.25">
      <c r="A33" t="s">
        <v>333</v>
      </c>
    </row>
    <row r="34" spans="1:1" x14ac:dyDescent="0.25">
      <c r="A34" t="s">
        <v>334</v>
      </c>
    </row>
    <row r="35" spans="1:1" x14ac:dyDescent="0.25">
      <c r="A35" t="s">
        <v>335</v>
      </c>
    </row>
    <row r="36" spans="1:1" x14ac:dyDescent="0.25">
      <c r="A36" t="s">
        <v>336</v>
      </c>
    </row>
    <row r="37" spans="1:1" x14ac:dyDescent="0.25">
      <c r="A37" t="s">
        <v>337</v>
      </c>
    </row>
    <row r="38" spans="1:1" x14ac:dyDescent="0.25">
      <c r="A38" t="s">
        <v>338</v>
      </c>
    </row>
    <row r="39" spans="1:1" x14ac:dyDescent="0.25">
      <c r="A39" t="s">
        <v>339</v>
      </c>
    </row>
    <row r="40" spans="1:1" x14ac:dyDescent="0.25">
      <c r="A40" t="s">
        <v>59</v>
      </c>
    </row>
    <row r="41" spans="1:1" x14ac:dyDescent="0.25">
      <c r="A41" t="s">
        <v>340</v>
      </c>
    </row>
    <row r="42" spans="1:1" x14ac:dyDescent="0.25">
      <c r="A42" t="s">
        <v>341</v>
      </c>
    </row>
    <row r="43" spans="1:1" x14ac:dyDescent="0.25">
      <c r="A43" t="s">
        <v>342</v>
      </c>
    </row>
    <row r="44" spans="1:1" x14ac:dyDescent="0.25">
      <c r="A44" t="s">
        <v>343</v>
      </c>
    </row>
    <row r="45" spans="1:1" x14ac:dyDescent="0.25">
      <c r="A45" t="s">
        <v>344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d6eaa91c-3afb-4015-aba1-5ff992c1a5ca"/>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4d1d2e24-7be0-47eb-a1db-99cc6d75caff"/>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99CD555F-C39F-4625-A555-0E0940CD0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