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3"/>
  <workbookPr defaultThemeVersion="166925"/>
  <mc:AlternateContent xmlns:mc="http://schemas.openxmlformats.org/markup-compatibility/2006">
    <mc:Choice Requires="x15">
      <x15ac:absPath xmlns:x15ac="http://schemas.microsoft.com/office/spreadsheetml/2010/11/ac" url="https://gobiernobogota.sharepoint.com/sites/grOficinaAsesoradePlaneacion/Documentos compartidos/PLANEACION INSTITUCIONAL Y SECTORIAL/VIGENCIA 2026/SEGUIMIENTO PLANEACION 2026/PG AL/10 ENGATIVA/"/>
    </mc:Choice>
  </mc:AlternateContent>
  <xr:revisionPtr revIDLastSave="268" documentId="13_ncr:1_{23A559C9-9849-4FD3-8D8B-5EA0818D421C}" xr6:coauthVersionLast="47" xr6:coauthVersionMax="47" xr10:uidLastSave="{F4B6DC76-0610-473F-8AA5-3EA1C008C7B0}"/>
  <bookViews>
    <workbookView xWindow="-120" yWindow="-120" windowWidth="29040" windowHeight="15720" xr2:uid="{00000000-000D-0000-FFFF-FFFF00000000}"/>
  </bookViews>
  <sheets>
    <sheet name="PG AL" sheetId="1" r:id="rId1"/>
    <sheet name="Instrucciones" sheetId="3" r:id="rId2"/>
    <sheet name="Listas" sheetId="2" r:id="rId3"/>
  </sheets>
  <definedNames>
    <definedName name="_xlnm._FilterDatabase" localSheetId="0" hidden="1">'PG AL'!$C$11:$C$25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25" i="1" l="1"/>
  <c r="AQ30" i="1"/>
  <c r="X31" i="1"/>
  <c r="AQ28" i="1"/>
  <c r="AQ27" i="1"/>
  <c r="AQ24" i="1"/>
  <c r="AQ23" i="1"/>
  <c r="AQ22" i="1"/>
  <c r="AQ20" i="1"/>
  <c r="AQ21" i="1"/>
  <c r="AQ19" i="1"/>
  <c r="AQ18" i="1"/>
  <c r="AQ17" i="1"/>
  <c r="AQ15" i="1"/>
  <c r="AQ16" i="1"/>
  <c r="AQ13" i="1"/>
  <c r="AQ14" i="1"/>
  <c r="AQ12" i="1"/>
  <c r="X11" i="1"/>
  <c r="AQ11" i="1"/>
  <c r="AR11" i="1"/>
  <c r="AP11" i="1"/>
  <c r="W29" i="1"/>
  <c r="X29" i="1" s="1"/>
  <c r="W30" i="1"/>
  <c r="X30" i="1" s="1"/>
  <c r="Q25" i="1"/>
  <c r="Q24" i="1"/>
  <c r="Q23" i="1"/>
  <c r="Q22" i="1"/>
  <c r="Q21" i="1"/>
  <c r="Q20" i="1"/>
  <c r="Q19" i="1"/>
  <c r="Q18" i="1"/>
  <c r="Q17" i="1"/>
  <c r="Q16" i="1"/>
  <c r="Q15" i="1"/>
  <c r="Q14" i="1"/>
  <c r="Q13" i="1"/>
  <c r="Q12" i="1"/>
  <c r="Q11" i="1"/>
  <c r="AP23" i="1"/>
  <c r="AR23" i="1" s="1"/>
  <c r="AP22" i="1"/>
  <c r="AR22" i="1" s="1"/>
  <c r="AP21" i="1"/>
  <c r="AR21" i="1" s="1"/>
  <c r="AP20" i="1"/>
  <c r="AR20" i="1" s="1"/>
  <c r="AP19" i="1"/>
  <c r="AR19" i="1" s="1"/>
  <c r="AP18" i="1"/>
  <c r="AR18" i="1" s="1"/>
  <c r="AP17" i="1"/>
  <c r="AR17" i="1" s="1"/>
  <c r="AP16" i="1"/>
  <c r="AR16" i="1" s="1"/>
  <c r="AP15" i="1"/>
  <c r="AR15" i="1" s="1"/>
  <c r="AP14" i="1"/>
  <c r="AR14" i="1" s="1"/>
  <c r="AP13" i="1"/>
  <c r="AR13" i="1" s="1"/>
  <c r="AP12" i="1"/>
  <c r="AR12" i="1" s="1"/>
  <c r="AP25" i="1"/>
  <c r="AR25" i="1" s="1"/>
  <c r="AP24" i="1"/>
  <c r="AR24" i="1" s="1"/>
  <c r="AK12" i="1"/>
  <c r="AM12" i="1" s="1"/>
  <c r="AK13" i="1"/>
  <c r="AM13" i="1" s="1"/>
  <c r="AK14" i="1"/>
  <c r="AM14" i="1" s="1"/>
  <c r="AK15" i="1"/>
  <c r="AM15" i="1" s="1"/>
  <c r="AK16" i="1"/>
  <c r="AM16" i="1" s="1"/>
  <c r="AK17" i="1"/>
  <c r="AM17" i="1" s="1"/>
  <c r="AK18" i="1"/>
  <c r="AM18" i="1" s="1"/>
  <c r="AK19" i="1"/>
  <c r="AM19" i="1" s="1"/>
  <c r="AK20" i="1"/>
  <c r="AM20" i="1" s="1"/>
  <c r="AK21" i="1"/>
  <c r="AM21" i="1" s="1"/>
  <c r="AK22" i="1"/>
  <c r="AM22" i="1" s="1"/>
  <c r="AK23" i="1"/>
  <c r="AM23" i="1" s="1"/>
  <c r="AK24" i="1"/>
  <c r="AM24" i="1" s="1"/>
  <c r="AK25" i="1"/>
  <c r="AM25" i="1" s="1"/>
  <c r="AF12" i="1"/>
  <c r="AH12" i="1" s="1"/>
  <c r="AF13" i="1"/>
  <c r="AH13" i="1" s="1"/>
  <c r="AF14" i="1"/>
  <c r="AH14" i="1" s="1"/>
  <c r="AF15" i="1"/>
  <c r="AH15" i="1" s="1"/>
  <c r="AF16" i="1"/>
  <c r="AH16" i="1" s="1"/>
  <c r="AF17" i="1"/>
  <c r="AH17" i="1" s="1"/>
  <c r="AF18" i="1"/>
  <c r="AH18" i="1" s="1"/>
  <c r="AF19" i="1"/>
  <c r="AH19" i="1" s="1"/>
  <c r="AF20" i="1"/>
  <c r="AH20" i="1" s="1"/>
  <c r="AF21" i="1"/>
  <c r="AH21" i="1" s="1"/>
  <c r="AF22" i="1"/>
  <c r="AH22" i="1" s="1"/>
  <c r="AF23" i="1"/>
  <c r="AH23" i="1" s="1"/>
  <c r="AF24" i="1"/>
  <c r="AH24" i="1" s="1"/>
  <c r="AF25" i="1"/>
  <c r="AH25" i="1" s="1"/>
  <c r="AA12" i="1"/>
  <c r="AC12" i="1" s="1"/>
  <c r="AA13" i="1"/>
  <c r="AC13" i="1" s="1"/>
  <c r="AA14" i="1"/>
  <c r="AC14" i="1" s="1"/>
  <c r="AA15" i="1"/>
  <c r="AC15" i="1" s="1"/>
  <c r="AA16" i="1"/>
  <c r="AC16" i="1" s="1"/>
  <c r="AA17" i="1"/>
  <c r="AC17" i="1" s="1"/>
  <c r="AA18" i="1"/>
  <c r="AC18" i="1" s="1"/>
  <c r="AA19" i="1"/>
  <c r="AC19" i="1" s="1"/>
  <c r="AA20" i="1"/>
  <c r="AC20" i="1" s="1"/>
  <c r="AA21" i="1"/>
  <c r="AC21" i="1" s="1"/>
  <c r="AA22" i="1"/>
  <c r="AC22" i="1" s="1"/>
  <c r="AA23" i="1"/>
  <c r="AC23" i="1" s="1"/>
  <c r="AA24" i="1"/>
  <c r="AC24" i="1" s="1"/>
  <c r="AA25" i="1"/>
  <c r="AC25" i="1" s="1"/>
  <c r="V12" i="1"/>
  <c r="X12" i="1" s="1"/>
  <c r="V13" i="1"/>
  <c r="X13" i="1" s="1"/>
  <c r="V14" i="1"/>
  <c r="X14" i="1" s="1"/>
  <c r="V15" i="1"/>
  <c r="X15" i="1" s="1"/>
  <c r="V16" i="1"/>
  <c r="X16" i="1" s="1"/>
  <c r="V17" i="1"/>
  <c r="X17" i="1" s="1"/>
  <c r="V18" i="1"/>
  <c r="X18" i="1" s="1"/>
  <c r="V19" i="1"/>
  <c r="X19" i="1" s="1"/>
  <c r="V20" i="1"/>
  <c r="X20" i="1" s="1"/>
  <c r="V21" i="1"/>
  <c r="X21" i="1" s="1"/>
  <c r="V22" i="1"/>
  <c r="X22" i="1" s="1"/>
  <c r="V23" i="1"/>
  <c r="X23" i="1" s="1"/>
  <c r="V24" i="1"/>
  <c r="X24" i="1" s="1"/>
  <c r="V25" i="1"/>
  <c r="X25" i="1" s="1"/>
  <c r="AK11" i="1"/>
  <c r="AM11" i="1" s="1"/>
  <c r="AF11" i="1"/>
  <c r="AH11" i="1" s="1"/>
  <c r="AA11" i="1"/>
  <c r="AC11" i="1" s="1"/>
  <c r="AC26" i="1" s="1"/>
  <c r="V11" i="1"/>
  <c r="AK28" i="1"/>
  <c r="AM28" i="1" s="1"/>
  <c r="AK29" i="1"/>
  <c r="AM29" i="1" s="1"/>
  <c r="AK30" i="1"/>
  <c r="AM30" i="1" s="1"/>
  <c r="AK27" i="1"/>
  <c r="AM27" i="1" s="1"/>
  <c r="AF28" i="1"/>
  <c r="AH28" i="1" s="1"/>
  <c r="AF29" i="1"/>
  <c r="AH29" i="1" s="1"/>
  <c r="AF30" i="1"/>
  <c r="AH30" i="1" s="1"/>
  <c r="AF27" i="1"/>
  <c r="AH27" i="1" s="1"/>
  <c r="AA28" i="1"/>
  <c r="AC28" i="1" s="1"/>
  <c r="AA29" i="1"/>
  <c r="AC29" i="1" s="1"/>
  <c r="AA30" i="1"/>
  <c r="AA27" i="1"/>
  <c r="V28" i="1"/>
  <c r="V29" i="1"/>
  <c r="V30" i="1"/>
  <c r="V27" i="1"/>
  <c r="AC30" i="1"/>
  <c r="X28" i="1"/>
  <c r="AC27" i="1"/>
  <c r="X27" i="1"/>
  <c r="Q28" i="1"/>
  <c r="AP28" i="1" s="1"/>
  <c r="AR28" i="1" s="1"/>
  <c r="Q30" i="1"/>
  <c r="AP30" i="1" s="1"/>
  <c r="AR30" i="1" s="1"/>
  <c r="Q29" i="1"/>
  <c r="AP29" i="1" s="1"/>
  <c r="AR29" i="1" s="1"/>
  <c r="Q27" i="1"/>
  <c r="AP27" i="1" s="1"/>
  <c r="AR27" i="1" s="1"/>
  <c r="AR31" i="1" l="1"/>
  <c r="AR26" i="1"/>
  <c r="AM26" i="1"/>
  <c r="X26" i="1"/>
  <c r="AH26" i="1"/>
  <c r="AC31" i="1"/>
  <c r="AC32" i="1" s="1"/>
  <c r="AM31" i="1"/>
  <c r="AM32" i="1" s="1"/>
  <c r="AH31" i="1"/>
  <c r="AH32" i="1" s="1"/>
  <c r="X32" i="1" l="1"/>
  <c r="AR32" i="1"/>
</calcChain>
</file>

<file path=xl/sharedStrings.xml><?xml version="1.0" encoding="utf-8"?>
<sst xmlns="http://schemas.openxmlformats.org/spreadsheetml/2006/main" count="586" uniqueCount="355">
  <si>
    <t>FORMULACIÓN Y SEGUIMIENTO PLANES DE GESTIÓN NIVEL LOCAL</t>
  </si>
  <si>
    <r>
      <rPr>
        <b/>
        <sz val="11"/>
        <color theme="1"/>
        <rFont val="Calibri Light"/>
        <family val="2"/>
        <scheme val="major"/>
      </rPr>
      <t xml:space="preserve">Código: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07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</si>
  <si>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ALCALDÍA LOCAL</t>
  </si>
  <si>
    <t>10 - ENGATIVÁ</t>
  </si>
  <si>
    <t>CONTROL DE CAMBIOS</t>
  </si>
  <si>
    <t>VERSIÓN</t>
  </si>
  <si>
    <t>FECHA</t>
  </si>
  <si>
    <t>30 de enero de 2026</t>
  </si>
  <si>
    <t>Publicación del plan de gestión aprobado por el CIGD. Caso HOLA:24337</t>
  </si>
  <si>
    <t>6 de Mayo de 2026</t>
  </si>
  <si>
    <t>Para el I trimestre de la vigencia 2026, el Plan de Gestión de la Alcaldia Local de Engativá, alcanzó un nivel de desempeño del  83,45% y 34,56% acumulado para la vigencia.
Se ajusta el responsable del reporte de las metas 12, 13, 14 y 15 incluyendo a la Alcaldía Local de Engativá</t>
  </si>
  <si>
    <t>AÑO VIGENCIA</t>
  </si>
  <si>
    <t>META</t>
  </si>
  <si>
    <t>OBJETIVOS ESTRATÉGICOS</t>
  </si>
  <si>
    <t>MODELO INTEGRADO DE PLANEACIÓN Y GESTIÓN</t>
  </si>
  <si>
    <t>PROCESO DE GESTIÓN</t>
  </si>
  <si>
    <t>INDICADOR</t>
  </si>
  <si>
    <t>PROGRAMACIÓN</t>
  </si>
  <si>
    <t>RESULTADO</t>
  </si>
  <si>
    <t>I TRIMESTRE</t>
  </si>
  <si>
    <t>II TRIMESTRE</t>
  </si>
  <si>
    <t>III TRIMESTRE</t>
  </si>
  <si>
    <t>IV TRIMESTRE</t>
  </si>
  <si>
    <t>ACUMULADO VIGENCIA</t>
  </si>
  <si>
    <t>No. META</t>
  </si>
  <si>
    <t>NOMBRE META</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</si>
  <si>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</si>
  <si>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</si>
  <si>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</si>
  <si>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</si>
  <si>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</si>
  <si>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</si>
  <si>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</si>
  <si>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</si>
  <si>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</si>
  <si>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</si>
  <si>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</si>
  <si>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</si>
  <si>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</si>
  <si>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</si>
  <si>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DE INFORMACIÓN</t>
  </si>
  <si>
    <t>RESPONSABLE EJECUCIÓN</t>
  </si>
  <si>
    <t>RESPONSABLE REPORTE</t>
  </si>
  <si>
    <t>PROGRAMADO</t>
  </si>
  <si>
    <t>EJECUTADO</t>
  </si>
  <si>
    <t>ANÁLISIS CUALITATIVO</t>
  </si>
  <si>
    <t xml:space="preserve">DESCRIPCIÓN EVIDENCIA </t>
  </si>
  <si>
    <t>MTL-1</t>
  </si>
  <si>
    <t>Alcanzar el 25% el avance de las metas del Plan de Desarrollo Local acumuladas al 30 de septiembre de 2026 (metas entregadas)</t>
  </si>
  <si>
    <t xml:space="preserve">PEI - Fortalecer la articulación de la administración pública central y local para una gestión local y policiva más efectiva y transparente. </t>
  </si>
  <si>
    <t>2. Direccionamiento Estratégico</t>
  </si>
  <si>
    <t>Política 2.1. Planeación institucional</t>
  </si>
  <si>
    <t>Gestión Pública Territorial Local</t>
  </si>
  <si>
    <t>Efectividad</t>
  </si>
  <si>
    <t>Avance cumplimiento metas Plan de Desarrollo Local (metas entregadas)</t>
  </si>
  <si>
    <t>Porcentaje</t>
  </si>
  <si>
    <t>6,7% (Con corte a 30 de septiembre de 2025)</t>
  </si>
  <si>
    <t>Porcentaje de avance de metas Plan de Desarrollo Local acumulado al periodo evaluado (marzo, junio y septiembre)</t>
  </si>
  <si>
    <t>Creciente</t>
  </si>
  <si>
    <t>Reporte trimestral de avance del Plan de Desarrollo Local - PDL</t>
  </si>
  <si>
    <t>Matriz de Seguimiento PDL - SDP</t>
  </si>
  <si>
    <t>Alcaldía Local de Engativá</t>
  </si>
  <si>
    <t>DGDL - Dirección para la Gestión del Desarrollo Local</t>
  </si>
  <si>
    <t>Meta no programada</t>
  </si>
  <si>
    <t>MTL-2</t>
  </si>
  <si>
    <t>Girar mínimo el 72% del presupuesto comprometido constituido como obligaciones por pagar de la vigencia 2025</t>
  </si>
  <si>
    <t xml:space="preserve">PEI - Promover la transparencia, la integridad y la participación en la gestión pública, para mejorar la gobernabilidad democrática distrital y local. </t>
  </si>
  <si>
    <t>Política 2.2. Gestión Presupuestal y Eficiencia del Gasto Público</t>
  </si>
  <si>
    <t>Eficacia</t>
  </si>
  <si>
    <t>Porcentaje de giros acumulados de obligaciones por pagar de la vigencia 2025</t>
  </si>
  <si>
    <t>72,1% (Con corte a 30 de septiembre de 2025)</t>
  </si>
  <si>
    <t>Giros acumulados obligaciones por pagar de la vigencia 2025/Presupuesto comprometido constituido como obligaciones por pagar de la vigencia 2025</t>
  </si>
  <si>
    <t>Reporte seguimiento mensual consolidado</t>
  </si>
  <si>
    <t>BOGDATA</t>
  </si>
  <si>
    <t>Reporte segumiento a metas de los planes de gestion de la DGDL del 13 de abril de 2026</t>
  </si>
  <si>
    <t>MTL-3</t>
  </si>
  <si>
    <t>Girar mínimo el 69% del presupuesto comprometido constituido como obligaciones por pagar de la vigencia 2024 y anteriores</t>
  </si>
  <si>
    <t>Porcentaje de giros acumulados de obligaciones por pagar de la vigencia 2024 y anteriores</t>
  </si>
  <si>
    <t>16,4% (Con corte a 30 de septiembre de 2025)</t>
  </si>
  <si>
    <t>Giros acumulados obligaciones por pagar de la vigencia 2024 y anteriores/Presupuesto comprometido constituido como obligaciones por pagar de la vigencia 2024 y anteriores</t>
  </si>
  <si>
    <t>MTL-4</t>
  </si>
  <si>
    <t>Depurar mínimo el 92% de los contratos de prestación de servicios con persona natural constituidos como obligaciones por pagar</t>
  </si>
  <si>
    <t>Política 2.3. Compras y Contratación Pública</t>
  </si>
  <si>
    <t>Gestión Corporativa Institucional</t>
  </si>
  <si>
    <t>Porcentaje de los contratos de prestación de servicios con persona natural constituidos como obligaciones por pagar depurado</t>
  </si>
  <si>
    <t>N/A</t>
  </si>
  <si>
    <t>Número de contratos de prestación de servicios con persona natural constuidos como obligaciones por pagar depurados/total de contratos de prestación de servicios con persona natural constuidos como obligaciones por pagar</t>
  </si>
  <si>
    <t>BOGDATA
GET-AGL-F003 Matriz de seguimiento a las obligaciones por pagar</t>
  </si>
  <si>
    <t>MTL-5</t>
  </si>
  <si>
    <t>Comprometer mínimo el 98,5% del presupuesto de inversión directa de la vigencia</t>
  </si>
  <si>
    <t>Porcentaje de compromiso del presupuesto de inversión directa de la vigencia</t>
  </si>
  <si>
    <t>47% (Con corte a 30 de septiembre de 2025)</t>
  </si>
  <si>
    <t>Valor de RP de inversión directa de la vigencia/Valor total del presupuesto de inversión directa de la Vigencia</t>
  </si>
  <si>
    <t>MTL-6</t>
  </si>
  <si>
    <t>Girar mínimo el 52% del presupuesto total  disponible de inversión directa de la vigencia</t>
  </si>
  <si>
    <t>Porcentaje de giros acumulados de inversión directa de la vigencia</t>
  </si>
  <si>
    <t>24% (Con corte a 30 de septiembre de 2025)</t>
  </si>
  <si>
    <t>Giros acumulados de inversión directa de la vigencia/Presupuesto disponible de inversión directa de la vigencia</t>
  </si>
  <si>
    <t>MTL-7</t>
  </si>
  <si>
    <t>Lograr que el 98% de los contratos en ejecución en SECOP se encuentren en SIPSE-Local en estado “Ejecución”.</t>
  </si>
  <si>
    <t>Porcentaje de contratos en estado "ejecución" en SIPSE-Local y en SECOP</t>
  </si>
  <si>
    <t>72,8% (Con corte a 30 de septiembre de 2025)</t>
  </si>
  <si>
    <t>Número de contratos registrados en SIPSE Local en estado ejecución /Número total de contratos registrados en SECOP en estado en ejecucion o Firmado
Nota: No se tendrán en cuenta los procesos registrados en SIPSE susceptibles a cambio de base de datos y que no se puedan registrar y una vez se cuente con la debida justificación tramitada por el FDL</t>
  </si>
  <si>
    <t>Constante</t>
  </si>
  <si>
    <t>SIPSE LOCAL
SECOP II</t>
  </si>
  <si>
    <t>MTL-8</t>
  </si>
  <si>
    <t xml:space="preserve">Registrar el avance del 100% de las metas de los proyectos de inversión de la vigencia 2026, en el Módulo de proyectos de SIPSE LOCAL </t>
  </si>
  <si>
    <t>Porcentaje de registro de avance de las metas de los proyectos de inversión de la vigencia 2026,  en el Módulo de proyectos de SIPSE LOCAL</t>
  </si>
  <si>
    <t>96% (Con corte a 30 de septiembre de 2025)</t>
  </si>
  <si>
    <t>Número de metas con avances registrados en el periodo de los Proyectos de inversión de la vigencia 2026,  en el Módulo de proyectos de SIPSE LOCAL / Número total de metas de los Proyectos de inversión de la vigencia 2026</t>
  </si>
  <si>
    <t>SIPSE LOCAL</t>
  </si>
  <si>
    <t>MTL-9</t>
  </si>
  <si>
    <t>Realizar 15.120 impulsos procesales (avocar, rechazar, enviar al competente y todo lo que derive del desarrollo de la actuación) sobre las actuaciones de policía que se encuentran a cargo de las inspecciones de policía</t>
  </si>
  <si>
    <t>No Aplica</t>
  </si>
  <si>
    <t>Inspección, Vigilancia y Control</t>
  </si>
  <si>
    <t>Expedientes a cargo de las inspecciones de policía impulsados</t>
  </si>
  <si>
    <t>20705 (Con corte a 30 de septiembre de 2025)</t>
  </si>
  <si>
    <t>Número de expedientes a cargo de las inspecciones de policía impulsados / Número de expedientes a cargo de las inspecciones de policía programados</t>
  </si>
  <si>
    <t>Suma</t>
  </si>
  <si>
    <t>Reporte de seguimiento de impulsos procesales</t>
  </si>
  <si>
    <t>Aplicativo ARCO</t>
  </si>
  <si>
    <t>DGP - Dirección para la Gestión Policiva</t>
  </si>
  <si>
    <t>Menos el 36% de lo programado</t>
  </si>
  <si>
    <t>Reporte de la DGDP del 13 de abril de 2026 . Segun radicado No 20262200133893 del 09 de abril de 2026</t>
  </si>
  <si>
    <t>MTL-10</t>
  </si>
  <si>
    <t>Terminar (archivar) 579 actuaciones administrativas activas</t>
  </si>
  <si>
    <t>Actuaciones administrativas terminadas (archivadas)</t>
  </si>
  <si>
    <t>Actuaciones administrativas terminadas</t>
  </si>
  <si>
    <t>52 (Con corte a 30 de septiembre de 2025)</t>
  </si>
  <si>
    <t>Número de actuaciones administrativas terminadas (archivadas) / Número de actuaciones administrativas terminadas (archivadas) programadas</t>
  </si>
  <si>
    <t>Reporte de seguimiento de actuaciones administrativas terminadas por vía gubernativa</t>
  </si>
  <si>
    <t>Aplicativo Si Actúa</t>
  </si>
  <si>
    <t>Menos el 82% de lo programado</t>
  </si>
  <si>
    <t>MTL-11</t>
  </si>
  <si>
    <t>Terminar 869 actuaciones administrativas en primera instancia</t>
  </si>
  <si>
    <t>Actuaciones administrativas terminadas hasta la primera instancia</t>
  </si>
  <si>
    <t>Actuaciones administrativas terminadas por vía gubernativa</t>
  </si>
  <si>
    <t>1 (Con corte a 30 de septiembre de 2025)</t>
  </si>
  <si>
    <t>Número de actuaciones administrativas terminadas hasta la primera instancia / Número de actuaciones administrativas terminadas hasta la primera instancia programadas</t>
  </si>
  <si>
    <t>Menos el 95% de lo programado</t>
  </si>
  <si>
    <t>MTL-12</t>
  </si>
  <si>
    <t>Realizar 317 operativos de inspección, vigilancia y control en materia de integridad del espacio público</t>
  </si>
  <si>
    <t xml:space="preserve">PES - Emprender acciones para el fortalecimiento institucional y normativo del Sector Gobierno, que faciliten la gobernabilidad local y la atención integral de las necesidades en materia de espacio público. </t>
  </si>
  <si>
    <t>Operativos en materia de  integridad del espacio público</t>
  </si>
  <si>
    <t>Operativos</t>
  </si>
  <si>
    <t>480 (Con corte a 30 de septiembre de 2025)</t>
  </si>
  <si>
    <t>Número de operativos en materia de  integridad del espacio público realizados / Número de operativos en materia de  integridad del espacio público programados</t>
  </si>
  <si>
    <t>Formatos de evidencia de reunión diligenciados de los operativos realizados en materia de integridad del espacio público</t>
  </si>
  <si>
    <t>Registros de operativos Alcaldía Local</t>
  </si>
  <si>
    <t>Se realizaron los siguientes operativos:
Enero: 10
Febrero: 39
Marzo: 76
“Por la naturaleza de los operativos realizados y de las metas por cumplir, la mayoría de los operativos son interinstitucionales y multidisciplinares, por lo que el mismo operativo cumple varias metas en simultáneo, sin que esto signifique que se están duplicando o alterando las cifras reales, simplemente infiere que la misma acta aparecerá cargada en diferentes metas si el operativo cumplió con esos objetivos; por eso mismo, ejemplos como el acta de los operativos tipo MEGATOMA aparecen en varias metas porque su desarrollo tiene resultados apreciables en cada una de ellas.”
“Se hace claridad que cada operativo realizado tiene su ID en el Aplicativo Para la Gestión Policiva, lo cual se fundamenta en el tipo y subtipo de cada uno, por ello no hay actas repetidas ni cifras alteradas, simplemente se reporta integralmente la meta según su clasificación.”</t>
  </si>
  <si>
    <t>Se anexan actas de Operativos</t>
  </si>
  <si>
    <t>MTL-13</t>
  </si>
  <si>
    <t>Realizar 393 operativos de inspección, vigilancia y control en materia de actividad económica</t>
  </si>
  <si>
    <t>Operativos en materia de actividad económica realizadas</t>
  </si>
  <si>
    <t>329 (Con corte a 30 de septiembre de 2025)</t>
  </si>
  <si>
    <t>Número de operativos en materia de actividad económica realizadas / Número de operativos en materia de actividad económica programadas</t>
  </si>
  <si>
    <t>Formatos de evidencia de reunión diligenciados de los operativos realizados en materia de actividad económica</t>
  </si>
  <si>
    <t>Se realizaron los siguientes operativos:
Enero: 11
Febrero: 29
Marzo: 52
“Los operativos de Obras y Urbanismo están clasificados según el Aplicativo para la Gestión Policiva, dentro del componente de Actividad Económica, por lo tanto, estos operativos sin importar si se realizaron sobre el uso del suelo de algún establecimiento, sobre el espacio público o sobre la legalidad de una construcción, se reportan dentro de esta meta.”
“Por la naturaleza de los operativos realizados y de las metas por cumplir, la mayoría de los operativos son interinstitucionales y multidisciplinares, por lo que el mismo operativo cumple varias metas en simultáneo, sin que esto signifique que se están duplicando o alterando las cifras reales, simplemente infiere que la misma acta aparecerá cargada en diferentes metas si el operativo cumplió con esos objetivos; por eso mismo, ejemplos como el acta de los operativos tipo MEGATOMA aparecen en varias metas porque su desarrollo tiene resultados apreciables en cada una de ellas.”</t>
  </si>
  <si>
    <t>MTL-14</t>
  </si>
  <si>
    <t>Realizar 122 operativos de inspección, vigilancia y control en materia de actividad ambiental</t>
  </si>
  <si>
    <t>Operativos en materia de actividad ambiental realizadas</t>
  </si>
  <si>
    <t>131 (Con corte a 30 de septiembre de 2025)</t>
  </si>
  <si>
    <t>Número de operativos en materia de actividad ambiental realizadas / Número de operativos en materia de actividad ambiental programadas</t>
  </si>
  <si>
    <t>Formatos de evidencia de reunión diligenciados de los operativos realizados en materia de actividad ambiental</t>
  </si>
  <si>
    <t>Se realizaron los siguinetes operativos:
Enero: 3
Febrero: 33
Marzo: 2
“Por la naturaleza de los operativos realizados y de las metas por cumplir, la mayoría de los operativos son interinstitucionales y multidisciplinares, por lo que el mismo operativo cumple varias metas en simultáneo, sin que esto signifique que se están duplicando o alterando las cifras reales, simplemente infiere que la misma acta aparecerá cargada en diferentes metas si el operativo cumplió con esos objetivos; por eso mismo, ejemplos como el acta de los operativos tipo MEGATOMA aparecen en varias metas porque su desarrollo tiene resultados apreciables en cada una de ellas.”
“El formato GET-IVC-F080 no había sido socializado con esta alcaldía, por lo tanto las actas realizadas que soportan los operativos se hicieron con los formatos preexistentes de reunión general, se realiza compromiso de empezar a implementar este formato a partir del mes de mayo de 2026.”</t>
  </si>
  <si>
    <t>MTL-15</t>
  </si>
  <si>
    <t>Realizar 20 operativos de inspección, vigilancia y control para dar cumplimiento a los fallos de río Bogotá</t>
  </si>
  <si>
    <t>Operativos para el cumplimiento de los fallos de cerros orientales realizadas</t>
  </si>
  <si>
    <t>Acciones de control u operativos</t>
  </si>
  <si>
    <t>27 (Con corte a 30 de septiembre de 2025)</t>
  </si>
  <si>
    <t>Número de operativos para el cumplimiento de los fallos de cerros orientales realizadas / Número de operativos para el cumplimiento de los fallos de cerros orientales programados</t>
  </si>
  <si>
    <t>Formatos de evidencia de reunión diligenciados de los operativos realizados en materia de cerros orientales</t>
  </si>
  <si>
    <t>Se realizaron los siguientes operativos:
Enero: 0
Febrero: 4
Marzo: 3
“Por la naturaleza de los operativos realizados y de las metas por cumplir, la mayoría de los operativos son interinstitucionales y multidisciplinares, por lo que el mismo operativo cumple varias metas en simultáneo, sin que esto signifique que se están duplicando o alterando las cifras reales, simplemente infiere que la misma acta aparecerá cargada en diferentes metas si el operativo cumplió con esos objetivos; por eso mismo, ejemplos como el acta de los operativos tipo MEGATOMA aparecen en varias metas porque su desarrollo tiene resultados apreciables en cada una de ellas.”
“El formato GET-IVC-F080 no había sido socializado con esta alcaldía, por lo tanto, las actas realizadas que soportan los operativos se hicieron con los formatos preexistentes de reunión general, se realiza compromiso de empezar a implementar este formato a partir del mes de mayo de 2026; recordando que aparecerán igualmente reportados estos operativos en la meta 14, ya que, al ser en cumplimiento del Fallo del Río Bogotá, son también ambientales, sin que signifique duplicidad”.</t>
  </si>
  <si>
    <t>Subtotal Metas Técnicas (80%)</t>
  </si>
  <si>
    <t>MTSL-1</t>
  </si>
  <si>
    <t>Lograr dos (2) calificaciones de mínimo del 90% de implementación del Sistema de Gestión Ambiental y Energético como resultado de las inspecciones ambientales realizadas por la Oficina Asesora de Planeación</t>
  </si>
  <si>
    <t>PEI - Propiciar la revolución del servicio con criterios de calidad, calidez, eficacia, oportunidad, sostenibilidad y transformación digital.</t>
  </si>
  <si>
    <t>3. Gestión con Valores para Resultados</t>
  </si>
  <si>
    <t>Política 3.9. Gestión Ambiental</t>
  </si>
  <si>
    <t>Planeación Institucional</t>
  </si>
  <si>
    <t>Implementación Sistema de Gestión Ambiental y Energético</t>
  </si>
  <si>
    <t xml:space="preserve">No. De calificaciones de mínimo del 90% obtenidas| / No. De calificaciones de mínimo del 90% programadas </t>
  </si>
  <si>
    <t xml:space="preserve">Formato de inspecciones ambientales </t>
  </si>
  <si>
    <t>Repositorio Gestion Ambiental Alcaldías Locales</t>
  </si>
  <si>
    <t>OAP - Oficina Asesora de Planeación</t>
  </si>
  <si>
    <t>MTSL-2</t>
  </si>
  <si>
    <t xml:space="preserve">Mantener el 100% de la información de la página web de la alcaldía local actualizada, de acuerdo a lo establecido en la Resolución 1519 de 2020 de MINTIC. </t>
  </si>
  <si>
    <t>5. Información y Comunicación</t>
  </si>
  <si>
    <t>Política 5.2. Transparencia, acceso a la información pública y lucha contra la corrupción</t>
  </si>
  <si>
    <t>Comunicación Estratégica</t>
  </si>
  <si>
    <t xml:space="preserve">Información de la página web de la alcaldía local actualizada. </t>
  </si>
  <si>
    <t>(Número de requisitos cumplidos de la Resolución 1519 de 2020 de MINTIC, relacionados con la actualización de la información publicada en la página web/ Número total de requisitos de la Resolución 1519 de 2020 de MINTIC, cumplidos con la publicación de información</t>
  </si>
  <si>
    <t xml:space="preserve">Reporte de Matriz de Resolución 1519 de 2020 actualizada trimestralmente por la alcaldía local. </t>
  </si>
  <si>
    <t xml:space="preserve">Página web de la alcaldía local </t>
  </si>
  <si>
    <t>OAC - Oficina Asesora de Comunicaciones</t>
  </si>
  <si>
    <t>En la revisión final por parte de OAC nivel central, se evidencia que las localidades cumplen con 60 requisitos, de los 62 requisitos básicos registrados en la resolución interna 421 de 2025. Los dos ítems faltantes de cumplimiento estan en etapa de desarrollo desde nivel central, son el numeral 6.4 Colaboración e innovación abierta que requiere que el area de participaciónd e nivel central de linea clara sobre qué tipo de documentos o contenidos deban depositarse allí tanto en nivel central como por parte de las localidades; y el numeral 7.2 Costos de repoducción de información pùblica que está en articulación entre SGI - DA para que remitan soplicitud de crearción del espacio y publicación del doccumento a OAC nivel central (este item no lo alimentan las localidades).
Cabe resaltar que cada localidad en su proceso de gestión, seguimiento y autoevaluación relaciona observaciones particulares sobre los procesos de actualización en los que se encuentran en la columna J, en ese sentido se valida por parte de OAC que la subsección existe en cada web de la localidad, pero se hace salvedad que cada localidad debe seguir gestionando para no solo tener una sección creada dando cumplimiento ala resolución 421 de 2025 sino tambien debe cumplir su meta de actualización.
En general se recomienda a las localidades que si bien tienen los espacios creados en sus paginas web, para el segundo trimestre de 2026 revisen a detalle los 62 items de la resolución 421 y reorganicen los links de evidencia, puesto que existen las entradas creadas con documentos pero en la matriz al relacionarlos no lo hacen de manera adecuada. Para esto se recomienda que OAC, OAP, SGI y SGL nivel central realicen una ultima mesa de trabajo para brindar una matriz actualizada con los 62 items de la 421 y una socialización de esta actaulizacion de la herramienta de Gestión, Supervisión y autoelavuación para que los ejercicios de actulización en las localidades sea mas efectivo.</t>
  </si>
  <si>
    <t>Reporte de la OAC del 22 de abril de 2026 . Segun radicado No 20261400150293 del 22 de abril de 2026</t>
  </si>
  <si>
    <t>MTSL-3</t>
  </si>
  <si>
    <t>Dar respuesta al 100% de los requerimientos ciudadanos asignados a las Alcaldías Locales con corte a 31 de diciembre de 2025 tipificadas como Derechos de Petición registradas en el aplicativo Bogotá Te Escucha y gestor documental ORFEO</t>
  </si>
  <si>
    <t>Política 3.8. Servicio al Ciudadano</t>
  </si>
  <si>
    <t>Servicio a la Ciudadanía</t>
  </si>
  <si>
    <t>Porcentaje de requerimientos ciudadanos con respuesta definitiva</t>
  </si>
  <si>
    <t>Peticiones pendientes por gestionar al 31 de diciembre de  2025</t>
  </si>
  <si>
    <t>No. de respuestas efectuadas / No. requerimientos instaurados antes del 31 de diciembre 2025 pendientes por gestionar</t>
  </si>
  <si>
    <t>Reporte de peticiones ciudadanas gestionadas (con respuesta definitiva o traslado por competencia)</t>
  </si>
  <si>
    <t xml:space="preserve">Reporte Sistema Distrital de Gestión de Peticiones Ciudadanas - Bogotá te  Escucha </t>
  </si>
  <si>
    <t>SGI - Subsecretaría de Gestión Institucional</t>
  </si>
  <si>
    <t>Durante el I trimestre 2026, se dio respuesta a las 57 peticiones recibidas antes del 31 de diciembre de 2025</t>
  </si>
  <si>
    <t>Reporte de la Oficina de atencion a la ciudadania rad. 20264600138613 del 13 de abril de 2026 y 20264600156413 del 27 de abril de 2026</t>
  </si>
  <si>
    <t>s</t>
  </si>
  <si>
    <t>MTS-4</t>
  </si>
  <si>
    <t>Gestionar oportunamente el 100% de los requerimientos  que se tipifiquen como derecho de petición ciudadano en los aplicativos Bogotá Te Escucha y  ORFEO, que  sean asignados a las Alcaldías Locales durante la vigencia 2026.</t>
  </si>
  <si>
    <t>Porcentaje de requerimientos ciudadanos  gestionados dentro del término de ley.</t>
  </si>
  <si>
    <t>100% en 2026</t>
  </si>
  <si>
    <t>No. de peticiones gestionadas en los términos de ley / No. Requerimientos recibidos en la vigencia 2026 que deben tener respuesta</t>
  </si>
  <si>
    <t>Durante el Durante el I trimestre 2026, se dio respuesta oportuna a 117 de las 174 peticiones recibidas antes del 31 de marzo de 2026</t>
  </si>
  <si>
    <t>Subtotal Metas Transversales (20%)</t>
  </si>
  <si>
    <t>TOTAL PLAN DE GESTIÓN (100%)</t>
  </si>
  <si>
    <t>INSTRUCCIONES DE DILIGENCIAMIENTO</t>
  </si>
  <si>
    <t>CAMPOS</t>
  </si>
  <si>
    <t>DESCRIPCIÓN</t>
  </si>
  <si>
    <t>No. META:</t>
  </si>
  <si>
    <t>No diligenciar. La numeración será definida por la OAP.</t>
  </si>
  <si>
    <t>NOMBRE META:</t>
  </si>
  <si>
    <t>Diligenciar bajo la estructura sintáctica "Verbo fuerte en infinitivo + Magnitud (Número entero) + Unidad de medida + Complemento (condiciones de cumplimiento)"</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</si>
  <si>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</si>
  <si>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</si>
  <si>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</si>
  <si>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</si>
  <si>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</si>
  <si>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</si>
  <si>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</si>
  <si>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</si>
  <si>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</si>
  <si>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</si>
  <si>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</si>
  <si>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</si>
  <si>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</si>
  <si>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</si>
  <si>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</si>
  <si>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</si>
  <si>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</si>
  <si>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</si>
  <si>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</si>
  <si>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</si>
  <si>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</si>
  <si>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</si>
  <si>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</si>
  <si>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</si>
  <si>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</si>
  <si>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</si>
  <si>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</si>
  <si>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</si>
  <si>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</si>
  <si>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</si>
  <si>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</si>
  <si>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</si>
  <si>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OBJETIVO ESTRATÉGICO</t>
  </si>
  <si>
    <t>DIMENSIONES MIPG</t>
  </si>
  <si>
    <t>POLÍTICAS MIPG</t>
  </si>
  <si>
    <t>Despacho SDG</t>
  </si>
  <si>
    <t xml:space="preserve">PEI - Fortalecer la identidad de ciudad mediante la comunicación estratégica y la innovación publica y social, generando cambios comportamentales y valor público. </t>
  </si>
  <si>
    <t>1. Talento Humano</t>
  </si>
  <si>
    <t>Política 1.1. Gestión Estratégica del Talento Humano</t>
  </si>
  <si>
    <t>Acompañamiento a la Gestión Local</t>
  </si>
  <si>
    <t>01 - USAQUÉN</t>
  </si>
  <si>
    <t xml:space="preserve">PEI - Fomentar la promoción, garantía, protección, respeto y apropiación de los Derechos Humanos, la Libertad Religiosa y de conciencia, el Dialogo, la convivencia pacífica y la lucha contra el racismo. </t>
  </si>
  <si>
    <t>Política 1.2. Integridad</t>
  </si>
  <si>
    <t>Eficiencia</t>
  </si>
  <si>
    <t>02 - CHAPINERO</t>
  </si>
  <si>
    <t>Control Disciplinario Interno</t>
  </si>
  <si>
    <t>03 - SANTA FE</t>
  </si>
  <si>
    <t>OCI - Oficina de Control Interno</t>
  </si>
  <si>
    <t>4. Evaluación de Resultados</t>
  </si>
  <si>
    <t>Convivencia y Diálogo Social</t>
  </si>
  <si>
    <t>Decreciente</t>
  </si>
  <si>
    <t>04 - SAN CRISTÓBAL</t>
  </si>
  <si>
    <t>OCDI - Oficina de Control Disciplinario Interno</t>
  </si>
  <si>
    <t>Evaluación Independiente</t>
  </si>
  <si>
    <t>05 - USME</t>
  </si>
  <si>
    <t>DRP - Dirección de Relaciones Políticas</t>
  </si>
  <si>
    <t>6. Gestión del Conocimiento y la Innovación</t>
  </si>
  <si>
    <t>Política 3.1. Fortalecimiento organizacional y simplificación de procesos</t>
  </si>
  <si>
    <t>Fomento y Protección de los Derechos Étnicos</t>
  </si>
  <si>
    <t>06 - TUNJUELITO</t>
  </si>
  <si>
    <t>DJ - Dirección Jurídica</t>
  </si>
  <si>
    <t xml:space="preserve">PES - Producir información sobre participación incidente, políticas públicas y relaciones políticas, que fomente la transparencia, la democracia, la generación de una visión compartida de Ciudad y la toma de decisiones basada en evidencia. </t>
  </si>
  <si>
    <t>7. Control Interno</t>
  </si>
  <si>
    <t>Política 3.2. Gobierno Digital</t>
  </si>
  <si>
    <t>Fomento y Protección de los Derechos Humanos</t>
  </si>
  <si>
    <t>07 - BOSA</t>
  </si>
  <si>
    <t>DGAEP - Dirección para la Gestión Administrativa Especial de Policía</t>
  </si>
  <si>
    <t xml:space="preserve">PES  -Promover una cultura de paz en el territorio basada en los derechos humanos, que fomente espacios de diálogo, así como la transversalización del enfoque diferencial étnico-racial. </t>
  </si>
  <si>
    <t>Política 3.3. Seguridad Digital</t>
  </si>
  <si>
    <t>Gerencia de TIC</t>
  </si>
  <si>
    <t>08 - KENNEDY</t>
  </si>
  <si>
    <t>SGL - Subsecretaría de Gestión Local</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</si>
  <si>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</si>
  <si>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3.4. Defensa Jurídica</t>
  </si>
  <si>
    <t>Gerencia del Talento Humano</t>
  </si>
  <si>
    <t>09 - FONTIBÓN</t>
  </si>
  <si>
    <t>Política 3.5. Mejora Normativa</t>
  </si>
  <si>
    <t>Política 3.6. Participación Ciudadana en la Gestión Pública</t>
  </si>
  <si>
    <t>Gestión del Conocimiento</t>
  </si>
  <si>
    <t>11 - SUBA</t>
  </si>
  <si>
    <t>SGGD - Subsecretaría de Gobernabilidad y Garantía de Derechos</t>
  </si>
  <si>
    <t>Política 3.7. Racionalización de Trámites</t>
  </si>
  <si>
    <t>Gestión del Patrimonio Documental</t>
  </si>
  <si>
    <t>12 - BARRIOS UNIDOS</t>
  </si>
  <si>
    <t>DDH - Dirección de Derechos Humanos</t>
  </si>
  <si>
    <t>Gestión Jurídica</t>
  </si>
  <si>
    <t>13 - TEUSAQUILLO</t>
  </si>
  <si>
    <t>SARLC - Subdirección de Asuntos de Libertad Religiosa y de Conciencia</t>
  </si>
  <si>
    <t>14 - LOS MÁRTIRES</t>
  </si>
  <si>
    <t>DAE - Dirección de Asuntos Étnicos</t>
  </si>
  <si>
    <t>Política 4.1. Seguimiento y evaluación del desempeño institucional</t>
  </si>
  <si>
    <t>15 - ANTONIO NARIÑO</t>
  </si>
  <si>
    <t>SAIR - Subdirección de Asuntos Indígenas y Rrom</t>
  </si>
  <si>
    <t>Política 5.1. Gestión Documental</t>
  </si>
  <si>
    <t>16 - PUENTE ARANDA</t>
  </si>
  <si>
    <t>SANARP - Subdirección de Asuntos para Comunidades Negras, Afrocolombianas, Raizales y Palenqueras</t>
  </si>
  <si>
    <t>Planeación y Gestión Sectorial</t>
  </si>
  <si>
    <t>17 - LA CANDELARIA</t>
  </si>
  <si>
    <t>DCDS - Dirección de Convivencia y Diálogo Social</t>
  </si>
  <si>
    <t>Política 5.3. Gestión de la Información Estadística</t>
  </si>
  <si>
    <t>Relaciones Estratégicas</t>
  </si>
  <si>
    <t>18 - RAFAEL URIBE U.</t>
  </si>
  <si>
    <t>Política 6.1. Gestión del Conocimiento y la Innovación</t>
  </si>
  <si>
    <t>19 - CIUDAD BOLÍVAR</t>
  </si>
  <si>
    <t>DGTH - Dirección de Gestión del Talento Humano</t>
  </si>
  <si>
    <t>Política 7.1. Control Interno</t>
  </si>
  <si>
    <t>20 - SUMAPAZ</t>
  </si>
  <si>
    <t>DA - Dirección Administrativa</t>
  </si>
  <si>
    <t>DF - Dirección Financiera</t>
  </si>
  <si>
    <t>DTI - Dirección de Tecnologías e Información</t>
  </si>
  <si>
    <t>DC - Dirección de Contratación</t>
  </si>
  <si>
    <t>Alcaldía Local de Usaquén</t>
  </si>
  <si>
    <t>Alcaldía Local de Chapinero</t>
  </si>
  <si>
    <t>Alcaldía Local de Santa Fe</t>
  </si>
  <si>
    <t>Alcaldía Local de San Cristóbal</t>
  </si>
  <si>
    <t>Alcaldía Local de Usme</t>
  </si>
  <si>
    <t>Alcaldía Local de Tunjuelito</t>
  </si>
  <si>
    <t>Alcaldía Local de Bosa</t>
  </si>
  <si>
    <t>Alcaldía Local de Kennedy</t>
  </si>
  <si>
    <t>Alcaldía Local de Fontibón</t>
  </si>
  <si>
    <t>Alcaldía Local de Suba</t>
  </si>
  <si>
    <t>Alcaldía Local de Barrios Unidos</t>
  </si>
  <si>
    <t>Alcaldía Local de Teusaquillo</t>
  </si>
  <si>
    <t>Alcaldía Local de Los Mártires</t>
  </si>
  <si>
    <t>Alcaldía Local de Antonio Nariño</t>
  </si>
  <si>
    <t>Alcaldía Local de Puente Aranda</t>
  </si>
  <si>
    <t>Alcaldía Local de La Candelaria</t>
  </si>
  <si>
    <t>Alcaldía Local de Rafael Uribe U.</t>
  </si>
  <si>
    <t>Alcaldía Local de Ciudad Bolívar</t>
  </si>
  <si>
    <t>Alcaldía Local de Sumapaz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</si>
</sst>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0.0"/>
    <numFmt numFmtId="165" formatCode="0.0%"/>
    <numFmt numFmtId="166" formatCode="_-* #,##0_-;\-* #,##0_-;_-* &quot;-&quot;??_-;_-@_-"/>
  </numFmts>
  <fonts count="32">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4"/>
      <name val="Calibri Light"/>
      <family val="2"/>
      <scheme val="major"/>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sz val="11"/>
      <color rgb="FF002060"/>
      <name val="Calibri Light"/>
      <family val="2"/>
      <scheme val="major"/>
    </font>
    <font>
      <b/>
      <sz val="11"/>
      <color rgb="FF002060"/>
      <name val="Calibri Light"/>
      <family val="2"/>
      <scheme val="major"/>
    </font>
    <font>
      <b/>
      <sz val="12"/>
      <color rgb="FF002060"/>
      <name val="Calibri Light"/>
      <family val="2"/>
      <scheme val="major"/>
    </font>
    <font>
      <u/>
      <sz val="11"/>
      <color theme="10"/>
      <name val="Calibri"/>
      <family val="2"/>
      <scheme val="minor"/>
    </font>
    <font>
      <sz val="10"/>
      <name val="Arial"/>
      <family val="2"/>
    </font>
    <font>
      <b/>
      <sz val="16"/>
      <color theme="1"/>
      <name val="Calibri"/>
      <family val="2"/>
      <scheme val="minor"/>
    </font>
    <font>
      <sz val="11"/>
      <color rgb="FF002060"/>
      <name val="Calibri Light"/>
      <family val="2"/>
    </font>
    <font>
      <i/>
      <sz val="11"/>
      <color rgb="FF002060"/>
      <name val="Calibri Light"/>
      <family val="2"/>
    </font>
    <font>
      <b/>
      <sz val="11"/>
      <color rgb="FF002060"/>
      <name val="Calibri Light"/>
      <family val="2"/>
    </font>
    <font>
      <sz val="11"/>
      <name val="Calibri Light"/>
      <family val="2"/>
      <scheme val="major"/>
    </font>
    <font>
      <sz val="11"/>
      <name val="Calibri Light"/>
      <family val="2"/>
    </font>
    <font>
      <b/>
      <sz val="11"/>
      <name val="Calibri Light"/>
      <family val="2"/>
      <scheme val="major"/>
    </font>
    <font>
      <b/>
      <sz val="12"/>
      <color theme="1"/>
      <name val="Calibri Light"/>
      <scheme val="major"/>
    </font>
    <font>
      <sz val="11"/>
      <color theme="1"/>
      <name val="Calibri Light"/>
      <scheme val="major"/>
    </font>
    <font>
      <sz val="11"/>
      <color rgb="FF242424"/>
      <name val="Aptos Narrow"/>
      <family val="2"/>
    </font>
  </fonts>
  <fills count="15">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rgb="FF000000"/>
      </bottom>
      <diagonal/>
    </border>
  </borders>
  <cellStyleXfs count="7">
    <xf numFmtId="0" fontId="0" fillId="0" borderId="0"/>
    <xf numFmtId="9" fontId="3" fillId="0" borderId="0" applyFont="0" applyFill="0" applyBorder="0" applyAlignment="0" applyProtection="0"/>
    <xf numFmtId="41" fontId="3" fillId="0" borderId="0" applyFont="0" applyFill="0" applyBorder="0" applyAlignment="0" applyProtection="0"/>
    <xf numFmtId="0" fontId="20" fillId="0" borderId="0" applyNumberFormat="0" applyFill="0" applyBorder="0" applyAlignment="0" applyProtection="0"/>
    <xf numFmtId="0" fontId="21" fillId="0" borderId="0"/>
    <xf numFmtId="43" fontId="3" fillId="0" borderId="0" applyFont="0" applyFill="0" applyBorder="0" applyAlignment="0" applyProtection="0"/>
    <xf numFmtId="43" fontId="3" fillId="0" borderId="0" applyFont="0" applyFill="0" applyBorder="0" applyAlignment="0" applyProtection="0"/>
  </cellStyleXfs>
  <cellXfs count="175">
    <xf numFmtId="0" fontId="0" fillId="0" borderId="0" xfId="0"/>
    <xf numFmtId="0" fontId="1"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1" fillId="0" borderId="1" xfId="0" applyFont="1" applyBorder="1" applyAlignment="1">
      <alignment horizontal="justify"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9" fillId="0" borderId="0" xfId="0" applyFont="1" applyAlignment="1">
      <alignment wrapText="1"/>
    </xf>
    <xf numFmtId="0" fontId="1" fillId="0" borderId="5" xfId="0" applyFont="1" applyBorder="1" applyAlignment="1">
      <alignment vertical="center" wrapText="1"/>
    </xf>
    <xf numFmtId="0" fontId="11" fillId="0" borderId="1" xfId="0" applyFont="1" applyBorder="1" applyAlignment="1">
      <alignment horizontal="justify" vertical="center" wrapText="1"/>
    </xf>
    <xf numFmtId="0" fontId="2" fillId="4" borderId="0" xfId="0" applyFont="1" applyFill="1" applyAlignment="1">
      <alignment horizontal="center" vertical="center" wrapText="1"/>
    </xf>
    <xf numFmtId="0" fontId="2" fillId="8" borderId="1" xfId="0" applyFont="1" applyFill="1" applyBorder="1" applyAlignment="1">
      <alignment horizontal="center" vertical="center" wrapText="1"/>
    </xf>
    <xf numFmtId="0" fontId="5" fillId="8" borderId="1" xfId="0" applyFont="1" applyFill="1" applyBorder="1"/>
    <xf numFmtId="9" fontId="5" fillId="8" borderId="1" xfId="1" applyFont="1" applyFill="1" applyBorder="1" applyAlignment="1">
      <alignment wrapText="1"/>
    </xf>
    <xf numFmtId="0" fontId="5" fillId="8" borderId="1" xfId="0" applyFont="1" applyFill="1" applyBorder="1" applyAlignment="1">
      <alignment wrapText="1"/>
    </xf>
    <xf numFmtId="0" fontId="7" fillId="9" borderId="1" xfId="0" applyFont="1" applyFill="1" applyBorder="1" applyAlignment="1">
      <alignment wrapText="1"/>
    </xf>
    <xf numFmtId="0" fontId="13" fillId="6"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0" borderId="0" xfId="0" applyFont="1" applyAlignment="1">
      <alignment wrapText="1"/>
    </xf>
    <xf numFmtId="0" fontId="16" fillId="10"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13" borderId="1"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2" fillId="0" borderId="0" xfId="0" applyFont="1" applyAlignment="1">
      <alignment horizontal="center"/>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17" fillId="4" borderId="1" xfId="0" applyFont="1" applyFill="1" applyBorder="1" applyAlignment="1">
      <alignment horizontal="justify" vertical="center" wrapText="1"/>
    </xf>
    <xf numFmtId="0" fontId="19" fillId="8" borderId="1" xfId="0" applyFont="1" applyFill="1" applyBorder="1" applyAlignment="1">
      <alignment wrapText="1"/>
    </xf>
    <xf numFmtId="164" fontId="5" fillId="8" borderId="1" xfId="1" applyNumberFormat="1" applyFont="1" applyFill="1" applyBorder="1" applyAlignment="1">
      <alignment horizontal="right" wrapText="1"/>
    </xf>
    <xf numFmtId="164" fontId="17" fillId="0" borderId="1" xfId="0" applyNumberFormat="1" applyFont="1" applyBorder="1" applyAlignment="1">
      <alignment horizontal="right" vertical="center" wrapText="1"/>
    </xf>
    <xf numFmtId="164" fontId="19" fillId="8" borderId="1" xfId="0" applyNumberFormat="1" applyFont="1" applyFill="1" applyBorder="1" applyAlignment="1">
      <alignment horizontal="right" wrapText="1"/>
    </xf>
    <xf numFmtId="164" fontId="7" fillId="9" borderId="1" xfId="1" applyNumberFormat="1" applyFont="1" applyFill="1" applyBorder="1" applyAlignment="1">
      <alignment horizontal="right" wrapText="1"/>
    </xf>
    <xf numFmtId="1" fontId="5" fillId="8" borderId="1" xfId="1" applyNumberFormat="1" applyFont="1" applyFill="1" applyBorder="1" applyAlignment="1">
      <alignment horizontal="right" wrapText="1"/>
    </xf>
    <xf numFmtId="1" fontId="19" fillId="8" borderId="1" xfId="0" applyNumberFormat="1" applyFont="1" applyFill="1" applyBorder="1" applyAlignment="1">
      <alignment horizontal="right" wrapText="1"/>
    </xf>
    <xf numFmtId="1" fontId="7" fillId="9" borderId="1" xfId="1" applyNumberFormat="1" applyFont="1" applyFill="1" applyBorder="1" applyAlignment="1">
      <alignment horizontal="right" wrapText="1"/>
    </xf>
    <xf numFmtId="164" fontId="1" fillId="0" borderId="1" xfId="0" applyNumberFormat="1" applyFont="1" applyBorder="1" applyAlignment="1">
      <alignment horizontal="right" vertical="center" wrapText="1"/>
    </xf>
    <xf numFmtId="10" fontId="5" fillId="8" borderId="1" xfId="1" applyNumberFormat="1" applyFont="1" applyFill="1" applyBorder="1" applyAlignment="1">
      <alignment horizontal="right" wrapText="1"/>
    </xf>
    <xf numFmtId="10" fontId="17" fillId="0" borderId="1" xfId="1" applyNumberFormat="1" applyFont="1" applyBorder="1" applyAlignment="1">
      <alignment horizontal="right" vertical="center" wrapText="1"/>
    </xf>
    <xf numFmtId="10" fontId="19" fillId="8" borderId="1" xfId="1" applyNumberFormat="1" applyFont="1" applyFill="1" applyBorder="1" applyAlignment="1">
      <alignment horizontal="right" wrapText="1"/>
    </xf>
    <xf numFmtId="10" fontId="7" fillId="9" borderId="1" xfId="1" applyNumberFormat="1" applyFont="1" applyFill="1" applyBorder="1" applyAlignment="1">
      <alignment horizontal="right" wrapText="1"/>
    </xf>
    <xf numFmtId="0" fontId="2" fillId="4" borderId="7" xfId="0" applyFont="1" applyFill="1" applyBorder="1" applyAlignment="1">
      <alignment horizontal="center" vertical="center" wrapText="1"/>
    </xf>
    <xf numFmtId="0" fontId="9" fillId="0" borderId="0" xfId="0" applyFont="1"/>
    <xf numFmtId="0" fontId="0" fillId="0" borderId="0" xfId="0" applyAlignment="1">
      <alignment vertical="center"/>
    </xf>
    <xf numFmtId="0" fontId="22" fillId="14" borderId="1" xfId="0" applyFont="1" applyFill="1" applyBorder="1" applyAlignment="1">
      <alignment horizontal="center" vertical="center"/>
    </xf>
    <xf numFmtId="0" fontId="12" fillId="0" borderId="1" xfId="0" applyFont="1" applyBorder="1" applyAlignment="1">
      <alignment vertical="center"/>
    </xf>
    <xf numFmtId="0" fontId="0" fillId="0" borderId="1" xfId="0" applyBorder="1" applyAlignment="1">
      <alignment vertical="center" wrapText="1"/>
    </xf>
    <xf numFmtId="0" fontId="23" fillId="0" borderId="1" xfId="0" applyFont="1" applyBorder="1" applyAlignment="1">
      <alignment horizontal="justify" vertical="center" wrapText="1"/>
    </xf>
    <xf numFmtId="9" fontId="23" fillId="5" borderId="1" xfId="0" applyNumberFormat="1" applyFont="1" applyFill="1" applyBorder="1" applyAlignment="1">
      <alignment horizontal="right" vertical="center" wrapText="1"/>
    </xf>
    <xf numFmtId="0" fontId="23" fillId="5" borderId="1" xfId="0" applyFont="1" applyFill="1" applyBorder="1" applyAlignment="1">
      <alignment horizontal="justify" vertical="center" wrapText="1"/>
    </xf>
    <xf numFmtId="0" fontId="23" fillId="0" borderId="1" xfId="0" applyFont="1" applyBorder="1" applyAlignment="1">
      <alignment horizontal="right" vertical="center" wrapText="1"/>
    </xf>
    <xf numFmtId="9" fontId="23" fillId="0" borderId="1" xfId="0" applyNumberFormat="1" applyFont="1" applyBorder="1" applyAlignment="1">
      <alignment horizontal="right" vertical="center" wrapText="1"/>
    </xf>
    <xf numFmtId="0" fontId="23" fillId="0" borderId="1" xfId="0" applyFont="1" applyBorder="1" applyAlignment="1">
      <alignment horizontal="left" vertical="center" wrapText="1"/>
    </xf>
    <xf numFmtId="0" fontId="24" fillId="0" borderId="1" xfId="0" applyFont="1" applyBorder="1" applyAlignment="1">
      <alignment horizontal="right" vertical="center" wrapText="1"/>
    </xf>
    <xf numFmtId="9" fontId="23" fillId="0" borderId="1" xfId="1" applyFont="1" applyBorder="1" applyAlignment="1">
      <alignment horizontal="right" vertical="center" wrapText="1"/>
    </xf>
    <xf numFmtId="49" fontId="26" fillId="0" borderId="1" xfId="0" applyNumberFormat="1" applyFont="1" applyBorder="1" applyAlignment="1">
      <alignment horizontal="center" vertical="center" wrapText="1"/>
    </xf>
    <xf numFmtId="0" fontId="27" fillId="0" borderId="1" xfId="0" applyFont="1" applyBorder="1" applyAlignment="1">
      <alignment horizontal="justify" vertical="center" wrapText="1"/>
    </xf>
    <xf numFmtId="0" fontId="26" fillId="0" borderId="1" xfId="0" applyFont="1" applyBorder="1" applyAlignment="1">
      <alignment horizontal="justify" vertical="center" wrapText="1"/>
    </xf>
    <xf numFmtId="0" fontId="26" fillId="0" borderId="1" xfId="0" applyFont="1" applyBorder="1" applyAlignment="1">
      <alignment horizontal="left" vertical="center" wrapText="1"/>
    </xf>
    <xf numFmtId="10" fontId="26" fillId="0" borderId="1" xfId="0" applyNumberFormat="1" applyFont="1" applyBorder="1" applyAlignment="1">
      <alignment horizontal="justify" vertical="center" wrapText="1"/>
    </xf>
    <xf numFmtId="9" fontId="26" fillId="0" borderId="1" xfId="1" applyFont="1" applyFill="1" applyBorder="1" applyAlignment="1">
      <alignment horizontal="right" vertical="center" wrapText="1"/>
    </xf>
    <xf numFmtId="9" fontId="26" fillId="0" borderId="1" xfId="1" applyFont="1" applyBorder="1" applyAlignment="1">
      <alignment horizontal="right" vertical="center" wrapText="1"/>
    </xf>
    <xf numFmtId="0" fontId="26" fillId="4" borderId="1" xfId="0" applyFont="1" applyFill="1" applyBorder="1" applyAlignment="1">
      <alignment horizontal="justify" vertical="center" wrapText="1"/>
    </xf>
    <xf numFmtId="1" fontId="26" fillId="0" borderId="1" xfId="1" applyNumberFormat="1" applyFont="1" applyBorder="1" applyAlignment="1">
      <alignment horizontal="right" vertical="center" wrapText="1"/>
    </xf>
    <xf numFmtId="164" fontId="26" fillId="0" borderId="1" xfId="0" applyNumberFormat="1" applyFont="1" applyBorder="1" applyAlignment="1">
      <alignment horizontal="right" vertical="center" wrapText="1"/>
    </xf>
    <xf numFmtId="10" fontId="26" fillId="0" borderId="1" xfId="1" applyNumberFormat="1" applyFont="1" applyBorder="1" applyAlignment="1">
      <alignment horizontal="right" vertical="center" wrapText="1"/>
    </xf>
    <xf numFmtId="0" fontId="11" fillId="0" borderId="1" xfId="0" applyFont="1" applyBorder="1" applyAlignment="1" applyProtection="1">
      <alignment horizontal="justify" vertical="center" wrapText="1"/>
      <protection hidden="1"/>
    </xf>
    <xf numFmtId="9" fontId="1" fillId="0" borderId="1" xfId="1" applyFont="1" applyFill="1" applyBorder="1" applyAlignment="1">
      <alignment horizontal="right" vertical="center" wrapText="1"/>
    </xf>
    <xf numFmtId="166" fontId="1" fillId="0" borderId="1" xfId="6" applyNumberFormat="1" applyFont="1" applyFill="1" applyBorder="1" applyAlignment="1">
      <alignment horizontal="right" vertical="center" wrapText="1"/>
    </xf>
    <xf numFmtId="166" fontId="1" fillId="0" borderId="1" xfId="6" applyNumberFormat="1" applyFont="1" applyBorder="1" applyAlignment="1">
      <alignment horizontal="right" vertical="center" wrapText="1"/>
    </xf>
    <xf numFmtId="10" fontId="26" fillId="0" borderId="1" xfId="1" applyNumberFormat="1" applyFont="1" applyFill="1" applyBorder="1" applyAlignment="1">
      <alignment horizontal="right" vertical="center" wrapText="1"/>
    </xf>
    <xf numFmtId="165" fontId="1" fillId="0" borderId="1" xfId="1" applyNumberFormat="1" applyFont="1" applyFill="1" applyBorder="1" applyAlignment="1">
      <alignment horizontal="right" vertical="center" wrapText="1"/>
    </xf>
    <xf numFmtId="9" fontId="29" fillId="8" borderId="1" xfId="1" applyFont="1" applyFill="1" applyBorder="1" applyAlignment="1">
      <alignment wrapText="1"/>
    </xf>
    <xf numFmtId="0" fontId="30" fillId="0" borderId="1" xfId="0" applyFont="1" applyBorder="1" applyAlignment="1">
      <alignment horizontal="justify" vertical="center" wrapText="1"/>
    </xf>
    <xf numFmtId="0" fontId="1" fillId="4" borderId="0" xfId="0" applyFont="1" applyFill="1" applyAlignment="1">
      <alignment horizontal="center" wrapText="1"/>
    </xf>
    <xf numFmtId="0" fontId="1" fillId="4" borderId="0" xfId="0" applyFont="1" applyFill="1" applyAlignment="1">
      <alignment horizontal="center" vertical="center" wrapText="1"/>
    </xf>
    <xf numFmtId="9" fontId="26" fillId="0" borderId="1" xfId="1" applyFont="1" applyFill="1" applyBorder="1" applyAlignment="1">
      <alignment horizontal="center" vertical="center" wrapText="1"/>
    </xf>
    <xf numFmtId="9" fontId="26" fillId="0" borderId="1" xfId="1" applyFont="1" applyBorder="1" applyAlignment="1">
      <alignment horizontal="center" vertical="center" wrapText="1"/>
    </xf>
    <xf numFmtId="1" fontId="26" fillId="0" borderId="1" xfId="1" applyNumberFormat="1" applyFont="1" applyBorder="1" applyAlignment="1">
      <alignment horizontal="center" vertical="center" wrapText="1"/>
    </xf>
    <xf numFmtId="1" fontId="5" fillId="8" borderId="1" xfId="1" applyNumberFormat="1" applyFont="1" applyFill="1" applyBorder="1" applyAlignment="1">
      <alignment horizontal="center" wrapText="1"/>
    </xf>
    <xf numFmtId="0" fontId="23" fillId="0" borderId="1" xfId="0" applyFont="1" applyBorder="1" applyAlignment="1">
      <alignment horizontal="center" vertical="center" wrapText="1"/>
    </xf>
    <xf numFmtId="9" fontId="23" fillId="0" borderId="1" xfId="0" applyNumberFormat="1" applyFont="1" applyBorder="1" applyAlignment="1">
      <alignment horizontal="center" vertical="center" wrapText="1"/>
    </xf>
    <xf numFmtId="1" fontId="19" fillId="8" borderId="1" xfId="0" applyNumberFormat="1" applyFont="1" applyFill="1" applyBorder="1" applyAlignment="1">
      <alignment horizontal="center" wrapText="1"/>
    </xf>
    <xf numFmtId="1" fontId="7" fillId="9" borderId="1" xfId="1" applyNumberFormat="1" applyFont="1" applyFill="1" applyBorder="1" applyAlignment="1">
      <alignment horizontal="center" wrapText="1"/>
    </xf>
    <xf numFmtId="0" fontId="1" fillId="0" borderId="0" xfId="0" applyFont="1" applyAlignment="1">
      <alignment horizontal="center" wrapText="1"/>
    </xf>
    <xf numFmtId="164" fontId="5" fillId="8" borderId="1" xfId="1" applyNumberFormat="1" applyFont="1" applyFill="1" applyBorder="1" applyAlignment="1">
      <alignment horizontal="center" wrapText="1"/>
    </xf>
    <xf numFmtId="164" fontId="19" fillId="8" borderId="1" xfId="0" applyNumberFormat="1" applyFont="1" applyFill="1" applyBorder="1" applyAlignment="1">
      <alignment horizontal="center" wrapText="1"/>
    </xf>
    <xf numFmtId="164" fontId="7" fillId="9" borderId="1" xfId="1" applyNumberFormat="1" applyFont="1" applyFill="1" applyBorder="1" applyAlignment="1">
      <alignment horizontal="center" wrapText="1"/>
    </xf>
    <xf numFmtId="0" fontId="30" fillId="0" borderId="1" xfId="0" applyFont="1" applyBorder="1" applyAlignment="1">
      <alignment horizontal="left" vertical="center" wrapText="1"/>
    </xf>
    <xf numFmtId="0" fontId="31" fillId="0" borderId="1" xfId="0" applyFont="1" applyBorder="1" applyAlignment="1">
      <alignment horizontal="left" vertical="center" wrapText="1" indent="1"/>
    </xf>
    <xf numFmtId="9" fontId="28" fillId="0" borderId="1" xfId="1" applyFont="1" applyFill="1" applyBorder="1" applyAlignment="1">
      <alignment horizontal="center" vertical="center" wrapText="1"/>
    </xf>
    <xf numFmtId="10" fontId="28" fillId="0" borderId="1" xfId="1" applyNumberFormat="1" applyFont="1" applyBorder="1" applyAlignment="1">
      <alignment horizontal="center" vertical="center" wrapText="1"/>
    </xf>
    <xf numFmtId="9" fontId="28" fillId="0" borderId="1" xfId="1" applyFont="1" applyBorder="1" applyAlignment="1">
      <alignment horizontal="center" vertical="center" wrapText="1"/>
    </xf>
    <xf numFmtId="10" fontId="28" fillId="0" borderId="1" xfId="1" applyNumberFormat="1" applyFont="1" applyFill="1" applyBorder="1" applyAlignment="1">
      <alignment horizontal="center" vertical="center" wrapText="1"/>
    </xf>
    <xf numFmtId="1" fontId="28" fillId="0" borderId="1" xfId="1" applyNumberFormat="1" applyFont="1" applyBorder="1" applyAlignment="1">
      <alignment horizontal="center" vertical="center" wrapText="1"/>
    </xf>
    <xf numFmtId="0" fontId="25" fillId="0" borderId="1" xfId="0" applyFont="1" applyBorder="1" applyAlignment="1">
      <alignment horizontal="center" vertical="center" wrapText="1"/>
    </xf>
    <xf numFmtId="10" fontId="18" fillId="0" borderId="1" xfId="1" applyNumberFormat="1" applyFont="1" applyBorder="1" applyAlignment="1">
      <alignment horizontal="center" vertical="center" wrapText="1"/>
    </xf>
    <xf numFmtId="9" fontId="25" fillId="0" borderId="1" xfId="0" applyNumberFormat="1" applyFont="1" applyBorder="1" applyAlignment="1">
      <alignment horizontal="center" vertical="center" wrapText="1"/>
    </xf>
    <xf numFmtId="1" fontId="5" fillId="8" borderId="1" xfId="1" applyNumberFormat="1" applyFont="1" applyFill="1" applyBorder="1" applyAlignment="1">
      <alignment horizontal="center" vertical="center" wrapText="1"/>
    </xf>
    <xf numFmtId="164" fontId="5" fillId="8" borderId="1" xfId="1" applyNumberFormat="1" applyFont="1" applyFill="1" applyBorder="1" applyAlignment="1">
      <alignment horizontal="center" vertical="center" wrapText="1"/>
    </xf>
    <xf numFmtId="10" fontId="5" fillId="8" borderId="1" xfId="1" applyNumberFormat="1" applyFont="1" applyFill="1" applyBorder="1" applyAlignment="1">
      <alignment horizontal="center" vertical="center" wrapText="1"/>
    </xf>
    <xf numFmtId="1" fontId="19" fillId="8" borderId="1" xfId="0" applyNumberFormat="1" applyFont="1" applyFill="1" applyBorder="1" applyAlignment="1">
      <alignment horizontal="center" vertical="center" wrapText="1"/>
    </xf>
    <xf numFmtId="164" fontId="19" fillId="8" borderId="1" xfId="0" applyNumberFormat="1" applyFont="1" applyFill="1" applyBorder="1" applyAlignment="1">
      <alignment horizontal="center" vertical="center" wrapText="1"/>
    </xf>
    <xf numFmtId="10" fontId="19" fillId="8" borderId="1" xfId="1" applyNumberFormat="1" applyFont="1" applyFill="1" applyBorder="1" applyAlignment="1">
      <alignment horizontal="center" vertical="center" wrapText="1"/>
    </xf>
    <xf numFmtId="1" fontId="7" fillId="9" borderId="1" xfId="1" applyNumberFormat="1" applyFont="1" applyFill="1" applyBorder="1" applyAlignment="1">
      <alignment horizontal="center" vertical="center" wrapText="1"/>
    </xf>
    <xf numFmtId="164" fontId="7" fillId="9" borderId="1" xfId="1" applyNumberFormat="1" applyFont="1" applyFill="1" applyBorder="1" applyAlignment="1">
      <alignment horizontal="center" vertical="center" wrapText="1"/>
    </xf>
    <xf numFmtId="10" fontId="7" fillId="9" borderId="1" xfId="1" applyNumberFormat="1" applyFont="1" applyFill="1" applyBorder="1" applyAlignment="1">
      <alignment horizontal="center" vertical="center" wrapText="1"/>
    </xf>
    <xf numFmtId="0" fontId="1" fillId="0" borderId="0" xfId="0" applyFont="1" applyAlignment="1">
      <alignment horizontal="center" vertical="center" wrapText="1"/>
    </xf>
    <xf numFmtId="1" fontId="1" fillId="0" borderId="1" xfId="0" applyNumberFormat="1" applyFont="1" applyBorder="1" applyAlignment="1">
      <alignment horizontal="center" vertical="center" wrapText="1"/>
    </xf>
    <xf numFmtId="0" fontId="1" fillId="0" borderId="13" xfId="0" applyFont="1" applyBorder="1" applyAlignment="1">
      <alignment horizontal="justify" vertical="center" wrapText="1"/>
    </xf>
    <xf numFmtId="0" fontId="17" fillId="0" borderId="6" xfId="0" applyFont="1" applyBorder="1" applyAlignment="1">
      <alignment horizontal="justify" vertical="center" wrapText="1"/>
    </xf>
    <xf numFmtId="10" fontId="17" fillId="0" borderId="1" xfId="0" applyNumberFormat="1" applyFont="1" applyBorder="1" applyAlignment="1">
      <alignment horizontal="center" vertical="center" wrapText="1"/>
    </xf>
    <xf numFmtId="1" fontId="28" fillId="0" borderId="1" xfId="0" applyNumberFormat="1" applyFont="1" applyBorder="1" applyAlignment="1">
      <alignment horizontal="center" vertical="center" wrapText="1"/>
    </xf>
    <xf numFmtId="165" fontId="1" fillId="0" borderId="1" xfId="1"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10" fontId="28" fillId="0" borderId="1" xfId="0" applyNumberFormat="1" applyFont="1" applyBorder="1" applyAlignment="1">
      <alignment horizontal="center" vertical="center" wrapText="1"/>
    </xf>
    <xf numFmtId="165" fontId="17" fillId="0" borderId="1" xfId="0" applyNumberFormat="1" applyFont="1" applyBorder="1" applyAlignment="1">
      <alignment horizontal="center" vertical="center" wrapText="1"/>
    </xf>
    <xf numFmtId="165" fontId="7" fillId="9" borderId="1" xfId="1" applyNumberFormat="1" applyFont="1" applyFill="1" applyBorder="1" applyAlignment="1">
      <alignment horizontal="center" vertical="center" wrapText="1"/>
    </xf>
    <xf numFmtId="165" fontId="19" fillId="8" borderId="1" xfId="1" applyNumberFormat="1" applyFont="1" applyFill="1" applyBorder="1" applyAlignment="1">
      <alignment horizontal="center" wrapText="1"/>
    </xf>
    <xf numFmtId="165" fontId="17" fillId="0" borderId="1" xfId="1" applyNumberFormat="1" applyFont="1" applyBorder="1" applyAlignment="1">
      <alignment horizontal="center" vertical="center" wrapText="1"/>
    </xf>
    <xf numFmtId="165" fontId="5" fillId="8" borderId="1" xfId="1" applyNumberFormat="1" applyFont="1" applyFill="1" applyBorder="1" applyAlignment="1">
      <alignment horizontal="center" wrapText="1"/>
    </xf>
    <xf numFmtId="165" fontId="26" fillId="0" borderId="1" xfId="1" applyNumberFormat="1" applyFont="1" applyBorder="1" applyAlignment="1">
      <alignment horizontal="center" vertical="center" wrapText="1"/>
    </xf>
    <xf numFmtId="165" fontId="26" fillId="0" borderId="1" xfId="1" applyNumberFormat="1" applyFont="1" applyFill="1" applyBorder="1" applyAlignment="1">
      <alignment horizontal="center" vertical="center" wrapText="1"/>
    </xf>
    <xf numFmtId="0" fontId="1" fillId="4" borderId="1" xfId="0" applyFont="1" applyFill="1" applyBorder="1" applyAlignment="1">
      <alignment horizontal="left" vertical="center" wrapText="1"/>
    </xf>
    <xf numFmtId="0" fontId="8"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2" fillId="8" borderId="1"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11" xfId="0" applyFont="1" applyFill="1" applyBorder="1" applyAlignment="1">
      <alignment horizontal="center" vertical="center" wrapText="1"/>
    </xf>
    <xf numFmtId="0" fontId="2" fillId="8" borderId="12"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5" fillId="10" borderId="2" xfId="0" applyFont="1" applyFill="1" applyBorder="1" applyAlignment="1">
      <alignment horizontal="center" vertical="center" wrapText="1"/>
    </xf>
    <xf numFmtId="0" fontId="15" fillId="10" borderId="4"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13" borderId="2"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2" fillId="13" borderId="3" xfId="0" applyFont="1" applyFill="1" applyBorder="1" applyAlignment="1">
      <alignment horizontal="center" vertical="center" wrapText="1"/>
    </xf>
    <xf numFmtId="0" fontId="22" fillId="14" borderId="1" xfId="0" applyFont="1" applyFill="1" applyBorder="1" applyAlignment="1">
      <alignment horizontal="center" vertical="center"/>
    </xf>
  </cellXfs>
  <cellStyles count="7">
    <cellStyle name="Hyperlink" xfId="3" xr:uid="{1D55959D-F84D-4E2D-A05E-5A368F848CBC}"/>
    <cellStyle name="Millares" xfId="6" builtinId="3"/>
    <cellStyle name="Millares [0] 2" xfId="2" xr:uid="{A55B6340-7462-4B71-A1F1-B87A22791436}"/>
    <cellStyle name="Millares 2" xfId="5" xr:uid="{4F8418B8-60AB-4D6B-A54B-91351B496585}"/>
    <cellStyle name="Normal" xfId="0" builtinId="0"/>
    <cellStyle name="Normal 2" xfId="4" xr:uid="{1281225E-161E-4B8A-B032-FE5332ABD8FF}"/>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1181100</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32"/>
  <sheetViews>
    <sheetView tabSelected="1" topLeftCell="T28" zoomScaleNormal="100" workbookViewId="0">
      <selection activeCell="AQ29" sqref="AQ29"/>
    </sheetView>
  </sheetViews>
  <sheetFormatPr defaultColWidth="10.85546875" defaultRowHeight="15"/>
  <cols>
    <col min="1" max="1" width="10.5703125" style="1" customWidth="1"/>
    <col min="2" max="3" width="42.85546875" style="1" customWidth="1"/>
    <col min="4" max="4" width="28.5703125" style="1" customWidth="1"/>
    <col min="5" max="6" width="42.85546875" style="1" customWidth="1"/>
    <col min="7" max="12" width="21.42578125" style="1" customWidth="1"/>
    <col min="13" max="16" width="10" style="1" customWidth="1"/>
    <col min="17" max="17" width="14.28515625" style="1" customWidth="1"/>
    <col min="18" max="21" width="21.42578125" style="1" customWidth="1"/>
    <col min="22" max="24" width="14.28515625" style="89" customWidth="1"/>
    <col min="25" max="25" width="42.85546875" style="1" customWidth="1"/>
    <col min="26" max="26" width="28.5703125" style="1" customWidth="1"/>
    <col min="27" max="27" width="14.28515625" style="89" hidden="1" customWidth="1"/>
    <col min="28" max="29" width="14.28515625" style="1" hidden="1" customWidth="1"/>
    <col min="30" max="30" width="42.85546875" style="1" hidden="1" customWidth="1"/>
    <col min="31" max="31" width="28.5703125" style="1" hidden="1" customWidth="1"/>
    <col min="32" max="34" width="14.28515625" style="1" hidden="1" customWidth="1"/>
    <col min="35" max="35" width="42.85546875" style="1" hidden="1" customWidth="1"/>
    <col min="36" max="36" width="28.5703125" style="1" hidden="1" customWidth="1"/>
    <col min="37" max="39" width="14.28515625" style="1" hidden="1" customWidth="1"/>
    <col min="40" max="40" width="42.85546875" style="1" hidden="1" customWidth="1"/>
    <col min="41" max="41" width="28.5703125" style="1" hidden="1" customWidth="1"/>
    <col min="42" max="44" width="14.28515625" style="112" customWidth="1"/>
    <col min="45" max="46" width="16.5703125" style="1" customWidth="1"/>
    <col min="47" max="47" width="39.42578125" style="1" customWidth="1"/>
    <col min="48" max="16384" width="10.85546875" style="1"/>
  </cols>
  <sheetData>
    <row r="1" spans="1:44" s="6" customFormat="1" ht="61.5" customHeight="1">
      <c r="A1" s="129" t="s">
        <v>0</v>
      </c>
      <c r="B1" s="130"/>
      <c r="C1" s="130"/>
      <c r="D1" s="130"/>
      <c r="E1" s="130"/>
      <c r="F1" s="130"/>
      <c r="G1" s="130"/>
      <c r="H1" s="131" t="s">
        <v>1</v>
      </c>
      <c r="I1" s="132"/>
      <c r="V1" s="79"/>
      <c r="W1" s="79"/>
      <c r="X1" s="79"/>
      <c r="AA1" s="79"/>
      <c r="AP1" s="80"/>
      <c r="AQ1" s="80"/>
      <c r="AR1" s="80"/>
    </row>
    <row r="2" spans="1:44" s="8" customFormat="1">
      <c r="A2" s="46"/>
      <c r="B2" s="13"/>
      <c r="C2" s="13"/>
      <c r="D2" s="13"/>
      <c r="E2" s="13"/>
      <c r="F2" s="13"/>
      <c r="G2" s="13"/>
      <c r="H2" s="13"/>
      <c r="I2" s="13"/>
      <c r="J2" s="13"/>
      <c r="K2" s="13"/>
      <c r="L2" s="13"/>
      <c r="M2" s="13"/>
      <c r="N2" s="7"/>
      <c r="O2" s="7"/>
      <c r="P2" s="7"/>
      <c r="Q2" s="7"/>
      <c r="V2" s="80"/>
      <c r="W2" s="80"/>
      <c r="X2" s="80"/>
      <c r="AA2" s="80"/>
      <c r="AP2" s="80"/>
      <c r="AQ2" s="80"/>
      <c r="AR2" s="80"/>
    </row>
    <row r="3" spans="1:44" s="6" customFormat="1" ht="15" customHeight="1">
      <c r="A3" s="138" t="s">
        <v>2</v>
      </c>
      <c r="B3" s="139"/>
      <c r="C3" s="144" t="s">
        <v>3</v>
      </c>
      <c r="D3" s="145"/>
      <c r="F3" s="133" t="s">
        <v>4</v>
      </c>
      <c r="G3" s="133"/>
      <c r="H3" s="133"/>
      <c r="I3" s="133"/>
      <c r="V3" s="79"/>
      <c r="W3" s="79"/>
      <c r="X3" s="79"/>
      <c r="AA3" s="79"/>
      <c r="AP3" s="80"/>
      <c r="AQ3" s="80"/>
      <c r="AR3" s="80"/>
    </row>
    <row r="4" spans="1:44" s="6" customFormat="1" ht="15" customHeight="1">
      <c r="A4" s="140"/>
      <c r="B4" s="141"/>
      <c r="C4" s="146"/>
      <c r="D4" s="147"/>
      <c r="F4" s="14" t="s">
        <v>5</v>
      </c>
      <c r="G4" s="14" t="s">
        <v>6</v>
      </c>
      <c r="H4" s="133" t="s">
        <v>6</v>
      </c>
      <c r="I4" s="133"/>
      <c r="V4" s="79"/>
      <c r="W4" s="79"/>
      <c r="X4" s="79"/>
      <c r="AA4" s="79"/>
      <c r="AP4" s="80"/>
      <c r="AQ4" s="80"/>
      <c r="AR4" s="80"/>
    </row>
    <row r="5" spans="1:44" s="6" customFormat="1" ht="31.5" customHeight="1">
      <c r="A5" s="140"/>
      <c r="B5" s="141"/>
      <c r="C5" s="146"/>
      <c r="D5" s="147"/>
      <c r="F5" s="9">
        <v>1</v>
      </c>
      <c r="G5" s="9" t="s">
        <v>7</v>
      </c>
      <c r="H5" s="128" t="s">
        <v>8</v>
      </c>
      <c r="I5" s="128"/>
      <c r="V5" s="79"/>
      <c r="W5" s="79"/>
      <c r="X5" s="79"/>
      <c r="AA5" s="79"/>
      <c r="AP5" s="80"/>
      <c r="AQ5" s="80"/>
      <c r="AR5" s="80"/>
    </row>
    <row r="6" spans="1:44" s="6" customFormat="1" ht="100.5" customHeight="1">
      <c r="A6" s="142"/>
      <c r="B6" s="143"/>
      <c r="C6" s="148"/>
      <c r="D6" s="149"/>
      <c r="F6" s="9">
        <v>2</v>
      </c>
      <c r="G6" s="9" t="s">
        <v>9</v>
      </c>
      <c r="H6" s="128" t="s">
        <v>10</v>
      </c>
      <c r="I6" s="128"/>
      <c r="V6" s="79"/>
      <c r="W6" s="79"/>
      <c r="X6" s="79"/>
      <c r="AA6" s="79"/>
      <c r="AP6" s="80"/>
      <c r="AQ6" s="80"/>
      <c r="AR6" s="80"/>
    </row>
    <row r="7" spans="1:44" s="6" customFormat="1" ht="15" customHeight="1">
      <c r="A7" s="134" t="s">
        <v>11</v>
      </c>
      <c r="B7" s="135"/>
      <c r="C7" s="136">
        <v>2026</v>
      </c>
      <c r="D7" s="137"/>
      <c r="F7" s="9"/>
      <c r="G7" s="9"/>
      <c r="H7" s="128"/>
      <c r="I7" s="128"/>
      <c r="V7" s="79"/>
      <c r="W7" s="79"/>
      <c r="X7" s="79"/>
      <c r="AA7" s="79"/>
      <c r="AP7" s="80"/>
      <c r="AQ7" s="80"/>
      <c r="AR7" s="80"/>
    </row>
    <row r="8" spans="1:44" s="6" customFormat="1">
      <c r="V8" s="79"/>
      <c r="W8" s="79"/>
      <c r="X8" s="79"/>
      <c r="AA8" s="79"/>
      <c r="AP8" s="80"/>
      <c r="AQ8" s="80"/>
      <c r="AR8" s="80"/>
    </row>
    <row r="9" spans="1:44" ht="37.5" customHeight="1">
      <c r="A9" s="134" t="s">
        <v>12</v>
      </c>
      <c r="B9" s="135"/>
      <c r="C9" s="155" t="s">
        <v>13</v>
      </c>
      <c r="D9" s="134" t="s">
        <v>14</v>
      </c>
      <c r="E9" s="135"/>
      <c r="F9" s="155" t="s">
        <v>15</v>
      </c>
      <c r="G9" s="150" t="s">
        <v>16</v>
      </c>
      <c r="H9" s="151"/>
      <c r="I9" s="151"/>
      <c r="J9" s="151"/>
      <c r="K9" s="151"/>
      <c r="L9" s="152" t="s">
        <v>17</v>
      </c>
      <c r="M9" s="153"/>
      <c r="N9" s="153"/>
      <c r="O9" s="153"/>
      <c r="P9" s="153"/>
      <c r="Q9" s="154"/>
      <c r="R9" s="157" t="s">
        <v>18</v>
      </c>
      <c r="S9" s="158"/>
      <c r="T9" s="158"/>
      <c r="U9" s="159"/>
      <c r="V9" s="171" t="s">
        <v>19</v>
      </c>
      <c r="W9" s="172"/>
      <c r="X9" s="172"/>
      <c r="Y9" s="172"/>
      <c r="Z9" s="173"/>
      <c r="AA9" s="168" t="s">
        <v>20</v>
      </c>
      <c r="AB9" s="169"/>
      <c r="AC9" s="169"/>
      <c r="AD9" s="169"/>
      <c r="AE9" s="170"/>
      <c r="AF9" s="165" t="s">
        <v>21</v>
      </c>
      <c r="AG9" s="166"/>
      <c r="AH9" s="166"/>
      <c r="AI9" s="166"/>
      <c r="AJ9" s="167"/>
      <c r="AK9" s="162" t="s">
        <v>22</v>
      </c>
      <c r="AL9" s="163"/>
      <c r="AM9" s="163"/>
      <c r="AN9" s="163"/>
      <c r="AO9" s="164"/>
      <c r="AP9" s="160" t="s">
        <v>23</v>
      </c>
      <c r="AQ9" s="161"/>
      <c r="AR9" s="161"/>
    </row>
    <row r="10" spans="1:44" s="23" customFormat="1" ht="30">
      <c r="A10" s="28" t="s">
        <v>24</v>
      </c>
      <c r="B10" s="28" t="s">
        <v>25</v>
      </c>
      <c r="C10" s="156"/>
      <c r="D10" s="28" t="s">
        <v>26</v>
      </c>
      <c r="E10" s="28" t="s">
        <v>27</v>
      </c>
      <c r="F10" s="156"/>
      <c r="G10" s="19" t="s">
        <v>28</v>
      </c>
      <c r="H10" s="19" t="s">
        <v>29</v>
      </c>
      <c r="I10" s="19" t="s">
        <v>30</v>
      </c>
      <c r="J10" s="19" t="s">
        <v>31</v>
      </c>
      <c r="K10" s="19" t="s">
        <v>32</v>
      </c>
      <c r="L10" s="20" t="s">
        <v>33</v>
      </c>
      <c r="M10" s="20" t="s">
        <v>34</v>
      </c>
      <c r="N10" s="20" t="s">
        <v>35</v>
      </c>
      <c r="O10" s="20" t="s">
        <v>36</v>
      </c>
      <c r="P10" s="20" t="s">
        <v>37</v>
      </c>
      <c r="Q10" s="20" t="s">
        <v>38</v>
      </c>
      <c r="R10" s="22" t="s">
        <v>39</v>
      </c>
      <c r="S10" s="22" t="s">
        <v>40</v>
      </c>
      <c r="T10" s="22" t="s">
        <v>41</v>
      </c>
      <c r="U10" s="22" t="s">
        <v>42</v>
      </c>
      <c r="V10" s="27" t="s">
        <v>43</v>
      </c>
      <c r="W10" s="27" t="s">
        <v>44</v>
      </c>
      <c r="X10" s="27" t="s">
        <v>18</v>
      </c>
      <c r="Y10" s="27" t="s">
        <v>45</v>
      </c>
      <c r="Z10" s="27" t="s">
        <v>46</v>
      </c>
      <c r="AA10" s="21" t="s">
        <v>43</v>
      </c>
      <c r="AB10" s="21" t="s">
        <v>44</v>
      </c>
      <c r="AC10" s="21" t="s">
        <v>18</v>
      </c>
      <c r="AD10" s="21" t="s">
        <v>45</v>
      </c>
      <c r="AE10" s="21" t="s">
        <v>46</v>
      </c>
      <c r="AF10" s="26" t="s">
        <v>43</v>
      </c>
      <c r="AG10" s="26" t="s">
        <v>44</v>
      </c>
      <c r="AH10" s="26" t="s">
        <v>18</v>
      </c>
      <c r="AI10" s="26" t="s">
        <v>45</v>
      </c>
      <c r="AJ10" s="26" t="s">
        <v>46</v>
      </c>
      <c r="AK10" s="25" t="s">
        <v>43</v>
      </c>
      <c r="AL10" s="25" t="s">
        <v>44</v>
      </c>
      <c r="AM10" s="25" t="s">
        <v>18</v>
      </c>
      <c r="AN10" s="25" t="s">
        <v>45</v>
      </c>
      <c r="AO10" s="25" t="s">
        <v>46</v>
      </c>
      <c r="AP10" s="24" t="s">
        <v>43</v>
      </c>
      <c r="AQ10" s="24" t="s">
        <v>44</v>
      </c>
      <c r="AR10" s="24" t="s">
        <v>18</v>
      </c>
    </row>
    <row r="11" spans="1:44" s="5" customFormat="1" ht="99.75">
      <c r="A11" s="60" t="s">
        <v>47</v>
      </c>
      <c r="B11" s="61" t="s">
        <v>48</v>
      </c>
      <c r="C11" s="11" t="s">
        <v>49</v>
      </c>
      <c r="D11" s="11" t="s">
        <v>50</v>
      </c>
      <c r="E11" s="11" t="s">
        <v>51</v>
      </c>
      <c r="F11" s="11" t="s">
        <v>52</v>
      </c>
      <c r="G11" s="12" t="s">
        <v>53</v>
      </c>
      <c r="H11" s="63" t="s">
        <v>54</v>
      </c>
      <c r="I11" s="64" t="s">
        <v>55</v>
      </c>
      <c r="J11" s="12" t="s">
        <v>56</v>
      </c>
      <c r="K11" s="61" t="s">
        <v>57</v>
      </c>
      <c r="L11" s="12" t="s">
        <v>58</v>
      </c>
      <c r="M11" s="72">
        <v>0</v>
      </c>
      <c r="N11" s="72">
        <v>0.15</v>
      </c>
      <c r="O11" s="72">
        <v>0.2</v>
      </c>
      <c r="P11" s="72">
        <v>0.25</v>
      </c>
      <c r="Q11" s="65">
        <f t="shared" ref="Q11:Q16" si="0">MAX(M11:P11)</f>
        <v>0.25</v>
      </c>
      <c r="R11" s="62" t="s">
        <v>59</v>
      </c>
      <c r="S11" s="62" t="s">
        <v>60</v>
      </c>
      <c r="T11" s="4" t="s">
        <v>61</v>
      </c>
      <c r="U11" s="4" t="s">
        <v>62</v>
      </c>
      <c r="V11" s="81">
        <f>M11</f>
        <v>0</v>
      </c>
      <c r="W11" s="118">
        <v>0</v>
      </c>
      <c r="X11" s="126">
        <f>IFERROR(IF(W11/V11&gt;1,1,W11/V11),0)</f>
        <v>0</v>
      </c>
      <c r="Y11" s="62" t="s">
        <v>63</v>
      </c>
      <c r="Z11" s="62" t="s">
        <v>63</v>
      </c>
      <c r="AA11" s="81">
        <f>N11</f>
        <v>0.15</v>
      </c>
      <c r="AB11" s="69"/>
      <c r="AC11" s="70">
        <f t="shared" ref="AC11:AC19" si="1">IFERROR(IF(AB11/AA11&gt;1,1,AB11/AA11),0)</f>
        <v>0</v>
      </c>
      <c r="AD11" s="62"/>
      <c r="AE11" s="62"/>
      <c r="AF11" s="65">
        <f>O11</f>
        <v>0.2</v>
      </c>
      <c r="AG11" s="69"/>
      <c r="AH11" s="70">
        <f t="shared" ref="AH11:AH19" si="2">IFERROR(IF(AG11/AF11&gt;1,1,AG11/AF11),0)</f>
        <v>0</v>
      </c>
      <c r="AI11" s="62"/>
      <c r="AJ11" s="62"/>
      <c r="AK11" s="65">
        <f>P11</f>
        <v>0.25</v>
      </c>
      <c r="AL11" s="69"/>
      <c r="AM11" s="70">
        <f t="shared" ref="AM11:AM19" si="3">IFERROR(IF(AL11/AK11&gt;1,1,AL11/AK11),0)</f>
        <v>0</v>
      </c>
      <c r="AN11" s="62"/>
      <c r="AO11" s="62"/>
      <c r="AP11" s="95">
        <f>Q11</f>
        <v>0.25</v>
      </c>
      <c r="AQ11" s="120">
        <f>IFERROR(MAX(W11,AB11,AG11,AL11)*0.33,0)</f>
        <v>0</v>
      </c>
      <c r="AR11" s="96">
        <f>IFERROR(IF(AQ11/AP11&gt;1,1,AQ11/AP11),0)</f>
        <v>0</v>
      </c>
    </row>
    <row r="12" spans="1:44" s="5" customFormat="1" ht="150">
      <c r="A12" s="60" t="s">
        <v>64</v>
      </c>
      <c r="B12" s="61" t="s">
        <v>65</v>
      </c>
      <c r="C12" s="11" t="s">
        <v>66</v>
      </c>
      <c r="D12" s="11" t="s">
        <v>50</v>
      </c>
      <c r="E12" s="11" t="s">
        <v>67</v>
      </c>
      <c r="F12" s="11" t="s">
        <v>52</v>
      </c>
      <c r="G12" s="12" t="s">
        <v>68</v>
      </c>
      <c r="H12" s="63" t="s">
        <v>69</v>
      </c>
      <c r="I12" s="64" t="s">
        <v>55</v>
      </c>
      <c r="J12" s="12" t="s">
        <v>70</v>
      </c>
      <c r="K12" s="61" t="s">
        <v>71</v>
      </c>
      <c r="L12" s="12" t="s">
        <v>58</v>
      </c>
      <c r="M12" s="72">
        <v>0.15</v>
      </c>
      <c r="N12" s="72">
        <v>0.37</v>
      </c>
      <c r="O12" s="72">
        <v>0.51</v>
      </c>
      <c r="P12" s="72">
        <v>0.72</v>
      </c>
      <c r="Q12" s="65">
        <f t="shared" si="0"/>
        <v>0.72</v>
      </c>
      <c r="R12" s="67" t="s">
        <v>72</v>
      </c>
      <c r="S12" s="67" t="s">
        <v>73</v>
      </c>
      <c r="T12" s="4" t="s">
        <v>61</v>
      </c>
      <c r="U12" s="4" t="s">
        <v>62</v>
      </c>
      <c r="V12" s="82">
        <f t="shared" ref="V12:V19" si="4">M12</f>
        <v>0.15</v>
      </c>
      <c r="W12" s="118">
        <v>0.16020000000000001</v>
      </c>
      <c r="X12" s="126">
        <f t="shared" ref="X11:X19" si="5">IFERROR(IF(W12/V12&gt;1,1,W12/V12),0)</f>
        <v>1</v>
      </c>
      <c r="Y12" s="4" t="s">
        <v>74</v>
      </c>
      <c r="Z12" s="4" t="s">
        <v>74</v>
      </c>
      <c r="AA12" s="82">
        <f t="shared" ref="AA12:AA19" si="6">N12</f>
        <v>0.37</v>
      </c>
      <c r="AB12" s="41"/>
      <c r="AC12" s="70">
        <f t="shared" si="1"/>
        <v>0</v>
      </c>
      <c r="AD12" s="4"/>
      <c r="AE12" s="4"/>
      <c r="AF12" s="66">
        <f t="shared" ref="AF12:AF19" si="7">O12</f>
        <v>0.51</v>
      </c>
      <c r="AG12" s="41"/>
      <c r="AH12" s="70">
        <f t="shared" si="2"/>
        <v>0</v>
      </c>
      <c r="AI12" s="4"/>
      <c r="AJ12" s="4"/>
      <c r="AK12" s="66">
        <f t="shared" ref="AK12:AK19" si="8">P12</f>
        <v>0.72</v>
      </c>
      <c r="AL12" s="41"/>
      <c r="AM12" s="70">
        <f t="shared" si="3"/>
        <v>0</v>
      </c>
      <c r="AN12" s="4"/>
      <c r="AO12" s="4"/>
      <c r="AP12" s="97">
        <f t="shared" ref="AP12:AP19" si="9">Q12</f>
        <v>0.72</v>
      </c>
      <c r="AQ12" s="120">
        <f>IFERROR(MAX(W12,AB12,AG12,AL12),0)</f>
        <v>0.16020000000000001</v>
      </c>
      <c r="AR12" s="96">
        <f t="shared" ref="AR11:AR19" si="10">IFERROR(IF(AQ12/AP12&gt;1,1,AQ12/AP12),0)</f>
        <v>0.22250000000000003</v>
      </c>
    </row>
    <row r="13" spans="1:44" s="5" customFormat="1" ht="166.5">
      <c r="A13" s="60" t="s">
        <v>75</v>
      </c>
      <c r="B13" s="61" t="s">
        <v>76</v>
      </c>
      <c r="C13" s="11" t="s">
        <v>66</v>
      </c>
      <c r="D13" s="11" t="s">
        <v>50</v>
      </c>
      <c r="E13" s="11" t="s">
        <v>67</v>
      </c>
      <c r="F13" s="11" t="s">
        <v>52</v>
      </c>
      <c r="G13" s="12" t="s">
        <v>68</v>
      </c>
      <c r="H13" s="63" t="s">
        <v>77</v>
      </c>
      <c r="I13" s="64" t="s">
        <v>55</v>
      </c>
      <c r="J13" s="12" t="s">
        <v>78</v>
      </c>
      <c r="K13" s="61" t="s">
        <v>79</v>
      </c>
      <c r="L13" s="12" t="s">
        <v>58</v>
      </c>
      <c r="M13" s="72">
        <v>0.15</v>
      </c>
      <c r="N13" s="72">
        <v>0.33</v>
      </c>
      <c r="O13" s="72">
        <v>0.5</v>
      </c>
      <c r="P13" s="72">
        <v>0.69</v>
      </c>
      <c r="Q13" s="65">
        <f t="shared" si="0"/>
        <v>0.69</v>
      </c>
      <c r="R13" s="67" t="s">
        <v>72</v>
      </c>
      <c r="S13" s="67" t="s">
        <v>73</v>
      </c>
      <c r="T13" s="4" t="s">
        <v>61</v>
      </c>
      <c r="U13" s="4" t="s">
        <v>62</v>
      </c>
      <c r="V13" s="82">
        <f t="shared" si="4"/>
        <v>0.15</v>
      </c>
      <c r="W13" s="118">
        <v>0.18709999999999999</v>
      </c>
      <c r="X13" s="126">
        <f t="shared" si="5"/>
        <v>1</v>
      </c>
      <c r="Y13" s="4" t="s">
        <v>74</v>
      </c>
      <c r="Z13" s="4" t="s">
        <v>74</v>
      </c>
      <c r="AA13" s="82">
        <f t="shared" si="6"/>
        <v>0.33</v>
      </c>
      <c r="AB13" s="41"/>
      <c r="AC13" s="70">
        <f t="shared" si="1"/>
        <v>0</v>
      </c>
      <c r="AD13" s="4"/>
      <c r="AE13" s="4"/>
      <c r="AF13" s="66">
        <f t="shared" si="7"/>
        <v>0.5</v>
      </c>
      <c r="AG13" s="41"/>
      <c r="AH13" s="70">
        <f t="shared" si="2"/>
        <v>0</v>
      </c>
      <c r="AI13" s="4"/>
      <c r="AJ13" s="4"/>
      <c r="AK13" s="66">
        <f t="shared" si="8"/>
        <v>0.69</v>
      </c>
      <c r="AL13" s="41"/>
      <c r="AM13" s="70">
        <f t="shared" si="3"/>
        <v>0</v>
      </c>
      <c r="AN13" s="4"/>
      <c r="AO13" s="4"/>
      <c r="AP13" s="97">
        <f t="shared" si="9"/>
        <v>0.69</v>
      </c>
      <c r="AQ13" s="120">
        <f t="shared" ref="AQ13:AQ16" si="11">IFERROR(MAX(W13,AB13,AG13,AL13),0)</f>
        <v>0.18709999999999999</v>
      </c>
      <c r="AR13" s="96">
        <f t="shared" si="10"/>
        <v>0.27115942028985507</v>
      </c>
    </row>
    <row r="14" spans="1:44" s="5" customFormat="1" ht="216">
      <c r="A14" s="60" t="s">
        <v>80</v>
      </c>
      <c r="B14" s="61" t="s">
        <v>81</v>
      </c>
      <c r="C14" s="11" t="s">
        <v>66</v>
      </c>
      <c r="D14" s="11" t="s">
        <v>50</v>
      </c>
      <c r="E14" s="11" t="s">
        <v>82</v>
      </c>
      <c r="F14" s="11" t="s">
        <v>83</v>
      </c>
      <c r="G14" s="12" t="s">
        <v>68</v>
      </c>
      <c r="H14" s="63" t="s">
        <v>84</v>
      </c>
      <c r="I14" s="64" t="s">
        <v>55</v>
      </c>
      <c r="J14" s="12" t="s">
        <v>85</v>
      </c>
      <c r="K14" s="61" t="s">
        <v>86</v>
      </c>
      <c r="L14" s="12" t="s">
        <v>58</v>
      </c>
      <c r="M14" s="72">
        <v>0.45</v>
      </c>
      <c r="N14" s="72">
        <v>0.6</v>
      </c>
      <c r="O14" s="72">
        <v>0.8</v>
      </c>
      <c r="P14" s="72">
        <v>0.92</v>
      </c>
      <c r="Q14" s="65">
        <f t="shared" si="0"/>
        <v>0.92</v>
      </c>
      <c r="R14" s="62" t="s">
        <v>72</v>
      </c>
      <c r="S14" s="62" t="s">
        <v>87</v>
      </c>
      <c r="T14" s="4" t="s">
        <v>61</v>
      </c>
      <c r="U14" s="4" t="s">
        <v>62</v>
      </c>
      <c r="V14" s="81">
        <f t="shared" si="4"/>
        <v>0.45</v>
      </c>
      <c r="W14" s="118">
        <v>0.65510000000000002</v>
      </c>
      <c r="X14" s="127">
        <f t="shared" si="5"/>
        <v>1</v>
      </c>
      <c r="Y14" s="4" t="s">
        <v>74</v>
      </c>
      <c r="Z14" s="4" t="s">
        <v>74</v>
      </c>
      <c r="AA14" s="81">
        <f t="shared" si="6"/>
        <v>0.6</v>
      </c>
      <c r="AB14" s="41"/>
      <c r="AC14" s="75">
        <f t="shared" si="1"/>
        <v>0</v>
      </c>
      <c r="AD14" s="4"/>
      <c r="AE14" s="4"/>
      <c r="AF14" s="65">
        <f t="shared" si="7"/>
        <v>0.8</v>
      </c>
      <c r="AG14" s="41"/>
      <c r="AH14" s="75">
        <f t="shared" si="2"/>
        <v>0</v>
      </c>
      <c r="AI14" s="4"/>
      <c r="AJ14" s="4"/>
      <c r="AK14" s="65">
        <f t="shared" si="8"/>
        <v>0.92</v>
      </c>
      <c r="AL14" s="41"/>
      <c r="AM14" s="75">
        <f t="shared" si="3"/>
        <v>0</v>
      </c>
      <c r="AN14" s="4"/>
      <c r="AO14" s="4"/>
      <c r="AP14" s="95">
        <f t="shared" si="9"/>
        <v>0.92</v>
      </c>
      <c r="AQ14" s="120">
        <f t="shared" si="11"/>
        <v>0.65510000000000002</v>
      </c>
      <c r="AR14" s="98">
        <f t="shared" si="10"/>
        <v>0.71206521739130435</v>
      </c>
    </row>
    <row r="15" spans="1:44" s="5" customFormat="1" ht="99.75">
      <c r="A15" s="60" t="s">
        <v>88</v>
      </c>
      <c r="B15" s="61" t="s">
        <v>89</v>
      </c>
      <c r="C15" s="11" t="s">
        <v>66</v>
      </c>
      <c r="D15" s="11" t="s">
        <v>50</v>
      </c>
      <c r="E15" s="11" t="s">
        <v>82</v>
      </c>
      <c r="F15" s="11" t="s">
        <v>83</v>
      </c>
      <c r="G15" s="12" t="s">
        <v>68</v>
      </c>
      <c r="H15" s="63" t="s">
        <v>90</v>
      </c>
      <c r="I15" s="64" t="s">
        <v>55</v>
      </c>
      <c r="J15" s="12" t="s">
        <v>91</v>
      </c>
      <c r="K15" s="61" t="s">
        <v>92</v>
      </c>
      <c r="L15" s="12" t="s">
        <v>58</v>
      </c>
      <c r="M15" s="72">
        <v>0.2</v>
      </c>
      <c r="N15" s="72">
        <v>0.38</v>
      </c>
      <c r="O15" s="72">
        <v>0.73</v>
      </c>
      <c r="P15" s="76">
        <v>0.98499999999999999</v>
      </c>
      <c r="Q15" s="65">
        <f t="shared" si="0"/>
        <v>0.98499999999999999</v>
      </c>
      <c r="R15" s="62" t="s">
        <v>72</v>
      </c>
      <c r="S15" s="62" t="s">
        <v>73</v>
      </c>
      <c r="T15" s="4" t="s">
        <v>61</v>
      </c>
      <c r="U15" s="4" t="s">
        <v>62</v>
      </c>
      <c r="V15" s="81">
        <f t="shared" si="4"/>
        <v>0.2</v>
      </c>
      <c r="W15" s="118">
        <v>0.3745</v>
      </c>
      <c r="X15" s="127">
        <f t="shared" si="5"/>
        <v>1</v>
      </c>
      <c r="Y15" s="4" t="s">
        <v>74</v>
      </c>
      <c r="Z15" s="4" t="s">
        <v>74</v>
      </c>
      <c r="AA15" s="81">
        <f t="shared" si="6"/>
        <v>0.38</v>
      </c>
      <c r="AB15" s="41"/>
      <c r="AC15" s="75">
        <f t="shared" si="1"/>
        <v>0</v>
      </c>
      <c r="AD15" s="4"/>
      <c r="AE15" s="4"/>
      <c r="AF15" s="65">
        <f t="shared" si="7"/>
        <v>0.73</v>
      </c>
      <c r="AG15" s="41"/>
      <c r="AH15" s="75">
        <f t="shared" si="2"/>
        <v>0</v>
      </c>
      <c r="AI15" s="4"/>
      <c r="AJ15" s="4"/>
      <c r="AK15" s="65">
        <f t="shared" si="8"/>
        <v>0.98499999999999999</v>
      </c>
      <c r="AL15" s="41"/>
      <c r="AM15" s="75">
        <f t="shared" si="3"/>
        <v>0</v>
      </c>
      <c r="AN15" s="4"/>
      <c r="AO15" s="4"/>
      <c r="AP15" s="95">
        <f t="shared" si="9"/>
        <v>0.98499999999999999</v>
      </c>
      <c r="AQ15" s="120">
        <f>IFERROR(MAX(W15,AB15,AG15,AL15),0)</f>
        <v>0.3745</v>
      </c>
      <c r="AR15" s="98">
        <f t="shared" si="10"/>
        <v>0.38020304568527918</v>
      </c>
    </row>
    <row r="16" spans="1:44" s="5" customFormat="1" ht="117">
      <c r="A16" s="60" t="s">
        <v>93</v>
      </c>
      <c r="B16" s="61" t="s">
        <v>94</v>
      </c>
      <c r="C16" s="11" t="s">
        <v>66</v>
      </c>
      <c r="D16" s="11" t="s">
        <v>50</v>
      </c>
      <c r="E16" s="11" t="s">
        <v>67</v>
      </c>
      <c r="F16" s="11" t="s">
        <v>83</v>
      </c>
      <c r="G16" s="12" t="s">
        <v>68</v>
      </c>
      <c r="H16" s="63" t="s">
        <v>95</v>
      </c>
      <c r="I16" s="64" t="s">
        <v>55</v>
      </c>
      <c r="J16" s="12" t="s">
        <v>96</v>
      </c>
      <c r="K16" s="61" t="s">
        <v>97</v>
      </c>
      <c r="L16" s="12" t="s">
        <v>58</v>
      </c>
      <c r="M16" s="72">
        <v>7.0000000000000007E-2</v>
      </c>
      <c r="N16" s="72">
        <v>0.17</v>
      </c>
      <c r="O16" s="72">
        <v>0.35</v>
      </c>
      <c r="P16" s="72">
        <v>0.52</v>
      </c>
      <c r="Q16" s="65">
        <f t="shared" si="0"/>
        <v>0.52</v>
      </c>
      <c r="R16" s="62" t="s">
        <v>72</v>
      </c>
      <c r="S16" s="62" t="s">
        <v>73</v>
      </c>
      <c r="T16" s="4" t="s">
        <v>61</v>
      </c>
      <c r="U16" s="4" t="s">
        <v>62</v>
      </c>
      <c r="V16" s="81">
        <f t="shared" si="4"/>
        <v>7.0000000000000007E-2</v>
      </c>
      <c r="W16" s="118">
        <v>0.18770000000000001</v>
      </c>
      <c r="X16" s="127">
        <f t="shared" si="5"/>
        <v>1</v>
      </c>
      <c r="Y16" s="4" t="s">
        <v>74</v>
      </c>
      <c r="Z16" s="4" t="s">
        <v>74</v>
      </c>
      <c r="AA16" s="81">
        <f t="shared" si="6"/>
        <v>0.17</v>
      </c>
      <c r="AB16" s="41"/>
      <c r="AC16" s="75">
        <f t="shared" si="1"/>
        <v>0</v>
      </c>
      <c r="AD16" s="4"/>
      <c r="AE16" s="4"/>
      <c r="AF16" s="65">
        <f t="shared" si="7"/>
        <v>0.35</v>
      </c>
      <c r="AG16" s="41"/>
      <c r="AH16" s="75">
        <f t="shared" si="2"/>
        <v>0</v>
      </c>
      <c r="AI16" s="4"/>
      <c r="AJ16" s="4"/>
      <c r="AK16" s="65">
        <f t="shared" si="8"/>
        <v>0.52</v>
      </c>
      <c r="AL16" s="41"/>
      <c r="AM16" s="75">
        <f t="shared" si="3"/>
        <v>0</v>
      </c>
      <c r="AN16" s="4"/>
      <c r="AO16" s="4"/>
      <c r="AP16" s="95">
        <f t="shared" si="9"/>
        <v>0.52</v>
      </c>
      <c r="AQ16" s="120">
        <f t="shared" si="11"/>
        <v>0.18770000000000001</v>
      </c>
      <c r="AR16" s="98">
        <f t="shared" si="10"/>
        <v>0.36096153846153844</v>
      </c>
    </row>
    <row r="17" spans="1:44" s="5" customFormat="1" ht="315.75">
      <c r="A17" s="60" t="s">
        <v>98</v>
      </c>
      <c r="B17" s="61" t="s">
        <v>99</v>
      </c>
      <c r="C17" s="11" t="s">
        <v>66</v>
      </c>
      <c r="D17" s="11" t="s">
        <v>50</v>
      </c>
      <c r="E17" s="11" t="s">
        <v>82</v>
      </c>
      <c r="F17" s="11" t="s">
        <v>83</v>
      </c>
      <c r="G17" s="12" t="s">
        <v>68</v>
      </c>
      <c r="H17" s="63" t="s">
        <v>100</v>
      </c>
      <c r="I17" s="64" t="s">
        <v>55</v>
      </c>
      <c r="J17" s="12" t="s">
        <v>101</v>
      </c>
      <c r="K17" s="61" t="s">
        <v>102</v>
      </c>
      <c r="L17" s="12" t="s">
        <v>103</v>
      </c>
      <c r="M17" s="72">
        <v>0.98</v>
      </c>
      <c r="N17" s="72">
        <v>0.98</v>
      </c>
      <c r="O17" s="72">
        <v>0.98</v>
      </c>
      <c r="P17" s="72">
        <v>0.98</v>
      </c>
      <c r="Q17" s="65">
        <f>AVERAGE(M17:P17)</f>
        <v>0.98</v>
      </c>
      <c r="R17" s="62" t="s">
        <v>72</v>
      </c>
      <c r="S17" s="62" t="s">
        <v>104</v>
      </c>
      <c r="T17" s="4" t="s">
        <v>61</v>
      </c>
      <c r="U17" s="4" t="s">
        <v>62</v>
      </c>
      <c r="V17" s="81">
        <f t="shared" si="4"/>
        <v>0.98</v>
      </c>
      <c r="W17" s="118">
        <v>0.73</v>
      </c>
      <c r="X17" s="127">
        <f t="shared" si="5"/>
        <v>0.74489795918367352</v>
      </c>
      <c r="Y17" s="4" t="s">
        <v>74</v>
      </c>
      <c r="Z17" s="4" t="s">
        <v>74</v>
      </c>
      <c r="AA17" s="81">
        <f t="shared" si="6"/>
        <v>0.98</v>
      </c>
      <c r="AB17" s="41"/>
      <c r="AC17" s="75">
        <f t="shared" si="1"/>
        <v>0</v>
      </c>
      <c r="AD17" s="4"/>
      <c r="AE17" s="4"/>
      <c r="AF17" s="65">
        <f t="shared" si="7"/>
        <v>0.98</v>
      </c>
      <c r="AG17" s="41"/>
      <c r="AH17" s="75">
        <f t="shared" si="2"/>
        <v>0</v>
      </c>
      <c r="AI17" s="4"/>
      <c r="AJ17" s="4"/>
      <c r="AK17" s="65">
        <f t="shared" si="8"/>
        <v>0.98</v>
      </c>
      <c r="AL17" s="41"/>
      <c r="AM17" s="75">
        <f t="shared" si="3"/>
        <v>0</v>
      </c>
      <c r="AN17" s="4"/>
      <c r="AO17" s="4"/>
      <c r="AP17" s="95">
        <f t="shared" si="9"/>
        <v>0.98</v>
      </c>
      <c r="AQ17" s="120">
        <f>IFERROR(AVERAGE(W17,AB17,AG17,AL17)*0.25,0)</f>
        <v>0.1825</v>
      </c>
      <c r="AR17" s="98">
        <f t="shared" si="10"/>
        <v>0.18622448979591838</v>
      </c>
    </row>
    <row r="18" spans="1:44" s="5" customFormat="1" ht="232.5">
      <c r="A18" s="60" t="s">
        <v>105</v>
      </c>
      <c r="B18" s="61" t="s">
        <v>106</v>
      </c>
      <c r="C18" s="11" t="s">
        <v>66</v>
      </c>
      <c r="D18" s="11" t="s">
        <v>50</v>
      </c>
      <c r="E18" s="11" t="s">
        <v>51</v>
      </c>
      <c r="F18" s="11" t="s">
        <v>52</v>
      </c>
      <c r="G18" s="12" t="s">
        <v>68</v>
      </c>
      <c r="H18" s="63" t="s">
        <v>107</v>
      </c>
      <c r="I18" s="64" t="s">
        <v>55</v>
      </c>
      <c r="J18" s="12" t="s">
        <v>108</v>
      </c>
      <c r="K18" s="61" t="s">
        <v>109</v>
      </c>
      <c r="L18" s="12" t="s">
        <v>58</v>
      </c>
      <c r="M18" s="72">
        <v>0.9</v>
      </c>
      <c r="N18" s="72">
        <v>0.93</v>
      </c>
      <c r="O18" s="72">
        <v>0.97</v>
      </c>
      <c r="P18" s="72">
        <v>1</v>
      </c>
      <c r="Q18" s="65">
        <f>MAX(M18:P18)</f>
        <v>1</v>
      </c>
      <c r="R18" s="67" t="s">
        <v>72</v>
      </c>
      <c r="S18" s="67" t="s">
        <v>110</v>
      </c>
      <c r="T18" s="4" t="s">
        <v>61</v>
      </c>
      <c r="U18" s="4" t="s">
        <v>62</v>
      </c>
      <c r="V18" s="82">
        <f t="shared" si="4"/>
        <v>0.9</v>
      </c>
      <c r="W18" s="119">
        <v>0.93</v>
      </c>
      <c r="X18" s="126">
        <f t="shared" si="5"/>
        <v>1</v>
      </c>
      <c r="Y18" s="4" t="s">
        <v>74</v>
      </c>
      <c r="Z18" s="4" t="s">
        <v>74</v>
      </c>
      <c r="AA18" s="82">
        <f t="shared" si="6"/>
        <v>0.93</v>
      </c>
      <c r="AB18" s="41"/>
      <c r="AC18" s="70">
        <f t="shared" si="1"/>
        <v>0</v>
      </c>
      <c r="AD18" s="4"/>
      <c r="AE18" s="4"/>
      <c r="AF18" s="66">
        <f t="shared" si="7"/>
        <v>0.97</v>
      </c>
      <c r="AG18" s="41"/>
      <c r="AH18" s="70">
        <f t="shared" si="2"/>
        <v>0</v>
      </c>
      <c r="AI18" s="4"/>
      <c r="AJ18" s="4"/>
      <c r="AK18" s="66">
        <f t="shared" si="8"/>
        <v>1</v>
      </c>
      <c r="AL18" s="41"/>
      <c r="AM18" s="70">
        <f t="shared" si="3"/>
        <v>0</v>
      </c>
      <c r="AN18" s="4"/>
      <c r="AO18" s="4"/>
      <c r="AP18" s="97">
        <f t="shared" si="9"/>
        <v>1</v>
      </c>
      <c r="AQ18" s="120">
        <f>IFERROR(MAX(W18,AB18,AG18,AL18),0)</f>
        <v>0.93</v>
      </c>
      <c r="AR18" s="96">
        <f t="shared" si="10"/>
        <v>0.93</v>
      </c>
    </row>
    <row r="19" spans="1:44" s="5" customFormat="1" ht="150">
      <c r="A19" s="60" t="s">
        <v>111</v>
      </c>
      <c r="B19" s="61" t="s">
        <v>112</v>
      </c>
      <c r="C19" s="11" t="s">
        <v>49</v>
      </c>
      <c r="D19" s="11" t="s">
        <v>113</v>
      </c>
      <c r="E19" s="11" t="s">
        <v>113</v>
      </c>
      <c r="F19" s="11" t="s">
        <v>114</v>
      </c>
      <c r="G19" s="12" t="s">
        <v>68</v>
      </c>
      <c r="H19" s="63" t="s">
        <v>115</v>
      </c>
      <c r="I19" s="64" t="s">
        <v>115</v>
      </c>
      <c r="J19" s="12" t="s">
        <v>116</v>
      </c>
      <c r="K19" s="61" t="s">
        <v>117</v>
      </c>
      <c r="L19" s="12" t="s">
        <v>118</v>
      </c>
      <c r="M19" s="73">
        <v>3024</v>
      </c>
      <c r="N19" s="73">
        <v>3779</v>
      </c>
      <c r="O19" s="73">
        <v>4384</v>
      </c>
      <c r="P19" s="73">
        <v>3933</v>
      </c>
      <c r="Q19" s="68">
        <f t="shared" ref="Q19" si="12">SUM(M19:P19)</f>
        <v>15120</v>
      </c>
      <c r="R19" s="67" t="s">
        <v>119</v>
      </c>
      <c r="S19" s="67" t="s">
        <v>120</v>
      </c>
      <c r="T19" s="4" t="s">
        <v>61</v>
      </c>
      <c r="U19" s="4" t="s">
        <v>121</v>
      </c>
      <c r="V19" s="83">
        <f t="shared" si="4"/>
        <v>3024</v>
      </c>
      <c r="W19" s="113">
        <v>1946</v>
      </c>
      <c r="X19" s="126">
        <f t="shared" si="5"/>
        <v>0.64351851851851849</v>
      </c>
      <c r="Y19" s="4" t="s">
        <v>122</v>
      </c>
      <c r="Z19" s="4" t="s">
        <v>123</v>
      </c>
      <c r="AA19" s="83">
        <f t="shared" si="6"/>
        <v>3779</v>
      </c>
      <c r="AB19" s="41"/>
      <c r="AC19" s="70">
        <f t="shared" si="1"/>
        <v>0</v>
      </c>
      <c r="AD19" s="4"/>
      <c r="AE19" s="4"/>
      <c r="AF19" s="68">
        <f t="shared" si="7"/>
        <v>4384</v>
      </c>
      <c r="AG19" s="41"/>
      <c r="AH19" s="70">
        <f t="shared" si="2"/>
        <v>0</v>
      </c>
      <c r="AI19" s="4"/>
      <c r="AJ19" s="4"/>
      <c r="AK19" s="68">
        <f t="shared" si="8"/>
        <v>3933</v>
      </c>
      <c r="AL19" s="41"/>
      <c r="AM19" s="70">
        <f t="shared" si="3"/>
        <v>0</v>
      </c>
      <c r="AN19" s="4"/>
      <c r="AO19" s="4"/>
      <c r="AP19" s="99">
        <f t="shared" si="9"/>
        <v>15120</v>
      </c>
      <c r="AQ19" s="117">
        <f>IFERROR(W19+AB19+AG19+AL19,0)</f>
        <v>1946</v>
      </c>
      <c r="AR19" s="96">
        <f t="shared" si="10"/>
        <v>0.12870370370370371</v>
      </c>
    </row>
    <row r="20" spans="1:44" s="5" customFormat="1" ht="182.25">
      <c r="A20" s="60" t="s">
        <v>124</v>
      </c>
      <c r="B20" s="61" t="s">
        <v>125</v>
      </c>
      <c r="C20" s="11" t="s">
        <v>49</v>
      </c>
      <c r="D20" s="11" t="s">
        <v>113</v>
      </c>
      <c r="E20" s="11" t="s">
        <v>113</v>
      </c>
      <c r="F20" s="11" t="s">
        <v>114</v>
      </c>
      <c r="G20" s="12" t="s">
        <v>68</v>
      </c>
      <c r="H20" s="63" t="s">
        <v>126</v>
      </c>
      <c r="I20" s="64" t="s">
        <v>127</v>
      </c>
      <c r="J20" s="12" t="s">
        <v>128</v>
      </c>
      <c r="K20" s="61" t="s">
        <v>129</v>
      </c>
      <c r="L20" s="12" t="s">
        <v>118</v>
      </c>
      <c r="M20" s="73">
        <v>87</v>
      </c>
      <c r="N20" s="73">
        <v>144</v>
      </c>
      <c r="O20" s="73">
        <v>174</v>
      </c>
      <c r="P20" s="73">
        <v>174</v>
      </c>
      <c r="Q20" s="68">
        <f t="shared" ref="Q20:Q25" si="13">SUM(M20:P20)</f>
        <v>579</v>
      </c>
      <c r="R20" s="67" t="s">
        <v>130</v>
      </c>
      <c r="S20" s="67" t="s">
        <v>131</v>
      </c>
      <c r="T20" s="4" t="s">
        <v>61</v>
      </c>
      <c r="U20" s="4" t="s">
        <v>121</v>
      </c>
      <c r="V20" s="83">
        <f t="shared" ref="V20:V25" si="14">M20</f>
        <v>87</v>
      </c>
      <c r="W20" s="113">
        <v>7</v>
      </c>
      <c r="X20" s="126">
        <f t="shared" ref="X20:X25" si="15">IFERROR(IF(W20/V20&gt;1,1,W20/V20),0)</f>
        <v>8.0459770114942528E-2</v>
      </c>
      <c r="Y20" s="4" t="s">
        <v>132</v>
      </c>
      <c r="Z20" s="4" t="s">
        <v>123</v>
      </c>
      <c r="AA20" s="83">
        <f t="shared" ref="AA20:AA25" si="16">N20</f>
        <v>144</v>
      </c>
      <c r="AB20" s="41"/>
      <c r="AC20" s="70">
        <f t="shared" ref="AC20:AC25" si="17">IFERROR(IF(AB20/AA20&gt;1,1,AB20/AA20),0)</f>
        <v>0</v>
      </c>
      <c r="AD20" s="4"/>
      <c r="AE20" s="4"/>
      <c r="AF20" s="68">
        <f t="shared" ref="AF20:AF25" si="18">O20</f>
        <v>174</v>
      </c>
      <c r="AG20" s="41"/>
      <c r="AH20" s="70">
        <f t="shared" ref="AH20:AH25" si="19">IFERROR(IF(AG20/AF20&gt;1,1,AG20/AF20),0)</f>
        <v>0</v>
      </c>
      <c r="AI20" s="4"/>
      <c r="AJ20" s="4"/>
      <c r="AK20" s="68">
        <f t="shared" ref="AK20:AK25" si="20">P20</f>
        <v>174</v>
      </c>
      <c r="AL20" s="41"/>
      <c r="AM20" s="70">
        <f t="shared" ref="AM20:AM25" si="21">IFERROR(IF(AL20/AK20&gt;1,1,AL20/AK20),0)</f>
        <v>0</v>
      </c>
      <c r="AN20" s="4"/>
      <c r="AO20" s="4"/>
      <c r="AP20" s="99">
        <f t="shared" ref="AP20:AP25" si="22">Q20</f>
        <v>579</v>
      </c>
      <c r="AQ20" s="117">
        <f t="shared" ref="AQ20:AQ21" si="23">IFERROR(W20+AB20+AG20+AL20,0)</f>
        <v>7</v>
      </c>
      <c r="AR20" s="96">
        <f t="shared" ref="AR20:AR25" si="24">IFERROR(IF(AQ20/AP20&gt;1,1,AQ20/AP20),0)</f>
        <v>1.2089810017271158E-2</v>
      </c>
    </row>
    <row r="21" spans="1:44" s="5" customFormat="1" ht="182.25">
      <c r="A21" s="60" t="s">
        <v>133</v>
      </c>
      <c r="B21" s="61" t="s">
        <v>134</v>
      </c>
      <c r="C21" s="11" t="s">
        <v>49</v>
      </c>
      <c r="D21" s="11" t="s">
        <v>113</v>
      </c>
      <c r="E21" s="11" t="s">
        <v>113</v>
      </c>
      <c r="F21" s="11" t="s">
        <v>114</v>
      </c>
      <c r="G21" s="12" t="s">
        <v>68</v>
      </c>
      <c r="H21" s="63" t="s">
        <v>135</v>
      </c>
      <c r="I21" s="64" t="s">
        <v>136</v>
      </c>
      <c r="J21" s="12" t="s">
        <v>137</v>
      </c>
      <c r="K21" s="61" t="s">
        <v>138</v>
      </c>
      <c r="L21" s="12" t="s">
        <v>118</v>
      </c>
      <c r="M21" s="74">
        <v>129</v>
      </c>
      <c r="N21" s="74">
        <v>216</v>
      </c>
      <c r="O21" s="74">
        <v>261</v>
      </c>
      <c r="P21" s="74">
        <v>263</v>
      </c>
      <c r="Q21" s="68">
        <f t="shared" si="13"/>
        <v>869</v>
      </c>
      <c r="R21" s="67" t="s">
        <v>130</v>
      </c>
      <c r="S21" s="67" t="s">
        <v>131</v>
      </c>
      <c r="T21" s="4" t="s">
        <v>61</v>
      </c>
      <c r="U21" s="4" t="s">
        <v>121</v>
      </c>
      <c r="V21" s="83">
        <f t="shared" si="14"/>
        <v>129</v>
      </c>
      <c r="W21" s="113">
        <v>7</v>
      </c>
      <c r="X21" s="126">
        <f t="shared" si="15"/>
        <v>5.4263565891472867E-2</v>
      </c>
      <c r="Y21" s="4" t="s">
        <v>139</v>
      </c>
      <c r="Z21" s="4" t="s">
        <v>123</v>
      </c>
      <c r="AA21" s="83">
        <f t="shared" si="16"/>
        <v>216</v>
      </c>
      <c r="AB21" s="41"/>
      <c r="AC21" s="70">
        <f t="shared" si="17"/>
        <v>0</v>
      </c>
      <c r="AD21" s="4"/>
      <c r="AE21" s="4"/>
      <c r="AF21" s="68">
        <f t="shared" si="18"/>
        <v>261</v>
      </c>
      <c r="AG21" s="41"/>
      <c r="AH21" s="70">
        <f t="shared" si="19"/>
        <v>0</v>
      </c>
      <c r="AI21" s="4"/>
      <c r="AJ21" s="4"/>
      <c r="AK21" s="68">
        <f t="shared" si="20"/>
        <v>263</v>
      </c>
      <c r="AL21" s="41"/>
      <c r="AM21" s="70">
        <f t="shared" si="21"/>
        <v>0</v>
      </c>
      <c r="AN21" s="4"/>
      <c r="AO21" s="4"/>
      <c r="AP21" s="99">
        <f t="shared" si="22"/>
        <v>869</v>
      </c>
      <c r="AQ21" s="117">
        <f t="shared" si="23"/>
        <v>7</v>
      </c>
      <c r="AR21" s="96">
        <f t="shared" si="24"/>
        <v>8.0552359033371698E-3</v>
      </c>
    </row>
    <row r="22" spans="1:44" s="5" customFormat="1" ht="409.6">
      <c r="A22" s="60" t="s">
        <v>140</v>
      </c>
      <c r="B22" s="61" t="s">
        <v>141</v>
      </c>
      <c r="C22" s="11" t="s">
        <v>142</v>
      </c>
      <c r="D22" s="11" t="s">
        <v>113</v>
      </c>
      <c r="E22" s="11" t="s">
        <v>113</v>
      </c>
      <c r="F22" s="11" t="s">
        <v>114</v>
      </c>
      <c r="G22" s="12" t="s">
        <v>68</v>
      </c>
      <c r="H22" s="63" t="s">
        <v>143</v>
      </c>
      <c r="I22" s="64" t="s">
        <v>144</v>
      </c>
      <c r="J22" s="12" t="s">
        <v>145</v>
      </c>
      <c r="K22" s="61" t="s">
        <v>146</v>
      </c>
      <c r="L22" s="12" t="s">
        <v>118</v>
      </c>
      <c r="M22" s="74">
        <v>64</v>
      </c>
      <c r="N22" s="74">
        <v>79</v>
      </c>
      <c r="O22" s="74">
        <v>92</v>
      </c>
      <c r="P22" s="74">
        <v>82</v>
      </c>
      <c r="Q22" s="68">
        <f t="shared" si="13"/>
        <v>317</v>
      </c>
      <c r="R22" s="67" t="s">
        <v>147</v>
      </c>
      <c r="S22" s="67" t="s">
        <v>148</v>
      </c>
      <c r="T22" s="4" t="s">
        <v>61</v>
      </c>
      <c r="U22" s="4" t="s">
        <v>61</v>
      </c>
      <c r="V22" s="83">
        <f t="shared" si="14"/>
        <v>64</v>
      </c>
      <c r="W22" s="113">
        <v>125</v>
      </c>
      <c r="X22" s="126">
        <f t="shared" si="15"/>
        <v>1</v>
      </c>
      <c r="Y22" s="78" t="s">
        <v>149</v>
      </c>
      <c r="Z22" s="78" t="s">
        <v>150</v>
      </c>
      <c r="AA22" s="83">
        <f t="shared" si="16"/>
        <v>79</v>
      </c>
      <c r="AB22" s="41"/>
      <c r="AC22" s="70">
        <f t="shared" si="17"/>
        <v>0</v>
      </c>
      <c r="AD22" s="4"/>
      <c r="AE22" s="4"/>
      <c r="AF22" s="68">
        <f t="shared" si="18"/>
        <v>92</v>
      </c>
      <c r="AG22" s="41"/>
      <c r="AH22" s="70">
        <f t="shared" si="19"/>
        <v>0</v>
      </c>
      <c r="AI22" s="4"/>
      <c r="AJ22" s="4"/>
      <c r="AK22" s="68">
        <f t="shared" si="20"/>
        <v>82</v>
      </c>
      <c r="AL22" s="41"/>
      <c r="AM22" s="70">
        <f t="shared" si="21"/>
        <v>0</v>
      </c>
      <c r="AN22" s="4"/>
      <c r="AO22" s="4"/>
      <c r="AP22" s="99">
        <f t="shared" si="22"/>
        <v>317</v>
      </c>
      <c r="AQ22" s="117">
        <f>IFERROR(W22+AB22+AG22+AL22,0)</f>
        <v>125</v>
      </c>
      <c r="AR22" s="96">
        <f t="shared" si="24"/>
        <v>0.39432176656151419</v>
      </c>
    </row>
    <row r="23" spans="1:44" s="5" customFormat="1" ht="409.6">
      <c r="A23" s="60" t="s">
        <v>151</v>
      </c>
      <c r="B23" s="61" t="s">
        <v>152</v>
      </c>
      <c r="C23" s="11" t="s">
        <v>49</v>
      </c>
      <c r="D23" s="11" t="s">
        <v>113</v>
      </c>
      <c r="E23" s="11" t="s">
        <v>113</v>
      </c>
      <c r="F23" s="11" t="s">
        <v>114</v>
      </c>
      <c r="G23" s="12" t="s">
        <v>68</v>
      </c>
      <c r="H23" s="63" t="s">
        <v>153</v>
      </c>
      <c r="I23" s="64" t="s">
        <v>144</v>
      </c>
      <c r="J23" s="12" t="s">
        <v>154</v>
      </c>
      <c r="K23" s="61" t="s">
        <v>155</v>
      </c>
      <c r="L23" s="12" t="s">
        <v>118</v>
      </c>
      <c r="M23" s="74">
        <v>79</v>
      </c>
      <c r="N23" s="74">
        <v>99</v>
      </c>
      <c r="O23" s="74">
        <v>114</v>
      </c>
      <c r="P23" s="74">
        <v>101</v>
      </c>
      <c r="Q23" s="68">
        <f t="shared" si="13"/>
        <v>393</v>
      </c>
      <c r="R23" s="67" t="s">
        <v>156</v>
      </c>
      <c r="S23" s="67" t="s">
        <v>148</v>
      </c>
      <c r="T23" s="4" t="s">
        <v>61</v>
      </c>
      <c r="U23" s="4" t="s">
        <v>61</v>
      </c>
      <c r="V23" s="83">
        <f t="shared" si="14"/>
        <v>79</v>
      </c>
      <c r="W23" s="113">
        <v>92</v>
      </c>
      <c r="X23" s="126">
        <f t="shared" si="15"/>
        <v>1</v>
      </c>
      <c r="Y23" s="78" t="s">
        <v>157</v>
      </c>
      <c r="Z23" s="78" t="s">
        <v>150</v>
      </c>
      <c r="AA23" s="83">
        <f t="shared" si="16"/>
        <v>99</v>
      </c>
      <c r="AB23" s="41"/>
      <c r="AC23" s="70">
        <f t="shared" si="17"/>
        <v>0</v>
      </c>
      <c r="AD23" s="4"/>
      <c r="AE23" s="4"/>
      <c r="AF23" s="68">
        <f t="shared" si="18"/>
        <v>114</v>
      </c>
      <c r="AG23" s="41"/>
      <c r="AH23" s="70">
        <f t="shared" si="19"/>
        <v>0</v>
      </c>
      <c r="AI23" s="4"/>
      <c r="AJ23" s="4"/>
      <c r="AK23" s="68">
        <f t="shared" si="20"/>
        <v>101</v>
      </c>
      <c r="AL23" s="41"/>
      <c r="AM23" s="70">
        <f t="shared" si="21"/>
        <v>0</v>
      </c>
      <c r="AN23" s="4"/>
      <c r="AO23" s="4"/>
      <c r="AP23" s="99">
        <f t="shared" si="22"/>
        <v>393</v>
      </c>
      <c r="AQ23" s="117">
        <f>IFERROR(W23+AB23+AG23+AL23,0)</f>
        <v>92</v>
      </c>
      <c r="AR23" s="96">
        <f t="shared" si="24"/>
        <v>0.2340966921119593</v>
      </c>
    </row>
    <row r="24" spans="1:44" s="5" customFormat="1" ht="409.6">
      <c r="A24" s="60" t="s">
        <v>158</v>
      </c>
      <c r="B24" s="71" t="s">
        <v>159</v>
      </c>
      <c r="C24" s="11" t="s">
        <v>49</v>
      </c>
      <c r="D24" s="11" t="s">
        <v>113</v>
      </c>
      <c r="E24" s="11" t="s">
        <v>113</v>
      </c>
      <c r="F24" s="11" t="s">
        <v>114</v>
      </c>
      <c r="G24" s="12" t="s">
        <v>68</v>
      </c>
      <c r="H24" s="63" t="s">
        <v>160</v>
      </c>
      <c r="I24" s="64" t="s">
        <v>144</v>
      </c>
      <c r="J24" s="12" t="s">
        <v>161</v>
      </c>
      <c r="K24" s="61" t="s">
        <v>162</v>
      </c>
      <c r="L24" s="12" t="s">
        <v>118</v>
      </c>
      <c r="M24" s="74">
        <v>24</v>
      </c>
      <c r="N24" s="74">
        <v>31</v>
      </c>
      <c r="O24" s="74">
        <v>36</v>
      </c>
      <c r="P24" s="74">
        <v>31</v>
      </c>
      <c r="Q24" s="68">
        <f t="shared" si="13"/>
        <v>122</v>
      </c>
      <c r="R24" s="67" t="s">
        <v>163</v>
      </c>
      <c r="S24" s="67" t="s">
        <v>148</v>
      </c>
      <c r="T24" s="4" t="s">
        <v>61</v>
      </c>
      <c r="U24" s="4" t="s">
        <v>61</v>
      </c>
      <c r="V24" s="83">
        <f t="shared" si="14"/>
        <v>24</v>
      </c>
      <c r="W24" s="113">
        <v>61</v>
      </c>
      <c r="X24" s="126">
        <f t="shared" si="15"/>
        <v>1</v>
      </c>
      <c r="Y24" s="78" t="s">
        <v>164</v>
      </c>
      <c r="Z24" s="78" t="s">
        <v>150</v>
      </c>
      <c r="AA24" s="83">
        <f t="shared" si="16"/>
        <v>31</v>
      </c>
      <c r="AB24" s="41"/>
      <c r="AC24" s="70">
        <f t="shared" si="17"/>
        <v>0</v>
      </c>
      <c r="AD24" s="4"/>
      <c r="AE24" s="4"/>
      <c r="AF24" s="68">
        <f t="shared" si="18"/>
        <v>36</v>
      </c>
      <c r="AG24" s="41"/>
      <c r="AH24" s="70">
        <f t="shared" si="19"/>
        <v>0</v>
      </c>
      <c r="AI24" s="4"/>
      <c r="AJ24" s="4"/>
      <c r="AK24" s="68">
        <f t="shared" si="20"/>
        <v>31</v>
      </c>
      <c r="AL24" s="41"/>
      <c r="AM24" s="70">
        <f t="shared" si="21"/>
        <v>0</v>
      </c>
      <c r="AN24" s="4"/>
      <c r="AO24" s="4"/>
      <c r="AP24" s="99">
        <f t="shared" si="22"/>
        <v>122</v>
      </c>
      <c r="AQ24" s="117">
        <f>IFERROR(W24+AB24+AG24+AL24,0)</f>
        <v>61</v>
      </c>
      <c r="AR24" s="96">
        <f t="shared" si="24"/>
        <v>0.5</v>
      </c>
    </row>
    <row r="25" spans="1:44" s="5" customFormat="1" ht="409.6">
      <c r="A25" s="60" t="s">
        <v>165</v>
      </c>
      <c r="B25" s="71" t="s">
        <v>166</v>
      </c>
      <c r="C25" s="11" t="s">
        <v>49</v>
      </c>
      <c r="D25" s="11" t="s">
        <v>113</v>
      </c>
      <c r="E25" s="11" t="s">
        <v>113</v>
      </c>
      <c r="F25" s="11" t="s">
        <v>114</v>
      </c>
      <c r="G25" s="12" t="s">
        <v>68</v>
      </c>
      <c r="H25" s="63" t="s">
        <v>167</v>
      </c>
      <c r="I25" s="64" t="s">
        <v>168</v>
      </c>
      <c r="J25" s="12" t="s">
        <v>169</v>
      </c>
      <c r="K25" s="61" t="s">
        <v>170</v>
      </c>
      <c r="L25" s="12" t="s">
        <v>118</v>
      </c>
      <c r="M25" s="74">
        <v>4</v>
      </c>
      <c r="N25" s="74">
        <v>4</v>
      </c>
      <c r="O25" s="74">
        <v>5</v>
      </c>
      <c r="P25" s="74">
        <v>7</v>
      </c>
      <c r="Q25" s="68">
        <f t="shared" si="13"/>
        <v>20</v>
      </c>
      <c r="R25" s="67" t="s">
        <v>171</v>
      </c>
      <c r="S25" s="67" t="s">
        <v>148</v>
      </c>
      <c r="T25" s="4" t="s">
        <v>61</v>
      </c>
      <c r="U25" s="4" t="s">
        <v>61</v>
      </c>
      <c r="V25" s="83">
        <f t="shared" si="14"/>
        <v>4</v>
      </c>
      <c r="W25" s="113">
        <v>7</v>
      </c>
      <c r="X25" s="126">
        <f t="shared" si="15"/>
        <v>1</v>
      </c>
      <c r="Y25" s="93" t="s">
        <v>172</v>
      </c>
      <c r="Z25" s="78" t="s">
        <v>150</v>
      </c>
      <c r="AA25" s="83">
        <f t="shared" si="16"/>
        <v>4</v>
      </c>
      <c r="AB25" s="41"/>
      <c r="AC25" s="70">
        <f t="shared" si="17"/>
        <v>0</v>
      </c>
      <c r="AD25" s="4"/>
      <c r="AE25" s="4"/>
      <c r="AF25" s="68">
        <f t="shared" si="18"/>
        <v>5</v>
      </c>
      <c r="AG25" s="41"/>
      <c r="AH25" s="70">
        <f t="shared" si="19"/>
        <v>0</v>
      </c>
      <c r="AI25" s="4"/>
      <c r="AJ25" s="4"/>
      <c r="AK25" s="68">
        <f t="shared" si="20"/>
        <v>7</v>
      </c>
      <c r="AL25" s="41"/>
      <c r="AM25" s="70">
        <f t="shared" si="21"/>
        <v>0</v>
      </c>
      <c r="AN25" s="4"/>
      <c r="AO25" s="4"/>
      <c r="AP25" s="99">
        <f t="shared" si="22"/>
        <v>20</v>
      </c>
      <c r="AQ25" s="117">
        <f>IFERROR(W25+AB25+AG25+AL25,0)</f>
        <v>7</v>
      </c>
      <c r="AR25" s="96">
        <f t="shared" si="24"/>
        <v>0.35</v>
      </c>
    </row>
    <row r="26" spans="1:44" s="2" customFormat="1" ht="15.75">
      <c r="A26" s="17"/>
      <c r="B26" s="15" t="s">
        <v>173</v>
      </c>
      <c r="C26" s="17"/>
      <c r="D26" s="17"/>
      <c r="E26" s="17"/>
      <c r="F26" s="17"/>
      <c r="G26" s="17"/>
      <c r="H26" s="17"/>
      <c r="I26" s="17"/>
      <c r="J26" s="17"/>
      <c r="K26" s="17"/>
      <c r="L26" s="17"/>
      <c r="M26" s="38"/>
      <c r="N26" s="38"/>
      <c r="O26" s="38"/>
      <c r="P26" s="38"/>
      <c r="Q26" s="38"/>
      <c r="R26" s="17"/>
      <c r="S26" s="17"/>
      <c r="T26" s="17"/>
      <c r="U26" s="38"/>
      <c r="V26" s="90"/>
      <c r="W26" s="90"/>
      <c r="X26" s="125">
        <f>AVERAGE(X12:X25)*80%</f>
        <v>0.65846513221192049</v>
      </c>
      <c r="Y26" s="77"/>
      <c r="Z26" s="77"/>
      <c r="AA26" s="84"/>
      <c r="AB26" s="34"/>
      <c r="AC26" s="42">
        <f>AVERAGE(AC11:AC25)*80%</f>
        <v>0</v>
      </c>
      <c r="AD26" s="16"/>
      <c r="AE26" s="16"/>
      <c r="AF26" s="38"/>
      <c r="AG26" s="34"/>
      <c r="AH26" s="42">
        <f>AVERAGE(AH11:AH25)*80%</f>
        <v>0</v>
      </c>
      <c r="AI26" s="16"/>
      <c r="AJ26" s="16"/>
      <c r="AK26" s="38"/>
      <c r="AL26" s="34"/>
      <c r="AM26" s="42">
        <f>AVERAGE(AM11:AM25)*80%</f>
        <v>0</v>
      </c>
      <c r="AN26" s="17"/>
      <c r="AO26" s="17"/>
      <c r="AP26" s="103"/>
      <c r="AQ26" s="104"/>
      <c r="AR26" s="105">
        <f>AVERAGE(AR12:AR25)*80%</f>
        <v>0.26802176685266738</v>
      </c>
    </row>
    <row r="27" spans="1:44" s="5" customFormat="1" ht="99.75">
      <c r="A27" s="30" t="s">
        <v>174</v>
      </c>
      <c r="B27" s="52" t="s">
        <v>175</v>
      </c>
      <c r="C27" s="31" t="s">
        <v>176</v>
      </c>
      <c r="D27" s="31" t="s">
        <v>177</v>
      </c>
      <c r="E27" s="31" t="s">
        <v>178</v>
      </c>
      <c r="F27" s="31" t="s">
        <v>179</v>
      </c>
      <c r="G27" s="31" t="s">
        <v>68</v>
      </c>
      <c r="H27" s="52" t="s">
        <v>180</v>
      </c>
      <c r="I27" s="52" t="s">
        <v>55</v>
      </c>
      <c r="J27" s="53">
        <v>0.87</v>
      </c>
      <c r="K27" s="54" t="s">
        <v>181</v>
      </c>
      <c r="L27" s="32" t="s">
        <v>118</v>
      </c>
      <c r="M27" s="55">
        <v>0</v>
      </c>
      <c r="N27" s="55">
        <v>1</v>
      </c>
      <c r="O27" s="55">
        <v>0</v>
      </c>
      <c r="P27" s="55">
        <v>1</v>
      </c>
      <c r="Q27" s="55">
        <f>SUM(M27:P27)</f>
        <v>2</v>
      </c>
      <c r="R27" s="52" t="s">
        <v>182</v>
      </c>
      <c r="S27" s="52" t="s">
        <v>183</v>
      </c>
      <c r="T27" s="31" t="s">
        <v>61</v>
      </c>
      <c r="U27" s="31" t="s">
        <v>184</v>
      </c>
      <c r="V27" s="86">
        <f>M27</f>
        <v>0</v>
      </c>
      <c r="W27" s="121">
        <v>0</v>
      </c>
      <c r="X27" s="124">
        <f t="shared" ref="X27:X30" si="25">IFERROR(IF(W27/V27&gt;1,1,W27/V27),0)</f>
        <v>0</v>
      </c>
      <c r="Y27" s="62" t="s">
        <v>63</v>
      </c>
      <c r="Z27" s="62" t="s">
        <v>63</v>
      </c>
      <c r="AA27" s="85">
        <f>N27</f>
        <v>1</v>
      </c>
      <c r="AB27" s="35"/>
      <c r="AC27" s="43">
        <f t="shared" ref="AC27:AC30" si="26">IFERROR(IF(AB27/AA27&gt;1,1,AB27/AA27),0)</f>
        <v>0</v>
      </c>
      <c r="AD27" s="31"/>
      <c r="AE27" s="31"/>
      <c r="AF27" s="55">
        <f>O27</f>
        <v>0</v>
      </c>
      <c r="AG27" s="35"/>
      <c r="AH27" s="43">
        <f t="shared" ref="AH27:AH30" si="27">IFERROR(IF(AG27/AF27&gt;1,1,AG27/AF27),0)</f>
        <v>0</v>
      </c>
      <c r="AI27" s="31"/>
      <c r="AJ27" s="31"/>
      <c r="AK27" s="55">
        <f>P27</f>
        <v>1</v>
      </c>
      <c r="AL27" s="35"/>
      <c r="AM27" s="43">
        <f t="shared" ref="AM27:AM30" si="28">IFERROR(IF(AL27/AK27&gt;1,1,AL27/AK27),0)</f>
        <v>0</v>
      </c>
      <c r="AN27" s="31"/>
      <c r="AO27" s="31"/>
      <c r="AP27" s="100">
        <f>Q27</f>
        <v>2</v>
      </c>
      <c r="AQ27" s="120">
        <f>IFERROR(AB27+AL27,0)</f>
        <v>0</v>
      </c>
      <c r="AR27" s="101">
        <f t="shared" ref="AR27:AR30" si="29">IFERROR(IF(AQ27/AP27&gt;1,1,AQ27/AP27),0)</f>
        <v>0</v>
      </c>
    </row>
    <row r="28" spans="1:44" s="5" customFormat="1" ht="409.6">
      <c r="A28" s="30" t="s">
        <v>185</v>
      </c>
      <c r="B28" s="52" t="s">
        <v>186</v>
      </c>
      <c r="C28" s="31" t="s">
        <v>66</v>
      </c>
      <c r="D28" s="31" t="s">
        <v>187</v>
      </c>
      <c r="E28" s="31" t="s">
        <v>188</v>
      </c>
      <c r="F28" s="31" t="s">
        <v>189</v>
      </c>
      <c r="G28" s="31" t="s">
        <v>68</v>
      </c>
      <c r="H28" s="52" t="s">
        <v>190</v>
      </c>
      <c r="I28" s="52" t="s">
        <v>55</v>
      </c>
      <c r="J28" s="56">
        <v>1</v>
      </c>
      <c r="K28" s="52" t="s">
        <v>191</v>
      </c>
      <c r="L28" s="32" t="s">
        <v>103</v>
      </c>
      <c r="M28" s="56">
        <v>1</v>
      </c>
      <c r="N28" s="56">
        <v>1</v>
      </c>
      <c r="O28" s="56">
        <v>1</v>
      </c>
      <c r="P28" s="56">
        <v>1</v>
      </c>
      <c r="Q28" s="56">
        <f>AVERAGE(M28:P28)</f>
        <v>1</v>
      </c>
      <c r="R28" s="52" t="s">
        <v>192</v>
      </c>
      <c r="S28" s="52" t="s">
        <v>193</v>
      </c>
      <c r="T28" s="31" t="s">
        <v>61</v>
      </c>
      <c r="U28" s="31" t="s">
        <v>194</v>
      </c>
      <c r="V28" s="86">
        <f t="shared" ref="V28:V30" si="30">M28</f>
        <v>1</v>
      </c>
      <c r="W28" s="116">
        <v>0.9677</v>
      </c>
      <c r="X28" s="124">
        <f t="shared" si="25"/>
        <v>0.9677</v>
      </c>
      <c r="Y28" s="94" t="s">
        <v>195</v>
      </c>
      <c r="Z28" s="114" t="s">
        <v>196</v>
      </c>
      <c r="AA28" s="86">
        <f t="shared" ref="AA28:AA30" si="31">N28</f>
        <v>1</v>
      </c>
      <c r="AB28" s="35"/>
      <c r="AC28" s="43">
        <f t="shared" si="26"/>
        <v>0</v>
      </c>
      <c r="AD28" s="31"/>
      <c r="AE28" s="31"/>
      <c r="AF28" s="56">
        <f t="shared" ref="AF28:AF30" si="32">O28</f>
        <v>1</v>
      </c>
      <c r="AG28" s="35"/>
      <c r="AH28" s="43">
        <f t="shared" si="27"/>
        <v>0</v>
      </c>
      <c r="AI28" s="31"/>
      <c r="AJ28" s="31"/>
      <c r="AK28" s="56">
        <f t="shared" ref="AK28:AK30" si="33">P28</f>
        <v>1</v>
      </c>
      <c r="AL28" s="35"/>
      <c r="AM28" s="43">
        <f t="shared" si="28"/>
        <v>0</v>
      </c>
      <c r="AN28" s="31"/>
      <c r="AO28" s="31"/>
      <c r="AP28" s="102">
        <f t="shared" ref="AP28:AP30" si="34">Q28</f>
        <v>1</v>
      </c>
      <c r="AQ28" s="120">
        <f>IFERROR(AVERAGE(W28,AB28,AG28,AL28)*0.25,0)</f>
        <v>0.241925</v>
      </c>
      <c r="AR28" s="101">
        <f t="shared" si="29"/>
        <v>0.241925</v>
      </c>
    </row>
    <row r="29" spans="1:44" s="5" customFormat="1" ht="117">
      <c r="A29" s="30" t="s">
        <v>197</v>
      </c>
      <c r="B29" s="57" t="s">
        <v>198</v>
      </c>
      <c r="C29" s="31" t="s">
        <v>176</v>
      </c>
      <c r="D29" s="31" t="s">
        <v>177</v>
      </c>
      <c r="E29" s="31" t="s">
        <v>199</v>
      </c>
      <c r="F29" s="31" t="s">
        <v>200</v>
      </c>
      <c r="G29" s="31" t="s">
        <v>68</v>
      </c>
      <c r="H29" s="52" t="s">
        <v>201</v>
      </c>
      <c r="I29" s="54" t="s">
        <v>55</v>
      </c>
      <c r="J29" s="58" t="s">
        <v>202</v>
      </c>
      <c r="K29" s="52" t="s">
        <v>203</v>
      </c>
      <c r="L29" s="32" t="s">
        <v>118</v>
      </c>
      <c r="M29" s="56">
        <v>1</v>
      </c>
      <c r="N29" s="56">
        <v>0</v>
      </c>
      <c r="O29" s="56">
        <v>0</v>
      </c>
      <c r="P29" s="56">
        <v>0</v>
      </c>
      <c r="Q29" s="59">
        <f>SUM(M29:P29)</f>
        <v>1</v>
      </c>
      <c r="R29" s="52" t="s">
        <v>204</v>
      </c>
      <c r="S29" s="52" t="s">
        <v>205</v>
      </c>
      <c r="T29" s="31" t="s">
        <v>61</v>
      </c>
      <c r="U29" s="31" t="s">
        <v>206</v>
      </c>
      <c r="V29" s="86">
        <f t="shared" si="30"/>
        <v>1</v>
      </c>
      <c r="W29" s="116">
        <f>117/174</f>
        <v>0.67241379310344829</v>
      </c>
      <c r="X29" s="124">
        <f t="shared" si="25"/>
        <v>0.67241379310344829</v>
      </c>
      <c r="Y29" s="94" t="s">
        <v>207</v>
      </c>
      <c r="Z29" s="115" t="s">
        <v>208</v>
      </c>
      <c r="AA29" s="86">
        <f t="shared" si="31"/>
        <v>0</v>
      </c>
      <c r="AB29" s="35"/>
      <c r="AC29" s="43">
        <f t="shared" si="26"/>
        <v>0</v>
      </c>
      <c r="AD29" s="31"/>
      <c r="AE29" s="31"/>
      <c r="AF29" s="56">
        <f t="shared" si="32"/>
        <v>0</v>
      </c>
      <c r="AG29" s="35"/>
      <c r="AH29" s="43">
        <f t="shared" si="27"/>
        <v>0</v>
      </c>
      <c r="AI29" s="31"/>
      <c r="AJ29" s="31"/>
      <c r="AK29" s="56">
        <f t="shared" si="33"/>
        <v>0</v>
      </c>
      <c r="AL29" s="35"/>
      <c r="AM29" s="43">
        <f t="shared" si="28"/>
        <v>0</v>
      </c>
      <c r="AN29" s="31"/>
      <c r="AO29" s="31"/>
      <c r="AP29" s="102">
        <f t="shared" si="34"/>
        <v>1</v>
      </c>
      <c r="AQ29" s="120" t="s">
        <v>209</v>
      </c>
      <c r="AR29" s="101">
        <f t="shared" si="29"/>
        <v>0</v>
      </c>
    </row>
    <row r="30" spans="1:44" s="5" customFormat="1" ht="133.5">
      <c r="A30" s="30" t="s">
        <v>210</v>
      </c>
      <c r="B30" s="57" t="s">
        <v>211</v>
      </c>
      <c r="C30" s="31" t="s">
        <v>176</v>
      </c>
      <c r="D30" s="31" t="s">
        <v>177</v>
      </c>
      <c r="E30" s="31" t="s">
        <v>199</v>
      </c>
      <c r="F30" s="31" t="s">
        <v>200</v>
      </c>
      <c r="G30" s="31" t="s">
        <v>68</v>
      </c>
      <c r="H30" s="52" t="s">
        <v>212</v>
      </c>
      <c r="I30" s="54" t="s">
        <v>55</v>
      </c>
      <c r="J30" s="58" t="s">
        <v>213</v>
      </c>
      <c r="K30" s="52" t="s">
        <v>214</v>
      </c>
      <c r="L30" s="32" t="s">
        <v>103</v>
      </c>
      <c r="M30" s="56">
        <v>1</v>
      </c>
      <c r="N30" s="56">
        <v>1</v>
      </c>
      <c r="O30" s="56">
        <v>1</v>
      </c>
      <c r="P30" s="56">
        <v>1</v>
      </c>
      <c r="Q30" s="56">
        <f>AVERAGE(M30:P30)</f>
        <v>1</v>
      </c>
      <c r="R30" s="52" t="s">
        <v>204</v>
      </c>
      <c r="S30" s="52" t="s">
        <v>205</v>
      </c>
      <c r="T30" s="31" t="s">
        <v>61</v>
      </c>
      <c r="U30" s="31" t="s">
        <v>206</v>
      </c>
      <c r="V30" s="86">
        <f t="shared" si="30"/>
        <v>1</v>
      </c>
      <c r="W30" s="116">
        <f>57/57</f>
        <v>1</v>
      </c>
      <c r="X30" s="124">
        <f t="shared" si="25"/>
        <v>1</v>
      </c>
      <c r="Y30" s="5" t="s">
        <v>215</v>
      </c>
      <c r="Z30" s="31" t="s">
        <v>208</v>
      </c>
      <c r="AA30" s="86">
        <f t="shared" si="31"/>
        <v>1</v>
      </c>
      <c r="AB30" s="35"/>
      <c r="AC30" s="43">
        <f t="shared" si="26"/>
        <v>0</v>
      </c>
      <c r="AD30" s="31"/>
      <c r="AE30" s="31"/>
      <c r="AF30" s="56">
        <f t="shared" si="32"/>
        <v>1</v>
      </c>
      <c r="AG30" s="35"/>
      <c r="AH30" s="43">
        <f t="shared" si="27"/>
        <v>0</v>
      </c>
      <c r="AI30" s="31"/>
      <c r="AJ30" s="31"/>
      <c r="AK30" s="56">
        <f t="shared" si="33"/>
        <v>1</v>
      </c>
      <c r="AL30" s="35"/>
      <c r="AM30" s="43">
        <f t="shared" si="28"/>
        <v>0</v>
      </c>
      <c r="AN30" s="31"/>
      <c r="AO30" s="31"/>
      <c r="AP30" s="102">
        <f t="shared" si="34"/>
        <v>1</v>
      </c>
      <c r="AQ30" s="120">
        <f>IFERROR(AVERAGE(W30,AB30,AG30,AL30)*0.25,0)</f>
        <v>0.25</v>
      </c>
      <c r="AR30" s="101">
        <f t="shared" si="29"/>
        <v>0.25</v>
      </c>
    </row>
    <row r="31" spans="1:44" s="2" customFormat="1" ht="17.25">
      <c r="A31" s="33"/>
      <c r="B31" s="33" t="s">
        <v>216</v>
      </c>
      <c r="C31" s="33"/>
      <c r="D31" s="33"/>
      <c r="E31" s="33"/>
      <c r="F31" s="33"/>
      <c r="G31" s="33"/>
      <c r="H31" s="33"/>
      <c r="I31" s="33"/>
      <c r="J31" s="33"/>
      <c r="K31" s="33"/>
      <c r="L31" s="33"/>
      <c r="M31" s="39"/>
      <c r="N31" s="39"/>
      <c r="O31" s="39"/>
      <c r="P31" s="39"/>
      <c r="Q31" s="39"/>
      <c r="R31" s="33"/>
      <c r="S31" s="33"/>
      <c r="T31" s="33"/>
      <c r="U31" s="33"/>
      <c r="V31" s="87"/>
      <c r="W31" s="91"/>
      <c r="X31" s="123">
        <f>AVERAGE(X28,X29,X30)*20%</f>
        <v>0.17600758620689655</v>
      </c>
      <c r="Y31" s="33"/>
      <c r="Z31" s="33"/>
      <c r="AA31" s="87"/>
      <c r="AB31" s="36"/>
      <c r="AC31" s="44">
        <f>AVERAGE(AC27,AC28,AC30)*20%</f>
        <v>0</v>
      </c>
      <c r="AD31" s="33"/>
      <c r="AE31" s="33"/>
      <c r="AF31" s="39"/>
      <c r="AG31" s="36"/>
      <c r="AH31" s="44">
        <f>AVERAGE(AH28,AH30)*20%</f>
        <v>0</v>
      </c>
      <c r="AI31" s="33"/>
      <c r="AJ31" s="33"/>
      <c r="AK31" s="39"/>
      <c r="AL31" s="36"/>
      <c r="AM31" s="44">
        <f>AVERAGE(AM27,AM28,AM30)*20%</f>
        <v>0</v>
      </c>
      <c r="AN31" s="33"/>
      <c r="AO31" s="33"/>
      <c r="AP31" s="106"/>
      <c r="AQ31" s="107"/>
      <c r="AR31" s="108">
        <f>AVERAGE(AR28:AR30)*20%</f>
        <v>3.2795000000000005E-2</v>
      </c>
    </row>
    <row r="32" spans="1:44" s="3" customFormat="1" ht="41.25">
      <c r="A32" s="18"/>
      <c r="B32" s="18" t="s">
        <v>217</v>
      </c>
      <c r="C32" s="18"/>
      <c r="D32" s="18"/>
      <c r="E32" s="18"/>
      <c r="F32" s="18"/>
      <c r="G32" s="18"/>
      <c r="H32" s="18"/>
      <c r="I32" s="18"/>
      <c r="J32" s="18"/>
      <c r="K32" s="18"/>
      <c r="L32" s="18"/>
      <c r="M32" s="40"/>
      <c r="N32" s="40"/>
      <c r="O32" s="40"/>
      <c r="P32" s="40"/>
      <c r="Q32" s="40"/>
      <c r="R32" s="18"/>
      <c r="S32" s="18"/>
      <c r="T32" s="18"/>
      <c r="U32" s="18"/>
      <c r="V32" s="88"/>
      <c r="W32" s="92"/>
      <c r="X32" s="122">
        <f>X26+X31</f>
        <v>0.83447271841881698</v>
      </c>
      <c r="Y32" s="18"/>
      <c r="Z32" s="18"/>
      <c r="AA32" s="88"/>
      <c r="AB32" s="37"/>
      <c r="AC32" s="45">
        <f>AD26+AC31</f>
        <v>0</v>
      </c>
      <c r="AD32" s="18"/>
      <c r="AE32" s="18"/>
      <c r="AF32" s="40"/>
      <c r="AG32" s="37"/>
      <c r="AH32" s="45">
        <f>AI26+AH31</f>
        <v>0</v>
      </c>
      <c r="AI32" s="18"/>
      <c r="AJ32" s="18"/>
      <c r="AK32" s="40"/>
      <c r="AL32" s="37"/>
      <c r="AM32" s="45">
        <f>AN26+AM31</f>
        <v>0</v>
      </c>
      <c r="AN32" s="18"/>
      <c r="AO32" s="18"/>
      <c r="AP32" s="109"/>
      <c r="AQ32" s="110"/>
      <c r="AR32" s="111">
        <f>AR26+AR31</f>
        <v>0.30081676685266739</v>
      </c>
    </row>
  </sheetData>
  <sheetProtection formatCells="0" formatRows="0" insertRows="0" insertHyperlinks="0" deleteRows="0" sort="0" autoFilter="0" pivotTables="0"/>
  <mergeCells count="23">
    <mergeCell ref="R9:U9"/>
    <mergeCell ref="AP9:AR9"/>
    <mergeCell ref="AK9:AO9"/>
    <mergeCell ref="AF9:AJ9"/>
    <mergeCell ref="AA9:AE9"/>
    <mergeCell ref="V9:Z9"/>
    <mergeCell ref="A9:B9"/>
    <mergeCell ref="G9:K9"/>
    <mergeCell ref="L9:Q9"/>
    <mergeCell ref="D9:E9"/>
    <mergeCell ref="C9:C10"/>
    <mergeCell ref="F9:F10"/>
    <mergeCell ref="H6:I6"/>
    <mergeCell ref="H7:I7"/>
    <mergeCell ref="A1:G1"/>
    <mergeCell ref="H1:I1"/>
    <mergeCell ref="F3:I3"/>
    <mergeCell ref="H4:I4"/>
    <mergeCell ref="H5:I5"/>
    <mergeCell ref="A7:B7"/>
    <mergeCell ref="C7:D7"/>
    <mergeCell ref="A3:B6"/>
    <mergeCell ref="C3:D6"/>
  </mergeCells>
  <phoneticPr fontId="10" type="noConversion"/>
  <dataValidations count="2">
    <dataValidation allowBlank="1" showInputMessage="1" showErrorMessage="1" error="Escriba un texto " promptTitle="Cualquier contenido" sqref="I8 F4:F7" xr:uid="{00000000-0002-0000-0100-000000000000}"/>
    <dataValidation type="decimal" allowBlank="1" showInputMessage="1" showErrorMessage="1" sqref="V27:X32 U26:X26 AR11:AR32 AH11:AH32 AC11:AC32 AM11:AM32 V11:X25" xr:uid="{2620A730-8CA7-472C-88BC-172E885C72B7}">
      <formula1>0</formula1>
      <formula2>1000000</formula2>
    </dataValidation>
  </dataValidations>
  <pageMargins left="0.7" right="0.7" top="0.75" bottom="0.75" header="0.3" footer="0.3"/>
  <pageSetup paperSize="9" orientation="portrait" r:id="rId1"/>
  <ignoredErrors>
    <ignoredError sqref="Q28 AH26 X26 AC26 AM26" formula="1"/>
  </ignoredErrors>
  <drawing r:id="rId2"/>
  <extLst>
    <ext xmlns:x14="http://schemas.microsoft.com/office/spreadsheetml/2009/9/main" uri="{CCE6A557-97BC-4b89-ADB6-D9C93CAAB3DF}">
      <x14:dataValidations xmlns:xm="http://schemas.microsoft.com/office/excel/2006/main" count="10">
        <x14:dataValidation type="list" allowBlank="1" showInputMessage="1" showErrorMessage="1" error="Escriba un texto " promptTitle="Cualquier contenido" xr:uid="{00000000-0002-0000-0100-000001000000}">
          <x14:formula1>
            <xm:f>Listas!#REF!</xm:f>
          </x14:formula1>
          <xm:sqref>I33:I1048576</xm:sqref>
        </x14:dataValidation>
        <x14:dataValidation type="list" allowBlank="1" showInputMessage="1" showErrorMessage="1" xr:uid="{368CAFF5-BE04-4FFF-B338-51D69BA23554}">
          <x14:formula1>
            <xm:f>Listas!$B$2:$B$10</xm:f>
          </x14:formula1>
          <xm:sqref>C27:C30 C11:C25</xm:sqref>
        </x14:dataValidation>
        <x14:dataValidation type="list" allowBlank="1" showInputMessage="1" showErrorMessage="1" xr:uid="{644DEEAA-0D3C-4060-99CA-C576A2F91A4D}">
          <x14:formula1>
            <xm:f>Listas!$F$2:$F$4</xm:f>
          </x14:formula1>
          <xm:sqref>G27:G30 G11:G25</xm:sqref>
        </x14:dataValidation>
        <x14:dataValidation type="list" allowBlank="1" showInputMessage="1" showErrorMessage="1" xr:uid="{F27B990B-F8E1-43B0-B8F7-E94519E68711}">
          <x14:formula1>
            <xm:f>Listas!$G$2:$G$5</xm:f>
          </x14:formula1>
          <xm:sqref>L27:L30 L11:L25</xm:sqref>
        </x14:dataValidation>
        <x14:dataValidation type="list" allowBlank="1" showInputMessage="1" showErrorMessage="1" xr:uid="{04D58E5A-C535-424D-AAB5-8991AB9C5DFB}">
          <x14:formula1>
            <xm:f>Listas!$C$2:$C$9</xm:f>
          </x14:formula1>
          <xm:sqref>D27:D30 D11:D25</xm:sqref>
        </x14:dataValidation>
        <x14:dataValidation type="list" allowBlank="1" showInputMessage="1" showErrorMessage="1" xr:uid="{F6AE8673-425F-47F4-8692-64AAB292128E}">
          <x14:formula1>
            <xm:f>Listas!$D$2:$D$21</xm:f>
          </x14:formula1>
          <xm:sqref>E27:E30</xm:sqref>
        </x14:dataValidation>
        <x14:dataValidation type="list" allowBlank="1" showInputMessage="1" showErrorMessage="1" xr:uid="{80A19DC1-4D67-4B84-B2EE-734B5921D124}">
          <x14:formula1>
            <xm:f>Listas!$A$2:$A$45</xm:f>
          </x14:formula1>
          <xm:sqref>T27:U30 T11:U25</xm:sqref>
        </x14:dataValidation>
        <x14:dataValidation type="list" allowBlank="1" showInputMessage="1" showErrorMessage="1" xr:uid="{73D3BAA3-161C-4EFF-A6DC-4C9BF82C293D}">
          <x14:formula1>
            <xm:f>Listas!$E$2:$E$20</xm:f>
          </x14:formula1>
          <xm:sqref>F27:F30 F11:F25</xm:sqref>
        </x14:dataValidation>
        <x14:dataValidation type="list" allowBlank="1" showInputMessage="1" showErrorMessage="1" xr:uid="{FC2EA39A-10D3-4DA9-9161-C5FF039BB1B4}">
          <x14:formula1>
            <xm:f>Listas!$H$2:$H$21</xm:f>
          </x14:formula1>
          <xm:sqref>C3:D6</xm:sqref>
        </x14:dataValidation>
        <x14:dataValidation type="list" allowBlank="1" showInputMessage="1" showErrorMessage="1" xr:uid="{64307E82-7C96-44D3-975B-E7FF1B9529FE}">
          <x14:formula1>
            <xm:f>Listas!$D$2:$D$22</xm:f>
          </x14:formula1>
          <xm:sqref>E11:E25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CE4A7-E14A-439F-AD3C-95A05839D294}">
  <dimension ref="A1:B20"/>
  <sheetViews>
    <sheetView workbookViewId="0">
      <selection sqref="A1:B20"/>
    </sheetView>
  </sheetViews>
  <sheetFormatPr defaultColWidth="11.42578125" defaultRowHeight="15"/>
  <cols>
    <col min="1" max="1" width="29" style="48" bestFit="1" customWidth="1"/>
    <col min="2" max="2" width="70.42578125" style="48" customWidth="1"/>
  </cols>
  <sheetData>
    <row r="1" spans="1:2" ht="21">
      <c r="A1" s="174" t="s">
        <v>218</v>
      </c>
      <c r="B1" s="174"/>
    </row>
    <row r="2" spans="1:2" ht="21">
      <c r="A2" s="49" t="s">
        <v>219</v>
      </c>
      <c r="B2" s="49" t="s">
        <v>220</v>
      </c>
    </row>
    <row r="3" spans="1:2">
      <c r="A3" s="50" t="s">
        <v>221</v>
      </c>
      <c r="B3" s="51" t="s">
        <v>222</v>
      </c>
    </row>
    <row r="4" spans="1:2" ht="45">
      <c r="A4" s="50" t="s">
        <v>223</v>
      </c>
      <c r="B4" s="51" t="s">
        <v>224</v>
      </c>
    </row>
    <row r="5" spans="1:2" ht="45">
      <c r="A5" s="50" t="s">
        <v>225</v>
      </c>
      <c r="B5" s="51" t="s">
        <v>226</v>
      </c>
    </row>
    <row r="6" spans="1:2" ht="30">
      <c r="A6" s="50" t="s">
        <v>227</v>
      </c>
      <c r="B6" s="51" t="s">
        <v>228</v>
      </c>
    </row>
    <row r="7" spans="1:2" ht="30">
      <c r="A7" s="50" t="s">
        <v>229</v>
      </c>
      <c r="B7" s="51" t="s">
        <v>228</v>
      </c>
    </row>
    <row r="8" spans="1:2" ht="150">
      <c r="A8" s="50" t="s">
        <v>230</v>
      </c>
      <c r="B8" s="51" t="s">
        <v>231</v>
      </c>
    </row>
    <row r="9" spans="1:2" ht="30">
      <c r="A9" s="50" t="s">
        <v>232</v>
      </c>
      <c r="B9" s="51" t="s">
        <v>233</v>
      </c>
    </row>
    <row r="10" spans="1:2" ht="30">
      <c r="A10" s="50" t="s">
        <v>234</v>
      </c>
      <c r="B10" s="51" t="s">
        <v>235</v>
      </c>
    </row>
    <row r="11" spans="1:2" ht="75">
      <c r="A11" s="50" t="s">
        <v>236</v>
      </c>
      <c r="B11" s="51" t="s">
        <v>237</v>
      </c>
    </row>
    <row r="12" spans="1:2" ht="30">
      <c r="A12" s="50" t="s">
        <v>238</v>
      </c>
      <c r="B12" s="51" t="s">
        <v>239</v>
      </c>
    </row>
    <row r="13" spans="1:2" ht="300">
      <c r="A13" s="50" t="s">
        <v>240</v>
      </c>
      <c r="B13" s="51" t="s">
        <v>241</v>
      </c>
    </row>
    <row r="14" spans="1:2" ht="30">
      <c r="A14" s="50" t="s">
        <v>242</v>
      </c>
      <c r="B14" s="51" t="s">
        <v>243</v>
      </c>
    </row>
    <row r="15" spans="1:2" ht="30">
      <c r="A15" s="50" t="s">
        <v>244</v>
      </c>
      <c r="B15" s="51" t="s">
        <v>245</v>
      </c>
    </row>
    <row r="16" spans="1:2" ht="45">
      <c r="A16" s="50" t="s">
        <v>246</v>
      </c>
      <c r="B16" s="51" t="s">
        <v>247</v>
      </c>
    </row>
    <row r="17" spans="1:2" ht="30">
      <c r="A17" s="50" t="s">
        <v>248</v>
      </c>
      <c r="B17" s="51" t="s">
        <v>249</v>
      </c>
    </row>
    <row r="18" spans="1:2" ht="30">
      <c r="A18" s="50" t="s">
        <v>250</v>
      </c>
      <c r="B18" s="51" t="s">
        <v>251</v>
      </c>
    </row>
    <row r="19" spans="1:2" ht="60">
      <c r="A19" s="50" t="s">
        <v>252</v>
      </c>
      <c r="B19" s="51" t="s">
        <v>253</v>
      </c>
    </row>
    <row r="20" spans="1:2" ht="45">
      <c r="A20" s="50" t="s">
        <v>254</v>
      </c>
      <c r="B20" s="51" t="s">
        <v>255</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5"/>
  <sheetViews>
    <sheetView topLeftCell="E1" workbookViewId="0">
      <selection activeCell="H11" sqref="H11"/>
    </sheetView>
  </sheetViews>
  <sheetFormatPr defaultColWidth="11.42578125" defaultRowHeight="15"/>
  <cols>
    <col min="1" max="1" width="45.85546875" customWidth="1"/>
    <col min="2" max="2" width="120.140625" customWidth="1"/>
    <col min="3" max="3" width="33.85546875" customWidth="1"/>
    <col min="4" max="4" width="53" customWidth="1"/>
    <col min="5" max="5" width="46.5703125" customWidth="1"/>
    <col min="6" max="6" width="15.7109375" bestFit="1" customWidth="1"/>
    <col min="7" max="7" width="20.7109375" bestFit="1" customWidth="1"/>
    <col min="8" max="8" width="177.140625" bestFit="1" customWidth="1"/>
  </cols>
  <sheetData>
    <row r="1" spans="1:8" s="29" customFormat="1">
      <c r="A1" s="29" t="s">
        <v>256</v>
      </c>
      <c r="B1" s="29" t="s">
        <v>257</v>
      </c>
      <c r="C1" s="29" t="s">
        <v>258</v>
      </c>
      <c r="D1" s="29" t="s">
        <v>259</v>
      </c>
      <c r="E1" s="29" t="s">
        <v>15</v>
      </c>
      <c r="F1" s="29" t="s">
        <v>28</v>
      </c>
      <c r="G1" s="29" t="s">
        <v>33</v>
      </c>
      <c r="H1" s="29" t="s">
        <v>2</v>
      </c>
    </row>
    <row r="2" spans="1:8">
      <c r="A2" t="s">
        <v>260</v>
      </c>
      <c r="B2" t="s">
        <v>261</v>
      </c>
      <c r="C2" t="s">
        <v>262</v>
      </c>
      <c r="D2" s="47" t="s">
        <v>263</v>
      </c>
      <c r="E2" s="10" t="s">
        <v>264</v>
      </c>
      <c r="F2" t="s">
        <v>68</v>
      </c>
      <c r="G2" t="s">
        <v>118</v>
      </c>
      <c r="H2" t="s">
        <v>265</v>
      </c>
    </row>
    <row r="3" spans="1:8">
      <c r="A3" t="s">
        <v>184</v>
      </c>
      <c r="B3" t="s">
        <v>266</v>
      </c>
      <c r="C3" t="s">
        <v>50</v>
      </c>
      <c r="D3" s="47" t="s">
        <v>267</v>
      </c>
      <c r="E3" s="10" t="s">
        <v>189</v>
      </c>
      <c r="F3" t="s">
        <v>268</v>
      </c>
      <c r="G3" t="s">
        <v>103</v>
      </c>
      <c r="H3" t="s">
        <v>269</v>
      </c>
    </row>
    <row r="4" spans="1:8">
      <c r="A4" t="s">
        <v>194</v>
      </c>
      <c r="B4" t="s">
        <v>176</v>
      </c>
      <c r="C4" t="s">
        <v>177</v>
      </c>
      <c r="D4" s="47" t="s">
        <v>51</v>
      </c>
      <c r="E4" s="10" t="s">
        <v>270</v>
      </c>
      <c r="F4" t="s">
        <v>53</v>
      </c>
      <c r="G4" t="s">
        <v>58</v>
      </c>
      <c r="H4" t="s">
        <v>271</v>
      </c>
    </row>
    <row r="5" spans="1:8">
      <c r="A5" t="s">
        <v>272</v>
      </c>
      <c r="B5" t="s">
        <v>49</v>
      </c>
      <c r="C5" t="s">
        <v>273</v>
      </c>
      <c r="D5" s="47" t="s">
        <v>67</v>
      </c>
      <c r="E5" s="10" t="s">
        <v>274</v>
      </c>
      <c r="G5" t="s">
        <v>275</v>
      </c>
      <c r="H5" t="s">
        <v>276</v>
      </c>
    </row>
    <row r="6" spans="1:8">
      <c r="A6" t="s">
        <v>277</v>
      </c>
      <c r="B6" t="s">
        <v>66</v>
      </c>
      <c r="C6" t="s">
        <v>187</v>
      </c>
      <c r="D6" s="47" t="s">
        <v>82</v>
      </c>
      <c r="E6" s="10" t="s">
        <v>278</v>
      </c>
      <c r="H6" t="s">
        <v>279</v>
      </c>
    </row>
    <row r="7" spans="1:8">
      <c r="A7" t="s">
        <v>280</v>
      </c>
      <c r="B7" t="s">
        <v>142</v>
      </c>
      <c r="C7" t="s">
        <v>281</v>
      </c>
      <c r="D7" s="47" t="s">
        <v>282</v>
      </c>
      <c r="E7" s="10" t="s">
        <v>283</v>
      </c>
      <c r="H7" t="s">
        <v>284</v>
      </c>
    </row>
    <row r="8" spans="1:8" ht="30">
      <c r="A8" t="s">
        <v>285</v>
      </c>
      <c r="B8" t="s">
        <v>286</v>
      </c>
      <c r="C8" t="s">
        <v>287</v>
      </c>
      <c r="D8" s="47" t="s">
        <v>288</v>
      </c>
      <c r="E8" s="10" t="s">
        <v>289</v>
      </c>
      <c r="H8" t="s">
        <v>290</v>
      </c>
    </row>
    <row r="9" spans="1:8">
      <c r="A9" t="s">
        <v>291</v>
      </c>
      <c r="B9" t="s">
        <v>292</v>
      </c>
      <c r="C9" s="47" t="s">
        <v>113</v>
      </c>
      <c r="D9" s="47" t="s">
        <v>293</v>
      </c>
      <c r="E9" s="10" t="s">
        <v>294</v>
      </c>
      <c r="H9" t="s">
        <v>295</v>
      </c>
    </row>
    <row r="10" spans="1:8">
      <c r="A10" t="s">
        <v>296</v>
      </c>
      <c r="B10" t="s">
        <v>297</v>
      </c>
      <c r="D10" s="47" t="s">
        <v>298</v>
      </c>
      <c r="E10" s="10" t="s">
        <v>299</v>
      </c>
      <c r="H10" t="s">
        <v>300</v>
      </c>
    </row>
    <row r="11" spans="1:8">
      <c r="A11" t="s">
        <v>62</v>
      </c>
      <c r="D11" s="47" t="s">
        <v>301</v>
      </c>
      <c r="E11" s="10" t="s">
        <v>83</v>
      </c>
      <c r="H11" t="s">
        <v>3</v>
      </c>
    </row>
    <row r="12" spans="1:8">
      <c r="A12" t="s">
        <v>121</v>
      </c>
      <c r="D12" s="47" t="s">
        <v>302</v>
      </c>
      <c r="E12" s="10" t="s">
        <v>303</v>
      </c>
      <c r="H12" t="s">
        <v>304</v>
      </c>
    </row>
    <row r="13" spans="1:8">
      <c r="A13" t="s">
        <v>305</v>
      </c>
      <c r="D13" s="47" t="s">
        <v>306</v>
      </c>
      <c r="E13" s="10" t="s">
        <v>307</v>
      </c>
      <c r="H13" t="s">
        <v>308</v>
      </c>
    </row>
    <row r="14" spans="1:8">
      <c r="A14" t="s">
        <v>309</v>
      </c>
      <c r="D14" s="47" t="s">
        <v>199</v>
      </c>
      <c r="E14" s="10" t="s">
        <v>310</v>
      </c>
      <c r="F14" s="10"/>
      <c r="H14" t="s">
        <v>311</v>
      </c>
    </row>
    <row r="15" spans="1:8">
      <c r="A15" t="s">
        <v>312</v>
      </c>
      <c r="D15" s="47" t="s">
        <v>178</v>
      </c>
      <c r="E15" s="10" t="s">
        <v>52</v>
      </c>
      <c r="F15" s="10"/>
      <c r="H15" t="s">
        <v>313</v>
      </c>
    </row>
    <row r="16" spans="1:8">
      <c r="A16" t="s">
        <v>314</v>
      </c>
      <c r="D16" s="47" t="s">
        <v>315</v>
      </c>
      <c r="E16" s="10" t="s">
        <v>114</v>
      </c>
      <c r="F16" s="10"/>
      <c r="H16" t="s">
        <v>316</v>
      </c>
    </row>
    <row r="17" spans="1:8">
      <c r="A17" t="s">
        <v>317</v>
      </c>
      <c r="D17" s="47" t="s">
        <v>318</v>
      </c>
      <c r="E17" s="10" t="s">
        <v>179</v>
      </c>
      <c r="F17" s="10"/>
      <c r="H17" t="s">
        <v>319</v>
      </c>
    </row>
    <row r="18" spans="1:8">
      <c r="A18" t="s">
        <v>320</v>
      </c>
      <c r="D18" s="47" t="s">
        <v>188</v>
      </c>
      <c r="E18" s="10" t="s">
        <v>321</v>
      </c>
      <c r="F18" s="10"/>
      <c r="H18" t="s">
        <v>322</v>
      </c>
    </row>
    <row r="19" spans="1:8">
      <c r="A19" t="s">
        <v>323</v>
      </c>
      <c r="D19" s="47" t="s">
        <v>324</v>
      </c>
      <c r="E19" s="10" t="s">
        <v>325</v>
      </c>
      <c r="F19" s="10"/>
      <c r="H19" t="s">
        <v>326</v>
      </c>
    </row>
    <row r="20" spans="1:8">
      <c r="A20" t="s">
        <v>206</v>
      </c>
      <c r="D20" s="47" t="s">
        <v>327</v>
      </c>
      <c r="E20" s="10" t="s">
        <v>200</v>
      </c>
      <c r="F20" s="10"/>
      <c r="H20" t="s">
        <v>328</v>
      </c>
    </row>
    <row r="21" spans="1:8">
      <c r="A21" t="s">
        <v>329</v>
      </c>
      <c r="C21" s="47"/>
      <c r="D21" s="47" t="s">
        <v>330</v>
      </c>
      <c r="E21" s="10"/>
      <c r="F21" s="10"/>
      <c r="H21" t="s">
        <v>331</v>
      </c>
    </row>
    <row r="22" spans="1:8">
      <c r="A22" t="s">
        <v>332</v>
      </c>
      <c r="D22" s="47" t="s">
        <v>113</v>
      </c>
    </row>
    <row r="23" spans="1:8">
      <c r="A23" t="s">
        <v>333</v>
      </c>
    </row>
    <row r="24" spans="1:8">
      <c r="A24" t="s">
        <v>334</v>
      </c>
    </row>
    <row r="25" spans="1:8">
      <c r="A25" t="s">
        <v>335</v>
      </c>
    </row>
    <row r="26" spans="1:8">
      <c r="A26" t="s">
        <v>336</v>
      </c>
    </row>
    <row r="27" spans="1:8">
      <c r="A27" t="s">
        <v>337</v>
      </c>
    </row>
    <row r="28" spans="1:8">
      <c r="A28" t="s">
        <v>338</v>
      </c>
    </row>
    <row r="29" spans="1:8">
      <c r="A29" t="s">
        <v>339</v>
      </c>
    </row>
    <row r="30" spans="1:8">
      <c r="A30" t="s">
        <v>340</v>
      </c>
    </row>
    <row r="31" spans="1:8">
      <c r="A31" t="s">
        <v>341</v>
      </c>
    </row>
    <row r="32" spans="1:8">
      <c r="A32" t="s">
        <v>342</v>
      </c>
    </row>
    <row r="33" spans="1:1">
      <c r="A33" t="s">
        <v>343</v>
      </c>
    </row>
    <row r="34" spans="1:1">
      <c r="A34" t="s">
        <v>344</v>
      </c>
    </row>
    <row r="35" spans="1:1">
      <c r="A35" t="s">
        <v>61</v>
      </c>
    </row>
    <row r="36" spans="1:1">
      <c r="A36" t="s">
        <v>345</v>
      </c>
    </row>
    <row r="37" spans="1:1">
      <c r="A37" t="s">
        <v>346</v>
      </c>
    </row>
    <row r="38" spans="1:1">
      <c r="A38" t="s">
        <v>347</v>
      </c>
    </row>
    <row r="39" spans="1:1">
      <c r="A39" t="s">
        <v>348</v>
      </c>
    </row>
    <row r="40" spans="1:1">
      <c r="A40" t="s">
        <v>349</v>
      </c>
    </row>
    <row r="41" spans="1:1">
      <c r="A41" t="s">
        <v>350</v>
      </c>
    </row>
    <row r="42" spans="1:1">
      <c r="A42" t="s">
        <v>351</v>
      </c>
    </row>
    <row r="43" spans="1:1">
      <c r="A43" t="s">
        <v>352</v>
      </c>
    </row>
    <row r="44" spans="1:1">
      <c r="A44" t="s">
        <v>353</v>
      </c>
    </row>
    <row r="45" spans="1:1">
      <c r="A45" t="s">
        <v>354</v>
      </c>
    </row>
  </sheetData>
  <sheetProtection formatCells="0" formatColumns="0" formatRows="0" insertColumns="0" insertRows="0" insertHyperlinks="0" deleteColumns="0" deleteRows="0" sort="0" autoFilter="0" pivotTables="0"/>
  <sortState xmlns:xlrd2="http://schemas.microsoft.com/office/spreadsheetml/2017/richdata2" ref="E2:E20">
    <sortCondition ref="E2:E20"/>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7EE538C-ECF9-4483-B501-2D8D83E0ADA0}"/>
</file>

<file path=customXml/itemProps2.xml><?xml version="1.0" encoding="utf-8"?>
<ds:datastoreItem xmlns:ds="http://schemas.openxmlformats.org/officeDocument/2006/customXml" ds:itemID="{1BD912C2-67FF-4F74-B857-B8D2F5FE6CA6}"/>
</file>

<file path=customXml/itemProps3.xml><?xml version="1.0" encoding="utf-8"?>
<ds:datastoreItem xmlns:ds="http://schemas.openxmlformats.org/officeDocument/2006/customXml" ds:itemID="{265251AB-C88B-4079-B78F-2291AC2E7AB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Heidi Vanessa Saray Guataquira</cp:lastModifiedBy>
  <cp:revision/>
  <dcterms:created xsi:type="dcterms:W3CDTF">2021-01-25T18:44:53Z</dcterms:created>
  <dcterms:modified xsi:type="dcterms:W3CDTF">2026-05-06T17:35:24Z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