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julia\Downloads\"/>
    </mc:Choice>
  </mc:AlternateContent>
  <xr:revisionPtr revIDLastSave="0" documentId="13_ncr:1_{6AB67C58-7A6A-4C68-AB2C-815670E99A20}" xr6:coauthVersionLast="47" xr6:coauthVersionMax="47" xr10:uidLastSave="{00000000-0000-0000-0000-000000000000}"/>
  <bookViews>
    <workbookView xWindow="-120" yWindow="-120" windowWidth="20730" windowHeight="11040" xr2:uid="{00000000-000D-0000-FFFF-FFFF00000000}"/>
  </bookViews>
  <sheets>
    <sheet name="PG NC" sheetId="1" r:id="rId1"/>
    <sheet name="Instrucciones" sheetId="3" r:id="rId2"/>
    <sheet name="Listas" sheetId="2" r:id="rId3"/>
  </sheets>
  <definedNames>
    <definedName name="_xlnm._FilterDatabase" localSheetId="0" hidden="1">'PG NC'!$G$11:$G$15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9" i="1" l="1"/>
  <c r="AT15" i="1"/>
  <c r="AT14" i="1"/>
  <c r="AT13" i="1"/>
  <c r="AT12" i="1"/>
  <c r="AT11" i="1"/>
  <c r="AT20" i="1"/>
  <c r="AT19" i="1"/>
  <c r="AT18" i="1"/>
  <c r="AT17" i="1"/>
  <c r="AA16" i="1"/>
  <c r="Z15" i="1"/>
  <c r="Z14" i="1"/>
  <c r="Z13" i="1"/>
  <c r="Z11" i="1"/>
  <c r="AS14" i="1"/>
  <c r="AN14" i="1"/>
  <c r="AI14" i="1"/>
  <c r="AD14" i="1"/>
  <c r="AF14" i="1"/>
  <c r="Y14" i="1"/>
  <c r="T14" i="1"/>
  <c r="T15" i="1"/>
  <c r="AS15" i="1" s="1"/>
  <c r="T13" i="1"/>
  <c r="AS13" i="1" s="1"/>
  <c r="T12" i="1"/>
  <c r="AS12" i="1" s="1"/>
  <c r="T11" i="1"/>
  <c r="AS11" i="1" s="1"/>
  <c r="AN20" i="1"/>
  <c r="AP20" i="1" s="1"/>
  <c r="AI20" i="1"/>
  <c r="AK20" i="1" s="1"/>
  <c r="AD20" i="1"/>
  <c r="AF20" i="1" s="1"/>
  <c r="Y20" i="1"/>
  <c r="AA20" i="1" s="1"/>
  <c r="AN19" i="1"/>
  <c r="AP19" i="1" s="1"/>
  <c r="AI19" i="1"/>
  <c r="AK19" i="1" s="1"/>
  <c r="AD19" i="1"/>
  <c r="AF19" i="1" s="1"/>
  <c r="Y19" i="1"/>
  <c r="AN18" i="1"/>
  <c r="AP18" i="1" s="1"/>
  <c r="AI18" i="1"/>
  <c r="AK18" i="1" s="1"/>
  <c r="AD18" i="1"/>
  <c r="AF18" i="1" s="1"/>
  <c r="Y18" i="1"/>
  <c r="AA18" i="1" s="1"/>
  <c r="AN17" i="1"/>
  <c r="AP17" i="1" s="1"/>
  <c r="AI17" i="1"/>
  <c r="AK17" i="1" s="1"/>
  <c r="AD17" i="1"/>
  <c r="AF17" i="1" s="1"/>
  <c r="Y17" i="1"/>
  <c r="T20" i="1"/>
  <c r="AS20" i="1" s="1"/>
  <c r="T19" i="1"/>
  <c r="AS19" i="1" s="1"/>
  <c r="T18" i="1"/>
  <c r="AS18" i="1" s="1"/>
  <c r="T17" i="1"/>
  <c r="AS17" i="1" s="1"/>
  <c r="AN12" i="1"/>
  <c r="AP12" i="1" s="1"/>
  <c r="AN13" i="1"/>
  <c r="AP13" i="1" s="1"/>
  <c r="AP14" i="1"/>
  <c r="AN15" i="1"/>
  <c r="AP15" i="1" s="1"/>
  <c r="AN11" i="1"/>
  <c r="AP11" i="1" s="1"/>
  <c r="AI12" i="1"/>
  <c r="AK12" i="1" s="1"/>
  <c r="AI13" i="1"/>
  <c r="AK13" i="1" s="1"/>
  <c r="AK14" i="1"/>
  <c r="AI15" i="1"/>
  <c r="AK15" i="1" s="1"/>
  <c r="AI11" i="1"/>
  <c r="AK11" i="1" s="1"/>
  <c r="AD12" i="1"/>
  <c r="AF12" i="1" s="1"/>
  <c r="AD13" i="1"/>
  <c r="AF13" i="1" s="1"/>
  <c r="AD15" i="1"/>
  <c r="AF15" i="1" s="1"/>
  <c r="AD11" i="1"/>
  <c r="AF11" i="1" s="1"/>
  <c r="Y12" i="1"/>
  <c r="AA12" i="1" s="1"/>
  <c r="Y13" i="1"/>
  <c r="AA14" i="1"/>
  <c r="Y15" i="1"/>
  <c r="Y11" i="1"/>
  <c r="AA19" i="1" l="1"/>
  <c r="AA21" i="1" s="1"/>
  <c r="AA17" i="1"/>
  <c r="AA15" i="1"/>
  <c r="AA13" i="1"/>
  <c r="AA11" i="1"/>
  <c r="AU14" i="1"/>
  <c r="AP21" i="1"/>
  <c r="AF21" i="1"/>
  <c r="AK16" i="1"/>
  <c r="AF16" i="1"/>
  <c r="AK21" i="1"/>
  <c r="AU15" i="1"/>
  <c r="AP16" i="1"/>
  <c r="AU20" i="1"/>
  <c r="AU19" i="1"/>
  <c r="AU21" i="1" s="1"/>
  <c r="AU18" i="1"/>
  <c r="AU17" i="1"/>
  <c r="AU13" i="1"/>
  <c r="AU12" i="1"/>
  <c r="AU11" i="1"/>
  <c r="AU16" i="1" s="1"/>
  <c r="AF22" i="1" l="1"/>
  <c r="AK22" i="1"/>
  <c r="AA22" i="1"/>
  <c r="AP22" i="1"/>
  <c r="AU22" i="1" l="1"/>
</calcChain>
</file>

<file path=xl/sharedStrings.xml><?xml version="1.0" encoding="utf-8"?>
<sst xmlns="http://schemas.openxmlformats.org/spreadsheetml/2006/main" count="457" uniqueCount="315">
  <si>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</si>
  <si>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</si>
  <si>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</si>
  <si>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Relaciones Estratégicas</t>
  </si>
  <si>
    <t>CONTROL DE CAMBIOS</t>
  </si>
  <si>
    <t>VERSIÓN</t>
  </si>
  <si>
    <t>FECHA</t>
  </si>
  <si>
    <t>DESCRIPCIÓN</t>
  </si>
  <si>
    <t>DEPENDENCIAS ASOCIADAS</t>
  </si>
  <si>
    <t>Dirección de Relaciones Políticas</t>
  </si>
  <si>
    <t>Publicación del plan de gestión aprobado CIGD. Caso HOLA: 23229</t>
  </si>
  <si>
    <t>Publicación ajuste del plan de gestión aprobado por OAP. Caso HOLA: 48970</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</si>
  <si>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</si>
  <si>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</si>
  <si>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</si>
  <si>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</si>
  <si>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</si>
  <si>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</si>
  <si>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</si>
  <si>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</si>
  <si>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</si>
  <si>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</si>
  <si>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</si>
  <si>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</si>
  <si>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</si>
  <si>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</si>
  <si>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</si>
  <si>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</si>
  <si>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</si>
  <si>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</si>
  <si>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</si>
  <si>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</si>
  <si>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</si>
  <si>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</si>
  <si>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</si>
  <si>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</si>
  <si>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</si>
  <si>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</si>
  <si>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</si>
  <si>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</si>
  <si>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</si>
  <si>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</si>
  <si>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</si>
  <si>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</si>
  <si>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</si>
  <si>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</si>
  <si>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</si>
  <si>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</si>
  <si>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</si>
  <si>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</si>
  <si>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</si>
  <si>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</si>
  <si>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</si>
  <si>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r>
      <t>Tramitar oportunamente el 100% de los asuntos normativos y de control político que realice el Concejo de Bogotá</t>
    </r>
    <r>
      <rPr>
        <sz val="11"/>
        <rFont val="Calibri Light"/>
        <family val="2"/>
        <scheme val="major"/>
      </rPr>
      <t>.</t>
    </r>
  </si>
  <si>
    <t>5. Bogotá confía en su gobierno</t>
  </si>
  <si>
    <t>5.32. Gobierno abierto, íntegro, transparente y corresponsable  </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</si>
  <si>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</si>
  <si>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8020 - Fortalecimiento de las relaciones estratégicas de los actores políticos de los diferentes niveles que influyan en la implementación de los programas de la administración Distrital Bogotá D.C.</t>
  </si>
  <si>
    <t xml:space="preserve">PEI - Promover la transparencia, la integridad y la participación en la gestión pública, para mejorar la gobernabilidad democrática distrital y local. </t>
  </si>
  <si>
    <t>No Aplica</t>
  </si>
  <si>
    <t>Eficacia</t>
  </si>
  <si>
    <t>Porcentaje de requerimientos tramitados del Concejo de Bogotá (debates, proposiciones y proyectos de acuerdo)</t>
  </si>
  <si>
    <t>Sin dato</t>
  </si>
  <si>
    <t>Requerimientos tramitados del Concejo de Bogotá/Requerimientos recibidos del Concejo de Bogotá</t>
  </si>
  <si>
    <t>Constante</t>
  </si>
  <si>
    <t>Matriz 1 Debates
Matirz 2 Proposiciones Matriz 3 Proyectos de acuerdo</t>
  </si>
  <si>
    <t>Asuntos Normativos: Base de datos del Sistema de Información HESMAP   de los trámites realizados a los proyectos de Acuerdo.
Control Político: Base de datos del Sistema de Información HESMAP  de los trámites y respuestas a las proposiciones enviadas por el Concejo de Bogotá, D.C.</t>
  </si>
  <si>
    <t>DRP - Dirección de Relaciones Políticas</t>
  </si>
  <si>
    <r>
      <rPr>
        <b/>
        <sz val="11"/>
        <color theme="1"/>
        <rFont val="Calibri Light"/>
        <family val="2"/>
        <scheme val="major"/>
      </rPr>
      <t>Proyectos de acuerdo Concejo primer trimestre:</t>
    </r>
    <r>
      <rPr>
        <sz val="11"/>
        <color theme="1"/>
        <rFont val="Calibri Light"/>
        <family val="2"/>
        <scheme val="major"/>
      </rPr>
      <t xml:space="preserve"> Durante el primer trimestre de la vigencia 2026 se tramitaron 236 proyectos de acuerdo, realizando 1178 solicitudes de comentarios a las distintas dependencias de la SDG o a otras entidades distritales, cumpliendo con el 100% de los trámites solicitados por el Concejo de Bogotá. 
</t>
    </r>
    <r>
      <rPr>
        <b/>
        <sz val="11"/>
        <color theme="1"/>
        <rFont val="Calibri Light"/>
        <family val="2"/>
        <scheme val="major"/>
      </rPr>
      <t xml:space="preserve">Debates Control político Concejo primer trimestre: </t>
    </r>
    <r>
      <rPr>
        <sz val="11"/>
        <color theme="1"/>
        <rFont val="Calibri Light"/>
        <family val="2"/>
        <scheme val="major"/>
      </rPr>
      <t xml:space="preserve">Durante el primer trimestre de la vigenica 2026 se tramitaron en total 95 debates de control político. De estos, 29 tiene estado ""NA"" No aplica  ya que en estos debates no estaba citada la SDG y no tenía competencia por lo tanto no se requirió tramitar insumos para el debade. Los 66 debates restantes si fueron tramitados al 100% entregando los insumos a tiempo. 
</t>
    </r>
    <r>
      <rPr>
        <b/>
        <sz val="11"/>
        <color theme="1"/>
        <rFont val="Calibri Light"/>
        <family val="2"/>
        <scheme val="major"/>
      </rPr>
      <t>Proposiciones Concejo primer trimestre</t>
    </r>
    <r>
      <rPr>
        <sz val="11"/>
        <color theme="1"/>
        <rFont val="Calibri Light"/>
        <family val="2"/>
        <scheme val="major"/>
      </rPr>
      <t>: Durante el primer trimestre de la vigencia 2026 se tramitaron 128 proposiciones en total. De estas, 51 correspondieron a NO COMPETENCIA por tanto no requirieron trámite; 77 cumplieron con el trámite requierdo, cumpliendo con el 100% de los trámites solicitados por el Concejo de Bogotá."</t>
    </r>
  </si>
  <si>
    <t>"Se hace entrega de:
MT1 REPORTE ASUNTOS NORMATIVOS CONCEJO 2026
MT1 REPORTE DEBATES CONTROL POLÍTICO CONCEJO 2026
MT1 REPORTE PROPOSICIONES CONCEJO 2026"</t>
  </si>
  <si>
    <t>MT2</t>
  </si>
  <si>
    <t>Realizar el 100% de las actividades para la coordinación logística, conforme al calendario remitido por la autoridad electoral en los procesos típicos y atípicos que se convoquen en el Distrito Capital.</t>
  </si>
  <si>
    <t xml:space="preserve">PES - Producir información sobre participación incidente, políticas públicas y relaciones políticas, que fomente la transparencia, la democracia, la generación de una visión compartida de Ciudad y la toma de decisiones basada en evidencia. </t>
  </si>
  <si>
    <t xml:space="preserve">Porcentaje de actividades logisticas del  calendario electoral 2025  </t>
  </si>
  <si>
    <t xml:space="preserve">Procentaje de actividades logísticas realizadas para el  Calendario Electoral </t>
  </si>
  <si>
    <t>Calendario Electoral 2025</t>
  </si>
  <si>
    <t>Actividades programadas/Actividades realizadas</t>
  </si>
  <si>
    <t>Reporte de las actividades  logísticas realizadas para el Calendario Electoral 2026</t>
  </si>
  <si>
    <t xml:space="preserve">Informes, actas de reunión, fotografias , documentos </t>
  </si>
  <si>
    <t>"Se logró el cumplimiento al 100% en el trimestre de fortalecer la gobernabilidad y la gobernanza democrática; se gestionó y coordinó la logística y se brindó el apoyo institucional al 100% en el proceso Electoral de Congreso de la Republica del 8 de marzo 2026, garantizando y cumpliendo con el principal objetivo, la transparencia y participación ciudadana asegurando la infraestructura electoral.
Se entregan 21 soportes como evidencia de las acciones realizadas desde la DRP. Entre estos se relacionan: Actas de las Comisiones Distritales, Acta de comité técnico electoral, Acta de mesa técnica, Resolución designación de claveros, Actas de entrega de equipos de computo, préstamo de vehículos, documentos para la distribución de apoyos en PMU, documento de designación de jurados, correos electrónico de coordinación de mesas y reuniones de coordinación, registros fotográficos entre otros."</t>
  </si>
  <si>
    <r>
      <t xml:space="preserve">Se adjunta informe final del proceso electroral: </t>
    </r>
    <r>
      <rPr>
        <b/>
        <i/>
        <u/>
        <sz val="11"/>
        <color rgb="FF000000"/>
        <rFont val="Calibri Light"/>
      </rPr>
      <t>Informe final Ministerio Interior Elecciones Congreso 2026</t>
    </r>
    <r>
      <rPr>
        <sz val="11"/>
        <color rgb="FF000000"/>
        <rFont val="Calibri Light"/>
      </rPr>
      <t xml:space="preserve"> como evidencia según el entregable de la meta.</t>
    </r>
  </si>
  <si>
    <t>MT3</t>
  </si>
  <si>
    <t xml:space="preserve">Tramitar el 100% de las delegaciones a las sesiones  que soliciten la Juntas  Administradoras Locales, en las que sea convocada la Secretaría Distrital de Gobierno. </t>
  </si>
  <si>
    <t>Porcentaje de delegaciones tramitadas</t>
  </si>
  <si>
    <t xml:space="preserve">Porcentaje de delegaciones tramitadas donde sea convocado el Secretario de Gobierno. </t>
  </si>
  <si>
    <t>Sesiones JAL donde convoca al Secretario de Gobierno 2025</t>
  </si>
  <si>
    <t>Sesiones JAL que convocan al Secretario de Gobierno/Delegaciones tramitadas</t>
  </si>
  <si>
    <t>Reporte de las delegaciones tramitadas para las sesiones JAL donde fue convocado el Secretario de Gobierno</t>
  </si>
  <si>
    <t>Delegaciones</t>
  </si>
  <si>
    <t xml:space="preserve">Durante el primer trimestre de la vigencia 2026, se tramitaron 62 delegaciones a sesiones solicitadas por las JAL. De estas, 59 delegaciones se tramitaron cumpliendo los tiempos establecidos, logrando el 100% de los trámites solicitados por las JAL. Las 3 restantes se reportan por "Fuera de tiempo" debido a que 2 de ellas fueron solicitadas por las JAL extemporáneamente, esto significa que remitieron la solicitud a las SDG sin cumplir con los tiempos establecidos para el trámite de las delegaciones anteriores al desarrollo de las sesiones convocadas y 1 solicitud no fue una sesión JAL, sino una comunicación informativa de la agenda del mes de marzo por tal motivo no requería ningún trámite.  </t>
  </si>
  <si>
    <t>Se hace entrega de la matriz: MT3 DELEGACIONES JUNTAS ADMINISTRADORAS LOCALES 2026</t>
  </si>
  <si>
    <t>MT4</t>
  </si>
  <si>
    <t>Tramitar oportunamente el 100% de los asuntos legislativos y de control político que realice el Congreso de la República.</t>
  </si>
  <si>
    <t>Porcentaje de requerimientos tramitados del Congreso de la República (control político y asuntos normativos)</t>
  </si>
  <si>
    <t>Requerimientos tramitados del Congreso de la República/Requerimientos recibidos del Congreso de la República</t>
  </si>
  <si>
    <t>Matriz 1 control político Congreso
Matriz 2 Asuntos Legislativos Congreso</t>
  </si>
  <si>
    <t>Asuntos Legislativos: Base de datos del Sistema de Información HESMAP   de los trámites realizados a los proyectos de Proyectos de Ley.
Control Político: Base de datos del Sistema de Información HESMAP  de los trámites y respuestas a las proposiciones enviadas por el Congreso de la República</t>
  </si>
  <si>
    <t>"Asuntos Legislativos Congreso: Durante el primer trimestre de la vigencia 2026, se realizaron 45 solicitudes de comentarios a Proyectos de Ley promovidos por Cámara o Senado de interés para el Distrito. Se tramitó el 100% de las solicitudes. La Secretaria Distrital de Gobierno es la entidad encargada de recopilar y remitir a las Secretarias cabeza de sector competentes, los proyectos de Ley y de Acto Legislativo que involucren al Distrito Capital en sus análisis. Los trámites son de oficio lo que indica que son por iniciativa propia.
Control político Congreso: Durante el primer trimestre de la vigencia 2026, se tramitaron 5 solicitudes de control político del Congreso. De estas, 4 se tramitaron cumpliendo los tiempos establecidos y la restante, se tramitó, la diferencia radica en la fecha de notificación de participación. La audiencia pública solicitada por el H.R. Alirio Uribe, se notificó posterior al evento pero se hizo el acompañamiento por parte de las entidades competentes. La invitación del H.S. Pablo Catatumbo, llegó extemporánea a la SDG pero por otras fuentes de información fue posible participar en la sesión por tanto se toma como tramitada.      "</t>
  </si>
  <si>
    <t>Se hace entrega de:
MT4 REPORTE ASUNTOS LEGISLATIVOS CONGRESO 2026
MT4 REPORTE CONTROL POLÍTICO CONGRESO 2026</t>
  </si>
  <si>
    <t>MT5</t>
  </si>
  <si>
    <t>Hacer el seguimiento del 100% de las sesiones ordinarias y extraordinarias del Concejo de Bogotá.</t>
  </si>
  <si>
    <t>Porcentaje de sesiones a las que se les hace seguimiento</t>
  </si>
  <si>
    <t>Información HESMPA 2025</t>
  </si>
  <si>
    <t>Número de sesiones del Concejo a las que se les hace seguimiento /Número de sesiones realizadas por el Concejo de Bogotá</t>
  </si>
  <si>
    <t>Documentos de seguimiento de las sesiones del Concejo de Bogotá.</t>
  </si>
  <si>
    <t xml:space="preserve">Base de datos del Sistema de Informción HESMAP </t>
  </si>
  <si>
    <t xml:space="preserve">Durante los meses de enero, febrero y marzo de la vigencia 2026 se cumplió al 100% con el seguimiento a las sesiones del Concejo de Bogotá. En total fueron 75 sesiones en el trimestre. 
* En enero se realizó seguimiento a 21 sesiones.
*En febrero se realizó el seguimiento a 29 sesiones.
*En marzo se realizó seguimiento a 25 sesiones. </t>
  </si>
  <si>
    <t xml:space="preserve">Se entregan en total 75 documentos que corresponden al seguimiento de las sesiones realizadas en el Concejo de Bogota. Se entregan separadas por meses de la siguiente manera:
*Enero: 21 documentos
*Febrero: 29 documentos
*Marzo: 25 documentos </t>
  </si>
  <si>
    <t>Subtotal Metas Técnicas (80%)</t>
  </si>
  <si>
    <t>MTS1</t>
  </si>
  <si>
    <t>Obtener un (1) sello "Gobierno Sostenible"  por el cumplimiento de los criterios establecidos por la Oficina Asesora de Planeación en el marco del Sistema de Gestión Ambiental y Energético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</si>
  <si>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</si>
  <si>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</si>
  <si>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</si>
  <si>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</si>
  <si>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3. Gestión con Valores para Resultados</t>
  </si>
  <si>
    <t>Política 3.9. Gestión Ambiental</t>
  </si>
  <si>
    <t>Sello "Gobierno Sostenible"</t>
  </si>
  <si>
    <t>Sello</t>
  </si>
  <si>
    <t>No. de criterios cumplidos /No. cumplidos establecidos</t>
  </si>
  <si>
    <t>Suma</t>
  </si>
  <si>
    <t xml:space="preserve">Un sello </t>
  </si>
  <si>
    <t xml:space="preserve">Herramienta caificación criterios </t>
  </si>
  <si>
    <t>OAP - Oficina Asesora de Planeación</t>
  </si>
  <si>
    <t>Dirección de Relaciones Políticas
Video agua y energía: 
 Se presenta video el cual incluye varias prácticas para el uso eficiente del agua y la energía</t>
  </si>
  <si>
    <t>Reporte de la Oficina Asesora de Planeacción - Gestión Ambiental del 14 de abril de 2026</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</si>
  <si>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</si>
  <si>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</si>
  <si>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</si>
  <si>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</si>
  <si>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</si>
  <si>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</si>
  <si>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</si>
  <si>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</si>
  <si>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No programada</t>
  </si>
  <si>
    <t>MTS3</t>
  </si>
  <si>
    <t>Dar respuesta al 100% de los requerimientos ciudadanos asignados a los procesos de nivel central con corte a 31 de diciembre de 2025 tipificadas como Derechos de Petición registradas en el aplicativo Bogotá Te Escucha y gestor documental ORFEO</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</si>
  <si>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</si>
  <si>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</si>
  <si>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</si>
  <si>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</si>
  <si>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</si>
  <si>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</si>
  <si>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</si>
  <si>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</si>
  <si>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</si>
  <si>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</si>
  <si>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Se dió respuesta a 2 de 3 requerimientos ciudadanos asignados a las dependencias de nivel central con corte a 31 de diciembre de 2025 registradas y tipificadas como Derechos de Petición en el aplicativo Bogotá te Escucha y gestor documental ORFEO.</t>
  </si>
  <si>
    <t>Reporte SGI-SAC de seguimiento a requerimientos ciudadanos por dependencia, 20264600138613 del 13 de abril de 2026</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</si>
  <si>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</si>
  <si>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</si>
  <si>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</si>
  <si>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</si>
  <si>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</si>
  <si>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</si>
  <si>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Se gestionó oportunamente 1 de 1 requerimientos tipificados como derecho de petición ciudadano en los aplicativos Bogotá Te Escucha y ORFEO asignados.</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</si>
  <si>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</si>
  <si>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</si>
  <si>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</si>
  <si>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</si>
  <si>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</si>
  <si>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</si>
  <si>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</si>
  <si>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</si>
  <si>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</si>
  <si>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</si>
  <si>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</si>
  <si>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</si>
  <si>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</si>
  <si>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</si>
  <si>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</si>
  <si>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</si>
  <si>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</si>
  <si>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</si>
  <si>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</si>
  <si>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</si>
  <si>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</si>
  <si>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</si>
  <si>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</si>
  <si>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</si>
  <si>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</si>
  <si>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</si>
  <si>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</si>
  <si>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</si>
  <si>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</si>
  <si>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</si>
  <si>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</si>
  <si>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</si>
  <si>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</si>
  <si>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</si>
  <si>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</si>
  <si>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</si>
  <si>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</si>
  <si>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</si>
  <si>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</si>
  <si>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</si>
  <si>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</si>
  <si>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</si>
  <si>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</si>
  <si>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</si>
  <si>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</si>
  <si>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</si>
  <si>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</si>
  <si>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</si>
  <si>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</si>
  <si>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</si>
  <si>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</si>
  <si>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</si>
  <si>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</si>
  <si>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</si>
  <si>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</si>
  <si>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</si>
  <si>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</si>
  <si>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</si>
  <si>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</si>
  <si>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</si>
  <si>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</si>
  <si>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</si>
  <si>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</si>
  <si>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</si>
  <si>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</si>
  <si>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</si>
  <si>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</si>
  <si>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</si>
  <si>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</si>
  <si>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</si>
  <si>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</si>
  <si>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</si>
  <si>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</si>
  <si>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</si>
  <si>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</si>
  <si>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</si>
  <si>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</si>
  <si>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</si>
  <si>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</si>
  <si>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Control Disciplinario Interno</t>
  </si>
  <si>
    <t>OCI - Oficina de Control Interno</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</si>
  <si>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</si>
  <si>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</si>
  <si>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</si>
  <si>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</si>
  <si>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</si>
  <si>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</si>
  <si>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</si>
  <si>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</si>
  <si>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</si>
  <si>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</si>
  <si>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</si>
  <si>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5. Información y Comunicación</t>
  </si>
  <si>
    <t>Política 2.3. Compras y Contratación Pública</t>
  </si>
  <si>
    <t>Evaluación Independiente</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</si>
  <si>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</si>
  <si>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</si>
  <si>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</si>
  <si>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</si>
  <si>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</si>
  <si>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</si>
  <si>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</si>
  <si>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</si>
  <si>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</si>
  <si>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</si>
  <si>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</si>
  <si>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</si>
  <si>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</si>
  <si>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</si>
  <si>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</si>
  <si>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</si>
  <si>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</si>
  <si>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</si>
  <si>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</si>
  <si>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</si>
  <si>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</si>
  <si>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</si>
  <si>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</si>
  <si>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</si>
  <si>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</si>
  <si>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</si>
  <si>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</si>
  <si>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</si>
  <si>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</si>
  <si>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</si>
  <si>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</si>
  <si>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</si>
  <si>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</si>
  <si>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</si>
  <si>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</si>
  <si>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</si>
  <si>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</si>
  <si>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</si>
  <si>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</si>
  <si>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</si>
  <si>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</si>
  <si>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</si>
  <si>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</si>
  <si>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</si>
  <si>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</si>
  <si>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</si>
  <si>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</si>
  <si>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</si>
  <si>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</si>
  <si>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</si>
  <si>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</si>
  <si>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</si>
  <si>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</si>
  <si>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</si>
  <si>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</si>
  <si>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</si>
  <si>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</si>
  <si>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</si>
  <si>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</si>
  <si>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DA - Dirección Administrativa</t>
  </si>
  <si>
    <t>DF - Dirección Financiera</t>
  </si>
  <si>
    <t>DTI - Dirección de Tecnologías e Información</t>
  </si>
  <si>
    <t>DC - Dirección de Contratación</t>
  </si>
  <si>
    <t>Publicación del seguimiento con corte a 31/03/2026. Para el primer trimestre de la vigencia 2026, el Plan de Gestión de Relaciones Estrategicas  alcanzó un nivel de desempeño del  89,76% y 25,77%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</si>
</sst>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30"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
      <sz val="11"/>
      <name val="Calibri Light"/>
      <family val="2"/>
    </font>
    <font>
      <sz val="11"/>
      <color rgb="FF000000"/>
      <name val="Calibri Light"/>
      <family val="2"/>
    </font>
    <font>
      <sz val="11"/>
      <color rgb="FF000000"/>
      <name val="Calibri Light"/>
    </font>
    <font>
      <b/>
      <i/>
      <u/>
      <sz val="11"/>
      <color rgb="FF000000"/>
      <name val="Calibri Light"/>
    </font>
    <font>
      <sz val="11"/>
      <color rgb="FF002060"/>
      <name val="Calibri Light"/>
      <family val="2"/>
    </font>
    <font>
      <b/>
      <sz val="11"/>
      <color rgb="FF000000"/>
      <name val="Calibri Light"/>
      <family val="2"/>
      <scheme val="major"/>
    </font>
    <font>
      <b/>
      <sz val="12"/>
      <color rgb="FF000000"/>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19" fillId="0" borderId="0" applyNumberFormat="0" applyFill="0" applyBorder="0" applyAlignment="0" applyProtection="0"/>
    <xf numFmtId="0" fontId="20" fillId="0" borderId="0"/>
    <xf numFmtId="43" fontId="3" fillId="0" borderId="0" applyFont="0" applyFill="0" applyBorder="0" applyAlignment="0" applyProtection="0"/>
    <xf numFmtId="43" fontId="3" fillId="0" borderId="0" applyFont="0" applyFill="0" applyBorder="0" applyAlignment="0" applyProtection="0"/>
  </cellStyleXfs>
  <cellXfs count="165">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8"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8"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8"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0" fontId="11" fillId="0" borderId="7" xfId="0" applyFont="1" applyBorder="1" applyAlignment="1">
      <alignment horizontal="justify" vertical="center" wrapText="1"/>
    </xf>
    <xf numFmtId="0" fontId="0" fillId="0" borderId="0" xfId="0" applyAlignment="1">
      <alignment vertical="center"/>
    </xf>
    <xf numFmtId="0" fontId="21"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2" fillId="0" borderId="1" xfId="0" applyFont="1" applyBorder="1" applyAlignment="1">
      <alignment horizontal="justify" vertical="center" wrapText="1"/>
    </xf>
    <xf numFmtId="0" fontId="17" fillId="0" borderId="7" xfId="0" applyFont="1" applyBorder="1" applyAlignment="1">
      <alignment vertical="center" wrapText="1"/>
    </xf>
    <xf numFmtId="0" fontId="22" fillId="4" borderId="1" xfId="0" applyFont="1" applyFill="1" applyBorder="1" applyAlignment="1">
      <alignment horizontal="justify" vertical="center" wrapText="1"/>
    </xf>
    <xf numFmtId="9" fontId="1" fillId="0" borderId="1" xfId="0" applyNumberFormat="1" applyFont="1" applyBorder="1" applyAlignment="1">
      <alignment horizontal="right" vertical="center" wrapText="1"/>
    </xf>
    <xf numFmtId="0" fontId="1" fillId="0" borderId="1" xfId="0" applyFont="1" applyBorder="1" applyAlignment="1">
      <alignment horizontal="center" vertical="center" wrapText="1"/>
    </xf>
    <xf numFmtId="0" fontId="11" fillId="14" borderId="1" xfId="0" applyFont="1" applyFill="1" applyBorder="1" applyAlignment="1">
      <alignment horizontal="center" vertical="center" wrapText="1"/>
    </xf>
    <xf numFmtId="0" fontId="23" fillId="0" borderId="7" xfId="0" applyFont="1" applyBorder="1" applyAlignment="1">
      <alignment horizontal="justify" vertical="center" wrapText="1"/>
    </xf>
    <xf numFmtId="0" fontId="23" fillId="14" borderId="1" xfId="0" applyFont="1" applyFill="1" applyBorder="1" applyAlignment="1">
      <alignment horizontal="justify" vertical="center" wrapText="1"/>
    </xf>
    <xf numFmtId="9" fontId="1" fillId="0" borderId="1" xfId="0" applyNumberFormat="1" applyFont="1" applyBorder="1" applyAlignment="1">
      <alignment horizontal="justify" vertical="center" wrapText="1"/>
    </xf>
    <xf numFmtId="14" fontId="1" fillId="4" borderId="1" xfId="0" applyNumberFormat="1" applyFont="1" applyFill="1" applyBorder="1" applyAlignment="1">
      <alignment horizontal="center" vertical="center" wrapText="1"/>
    </xf>
    <xf numFmtId="0" fontId="22" fillId="0" borderId="0" xfId="0" applyFont="1" applyAlignment="1">
      <alignment horizontal="center" vertical="center" wrapText="1"/>
    </xf>
    <xf numFmtId="0" fontId="22" fillId="0" borderId="7" xfId="0" applyFont="1" applyBorder="1" applyAlignment="1">
      <alignment vertical="center" wrapText="1"/>
    </xf>
    <xf numFmtId="0" fontId="23" fillId="0" borderId="1" xfId="0" applyFont="1" applyBorder="1" applyAlignment="1">
      <alignment horizontal="justify" vertical="center" wrapText="1"/>
    </xf>
    <xf numFmtId="9" fontId="22" fillId="0" borderId="1" xfId="0" applyNumberFormat="1" applyFont="1" applyBorder="1" applyAlignment="1">
      <alignment horizontal="right" vertical="center" wrapText="1"/>
    </xf>
    <xf numFmtId="0" fontId="22" fillId="4" borderId="1" xfId="0" applyFont="1" applyFill="1" applyBorder="1" applyAlignment="1">
      <alignment horizontal="center" vertical="center" wrapText="1"/>
    </xf>
    <xf numFmtId="1" fontId="22" fillId="0" borderId="1" xfId="6" applyNumberFormat="1" applyFont="1" applyBorder="1" applyAlignment="1">
      <alignment horizontal="right" vertical="center" wrapText="1"/>
    </xf>
    <xf numFmtId="10" fontId="22" fillId="0" borderId="1" xfId="1" applyNumberFormat="1" applyFont="1" applyBorder="1" applyAlignment="1">
      <alignment horizontal="right" vertical="center" wrapText="1"/>
    </xf>
    <xf numFmtId="0" fontId="22" fillId="0" borderId="0" xfId="0" applyFont="1" applyAlignment="1">
      <alignment horizontal="justify" vertical="center" wrapText="1"/>
    </xf>
    <xf numFmtId="4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22" fillId="0" borderId="1" xfId="0" applyFont="1" applyBorder="1" applyAlignment="1">
      <alignment vertical="center" wrapText="1"/>
    </xf>
    <xf numFmtId="1" fontId="1" fillId="0" borderId="1" xfId="6" applyNumberFormat="1" applyFont="1" applyFill="1" applyBorder="1" applyAlignment="1">
      <alignment horizontal="right" vertical="center" wrapText="1"/>
    </xf>
    <xf numFmtId="10" fontId="1" fillId="0" borderId="1" xfId="1" applyNumberFormat="1" applyFont="1" applyFill="1" applyBorder="1" applyAlignment="1">
      <alignment horizontal="right" vertical="center" wrapText="1"/>
    </xf>
    <xf numFmtId="9" fontId="1" fillId="0" borderId="1" xfId="1" applyFont="1" applyFill="1" applyBorder="1" applyAlignment="1">
      <alignment horizontal="right" vertical="center" wrapText="1"/>
    </xf>
    <xf numFmtId="165" fontId="1" fillId="0" borderId="1" xfId="1" applyNumberFormat="1" applyFont="1" applyFill="1" applyBorder="1" applyAlignment="1">
      <alignment horizontal="center" vertical="center" wrapText="1"/>
    </xf>
    <xf numFmtId="0" fontId="25" fillId="0" borderId="1" xfId="0" applyFont="1" applyBorder="1" applyAlignment="1">
      <alignment horizontal="justify" vertical="center" wrapText="1"/>
    </xf>
    <xf numFmtId="0" fontId="24" fillId="0" borderId="1" xfId="0" applyFont="1" applyBorder="1" applyAlignment="1">
      <alignment horizontal="justify" vertical="center" wrapText="1"/>
    </xf>
    <xf numFmtId="9" fontId="1" fillId="0" borderId="1" xfId="1" applyFont="1" applyBorder="1" applyAlignment="1">
      <alignment horizontal="center" vertical="center" wrapText="1"/>
    </xf>
    <xf numFmtId="9" fontId="1" fillId="0" borderId="1" xfId="1" applyFont="1" applyFill="1" applyBorder="1" applyAlignment="1">
      <alignment horizontal="center" vertical="center" wrapText="1"/>
    </xf>
    <xf numFmtId="9" fontId="22" fillId="0" borderId="1" xfId="1" applyFont="1" applyBorder="1" applyAlignment="1">
      <alignment horizontal="center" vertical="center" wrapText="1"/>
    </xf>
    <xf numFmtId="0" fontId="1" fillId="4" borderId="0" xfId="0" applyFont="1" applyFill="1" applyAlignment="1">
      <alignment horizontal="center" wrapText="1"/>
    </xf>
    <xf numFmtId="0" fontId="1" fillId="4" borderId="0" xfId="0" applyFont="1" applyFill="1" applyAlignment="1">
      <alignment horizontal="center" vertical="center" wrapText="1"/>
    </xf>
    <xf numFmtId="10" fontId="1" fillId="0" borderId="1" xfId="1" applyNumberFormat="1" applyFont="1" applyBorder="1" applyAlignment="1">
      <alignment horizontal="center" vertical="center" wrapText="1"/>
    </xf>
    <xf numFmtId="10" fontId="1" fillId="0" borderId="1" xfId="1" applyNumberFormat="1" applyFont="1" applyFill="1" applyBorder="1" applyAlignment="1">
      <alignment horizontal="center" vertical="center" wrapText="1"/>
    </xf>
    <xf numFmtId="10" fontId="22" fillId="0" borderId="1" xfId="1" applyNumberFormat="1" applyFont="1" applyBorder="1" applyAlignment="1">
      <alignment horizontal="center" vertical="center" wrapText="1"/>
    </xf>
    <xf numFmtId="164" fontId="5" fillId="7" borderId="1" xfId="1" applyNumberFormat="1" applyFont="1" applyFill="1" applyBorder="1" applyAlignment="1">
      <alignment horizontal="center" wrapText="1"/>
    </xf>
    <xf numFmtId="10" fontId="5" fillId="7" borderId="1" xfId="1" applyNumberFormat="1" applyFont="1" applyFill="1" applyBorder="1" applyAlignment="1">
      <alignment horizontal="center" wrapText="1"/>
    </xf>
    <xf numFmtId="9" fontId="17" fillId="0" borderId="1" xfId="1" applyFont="1" applyBorder="1" applyAlignment="1">
      <alignment horizontal="center" vertical="center" wrapText="1"/>
    </xf>
    <xf numFmtId="10" fontId="17" fillId="0" borderId="1" xfId="1" applyNumberFormat="1" applyFont="1" applyBorder="1" applyAlignment="1">
      <alignment horizontal="center" vertical="center" wrapText="1"/>
    </xf>
    <xf numFmtId="164" fontId="18" fillId="7" borderId="1" xfId="0" applyNumberFormat="1" applyFont="1" applyFill="1" applyBorder="1" applyAlignment="1">
      <alignment horizontal="center" wrapText="1"/>
    </xf>
    <xf numFmtId="10" fontId="18" fillId="7" borderId="1" xfId="1" applyNumberFormat="1" applyFont="1" applyFill="1" applyBorder="1" applyAlignment="1">
      <alignment horizontal="center" wrapText="1"/>
    </xf>
    <xf numFmtId="164" fontId="7" fillId="8" borderId="1" xfId="1" applyNumberFormat="1" applyFont="1" applyFill="1" applyBorder="1" applyAlignment="1">
      <alignment horizontal="center" wrapText="1"/>
    </xf>
    <xf numFmtId="10" fontId="7" fillId="8" borderId="1" xfId="1" applyNumberFormat="1" applyFont="1" applyFill="1" applyBorder="1" applyAlignment="1">
      <alignment horizontal="center" wrapText="1"/>
    </xf>
    <xf numFmtId="0" fontId="1" fillId="0" borderId="0" xfId="0" applyFont="1" applyAlignment="1">
      <alignment horizontal="center" wrapText="1"/>
    </xf>
    <xf numFmtId="0" fontId="27" fillId="0" borderId="1" xfId="0" applyFont="1" applyBorder="1" applyAlignment="1">
      <alignment horizontal="justify" vertical="center" wrapText="1"/>
    </xf>
    <xf numFmtId="165" fontId="28" fillId="0" borderId="1" xfId="0" applyNumberFormat="1" applyFont="1" applyBorder="1" applyAlignment="1">
      <alignment horizontal="center" vertical="center" wrapText="1"/>
    </xf>
    <xf numFmtId="10" fontId="28"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9" fontId="28" fillId="0" borderId="1" xfId="0" applyNumberFormat="1" applyFont="1" applyBorder="1" applyAlignment="1">
      <alignment horizontal="center" vertical="center" wrapText="1"/>
    </xf>
    <xf numFmtId="10" fontId="28" fillId="0" borderId="1" xfId="1" applyNumberFormat="1" applyFont="1" applyFill="1" applyBorder="1" applyAlignment="1">
      <alignment horizontal="center" vertical="center" wrapText="1"/>
    </xf>
    <xf numFmtId="10" fontId="28" fillId="0" borderId="1" xfId="1" applyNumberFormat="1" applyFont="1" applyBorder="1" applyAlignment="1">
      <alignment horizontal="center" vertical="center" wrapText="1"/>
    </xf>
    <xf numFmtId="10" fontId="29" fillId="7" borderId="1" xfId="1" applyNumberFormat="1" applyFont="1" applyFill="1" applyBorder="1" applyAlignment="1">
      <alignment horizontal="center" wrapText="1"/>
    </xf>
    <xf numFmtId="9" fontId="28" fillId="0" borderId="1" xfId="1" applyFont="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29" fillId="7" borderId="2" xfId="0" applyFont="1" applyFill="1" applyBorder="1" applyAlignment="1">
      <alignment horizontal="center" wrapText="1"/>
    </xf>
    <xf numFmtId="0" fontId="29" fillId="7" borderId="4" xfId="0" applyFont="1" applyFill="1" applyBorder="1" applyAlignment="1">
      <alignment horizontal="center" wrapText="1"/>
    </xf>
    <xf numFmtId="0" fontId="29" fillId="7" borderId="3" xfId="0" applyFont="1" applyFill="1" applyBorder="1" applyAlignment="1">
      <alignment horizontal="center" wrapText="1"/>
    </xf>
    <xf numFmtId="9" fontId="18" fillId="7" borderId="2" xfId="1" applyFont="1" applyFill="1" applyBorder="1" applyAlignment="1">
      <alignment horizontal="center" wrapText="1"/>
    </xf>
    <xf numFmtId="9" fontId="18" fillId="7" borderId="4" xfId="1" applyFont="1" applyFill="1" applyBorder="1" applyAlignment="1">
      <alignment horizontal="center" wrapText="1"/>
    </xf>
    <xf numFmtId="9" fontId="18" fillId="7" borderId="3" xfId="1" applyFont="1" applyFill="1" applyBorder="1" applyAlignment="1">
      <alignment horizontal="center" wrapText="1"/>
    </xf>
    <xf numFmtId="0" fontId="18" fillId="7" borderId="2" xfId="0" applyFont="1" applyFill="1" applyBorder="1" applyAlignment="1">
      <alignment horizontal="center" wrapText="1"/>
    </xf>
    <xf numFmtId="0" fontId="18" fillId="7" borderId="4" xfId="0" applyFont="1" applyFill="1" applyBorder="1" applyAlignment="1">
      <alignment horizontal="center" wrapText="1"/>
    </xf>
    <xf numFmtId="0" fontId="18" fillId="7" borderId="3" xfId="0" applyFont="1" applyFill="1" applyBorder="1" applyAlignment="1">
      <alignment horizontal="center" wrapText="1"/>
    </xf>
    <xf numFmtId="0" fontId="21"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2"/>
  <sheetViews>
    <sheetView tabSelected="1" topLeftCell="G1" zoomScaleNormal="100" workbookViewId="0">
      <selection activeCell="H8" sqref="H8"/>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5" width="14.28515625" style="1" customWidth="1"/>
    <col min="26" max="27" width="14.28515625" style="105" customWidth="1"/>
    <col min="28" max="28" width="42.85546875" style="1" customWidth="1"/>
    <col min="29" max="29" width="28.5703125" style="1" customWidth="1"/>
    <col min="30" max="32" width="14.28515625" style="1" hidden="1" customWidth="1"/>
    <col min="33" max="33" width="42.85546875" style="1" hidden="1" customWidth="1"/>
    <col min="34" max="34" width="28.5703125" style="1" hidden="1" customWidth="1"/>
    <col min="35" max="37" width="14.28515625" style="1" hidden="1" customWidth="1"/>
    <col min="38" max="38" width="42.85546875" style="1" hidden="1" customWidth="1"/>
    <col min="39" max="39" width="28.5703125" style="1" hidden="1" customWidth="1"/>
    <col min="40" max="42" width="14.28515625" style="1" hidden="1" customWidth="1"/>
    <col min="43" max="43" width="42.85546875" style="1" hidden="1" customWidth="1"/>
    <col min="44" max="44" width="28.5703125" style="1" hidden="1" customWidth="1"/>
    <col min="45" max="47" width="14.28515625" style="1" customWidth="1"/>
    <col min="48" max="49" width="16.5703125" style="1" customWidth="1"/>
    <col min="50" max="50" width="39.42578125" style="1" customWidth="1"/>
    <col min="51" max="16384" width="10.85546875" style="1"/>
  </cols>
  <sheetData>
    <row r="1" spans="1:47" s="6" customFormat="1" ht="61.5" customHeight="1" x14ac:dyDescent="0.25">
      <c r="A1" s="125" t="s">
        <v>0</v>
      </c>
      <c r="B1" s="126"/>
      <c r="C1" s="126"/>
      <c r="D1" s="126"/>
      <c r="E1" s="126"/>
      <c r="F1" s="126"/>
      <c r="G1" s="126"/>
      <c r="H1" s="127"/>
      <c r="I1" s="14" t="s">
        <v>1</v>
      </c>
      <c r="Z1" s="92"/>
      <c r="AA1" s="92"/>
    </row>
    <row r="2" spans="1:47" s="8" customFormat="1" x14ac:dyDescent="0.25">
      <c r="A2" s="16"/>
      <c r="B2" s="17"/>
      <c r="C2" s="17"/>
      <c r="D2" s="17"/>
      <c r="E2" s="15"/>
      <c r="F2" s="15"/>
      <c r="G2" s="15"/>
      <c r="H2" s="15"/>
      <c r="I2" s="15"/>
      <c r="J2" s="15"/>
      <c r="K2" s="15"/>
      <c r="L2" s="15"/>
      <c r="M2" s="15"/>
      <c r="N2" s="15"/>
      <c r="O2" s="15"/>
      <c r="P2" s="15"/>
      <c r="Q2" s="7"/>
      <c r="R2" s="7"/>
      <c r="S2" s="7"/>
      <c r="T2" s="7"/>
      <c r="Z2" s="93"/>
      <c r="AA2" s="93"/>
    </row>
    <row r="3" spans="1:47" s="6" customFormat="1" ht="15" customHeight="1" x14ac:dyDescent="0.25">
      <c r="A3" s="123" t="s">
        <v>2</v>
      </c>
      <c r="B3" s="123"/>
      <c r="C3" s="124" t="s">
        <v>3</v>
      </c>
      <c r="D3" s="124"/>
      <c r="F3" s="115" t="s">
        <v>4</v>
      </c>
      <c r="G3" s="116"/>
      <c r="H3" s="116"/>
      <c r="I3" s="117"/>
      <c r="Z3" s="92"/>
      <c r="AA3" s="92"/>
    </row>
    <row r="4" spans="1:47" s="6" customFormat="1" ht="15" customHeight="1" x14ac:dyDescent="0.25">
      <c r="A4" s="123"/>
      <c r="B4" s="123"/>
      <c r="C4" s="124"/>
      <c r="D4" s="124"/>
      <c r="F4" s="19" t="s">
        <v>5</v>
      </c>
      <c r="G4" s="20" t="s">
        <v>6</v>
      </c>
      <c r="H4" s="115" t="s">
        <v>7</v>
      </c>
      <c r="I4" s="117"/>
      <c r="Z4" s="92"/>
      <c r="AA4" s="92"/>
    </row>
    <row r="5" spans="1:47" s="6" customFormat="1" x14ac:dyDescent="0.25">
      <c r="A5" s="123" t="s">
        <v>8</v>
      </c>
      <c r="B5" s="123"/>
      <c r="C5" s="124" t="s">
        <v>9</v>
      </c>
      <c r="D5" s="124"/>
      <c r="F5" s="9">
        <v>1</v>
      </c>
      <c r="G5" s="71">
        <v>46050</v>
      </c>
      <c r="H5" s="118" t="s">
        <v>10</v>
      </c>
      <c r="I5" s="119"/>
      <c r="Z5" s="92"/>
      <c r="AA5" s="92"/>
    </row>
    <row r="6" spans="1:47" s="6" customFormat="1" x14ac:dyDescent="0.25">
      <c r="A6" s="123"/>
      <c r="B6" s="123"/>
      <c r="C6" s="124"/>
      <c r="D6" s="124"/>
      <c r="F6" s="9">
        <v>2</v>
      </c>
      <c r="G6" s="71">
        <v>46105</v>
      </c>
      <c r="H6" s="118" t="s">
        <v>11</v>
      </c>
      <c r="I6" s="119"/>
      <c r="Z6" s="92"/>
      <c r="AA6" s="92"/>
    </row>
    <row r="7" spans="1:47" s="6" customFormat="1" ht="39" customHeight="1" x14ac:dyDescent="0.25">
      <c r="A7" s="123" t="s">
        <v>12</v>
      </c>
      <c r="B7" s="123"/>
      <c r="C7" s="124">
        <v>2026</v>
      </c>
      <c r="D7" s="124"/>
      <c r="F7" s="9">
        <v>3</v>
      </c>
      <c r="G7" s="71">
        <v>46150</v>
      </c>
      <c r="H7" s="118" t="s">
        <v>314</v>
      </c>
      <c r="I7" s="119"/>
      <c r="Z7" s="92"/>
      <c r="AA7" s="92"/>
    </row>
    <row r="8" spans="1:47" s="6" customFormat="1" x14ac:dyDescent="0.25">
      <c r="Z8" s="92"/>
      <c r="AA8" s="92"/>
    </row>
    <row r="9" spans="1:47" ht="37.5" customHeight="1" x14ac:dyDescent="0.25">
      <c r="A9" s="115" t="s">
        <v>13</v>
      </c>
      <c r="B9" s="117"/>
      <c r="C9" s="123" t="s">
        <v>14</v>
      </c>
      <c r="D9" s="123"/>
      <c r="E9" s="123"/>
      <c r="F9" s="147" t="s">
        <v>15</v>
      </c>
      <c r="G9" s="147" t="s">
        <v>16</v>
      </c>
      <c r="H9" s="115" t="s">
        <v>17</v>
      </c>
      <c r="I9" s="117"/>
      <c r="J9" s="142" t="s">
        <v>18</v>
      </c>
      <c r="K9" s="143"/>
      <c r="L9" s="143"/>
      <c r="M9" s="143"/>
      <c r="N9" s="143"/>
      <c r="O9" s="144" t="s">
        <v>19</v>
      </c>
      <c r="P9" s="145"/>
      <c r="Q9" s="145"/>
      <c r="R9" s="145"/>
      <c r="S9" s="145"/>
      <c r="T9" s="146"/>
      <c r="U9" s="120" t="s">
        <v>20</v>
      </c>
      <c r="V9" s="121"/>
      <c r="W9" s="121"/>
      <c r="X9" s="122"/>
      <c r="Y9" s="139" t="s">
        <v>21</v>
      </c>
      <c r="Z9" s="140"/>
      <c r="AA9" s="140"/>
      <c r="AB9" s="140"/>
      <c r="AC9" s="141"/>
      <c r="AD9" s="136" t="s">
        <v>22</v>
      </c>
      <c r="AE9" s="137"/>
      <c r="AF9" s="137"/>
      <c r="AG9" s="137"/>
      <c r="AH9" s="138"/>
      <c r="AI9" s="133" t="s">
        <v>23</v>
      </c>
      <c r="AJ9" s="134"/>
      <c r="AK9" s="134"/>
      <c r="AL9" s="134"/>
      <c r="AM9" s="135"/>
      <c r="AN9" s="130" t="s">
        <v>24</v>
      </c>
      <c r="AO9" s="131"/>
      <c r="AP9" s="131"/>
      <c r="AQ9" s="131"/>
      <c r="AR9" s="132"/>
      <c r="AS9" s="128" t="s">
        <v>25</v>
      </c>
      <c r="AT9" s="129"/>
      <c r="AU9" s="129"/>
    </row>
    <row r="10" spans="1:47" s="28" customFormat="1" ht="25.5" x14ac:dyDescent="0.2">
      <c r="A10" s="33" t="s">
        <v>26</v>
      </c>
      <c r="B10" s="33" t="s">
        <v>27</v>
      </c>
      <c r="C10" s="33" t="s">
        <v>28</v>
      </c>
      <c r="D10" s="33" t="s">
        <v>29</v>
      </c>
      <c r="E10" s="33" t="s">
        <v>30</v>
      </c>
      <c r="F10" s="148"/>
      <c r="G10" s="148"/>
      <c r="H10" s="33" t="s">
        <v>31</v>
      </c>
      <c r="I10" s="33" t="s">
        <v>32</v>
      </c>
      <c r="J10" s="24" t="s">
        <v>33</v>
      </c>
      <c r="K10" s="24" t="s">
        <v>34</v>
      </c>
      <c r="L10" s="24" t="s">
        <v>35</v>
      </c>
      <c r="M10" s="24" t="s">
        <v>36</v>
      </c>
      <c r="N10" s="24" t="s">
        <v>37</v>
      </c>
      <c r="O10" s="25" t="s">
        <v>38</v>
      </c>
      <c r="P10" s="25" t="s">
        <v>39</v>
      </c>
      <c r="Q10" s="25" t="s">
        <v>40</v>
      </c>
      <c r="R10" s="25" t="s">
        <v>41</v>
      </c>
      <c r="S10" s="25" t="s">
        <v>42</v>
      </c>
      <c r="T10" s="25" t="s">
        <v>43</v>
      </c>
      <c r="U10" s="27" t="s">
        <v>44</v>
      </c>
      <c r="V10" s="27" t="s">
        <v>45</v>
      </c>
      <c r="W10" s="27" t="s">
        <v>46</v>
      </c>
      <c r="X10" s="27" t="s">
        <v>47</v>
      </c>
      <c r="Y10" s="32" t="s">
        <v>48</v>
      </c>
      <c r="Z10" s="32" t="s">
        <v>49</v>
      </c>
      <c r="AA10" s="32" t="s">
        <v>20</v>
      </c>
      <c r="AB10" s="32" t="s">
        <v>50</v>
      </c>
      <c r="AC10" s="32" t="s">
        <v>51</v>
      </c>
      <c r="AD10" s="26" t="s">
        <v>48</v>
      </c>
      <c r="AE10" s="26" t="s">
        <v>49</v>
      </c>
      <c r="AF10" s="26" t="s">
        <v>20</v>
      </c>
      <c r="AG10" s="26" t="s">
        <v>50</v>
      </c>
      <c r="AH10" s="26" t="s">
        <v>51</v>
      </c>
      <c r="AI10" s="31" t="s">
        <v>48</v>
      </c>
      <c r="AJ10" s="31" t="s">
        <v>49</v>
      </c>
      <c r="AK10" s="31" t="s">
        <v>20</v>
      </c>
      <c r="AL10" s="31" t="s">
        <v>50</v>
      </c>
      <c r="AM10" s="31" t="s">
        <v>51</v>
      </c>
      <c r="AN10" s="30" t="s">
        <v>48</v>
      </c>
      <c r="AO10" s="30" t="s">
        <v>49</v>
      </c>
      <c r="AP10" s="30" t="s">
        <v>20</v>
      </c>
      <c r="AQ10" s="30" t="s">
        <v>50</v>
      </c>
      <c r="AR10" s="30" t="s">
        <v>51</v>
      </c>
      <c r="AS10" s="29" t="s">
        <v>48</v>
      </c>
      <c r="AT10" s="29" t="s">
        <v>49</v>
      </c>
      <c r="AU10" s="29" t="s">
        <v>20</v>
      </c>
    </row>
    <row r="11" spans="1:47" s="5" customFormat="1" ht="390" x14ac:dyDescent="0.25">
      <c r="A11" s="80" t="s">
        <v>52</v>
      </c>
      <c r="B11" s="4" t="s">
        <v>53</v>
      </c>
      <c r="C11" s="51" t="s">
        <v>54</v>
      </c>
      <c r="D11" s="12" t="s">
        <v>55</v>
      </c>
      <c r="E11" s="12" t="s">
        <v>56</v>
      </c>
      <c r="F11" s="12" t="s">
        <v>57</v>
      </c>
      <c r="G11" s="62" t="s">
        <v>58</v>
      </c>
      <c r="H11" s="12" t="s">
        <v>59</v>
      </c>
      <c r="I11" s="12" t="s">
        <v>59</v>
      </c>
      <c r="J11" s="13" t="s">
        <v>60</v>
      </c>
      <c r="K11" s="4" t="s">
        <v>61</v>
      </c>
      <c r="L11" s="4" t="s">
        <v>61</v>
      </c>
      <c r="M11" s="81" t="s">
        <v>62</v>
      </c>
      <c r="N11" s="62" t="s">
        <v>63</v>
      </c>
      <c r="O11" s="62" t="s">
        <v>64</v>
      </c>
      <c r="P11" s="65">
        <v>1</v>
      </c>
      <c r="Q11" s="65">
        <v>1</v>
      </c>
      <c r="R11" s="65">
        <v>1</v>
      </c>
      <c r="S11" s="65">
        <v>1</v>
      </c>
      <c r="T11" s="65">
        <f>AVERAGE(P11:S11)</f>
        <v>1</v>
      </c>
      <c r="U11" s="82" t="s">
        <v>65</v>
      </c>
      <c r="V11" s="66" t="s">
        <v>66</v>
      </c>
      <c r="W11" s="4" t="s">
        <v>67</v>
      </c>
      <c r="X11" s="4" t="s">
        <v>67</v>
      </c>
      <c r="Y11" s="65">
        <f>P11</f>
        <v>1</v>
      </c>
      <c r="Z11" s="86">
        <f>(236+66+77)/379</f>
        <v>1</v>
      </c>
      <c r="AA11" s="86">
        <f t="shared" ref="AA11:AA15" si="0">IFERROR(IF(Z11/Y11&gt;1,1,Z11/Y11),0)</f>
        <v>1</v>
      </c>
      <c r="AB11" s="4" t="s">
        <v>68</v>
      </c>
      <c r="AC11" s="4" t="s">
        <v>69</v>
      </c>
      <c r="AD11" s="65">
        <f>Q11</f>
        <v>1</v>
      </c>
      <c r="AE11" s="83"/>
      <c r="AF11" s="84">
        <f t="shared" ref="AF11:AF15" si="1">IFERROR(IF(AE11/AD11&gt;1,1,AE11/AD11),0)</f>
        <v>0</v>
      </c>
      <c r="AG11" s="4"/>
      <c r="AH11" s="4"/>
      <c r="AI11" s="65">
        <f>R11</f>
        <v>1</v>
      </c>
      <c r="AJ11" s="83"/>
      <c r="AK11" s="84">
        <f t="shared" ref="AK11:AK15" si="2">IFERROR(IF(AJ11/AI11&gt;1,1,AJ11/AI11),0)</f>
        <v>0</v>
      </c>
      <c r="AL11" s="4"/>
      <c r="AM11" s="4"/>
      <c r="AN11" s="65">
        <f>S11</f>
        <v>1</v>
      </c>
      <c r="AO11" s="83"/>
      <c r="AP11" s="84">
        <f t="shared" ref="AP11:AP15" si="3">IFERROR(IF(AO11/AN11&gt;1,1,AO11/AN11),0)</f>
        <v>0</v>
      </c>
      <c r="AQ11" s="109"/>
      <c r="AR11" s="109"/>
      <c r="AS11" s="110">
        <f>T11</f>
        <v>1</v>
      </c>
      <c r="AT11" s="107">
        <f>IFERROR(AVERAGE(Z11,AE11,AJ11,AO11)*0.25,0)</f>
        <v>0.25</v>
      </c>
      <c r="AU11" s="111">
        <f>IFERROR(IF(AT11/AS11&gt;1,1,AT11/AS11),0)</f>
        <v>0.25</v>
      </c>
    </row>
    <row r="12" spans="1:47" s="5" customFormat="1" ht="330" x14ac:dyDescent="0.25">
      <c r="A12" s="67" t="s">
        <v>70</v>
      </c>
      <c r="B12" s="68" t="s">
        <v>71</v>
      </c>
      <c r="C12" s="51" t="s">
        <v>54</v>
      </c>
      <c r="D12" s="12" t="s">
        <v>55</v>
      </c>
      <c r="E12" s="12" t="s">
        <v>56</v>
      </c>
      <c r="F12" s="12" t="s">
        <v>57</v>
      </c>
      <c r="G12" s="62" t="s">
        <v>72</v>
      </c>
      <c r="H12" s="12" t="s">
        <v>59</v>
      </c>
      <c r="I12" s="12" t="s">
        <v>59</v>
      </c>
      <c r="J12" s="13" t="s">
        <v>60</v>
      </c>
      <c r="K12" s="4" t="s">
        <v>73</v>
      </c>
      <c r="L12" s="4" t="s">
        <v>74</v>
      </c>
      <c r="M12" s="4" t="s">
        <v>75</v>
      </c>
      <c r="N12" s="69" t="s">
        <v>76</v>
      </c>
      <c r="O12" s="64" t="s">
        <v>64</v>
      </c>
      <c r="P12" s="65">
        <v>1</v>
      </c>
      <c r="Q12" s="65">
        <v>1</v>
      </c>
      <c r="R12" s="65">
        <v>1</v>
      </c>
      <c r="S12" s="65">
        <v>1</v>
      </c>
      <c r="T12" s="65">
        <f>AVERAGE(P12:S12)</f>
        <v>1</v>
      </c>
      <c r="U12" s="4" t="s">
        <v>77</v>
      </c>
      <c r="V12" s="66" t="s">
        <v>78</v>
      </c>
      <c r="W12" s="11" t="s">
        <v>67</v>
      </c>
      <c r="X12" s="11" t="s">
        <v>67</v>
      </c>
      <c r="Y12" s="65">
        <f t="shared" ref="Y12:Y15" si="4">P12</f>
        <v>1</v>
      </c>
      <c r="Z12" s="94">
        <v>1</v>
      </c>
      <c r="AA12" s="94">
        <f t="shared" si="0"/>
        <v>1</v>
      </c>
      <c r="AB12" s="4" t="s">
        <v>79</v>
      </c>
      <c r="AC12" s="87" t="s">
        <v>80</v>
      </c>
      <c r="AD12" s="65">
        <f t="shared" ref="AD12:AD15" si="5">Q12</f>
        <v>1</v>
      </c>
      <c r="AE12" s="57"/>
      <c r="AF12" s="40">
        <f t="shared" si="1"/>
        <v>0</v>
      </c>
      <c r="AG12" s="4"/>
      <c r="AH12" s="4"/>
      <c r="AI12" s="65">
        <f t="shared" ref="AI12:AI15" si="6">R12</f>
        <v>1</v>
      </c>
      <c r="AJ12" s="57"/>
      <c r="AK12" s="40">
        <f t="shared" si="2"/>
        <v>0</v>
      </c>
      <c r="AL12" s="4"/>
      <c r="AM12" s="4"/>
      <c r="AN12" s="65">
        <f t="shared" ref="AN12:AN15" si="7">S12</f>
        <v>1</v>
      </c>
      <c r="AO12" s="57"/>
      <c r="AP12" s="40">
        <f t="shared" si="3"/>
        <v>0</v>
      </c>
      <c r="AQ12" s="109"/>
      <c r="AR12" s="109"/>
      <c r="AS12" s="110">
        <f t="shared" ref="AS12:AS15" si="8">T12</f>
        <v>1</v>
      </c>
      <c r="AT12" s="107">
        <f>IFERROR(AVERAGE(Z12,AE12,AJ12,AO12)*0.25,0)</f>
        <v>0.25</v>
      </c>
      <c r="AU12" s="112">
        <f>IFERROR(IF(AT12/AS12&gt;1,1,AT12/AS12),0)</f>
        <v>0.25</v>
      </c>
    </row>
    <row r="13" spans="1:47" s="5" customFormat="1" ht="240" x14ac:dyDescent="0.25">
      <c r="A13" s="67" t="s">
        <v>81</v>
      </c>
      <c r="B13" s="68" t="s">
        <v>82</v>
      </c>
      <c r="C13" s="51" t="s">
        <v>54</v>
      </c>
      <c r="D13" s="12" t="s">
        <v>55</v>
      </c>
      <c r="E13" s="12" t="s">
        <v>56</v>
      </c>
      <c r="F13" s="12" t="s">
        <v>57</v>
      </c>
      <c r="G13" s="62" t="s">
        <v>72</v>
      </c>
      <c r="H13" s="12" t="s">
        <v>59</v>
      </c>
      <c r="I13" s="12" t="s">
        <v>59</v>
      </c>
      <c r="J13" s="13" t="s">
        <v>60</v>
      </c>
      <c r="K13" s="4" t="s">
        <v>83</v>
      </c>
      <c r="L13" s="4" t="s">
        <v>84</v>
      </c>
      <c r="M13" s="70" t="s">
        <v>85</v>
      </c>
      <c r="N13" s="4" t="s">
        <v>86</v>
      </c>
      <c r="O13" s="64" t="s">
        <v>64</v>
      </c>
      <c r="P13" s="65">
        <v>1</v>
      </c>
      <c r="Q13" s="65">
        <v>1</v>
      </c>
      <c r="R13" s="56">
        <v>1</v>
      </c>
      <c r="S13" s="56">
        <v>1</v>
      </c>
      <c r="T13" s="65">
        <f>AVERAGE(P13:S13)</f>
        <v>1</v>
      </c>
      <c r="U13" s="4" t="s">
        <v>87</v>
      </c>
      <c r="V13" s="66" t="s">
        <v>88</v>
      </c>
      <c r="W13" s="11" t="s">
        <v>67</v>
      </c>
      <c r="X13" s="11" t="s">
        <v>67</v>
      </c>
      <c r="Y13" s="65">
        <f t="shared" si="4"/>
        <v>1</v>
      </c>
      <c r="Z13" s="89">
        <f>59/62</f>
        <v>0.95161290322580649</v>
      </c>
      <c r="AA13" s="94">
        <f t="shared" si="0"/>
        <v>0.95161290322580649</v>
      </c>
      <c r="AB13" s="88" t="s">
        <v>89</v>
      </c>
      <c r="AC13" s="88" t="s">
        <v>90</v>
      </c>
      <c r="AD13" s="65">
        <f t="shared" si="5"/>
        <v>1</v>
      </c>
      <c r="AE13" s="57"/>
      <c r="AF13" s="40">
        <f t="shared" si="1"/>
        <v>0</v>
      </c>
      <c r="AG13" s="4"/>
      <c r="AH13" s="4"/>
      <c r="AI13" s="65">
        <f t="shared" si="6"/>
        <v>1</v>
      </c>
      <c r="AJ13" s="57"/>
      <c r="AK13" s="40">
        <f t="shared" si="2"/>
        <v>0</v>
      </c>
      <c r="AL13" s="4"/>
      <c r="AM13" s="4"/>
      <c r="AN13" s="65">
        <f t="shared" si="7"/>
        <v>1</v>
      </c>
      <c r="AO13" s="57"/>
      <c r="AP13" s="40">
        <f t="shared" si="3"/>
        <v>0</v>
      </c>
      <c r="AQ13" s="109"/>
      <c r="AR13" s="109"/>
      <c r="AS13" s="110">
        <f t="shared" si="8"/>
        <v>1</v>
      </c>
      <c r="AT13" s="107">
        <f>IFERROR(AVERAGE(Z13,AE13,AJ13,AO13)*0.25,0)</f>
        <v>0.23790322580645162</v>
      </c>
      <c r="AU13" s="112">
        <f>IFERROR(IF(AT13/AS13&gt;1,1,AT13/AS13),0)</f>
        <v>0.23790322580645162</v>
      </c>
    </row>
    <row r="14" spans="1:47" s="5" customFormat="1" ht="141.6" customHeight="1" x14ac:dyDescent="0.25">
      <c r="A14" s="80" t="s">
        <v>91</v>
      </c>
      <c r="B14" s="68" t="s">
        <v>92</v>
      </c>
      <c r="C14" s="51" t="s">
        <v>54</v>
      </c>
      <c r="D14" s="12" t="s">
        <v>55</v>
      </c>
      <c r="E14" s="12" t="s">
        <v>56</v>
      </c>
      <c r="F14" s="12" t="s">
        <v>57</v>
      </c>
      <c r="G14" s="62" t="s">
        <v>72</v>
      </c>
      <c r="H14" s="12" t="s">
        <v>59</v>
      </c>
      <c r="I14" s="12" t="s">
        <v>59</v>
      </c>
      <c r="J14" s="13" t="s">
        <v>60</v>
      </c>
      <c r="K14" s="4" t="s">
        <v>93</v>
      </c>
      <c r="L14" s="4" t="s">
        <v>93</v>
      </c>
      <c r="M14" s="81" t="s">
        <v>62</v>
      </c>
      <c r="N14" s="4" t="s">
        <v>94</v>
      </c>
      <c r="O14" s="62" t="s">
        <v>64</v>
      </c>
      <c r="P14" s="65">
        <v>1</v>
      </c>
      <c r="Q14" s="65">
        <v>1</v>
      </c>
      <c r="R14" s="65">
        <v>1</v>
      </c>
      <c r="S14" s="65">
        <v>1</v>
      </c>
      <c r="T14" s="65">
        <f>AVERAGE(P14:S14)</f>
        <v>1</v>
      </c>
      <c r="U14" s="4" t="s">
        <v>95</v>
      </c>
      <c r="V14" s="66" t="s">
        <v>96</v>
      </c>
      <c r="W14" s="4" t="s">
        <v>67</v>
      </c>
      <c r="X14" s="4" t="s">
        <v>67</v>
      </c>
      <c r="Y14" s="65">
        <f>P14</f>
        <v>1</v>
      </c>
      <c r="Z14" s="90">
        <f>48/50</f>
        <v>0.96</v>
      </c>
      <c r="AA14" s="95">
        <f t="shared" si="0"/>
        <v>0.96</v>
      </c>
      <c r="AB14" s="4" t="s">
        <v>97</v>
      </c>
      <c r="AC14" s="4" t="s">
        <v>98</v>
      </c>
      <c r="AD14" s="65">
        <f>Q14</f>
        <v>1</v>
      </c>
      <c r="AE14" s="85"/>
      <c r="AF14" s="84">
        <f t="shared" si="1"/>
        <v>0</v>
      </c>
      <c r="AG14" s="4"/>
      <c r="AH14" s="4"/>
      <c r="AI14" s="65">
        <f>R14</f>
        <v>1</v>
      </c>
      <c r="AJ14" s="85"/>
      <c r="AK14" s="84">
        <f t="shared" si="2"/>
        <v>0</v>
      </c>
      <c r="AL14" s="4"/>
      <c r="AM14" s="4"/>
      <c r="AN14" s="65">
        <f>S14</f>
        <v>1</v>
      </c>
      <c r="AO14" s="85"/>
      <c r="AP14" s="84">
        <f t="shared" si="3"/>
        <v>0</v>
      </c>
      <c r="AQ14" s="109"/>
      <c r="AR14" s="109"/>
      <c r="AS14" s="110">
        <f>T14</f>
        <v>1</v>
      </c>
      <c r="AT14" s="107">
        <f>IFERROR(AVERAGE(Z14,AE14,AJ14,AO14)*0.25,0)</f>
        <v>0.24</v>
      </c>
      <c r="AU14" s="111">
        <f>IFERROR(IF(AT14/AS14&gt;1,1,AT14/AS14),0)</f>
        <v>0.24</v>
      </c>
    </row>
    <row r="15" spans="1:47" s="79" customFormat="1" ht="150" x14ac:dyDescent="0.25">
      <c r="A15" s="72" t="s">
        <v>99</v>
      </c>
      <c r="B15" s="68" t="s">
        <v>100</v>
      </c>
      <c r="C15" s="68" t="s">
        <v>54</v>
      </c>
      <c r="D15" s="73" t="s">
        <v>55</v>
      </c>
      <c r="E15" s="73" t="s">
        <v>56</v>
      </c>
      <c r="F15" s="73" t="s">
        <v>57</v>
      </c>
      <c r="G15" s="62" t="s">
        <v>72</v>
      </c>
      <c r="H15" s="73" t="s">
        <v>59</v>
      </c>
      <c r="I15" s="73" t="s">
        <v>59</v>
      </c>
      <c r="J15" s="74" t="s">
        <v>60</v>
      </c>
      <c r="K15" s="62" t="s">
        <v>101</v>
      </c>
      <c r="L15" s="62" t="s">
        <v>101</v>
      </c>
      <c r="M15" s="62" t="s">
        <v>102</v>
      </c>
      <c r="N15" s="62" t="s">
        <v>103</v>
      </c>
      <c r="O15" s="64" t="s">
        <v>64</v>
      </c>
      <c r="P15" s="75">
        <v>1</v>
      </c>
      <c r="Q15" s="75">
        <v>1</v>
      </c>
      <c r="R15" s="75">
        <v>1</v>
      </c>
      <c r="S15" s="75">
        <v>1</v>
      </c>
      <c r="T15" s="75">
        <f>AVERAGE(P15:S15)</f>
        <v>1</v>
      </c>
      <c r="U15" s="62" t="s">
        <v>104</v>
      </c>
      <c r="V15" s="76" t="s">
        <v>105</v>
      </c>
      <c r="W15" s="64" t="s">
        <v>67</v>
      </c>
      <c r="X15" s="64" t="s">
        <v>67</v>
      </c>
      <c r="Y15" s="75">
        <f t="shared" si="4"/>
        <v>1</v>
      </c>
      <c r="Z15" s="91">
        <f>100/100</f>
        <v>1</v>
      </c>
      <c r="AA15" s="96">
        <f t="shared" si="0"/>
        <v>1</v>
      </c>
      <c r="AB15" s="62" t="s">
        <v>106</v>
      </c>
      <c r="AC15" s="62" t="s">
        <v>107</v>
      </c>
      <c r="AD15" s="75">
        <f t="shared" si="5"/>
        <v>1</v>
      </c>
      <c r="AE15" s="77"/>
      <c r="AF15" s="78">
        <f t="shared" si="1"/>
        <v>0</v>
      </c>
      <c r="AG15" s="62"/>
      <c r="AH15" s="62"/>
      <c r="AI15" s="75">
        <f t="shared" si="6"/>
        <v>1</v>
      </c>
      <c r="AJ15" s="77"/>
      <c r="AK15" s="78">
        <f t="shared" si="2"/>
        <v>0</v>
      </c>
      <c r="AL15" s="62"/>
      <c r="AM15" s="62"/>
      <c r="AN15" s="75">
        <f t="shared" si="7"/>
        <v>1</v>
      </c>
      <c r="AO15" s="77"/>
      <c r="AP15" s="78">
        <f t="shared" si="3"/>
        <v>0</v>
      </c>
      <c r="AQ15" s="109"/>
      <c r="AR15" s="109"/>
      <c r="AS15" s="110">
        <f t="shared" si="8"/>
        <v>1</v>
      </c>
      <c r="AT15" s="107">
        <f>IFERROR(AVERAGE(Z15,AE15,AJ15,AO15)*0.25,0)</f>
        <v>0.25</v>
      </c>
      <c r="AU15" s="112">
        <f>IFERROR(IF(AT15/AS15&gt;1,1,AT15/AS15),0)</f>
        <v>0.25</v>
      </c>
    </row>
    <row r="16" spans="1:47" s="2" customFormat="1" ht="15.75" x14ac:dyDescent="0.25">
      <c r="A16" s="22"/>
      <c r="B16" s="21" t="s">
        <v>108</v>
      </c>
      <c r="C16" s="21"/>
      <c r="D16" s="22"/>
      <c r="E16" s="22"/>
      <c r="F16" s="22"/>
      <c r="G16" s="22"/>
      <c r="H16" s="22"/>
      <c r="I16" s="22"/>
      <c r="J16" s="22"/>
      <c r="K16" s="22"/>
      <c r="L16" s="22"/>
      <c r="M16" s="22"/>
      <c r="N16" s="22"/>
      <c r="O16" s="22"/>
      <c r="P16" s="43"/>
      <c r="Q16" s="43"/>
      <c r="R16" s="43"/>
      <c r="S16" s="43"/>
      <c r="T16" s="43"/>
      <c r="U16" s="22"/>
      <c r="V16" s="22"/>
      <c r="W16" s="22"/>
      <c r="X16" s="22"/>
      <c r="Y16" s="42"/>
      <c r="Z16" s="97"/>
      <c r="AA16" s="98">
        <f>AVERAGE(AA11:AA15)*80%</f>
        <v>0.78585806451612916</v>
      </c>
      <c r="AB16" s="152"/>
      <c r="AC16" s="153"/>
      <c r="AD16" s="153"/>
      <c r="AE16" s="154"/>
      <c r="AF16" s="47">
        <f>SUM(AF11:AF15)*80%</f>
        <v>0</v>
      </c>
      <c r="AG16" s="152"/>
      <c r="AH16" s="153"/>
      <c r="AI16" s="153"/>
      <c r="AJ16" s="154"/>
      <c r="AK16" s="47">
        <f>SUM(AK11:AK15)*80%</f>
        <v>0</v>
      </c>
      <c r="AL16" s="152"/>
      <c r="AM16" s="153"/>
      <c r="AN16" s="153"/>
      <c r="AO16" s="154"/>
      <c r="AP16" s="47">
        <f>SUM(AP11:AP15)*80%</f>
        <v>0</v>
      </c>
      <c r="AQ16" s="155"/>
      <c r="AR16" s="156"/>
      <c r="AS16" s="156"/>
      <c r="AT16" s="157"/>
      <c r="AU16" s="113">
        <f>AVERAGE(AU11:AU15)*80%</f>
        <v>0.19646451612903229</v>
      </c>
    </row>
    <row r="17" spans="1:47" s="5" customFormat="1" ht="75" x14ac:dyDescent="0.25">
      <c r="A17" s="35" t="s">
        <v>109</v>
      </c>
      <c r="B17" s="36" t="s">
        <v>110</v>
      </c>
      <c r="C17" s="36" t="s">
        <v>54</v>
      </c>
      <c r="D17" s="61" t="s">
        <v>111</v>
      </c>
      <c r="E17" s="36" t="s">
        <v>112</v>
      </c>
      <c r="F17" s="36" t="s">
        <v>113</v>
      </c>
      <c r="G17" s="36" t="s">
        <v>114</v>
      </c>
      <c r="H17" s="63" t="s">
        <v>115</v>
      </c>
      <c r="I17" s="36" t="s">
        <v>116</v>
      </c>
      <c r="J17" s="36" t="s">
        <v>60</v>
      </c>
      <c r="K17" s="36" t="s">
        <v>117</v>
      </c>
      <c r="L17" s="36" t="s">
        <v>118</v>
      </c>
      <c r="M17" s="37">
        <v>0</v>
      </c>
      <c r="N17" s="37" t="s">
        <v>119</v>
      </c>
      <c r="O17" s="38" t="s">
        <v>120</v>
      </c>
      <c r="P17" s="58">
        <v>0.25</v>
      </c>
      <c r="Q17" s="58">
        <v>0.25</v>
      </c>
      <c r="R17" s="58">
        <v>0.25</v>
      </c>
      <c r="S17" s="58">
        <v>0.25</v>
      </c>
      <c r="T17" s="59">
        <f>SUM(P17:S17)</f>
        <v>1</v>
      </c>
      <c r="U17" s="36" t="s">
        <v>121</v>
      </c>
      <c r="V17" s="36" t="s">
        <v>122</v>
      </c>
      <c r="W17" s="38" t="s">
        <v>67</v>
      </c>
      <c r="X17" s="36" t="s">
        <v>123</v>
      </c>
      <c r="Y17" s="60">
        <f t="shared" ref="Y17" si="9">P17</f>
        <v>0.25</v>
      </c>
      <c r="Z17" s="99">
        <v>0.25</v>
      </c>
      <c r="AA17" s="100">
        <f>IFERROR(IF(Z17/Y17&gt;1,1,Z17/Y17),0)</f>
        <v>1</v>
      </c>
      <c r="AB17" s="36" t="s">
        <v>124</v>
      </c>
      <c r="AC17" s="106" t="s">
        <v>125</v>
      </c>
      <c r="AD17" s="60">
        <f t="shared" ref="AD17" si="10">Q17</f>
        <v>0.25</v>
      </c>
      <c r="AE17" s="60"/>
      <c r="AF17" s="48">
        <f t="shared" ref="AF17" si="11">IFERROR(IF(AE17/AD17&gt;1,1,AE17/AD17),0)</f>
        <v>0</v>
      </c>
      <c r="AG17" s="36"/>
      <c r="AH17" s="36"/>
      <c r="AI17" s="60">
        <f t="shared" ref="AI17" si="12">R17</f>
        <v>0.25</v>
      </c>
      <c r="AJ17" s="60"/>
      <c r="AK17" s="48">
        <f t="shared" ref="AK17" si="13">IFERROR(IF(AJ17/AI17&gt;1,1,AJ17/AI17),0)</f>
        <v>0</v>
      </c>
      <c r="AL17" s="36"/>
      <c r="AM17" s="36"/>
      <c r="AN17" s="60">
        <f t="shared" ref="AN17" si="14">S17</f>
        <v>0.25</v>
      </c>
      <c r="AO17" s="60"/>
      <c r="AP17" s="48">
        <f t="shared" ref="AP17" si="15">IFERROR(IF(AO17/AN17&gt;1,1,AO17/AN17),0)</f>
        <v>0</v>
      </c>
      <c r="AQ17" s="109"/>
      <c r="AR17" s="109"/>
      <c r="AS17" s="114">
        <f t="shared" ref="AS17" si="16">T17</f>
        <v>1</v>
      </c>
      <c r="AT17" s="108">
        <f>MAX(Z17,AE17,AJ17,AO17)</f>
        <v>0.25</v>
      </c>
      <c r="AU17" s="112">
        <f>IFERROR(IF(AT17/AS17&gt;1,1,AT17/AS17),0)</f>
        <v>0.25</v>
      </c>
    </row>
    <row r="18" spans="1:47" s="5" customFormat="1" ht="195" x14ac:dyDescent="0.25">
      <c r="A18" s="35" t="s">
        <v>126</v>
      </c>
      <c r="B18" s="36" t="s">
        <v>127</v>
      </c>
      <c r="C18" s="36" t="s">
        <v>54</v>
      </c>
      <c r="D18" s="61" t="s">
        <v>111</v>
      </c>
      <c r="E18" s="36" t="s">
        <v>112</v>
      </c>
      <c r="F18" s="36" t="s">
        <v>113</v>
      </c>
      <c r="G18" s="36" t="s">
        <v>114</v>
      </c>
      <c r="H18" s="63" t="s">
        <v>115</v>
      </c>
      <c r="I18" s="36" t="s">
        <v>128</v>
      </c>
      <c r="J18" s="36" t="s">
        <v>60</v>
      </c>
      <c r="K18" s="36" t="s">
        <v>129</v>
      </c>
      <c r="L18" s="36" t="s">
        <v>130</v>
      </c>
      <c r="M18" s="38">
        <v>0</v>
      </c>
      <c r="N18" s="38" t="s">
        <v>131</v>
      </c>
      <c r="O18" s="38" t="s">
        <v>120</v>
      </c>
      <c r="P18" s="44">
        <v>0</v>
      </c>
      <c r="Q18" s="44">
        <v>0</v>
      </c>
      <c r="R18" s="44">
        <v>1</v>
      </c>
      <c r="S18" s="44">
        <v>0</v>
      </c>
      <c r="T18" s="41">
        <f>SUM(P18:S18)</f>
        <v>1</v>
      </c>
      <c r="U18" s="36" t="s">
        <v>132</v>
      </c>
      <c r="V18" s="36" t="s">
        <v>133</v>
      </c>
      <c r="W18" s="38" t="s">
        <v>67</v>
      </c>
      <c r="X18" s="36" t="s">
        <v>123</v>
      </c>
      <c r="Y18" s="60">
        <f t="shared" ref="Y18:Y20" si="17">P18</f>
        <v>0</v>
      </c>
      <c r="Z18" s="99">
        <v>0</v>
      </c>
      <c r="AA18" s="100">
        <f>IFERROR(IF(Z18/Y18&gt;1,1,Z18/Y18),0)</f>
        <v>0</v>
      </c>
      <c r="AB18" s="106" t="s">
        <v>134</v>
      </c>
      <c r="AC18" s="106" t="s">
        <v>134</v>
      </c>
      <c r="AD18" s="60">
        <f t="shared" ref="AD18:AD20" si="18">Q18</f>
        <v>0</v>
      </c>
      <c r="AE18" s="60"/>
      <c r="AF18" s="48">
        <f t="shared" ref="AF18:AF20" si="19">IFERROR(IF(AE18/AD18&gt;1,1,AE18/AD18),0)</f>
        <v>0</v>
      </c>
      <c r="AG18" s="36"/>
      <c r="AH18" s="36"/>
      <c r="AI18" s="60">
        <f t="shared" ref="AI18:AI20" si="20">R18</f>
        <v>1</v>
      </c>
      <c r="AJ18" s="60"/>
      <c r="AK18" s="48">
        <f t="shared" ref="AK18:AK20" si="21">IFERROR(IF(AJ18/AI18&gt;1,1,AJ18/AI18),0)</f>
        <v>0</v>
      </c>
      <c r="AL18" s="36"/>
      <c r="AM18" s="36"/>
      <c r="AN18" s="60">
        <f t="shared" ref="AN18:AN20" si="22">S18</f>
        <v>0</v>
      </c>
      <c r="AO18" s="60"/>
      <c r="AP18" s="48">
        <f t="shared" ref="AP18:AP20" si="23">IFERROR(IF(AO18/AN18&gt;1,1,AO18/AN18),0)</f>
        <v>0</v>
      </c>
      <c r="AQ18" s="109"/>
      <c r="AR18" s="109"/>
      <c r="AS18" s="114">
        <f t="shared" ref="AS18:AS20" si="24">T18</f>
        <v>1</v>
      </c>
      <c r="AT18" s="108">
        <f>MAX(Z18,AE18,AJ18,AO18)</f>
        <v>0</v>
      </c>
      <c r="AU18" s="112">
        <f>IFERROR(IF(AT18/AS18&gt;1,1,AT18/AS18),0)</f>
        <v>0</v>
      </c>
    </row>
    <row r="19" spans="1:47" s="5" customFormat="1" ht="105" x14ac:dyDescent="0.25">
      <c r="A19" s="35" t="s">
        <v>135</v>
      </c>
      <c r="B19" s="36" t="s">
        <v>136</v>
      </c>
      <c r="C19" s="36" t="s">
        <v>54</v>
      </c>
      <c r="D19" s="61" t="s">
        <v>55</v>
      </c>
      <c r="E19" s="36" t="s">
        <v>137</v>
      </c>
      <c r="F19" s="36" t="s">
        <v>138</v>
      </c>
      <c r="G19" s="36" t="s">
        <v>114</v>
      </c>
      <c r="H19" s="63" t="s">
        <v>115</v>
      </c>
      <c r="I19" s="36" t="s">
        <v>139</v>
      </c>
      <c r="J19" s="36" t="s">
        <v>60</v>
      </c>
      <c r="K19" s="36" t="s">
        <v>140</v>
      </c>
      <c r="L19" s="36" t="s">
        <v>141</v>
      </c>
      <c r="M19" s="38" t="s">
        <v>142</v>
      </c>
      <c r="N19" s="38" t="s">
        <v>143</v>
      </c>
      <c r="O19" s="38" t="s">
        <v>120</v>
      </c>
      <c r="P19" s="60">
        <v>1</v>
      </c>
      <c r="Q19" s="60">
        <v>0</v>
      </c>
      <c r="R19" s="60">
        <v>0</v>
      </c>
      <c r="S19" s="60">
        <v>0</v>
      </c>
      <c r="T19" s="60">
        <f>SUM(P19:S19)</f>
        <v>1</v>
      </c>
      <c r="U19" s="36" t="s">
        <v>144</v>
      </c>
      <c r="V19" s="36" t="s">
        <v>145</v>
      </c>
      <c r="W19" s="38" t="s">
        <v>67</v>
      </c>
      <c r="X19" s="36" t="s">
        <v>146</v>
      </c>
      <c r="Y19" s="60">
        <f t="shared" si="17"/>
        <v>1</v>
      </c>
      <c r="Z19" s="99">
        <f>2/3</f>
        <v>0.66666666666666663</v>
      </c>
      <c r="AA19" s="100">
        <f>IFERROR(IF(Z19/Y19&gt;1,1,Z19/Y19),0)</f>
        <v>0.66666666666666663</v>
      </c>
      <c r="AB19" s="106" t="s">
        <v>147</v>
      </c>
      <c r="AC19" s="106" t="s">
        <v>148</v>
      </c>
      <c r="AD19" s="60">
        <f t="shared" si="18"/>
        <v>0</v>
      </c>
      <c r="AE19" s="60"/>
      <c r="AF19" s="48">
        <f t="shared" si="19"/>
        <v>0</v>
      </c>
      <c r="AG19" s="36"/>
      <c r="AH19" s="36"/>
      <c r="AI19" s="60">
        <f t="shared" si="20"/>
        <v>0</v>
      </c>
      <c r="AJ19" s="60"/>
      <c r="AK19" s="48">
        <f t="shared" si="21"/>
        <v>0</v>
      </c>
      <c r="AL19" s="36"/>
      <c r="AM19" s="36"/>
      <c r="AN19" s="60">
        <f t="shared" si="22"/>
        <v>0</v>
      </c>
      <c r="AO19" s="60"/>
      <c r="AP19" s="48">
        <f t="shared" si="23"/>
        <v>0</v>
      </c>
      <c r="AQ19" s="109"/>
      <c r="AR19" s="109"/>
      <c r="AS19" s="114">
        <f t="shared" si="24"/>
        <v>1</v>
      </c>
      <c r="AT19" s="108">
        <f>MAX(Z19,AE19,AJ19,AO19)</f>
        <v>0.66666666666666663</v>
      </c>
      <c r="AU19" s="112">
        <f>IFERROR(IF(AT19/AS19&gt;1,1,AT19/AS19),0)</f>
        <v>0.66666666666666663</v>
      </c>
    </row>
    <row r="20" spans="1:47" s="5" customFormat="1" ht="105" x14ac:dyDescent="0.25">
      <c r="A20" s="35" t="s">
        <v>149</v>
      </c>
      <c r="B20" s="36" t="s">
        <v>150</v>
      </c>
      <c r="C20" s="36" t="s">
        <v>54</v>
      </c>
      <c r="D20" s="61" t="s">
        <v>55</v>
      </c>
      <c r="E20" s="36" t="s">
        <v>137</v>
      </c>
      <c r="F20" s="36" t="s">
        <v>138</v>
      </c>
      <c r="G20" s="36" t="s">
        <v>114</v>
      </c>
      <c r="H20" s="63" t="s">
        <v>115</v>
      </c>
      <c r="I20" s="36" t="s">
        <v>139</v>
      </c>
      <c r="J20" s="36" t="s">
        <v>151</v>
      </c>
      <c r="K20" s="36" t="s">
        <v>152</v>
      </c>
      <c r="L20" s="36" t="s">
        <v>141</v>
      </c>
      <c r="M20" s="38" t="s">
        <v>153</v>
      </c>
      <c r="N20" s="38" t="s">
        <v>154</v>
      </c>
      <c r="O20" s="38" t="s">
        <v>64</v>
      </c>
      <c r="P20" s="60">
        <v>1</v>
      </c>
      <c r="Q20" s="60">
        <v>1</v>
      </c>
      <c r="R20" s="60">
        <v>1</v>
      </c>
      <c r="S20" s="60">
        <v>1</v>
      </c>
      <c r="T20" s="60">
        <f>AVERAGE(P20:S20)</f>
        <v>1</v>
      </c>
      <c r="U20" s="36" t="s">
        <v>144</v>
      </c>
      <c r="V20" s="36" t="s">
        <v>145</v>
      </c>
      <c r="W20" s="38" t="s">
        <v>67</v>
      </c>
      <c r="X20" s="36" t="s">
        <v>146</v>
      </c>
      <c r="Y20" s="60">
        <f t="shared" si="17"/>
        <v>1</v>
      </c>
      <c r="Z20" s="99">
        <v>0.01</v>
      </c>
      <c r="AA20" s="100">
        <f>IFERROR(IF(Z20/Y20&gt;1,1,Z20/Y20),0)</f>
        <v>0.01</v>
      </c>
      <c r="AB20" s="106" t="s">
        <v>155</v>
      </c>
      <c r="AC20" s="106" t="s">
        <v>148</v>
      </c>
      <c r="AD20" s="60">
        <f t="shared" si="18"/>
        <v>1</v>
      </c>
      <c r="AE20" s="60"/>
      <c r="AF20" s="48">
        <f t="shared" si="19"/>
        <v>0</v>
      </c>
      <c r="AG20" s="36"/>
      <c r="AH20" s="36"/>
      <c r="AI20" s="60">
        <f t="shared" si="20"/>
        <v>1</v>
      </c>
      <c r="AJ20" s="60"/>
      <c r="AK20" s="48">
        <f t="shared" si="21"/>
        <v>0</v>
      </c>
      <c r="AL20" s="36"/>
      <c r="AM20" s="36"/>
      <c r="AN20" s="60">
        <f t="shared" si="22"/>
        <v>1</v>
      </c>
      <c r="AO20" s="60"/>
      <c r="AP20" s="48">
        <f t="shared" si="23"/>
        <v>0</v>
      </c>
      <c r="AQ20" s="109"/>
      <c r="AR20" s="109"/>
      <c r="AS20" s="114">
        <f t="shared" si="24"/>
        <v>1</v>
      </c>
      <c r="AT20" s="108">
        <f>IFERROR(AVERAGE(Z20,AE20,AJ20,AO20)*0.25,0)</f>
        <v>2.5000000000000001E-3</v>
      </c>
      <c r="AU20" s="112">
        <f>IFERROR(IF(AT20/AS20&gt;1,1,AT20/AS20),0)</f>
        <v>2.5000000000000001E-3</v>
      </c>
    </row>
    <row r="21" spans="1:47" s="2" customFormat="1" ht="15.75" x14ac:dyDescent="0.25">
      <c r="A21" s="39"/>
      <c r="B21" s="39" t="s">
        <v>156</v>
      </c>
      <c r="C21" s="39"/>
      <c r="D21" s="39"/>
      <c r="E21" s="39"/>
      <c r="F21" s="39"/>
      <c r="G21" s="39"/>
      <c r="H21" s="39"/>
      <c r="I21" s="39"/>
      <c r="J21" s="39"/>
      <c r="K21" s="39"/>
      <c r="L21" s="39"/>
      <c r="M21" s="39"/>
      <c r="N21" s="39"/>
      <c r="O21" s="39"/>
      <c r="P21" s="45"/>
      <c r="Q21" s="45"/>
      <c r="R21" s="45"/>
      <c r="S21" s="45"/>
      <c r="T21" s="45"/>
      <c r="U21" s="39"/>
      <c r="V21" s="39"/>
      <c r="W21" s="39"/>
      <c r="X21" s="39"/>
      <c r="Y21" s="45"/>
      <c r="Z21" s="101"/>
      <c r="AA21" s="102">
        <f>AVERAGE(AA17,AA19,AA20)*20%</f>
        <v>0.11177777777777778</v>
      </c>
      <c r="AB21" s="158"/>
      <c r="AC21" s="159"/>
      <c r="AD21" s="159"/>
      <c r="AE21" s="160"/>
      <c r="AF21" s="49">
        <f>SUM(AF17,AF20)*20%</f>
        <v>0</v>
      </c>
      <c r="AG21" s="158"/>
      <c r="AH21" s="159"/>
      <c r="AI21" s="159"/>
      <c r="AJ21" s="160"/>
      <c r="AK21" s="49">
        <f>SUM(AK17,AK18,AK20)*20%</f>
        <v>0</v>
      </c>
      <c r="AL21" s="158"/>
      <c r="AM21" s="159"/>
      <c r="AN21" s="159"/>
      <c r="AO21" s="160"/>
      <c r="AP21" s="49">
        <f>SUM(AP17,AP20)*20%</f>
        <v>0</v>
      </c>
      <c r="AQ21" s="161"/>
      <c r="AR21" s="162"/>
      <c r="AS21" s="162"/>
      <c r="AT21" s="163"/>
      <c r="AU21" s="49">
        <f>AVERAGE(AU17,AU19,AU20)*20%</f>
        <v>6.1277777777777778E-2</v>
      </c>
    </row>
    <row r="22" spans="1:47" s="3" customFormat="1" ht="18.75" x14ac:dyDescent="0.3">
      <c r="A22" s="23"/>
      <c r="B22" s="23" t="s">
        <v>157</v>
      </c>
      <c r="C22" s="23"/>
      <c r="D22" s="23"/>
      <c r="E22" s="23"/>
      <c r="F22" s="23"/>
      <c r="G22" s="23"/>
      <c r="H22" s="23"/>
      <c r="I22" s="23"/>
      <c r="J22" s="23"/>
      <c r="K22" s="23"/>
      <c r="L22" s="23"/>
      <c r="M22" s="23"/>
      <c r="N22" s="23"/>
      <c r="O22" s="23"/>
      <c r="P22" s="46"/>
      <c r="Q22" s="46"/>
      <c r="R22" s="46"/>
      <c r="S22" s="46"/>
      <c r="T22" s="46"/>
      <c r="U22" s="23"/>
      <c r="V22" s="23"/>
      <c r="W22" s="23"/>
      <c r="X22" s="23"/>
      <c r="Y22" s="46"/>
      <c r="Z22" s="103"/>
      <c r="AA22" s="104">
        <f>+AA16+AA21</f>
        <v>0.89763584229390692</v>
      </c>
      <c r="AB22" s="149"/>
      <c r="AC22" s="150"/>
      <c r="AD22" s="150"/>
      <c r="AE22" s="151"/>
      <c r="AF22" s="50">
        <f>+AF16+AF21</f>
        <v>0</v>
      </c>
      <c r="AG22" s="149"/>
      <c r="AH22" s="150"/>
      <c r="AI22" s="150"/>
      <c r="AJ22" s="151"/>
      <c r="AK22" s="50">
        <f>+AK16+AK21</f>
        <v>0</v>
      </c>
      <c r="AL22" s="149"/>
      <c r="AM22" s="150"/>
      <c r="AN22" s="150"/>
      <c r="AO22" s="151"/>
      <c r="AP22" s="50">
        <f>+AP16+AP21</f>
        <v>0</v>
      </c>
      <c r="AQ22" s="149"/>
      <c r="AR22" s="150"/>
      <c r="AS22" s="150"/>
      <c r="AT22" s="151"/>
      <c r="AU22" s="50">
        <f>+AU16+AU21</f>
        <v>0.25774229390681008</v>
      </c>
    </row>
  </sheetData>
  <sheetProtection formatCells="0" formatRows="0" insertRows="0" insertHyperlinks="0" deleteRows="0" sort="0" autoFilter="0" pivotTables="0"/>
  <mergeCells count="37">
    <mergeCell ref="AB22:AE22"/>
    <mergeCell ref="AG22:AJ22"/>
    <mergeCell ref="AL22:AO22"/>
    <mergeCell ref="AQ22:AT22"/>
    <mergeCell ref="AB16:AE16"/>
    <mergeCell ref="AG16:AJ16"/>
    <mergeCell ref="AL16:AO16"/>
    <mergeCell ref="AQ16:AT16"/>
    <mergeCell ref="AB21:AE21"/>
    <mergeCell ref="AG21:AJ21"/>
    <mergeCell ref="AL21:AO21"/>
    <mergeCell ref="AQ21:AT21"/>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F3:I3"/>
    <mergeCell ref="H5:I5"/>
    <mergeCell ref="U9:X9"/>
    <mergeCell ref="A3:B4"/>
    <mergeCell ref="C3:D4"/>
    <mergeCell ref="A5:B6"/>
    <mergeCell ref="A7:B7"/>
    <mergeCell ref="C5:D6"/>
    <mergeCell ref="C7:D7"/>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U11:AU22 AF11:AF22 AP11:AP22 AK11:AK22 Y11:AA22" xr:uid="{2620A730-8CA7-472C-88BC-172E885C72B7}">
      <formula1>0</formula1>
      <formula2>1000000</formula2>
    </dataValidation>
  </dataValidations>
  <pageMargins left="0.7" right="0.7" top="0.75" bottom="0.75" header="0.3" footer="0.3"/>
  <pageSetup paperSize="9" orientation="portrait" r:id="rId1"/>
  <ignoredErrors>
    <ignoredError sqref="AF16 AK16 AP16"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F17:F20 F11:F15</xm:sqref>
        </x14:dataValidation>
        <x14:dataValidation type="list" allowBlank="1" showInputMessage="1" showErrorMessage="1" xr:uid="{368CAFF5-BE04-4FFF-B338-51D69BA23554}">
          <x14:formula1>
            <xm:f>Listas!$F$2:$F$10</xm:f>
          </x14:formula1>
          <xm:sqref>G17:G20 G11:G15</xm:sqref>
        </x14:dataValidation>
        <x14:dataValidation type="list" allowBlank="1" showInputMessage="1" showErrorMessage="1" xr:uid="{644DEEAA-0D3C-4060-99CA-C576A2F91A4D}">
          <x14:formula1>
            <xm:f>Listas!$I$2:$I$4</xm:f>
          </x14:formula1>
          <xm:sqref>J17:J20 J11:J15</xm:sqref>
        </x14:dataValidation>
        <x14:dataValidation type="list" allowBlank="1" showInputMessage="1" showErrorMessage="1" xr:uid="{F27B990B-F8E1-43B0-B8F7-E94519E68711}">
          <x14:formula1>
            <xm:f>Listas!$J$2:$J$5</xm:f>
          </x14:formula1>
          <xm:sqref>O17:O20 O11:O15</xm:sqref>
        </x14:dataValidation>
        <x14:dataValidation type="list" allowBlank="1" showInputMessage="1" showErrorMessage="1" xr:uid="{04D58E5A-C535-424D-AAB5-8991AB9C5DFB}">
          <x14:formula1>
            <xm:f>Listas!$G$2:$G$9</xm:f>
          </x14:formula1>
          <xm:sqref>H17:H20 H11:H15</xm:sqref>
        </x14:dataValidation>
        <x14:dataValidation type="list" allowBlank="1" showInputMessage="1" showErrorMessage="1" xr:uid="{FAFEBD2F-5282-4B82-98B1-C87AACF170B0}">
          <x14:formula1>
            <xm:f>Listas!$C$2:$C$10</xm:f>
          </x14:formula1>
          <xm:sqref>D17:D20 D11:D15</xm:sqref>
        </x14:dataValidation>
        <x14:dataValidation type="list" allowBlank="1" showInputMessage="1" showErrorMessage="1" xr:uid="{520D2F01-9FDA-4008-9999-0E710FCEF4EB}">
          <x14:formula1>
            <xm:f>Listas!$D$2:$D$21</xm:f>
          </x14:formula1>
          <xm:sqref>E17:E20 E11:E15</xm:sqref>
        </x14:dataValidation>
        <x14:dataValidation type="list" allowBlank="1" showInputMessage="1" showErrorMessage="1" xr:uid="{80A19DC1-4D67-4B84-B2EE-734B5921D124}">
          <x14:formula1>
            <xm:f>Listas!$A$2:$A$25</xm:f>
          </x14:formula1>
          <xm:sqref>W11:X15 W17:X20</xm:sqref>
        </x14:dataValidation>
        <x14:dataValidation type="list" allowBlank="1" showInputMessage="1" showErrorMessage="1" xr:uid="{085547D8-D571-4659-8620-E369E4253A0D}">
          <x14:formula1>
            <xm:f>Listas!$B$2:$B$5</xm:f>
          </x14:formula1>
          <xm:sqref>C17:C20 C11:C15</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I17:I20 I11:I15</xm:sqref>
        </x14:dataValidation>
        <x14:dataValidation type="list" allowBlank="1" showInputMessage="1" showErrorMessage="1" error="Escriba un texto " promptTitle="Cualquier contenido" xr:uid="{00000000-0002-0000-0100-000001000000}">
          <x14:formula1>
            <xm:f>Listas!#REF!</xm:f>
          </x14:formula1>
          <xm:sqref>L23:L1048576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baseColWidth="10" defaultColWidth="11.42578125" defaultRowHeight="15" x14ac:dyDescent="0.25"/>
  <cols>
    <col min="1" max="1" width="29" style="52" bestFit="1" customWidth="1"/>
    <col min="2" max="2" width="70.42578125" style="52" customWidth="1"/>
  </cols>
  <sheetData>
    <row r="1" spans="1:2" ht="21" x14ac:dyDescent="0.25">
      <c r="A1" s="164" t="s">
        <v>158</v>
      </c>
      <c r="B1" s="164"/>
    </row>
    <row r="2" spans="1:2" ht="21" x14ac:dyDescent="0.25">
      <c r="A2" s="53" t="s">
        <v>159</v>
      </c>
      <c r="B2" s="53" t="s">
        <v>7</v>
      </c>
    </row>
    <row r="3" spans="1:2" x14ac:dyDescent="0.25">
      <c r="A3" s="54" t="s">
        <v>2</v>
      </c>
      <c r="B3" s="55" t="s">
        <v>160</v>
      </c>
    </row>
    <row r="4" spans="1:2" ht="30" x14ac:dyDescent="0.25">
      <c r="A4" s="54" t="s">
        <v>161</v>
      </c>
      <c r="B4" s="55" t="s">
        <v>162</v>
      </c>
    </row>
    <row r="5" spans="1:2" x14ac:dyDescent="0.25">
      <c r="A5" s="54" t="s">
        <v>163</v>
      </c>
      <c r="B5" s="55" t="s">
        <v>164</v>
      </c>
    </row>
    <row r="6" spans="1:2" ht="45" x14ac:dyDescent="0.25">
      <c r="A6" s="54" t="s">
        <v>165</v>
      </c>
      <c r="B6" s="55" t="s">
        <v>166</v>
      </c>
    </row>
    <row r="7" spans="1:2" x14ac:dyDescent="0.25">
      <c r="A7" s="54" t="s">
        <v>167</v>
      </c>
      <c r="B7" s="55" t="s">
        <v>168</v>
      </c>
    </row>
    <row r="8" spans="1:2" x14ac:dyDescent="0.25">
      <c r="A8" s="54" t="s">
        <v>169</v>
      </c>
      <c r="B8" s="55" t="s">
        <v>168</v>
      </c>
    </row>
    <row r="9" spans="1:2" x14ac:dyDescent="0.25">
      <c r="A9" s="54" t="s">
        <v>170</v>
      </c>
      <c r="B9" s="55" t="s">
        <v>168</v>
      </c>
    </row>
    <row r="10" spans="1:2" ht="45" x14ac:dyDescent="0.25">
      <c r="A10" s="54" t="s">
        <v>171</v>
      </c>
      <c r="B10" s="55" t="s">
        <v>172</v>
      </c>
    </row>
    <row r="11" spans="1:2" ht="45" x14ac:dyDescent="0.25">
      <c r="A11" s="54" t="s">
        <v>173</v>
      </c>
      <c r="B11" s="55" t="s">
        <v>174</v>
      </c>
    </row>
    <row r="12" spans="1:2" ht="30" x14ac:dyDescent="0.25">
      <c r="A12" s="54" t="s">
        <v>175</v>
      </c>
      <c r="B12" s="55" t="s">
        <v>176</v>
      </c>
    </row>
    <row r="13" spans="1:2" ht="30" x14ac:dyDescent="0.25">
      <c r="A13" s="54" t="s">
        <v>177</v>
      </c>
      <c r="B13" s="55" t="s">
        <v>176</v>
      </c>
    </row>
    <row r="14" spans="1:2" ht="150" x14ac:dyDescent="0.25">
      <c r="A14" s="54" t="s">
        <v>178</v>
      </c>
      <c r="B14" s="55" t="s">
        <v>179</v>
      </c>
    </row>
    <row r="15" spans="1:2" ht="30" x14ac:dyDescent="0.25">
      <c r="A15" s="54" t="s">
        <v>180</v>
      </c>
      <c r="B15" s="55" t="s">
        <v>181</v>
      </c>
    </row>
    <row r="16" spans="1:2" ht="30" x14ac:dyDescent="0.25">
      <c r="A16" s="54" t="s">
        <v>182</v>
      </c>
      <c r="B16" s="55" t="s">
        <v>183</v>
      </c>
    </row>
    <row r="17" spans="1:2" ht="75" x14ac:dyDescent="0.25">
      <c r="A17" s="54" t="s">
        <v>184</v>
      </c>
      <c r="B17" s="55" t="s">
        <v>185</v>
      </c>
    </row>
    <row r="18" spans="1:2" ht="30" x14ac:dyDescent="0.25">
      <c r="A18" s="54" t="s">
        <v>186</v>
      </c>
      <c r="B18" s="55" t="s">
        <v>187</v>
      </c>
    </row>
    <row r="19" spans="1:2" ht="300" x14ac:dyDescent="0.25">
      <c r="A19" s="54" t="s">
        <v>188</v>
      </c>
      <c r="B19" s="55" t="s">
        <v>189</v>
      </c>
    </row>
    <row r="20" spans="1:2" ht="30" x14ac:dyDescent="0.25">
      <c r="A20" s="54" t="s">
        <v>190</v>
      </c>
      <c r="B20" s="55" t="s">
        <v>191</v>
      </c>
    </row>
    <row r="21" spans="1:2" ht="30" x14ac:dyDescent="0.25">
      <c r="A21" s="54" t="s">
        <v>192</v>
      </c>
      <c r="B21" s="55" t="s">
        <v>193</v>
      </c>
    </row>
    <row r="22" spans="1:2" ht="45" x14ac:dyDescent="0.25">
      <c r="A22" s="54" t="s">
        <v>194</v>
      </c>
      <c r="B22" s="55" t="s">
        <v>195</v>
      </c>
    </row>
    <row r="23" spans="1:2" ht="30" x14ac:dyDescent="0.25">
      <c r="A23" s="54" t="s">
        <v>196</v>
      </c>
      <c r="B23" s="55" t="s">
        <v>197</v>
      </c>
    </row>
    <row r="24" spans="1:2" ht="30" x14ac:dyDescent="0.25">
      <c r="A24" s="54" t="s">
        <v>198</v>
      </c>
      <c r="B24" s="55" t="s">
        <v>199</v>
      </c>
    </row>
    <row r="25" spans="1:2" ht="60" x14ac:dyDescent="0.25">
      <c r="A25" s="54" t="s">
        <v>200</v>
      </c>
      <c r="B25" s="55" t="s">
        <v>201</v>
      </c>
    </row>
    <row r="26" spans="1:2" ht="45" x14ac:dyDescent="0.25">
      <c r="A26" s="54" t="s">
        <v>202</v>
      </c>
      <c r="B26" s="55" t="s">
        <v>203</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workbookViewId="0">
      <selection activeCell="A21" sqref="A21"/>
    </sheetView>
  </sheetViews>
  <sheetFormatPr baseColWidth="10" defaultColWidth="11.42578125" defaultRowHeight="15" x14ac:dyDescent="0.2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4" customFormat="1" x14ac:dyDescent="0.25">
      <c r="A1" s="34" t="s">
        <v>204</v>
      </c>
      <c r="B1" s="34" t="s">
        <v>28</v>
      </c>
      <c r="C1" s="34" t="s">
        <v>205</v>
      </c>
      <c r="D1" s="34" t="s">
        <v>206</v>
      </c>
      <c r="E1" s="34" t="s">
        <v>207</v>
      </c>
      <c r="F1" s="34" t="s">
        <v>208</v>
      </c>
      <c r="G1" s="34" t="s">
        <v>209</v>
      </c>
      <c r="H1" s="34" t="s">
        <v>210</v>
      </c>
      <c r="I1" s="34" t="s">
        <v>33</v>
      </c>
      <c r="J1" s="34" t="s">
        <v>38</v>
      </c>
      <c r="K1" s="34" t="s">
        <v>2</v>
      </c>
    </row>
    <row r="2" spans="1:11" x14ac:dyDescent="0.25">
      <c r="A2" t="s">
        <v>211</v>
      </c>
      <c r="B2" t="s">
        <v>212</v>
      </c>
      <c r="C2" s="18" t="s">
        <v>213</v>
      </c>
      <c r="D2" t="s">
        <v>214</v>
      </c>
      <c r="E2" t="s">
        <v>215</v>
      </c>
      <c r="F2" t="s">
        <v>216</v>
      </c>
      <c r="G2" t="s">
        <v>217</v>
      </c>
      <c r="H2" s="18" t="s">
        <v>218</v>
      </c>
      <c r="I2" t="s">
        <v>60</v>
      </c>
      <c r="J2" t="s">
        <v>120</v>
      </c>
      <c r="K2" s="10" t="s">
        <v>219</v>
      </c>
    </row>
    <row r="3" spans="1:11" x14ac:dyDescent="0.25">
      <c r="A3" t="s">
        <v>123</v>
      </c>
      <c r="B3" t="s">
        <v>220</v>
      </c>
      <c r="C3" s="18" t="s">
        <v>221</v>
      </c>
      <c r="D3" t="s">
        <v>222</v>
      </c>
      <c r="E3" t="s">
        <v>223</v>
      </c>
      <c r="F3" t="s">
        <v>224</v>
      </c>
      <c r="G3" t="s">
        <v>225</v>
      </c>
      <c r="H3" s="18" t="s">
        <v>226</v>
      </c>
      <c r="I3" t="s">
        <v>151</v>
      </c>
      <c r="J3" t="s">
        <v>64</v>
      </c>
      <c r="K3" s="10" t="s">
        <v>227</v>
      </c>
    </row>
    <row r="4" spans="1:11" x14ac:dyDescent="0.25">
      <c r="A4" t="s">
        <v>228</v>
      </c>
      <c r="B4" t="s">
        <v>54</v>
      </c>
      <c r="C4" s="18" t="s">
        <v>229</v>
      </c>
      <c r="D4" t="s">
        <v>230</v>
      </c>
      <c r="E4" t="s">
        <v>231</v>
      </c>
      <c r="F4" t="s">
        <v>114</v>
      </c>
      <c r="G4" t="s">
        <v>115</v>
      </c>
      <c r="H4" s="18" t="s">
        <v>232</v>
      </c>
      <c r="I4" t="s">
        <v>233</v>
      </c>
      <c r="J4" t="s">
        <v>234</v>
      </c>
      <c r="K4" s="10" t="s">
        <v>235</v>
      </c>
    </row>
    <row r="5" spans="1:11" x14ac:dyDescent="0.25">
      <c r="A5" t="s">
        <v>236</v>
      </c>
      <c r="B5" t="s">
        <v>59</v>
      </c>
      <c r="C5" s="18" t="s">
        <v>237</v>
      </c>
      <c r="D5" t="s">
        <v>238</v>
      </c>
      <c r="E5" t="s">
        <v>239</v>
      </c>
      <c r="F5" t="s">
        <v>240</v>
      </c>
      <c r="G5" t="s">
        <v>241</v>
      </c>
      <c r="H5" s="18" t="s">
        <v>242</v>
      </c>
      <c r="J5" t="s">
        <v>243</v>
      </c>
      <c r="K5" s="10" t="s">
        <v>244</v>
      </c>
    </row>
    <row r="6" spans="1:11" x14ac:dyDescent="0.25">
      <c r="A6" t="s">
        <v>245</v>
      </c>
      <c r="C6" s="18" t="s">
        <v>111</v>
      </c>
      <c r="D6" t="s">
        <v>246</v>
      </c>
      <c r="E6" t="s">
        <v>247</v>
      </c>
      <c r="F6" t="s">
        <v>58</v>
      </c>
      <c r="G6" t="s">
        <v>248</v>
      </c>
      <c r="H6" s="18" t="s">
        <v>249</v>
      </c>
      <c r="K6" s="10" t="s">
        <v>250</v>
      </c>
    </row>
    <row r="7" spans="1:11" x14ac:dyDescent="0.25">
      <c r="A7" t="s">
        <v>67</v>
      </c>
      <c r="C7" s="18" t="s">
        <v>55</v>
      </c>
      <c r="D7" t="s">
        <v>251</v>
      </c>
      <c r="E7" t="s">
        <v>252</v>
      </c>
      <c r="F7" t="s">
        <v>253</v>
      </c>
      <c r="G7" t="s">
        <v>254</v>
      </c>
      <c r="H7" s="18" t="s">
        <v>128</v>
      </c>
      <c r="K7" s="10" t="s">
        <v>255</v>
      </c>
    </row>
    <row r="8" spans="1:11" x14ac:dyDescent="0.25">
      <c r="A8" t="s">
        <v>256</v>
      </c>
      <c r="C8" s="18" t="s">
        <v>257</v>
      </c>
      <c r="D8" t="s">
        <v>258</v>
      </c>
      <c r="E8" t="s">
        <v>259</v>
      </c>
      <c r="F8" t="s">
        <v>72</v>
      </c>
      <c r="G8" t="s">
        <v>260</v>
      </c>
      <c r="H8" s="18" t="s">
        <v>261</v>
      </c>
      <c r="K8" s="10" t="s">
        <v>262</v>
      </c>
    </row>
    <row r="9" spans="1:11" x14ac:dyDescent="0.25">
      <c r="A9" t="s">
        <v>263</v>
      </c>
      <c r="C9" s="18" t="s">
        <v>237</v>
      </c>
      <c r="D9" t="s">
        <v>264</v>
      </c>
      <c r="E9" t="s">
        <v>57</v>
      </c>
      <c r="F9" t="s">
        <v>265</v>
      </c>
      <c r="G9" s="18" t="s">
        <v>59</v>
      </c>
      <c r="H9" s="18" t="s">
        <v>266</v>
      </c>
      <c r="K9" s="10" t="s">
        <v>267</v>
      </c>
    </row>
    <row r="10" spans="1:11" x14ac:dyDescent="0.25">
      <c r="A10" t="s">
        <v>268</v>
      </c>
      <c r="C10" s="18" t="s">
        <v>59</v>
      </c>
      <c r="D10" t="s">
        <v>269</v>
      </c>
      <c r="E10" t="s">
        <v>138</v>
      </c>
      <c r="F10" t="s">
        <v>270</v>
      </c>
      <c r="H10" s="18" t="s">
        <v>271</v>
      </c>
      <c r="K10" s="10" t="s">
        <v>272</v>
      </c>
    </row>
    <row r="11" spans="1:11" x14ac:dyDescent="0.25">
      <c r="A11" t="s">
        <v>273</v>
      </c>
      <c r="C11" s="18"/>
      <c r="D11" t="s">
        <v>274</v>
      </c>
      <c r="E11" t="s">
        <v>275</v>
      </c>
      <c r="H11" s="18" t="s">
        <v>276</v>
      </c>
      <c r="K11" s="10" t="s">
        <v>277</v>
      </c>
    </row>
    <row r="12" spans="1:11" ht="17.25" customHeight="1" x14ac:dyDescent="0.25">
      <c r="A12" t="s">
        <v>278</v>
      </c>
      <c r="C12" s="18"/>
      <c r="D12" t="s">
        <v>56</v>
      </c>
      <c r="E12" t="s">
        <v>113</v>
      </c>
      <c r="H12" s="18" t="s">
        <v>279</v>
      </c>
      <c r="K12" s="10" t="s">
        <v>280</v>
      </c>
    </row>
    <row r="13" spans="1:11" x14ac:dyDescent="0.25">
      <c r="A13" t="s">
        <v>281</v>
      </c>
      <c r="D13" t="s">
        <v>282</v>
      </c>
      <c r="E13" t="s">
        <v>283</v>
      </c>
      <c r="H13" s="18" t="s">
        <v>284</v>
      </c>
      <c r="K13" s="10" t="s">
        <v>285</v>
      </c>
    </row>
    <row r="14" spans="1:11" x14ac:dyDescent="0.25">
      <c r="A14" t="s">
        <v>286</v>
      </c>
      <c r="D14" t="s">
        <v>137</v>
      </c>
      <c r="H14" s="18" t="s">
        <v>139</v>
      </c>
      <c r="I14" s="10"/>
      <c r="K14" s="10" t="s">
        <v>287</v>
      </c>
    </row>
    <row r="15" spans="1:11" x14ac:dyDescent="0.25">
      <c r="A15" t="s">
        <v>288</v>
      </c>
      <c r="D15" t="s">
        <v>112</v>
      </c>
      <c r="H15" s="18" t="s">
        <v>116</v>
      </c>
      <c r="I15" s="10"/>
      <c r="K15" s="10" t="s">
        <v>289</v>
      </c>
    </row>
    <row r="16" spans="1:11" x14ac:dyDescent="0.25">
      <c r="A16" t="s">
        <v>290</v>
      </c>
      <c r="D16" t="s">
        <v>291</v>
      </c>
      <c r="H16" s="18" t="s">
        <v>292</v>
      </c>
      <c r="I16" s="10"/>
      <c r="K16" s="10" t="s">
        <v>293</v>
      </c>
    </row>
    <row r="17" spans="1:11" x14ac:dyDescent="0.25">
      <c r="A17" t="s">
        <v>294</v>
      </c>
      <c r="D17" t="s">
        <v>295</v>
      </c>
      <c r="H17" s="18" t="s">
        <v>296</v>
      </c>
      <c r="I17" s="10"/>
      <c r="K17" s="10" t="s">
        <v>297</v>
      </c>
    </row>
    <row r="18" spans="1:11" x14ac:dyDescent="0.25">
      <c r="A18" t="s">
        <v>298</v>
      </c>
      <c r="D18" t="s">
        <v>299</v>
      </c>
      <c r="H18" s="18" t="s">
        <v>300</v>
      </c>
      <c r="I18" s="10"/>
      <c r="K18" s="10" t="s">
        <v>301</v>
      </c>
    </row>
    <row r="19" spans="1:11" x14ac:dyDescent="0.25">
      <c r="A19" t="s">
        <v>302</v>
      </c>
      <c r="D19" t="s">
        <v>303</v>
      </c>
      <c r="H19" s="18" t="s">
        <v>304</v>
      </c>
      <c r="I19" s="10"/>
      <c r="K19" s="10" t="s">
        <v>3</v>
      </c>
    </row>
    <row r="20" spans="1:11" x14ac:dyDescent="0.25">
      <c r="A20" t="s">
        <v>146</v>
      </c>
      <c r="D20" t="s">
        <v>305</v>
      </c>
      <c r="H20" s="18" t="s">
        <v>306</v>
      </c>
      <c r="I20" s="10"/>
      <c r="K20" s="10" t="s">
        <v>307</v>
      </c>
    </row>
    <row r="21" spans="1:11" x14ac:dyDescent="0.25">
      <c r="A21" t="s">
        <v>308</v>
      </c>
      <c r="D21" t="s">
        <v>59</v>
      </c>
      <c r="G21" s="18"/>
      <c r="H21" s="18" t="s">
        <v>309</v>
      </c>
      <c r="I21" s="10"/>
    </row>
    <row r="22" spans="1:11" x14ac:dyDescent="0.25">
      <c r="A22" t="s">
        <v>310</v>
      </c>
      <c r="H22" s="18" t="s">
        <v>59</v>
      </c>
    </row>
    <row r="23" spans="1:11" x14ac:dyDescent="0.25">
      <c r="A23" t="s">
        <v>311</v>
      </c>
    </row>
    <row r="24" spans="1:11" x14ac:dyDescent="0.25">
      <c r="A24" t="s">
        <v>312</v>
      </c>
    </row>
    <row r="25" spans="1:11" x14ac:dyDescent="0.25">
      <c r="A25" t="s">
        <v>313</v>
      </c>
    </row>
    <row r="26" spans="1:11" x14ac:dyDescent="0.25">
      <c r="H26" s="18"/>
    </row>
    <row r="28" spans="1:11" x14ac:dyDescent="0.25">
      <c r="H28" s="18"/>
    </row>
    <row r="29" spans="1:11" x14ac:dyDescent="0.25">
      <c r="H29" s="18"/>
    </row>
    <row r="30" spans="1:11" x14ac:dyDescent="0.25">
      <c r="H30" s="18"/>
    </row>
    <row r="31" spans="1:11" x14ac:dyDescent="0.25">
      <c r="H31" s="18"/>
    </row>
    <row r="32" spans="1:11" x14ac:dyDescent="0.25">
      <c r="H32" s="18"/>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479E862D-19B9-40A9-BD14-6159D1544A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NC</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2026-05-08T23:37:41Z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