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92F060B2-29EE-4489-98CB-0FB3DFEABEB3}"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9" i="1" l="1"/>
  <c r="AA24" i="1"/>
  <c r="AA26" i="1" l="1"/>
  <c r="AT28" i="1"/>
  <c r="AT27" i="1"/>
  <c r="AT26" i="1"/>
  <c r="AT25" i="1"/>
  <c r="AT13" i="1"/>
  <c r="AT14" i="1"/>
  <c r="AT15" i="1"/>
  <c r="AT16" i="1"/>
  <c r="AT17" i="1"/>
  <c r="AT18" i="1"/>
  <c r="AT19" i="1"/>
  <c r="AT20" i="1"/>
  <c r="AT21" i="1"/>
  <c r="AT22" i="1"/>
  <c r="AT23" i="1"/>
  <c r="AT12" i="1"/>
  <c r="AT11" i="1"/>
  <c r="AU12" i="1" l="1"/>
  <c r="AU19" i="1"/>
  <c r="AU11" i="1"/>
  <c r="AN16" i="1"/>
  <c r="AP16" i="1" s="1"/>
  <c r="AN17" i="1"/>
  <c r="AP17" i="1" s="1"/>
  <c r="AN18" i="1"/>
  <c r="AP18" i="1" s="1"/>
  <c r="AN19" i="1"/>
  <c r="AP19" i="1" s="1"/>
  <c r="AN20" i="1"/>
  <c r="AP20" i="1" s="1"/>
  <c r="AN21" i="1"/>
  <c r="AP21" i="1" s="1"/>
  <c r="AN22" i="1"/>
  <c r="AP22" i="1" s="1"/>
  <c r="AN23" i="1"/>
  <c r="AP23" i="1" s="1"/>
  <c r="AI16" i="1"/>
  <c r="AK16" i="1" s="1"/>
  <c r="AI17" i="1"/>
  <c r="AK17" i="1" s="1"/>
  <c r="AI18" i="1"/>
  <c r="AK18" i="1" s="1"/>
  <c r="AI19" i="1"/>
  <c r="AK19" i="1" s="1"/>
  <c r="AI20" i="1"/>
  <c r="AK20" i="1" s="1"/>
  <c r="AI21" i="1"/>
  <c r="AK21" i="1" s="1"/>
  <c r="AI22" i="1"/>
  <c r="AK22" i="1" s="1"/>
  <c r="AI23" i="1"/>
  <c r="AK23" i="1" s="1"/>
  <c r="AD16" i="1"/>
  <c r="AF16" i="1" s="1"/>
  <c r="AD17" i="1"/>
  <c r="AF17" i="1" s="1"/>
  <c r="AD18" i="1"/>
  <c r="AF18" i="1" s="1"/>
  <c r="AD19" i="1"/>
  <c r="AF19" i="1" s="1"/>
  <c r="AD20" i="1"/>
  <c r="AF20" i="1" s="1"/>
  <c r="AD21" i="1"/>
  <c r="AF21" i="1" s="1"/>
  <c r="AD22" i="1"/>
  <c r="AF22" i="1" s="1"/>
  <c r="AD23" i="1"/>
  <c r="AF23" i="1" s="1"/>
  <c r="Y16" i="1"/>
  <c r="AA16" i="1" s="1"/>
  <c r="Y17" i="1"/>
  <c r="AA17" i="1" s="1"/>
  <c r="Y18" i="1"/>
  <c r="AA18" i="1" s="1"/>
  <c r="Y19" i="1"/>
  <c r="AA19" i="1" s="1"/>
  <c r="Y20" i="1"/>
  <c r="AA20" i="1" s="1"/>
  <c r="Y21" i="1"/>
  <c r="AA21" i="1" s="1"/>
  <c r="Y22" i="1"/>
  <c r="AA22" i="1" s="1"/>
  <c r="Y23" i="1"/>
  <c r="AA23" i="1" s="1"/>
  <c r="T11" i="1"/>
  <c r="T23" i="1"/>
  <c r="AS23" i="1" s="1"/>
  <c r="AU23" i="1" s="1"/>
  <c r="T22" i="1"/>
  <c r="AS22" i="1" s="1"/>
  <c r="AU22" i="1" s="1"/>
  <c r="T21" i="1"/>
  <c r="AS21" i="1" s="1"/>
  <c r="AU21" i="1" s="1"/>
  <c r="T20" i="1"/>
  <c r="AS20" i="1" s="1"/>
  <c r="AU20" i="1" s="1"/>
  <c r="T19" i="1"/>
  <c r="AS19" i="1" s="1"/>
  <c r="T18" i="1"/>
  <c r="AS18" i="1" s="1"/>
  <c r="AU18" i="1" s="1"/>
  <c r="T17" i="1"/>
  <c r="AS17" i="1" s="1"/>
  <c r="AU17" i="1" s="1"/>
  <c r="T16" i="1"/>
  <c r="AS16" i="1" s="1"/>
  <c r="AU16" i="1" s="1"/>
  <c r="T15" i="1"/>
  <c r="T14" i="1"/>
  <c r="AS14" i="1" s="1"/>
  <c r="AU14" i="1" s="1"/>
  <c r="T13" i="1"/>
  <c r="T12" i="1"/>
  <c r="AN28" i="1"/>
  <c r="AP28" i="1" s="1"/>
  <c r="AI28" i="1"/>
  <c r="AK28" i="1" s="1"/>
  <c r="AD28" i="1"/>
  <c r="AF28" i="1" s="1"/>
  <c r="Y28" i="1"/>
  <c r="AA28" i="1" s="1"/>
  <c r="AN27" i="1"/>
  <c r="AP27" i="1" s="1"/>
  <c r="AI27" i="1"/>
  <c r="AK27" i="1" s="1"/>
  <c r="AD27" i="1"/>
  <c r="AF27" i="1" s="1"/>
  <c r="Y27" i="1"/>
  <c r="AA27" i="1" s="1"/>
  <c r="AN26" i="1"/>
  <c r="AP26" i="1" s="1"/>
  <c r="AI26" i="1"/>
  <c r="AK26" i="1" s="1"/>
  <c r="AD26" i="1"/>
  <c r="AF26" i="1" s="1"/>
  <c r="Y26" i="1"/>
  <c r="AN25" i="1"/>
  <c r="AP25" i="1" s="1"/>
  <c r="AI25" i="1"/>
  <c r="AK25" i="1" s="1"/>
  <c r="AD25" i="1"/>
  <c r="AF25" i="1" s="1"/>
  <c r="Y25" i="1"/>
  <c r="AA25" i="1" s="1"/>
  <c r="T28" i="1"/>
  <c r="AS28" i="1" s="1"/>
  <c r="AU28" i="1" s="1"/>
  <c r="T27" i="1"/>
  <c r="AS27" i="1" s="1"/>
  <c r="AU27" i="1" s="1"/>
  <c r="T26" i="1"/>
  <c r="AS26" i="1" s="1"/>
  <c r="AU26" i="1" s="1"/>
  <c r="T25" i="1"/>
  <c r="AS25" i="1" s="1"/>
  <c r="AU25" i="1" s="1"/>
  <c r="AU29"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S15" i="1"/>
  <c r="AU15" i="1" s="1"/>
  <c r="AS13" i="1"/>
  <c r="AU13" i="1" s="1"/>
  <c r="AS12" i="1"/>
  <c r="AS11" i="1"/>
  <c r="AU24" i="1" l="1"/>
  <c r="AU30" i="1" s="1"/>
  <c r="AP29" i="1"/>
  <c r="AF29" i="1"/>
  <c r="AK24" i="1"/>
  <c r="AF24" i="1"/>
  <c r="AK29" i="1"/>
  <c r="AP24" i="1"/>
  <c r="AF30" i="1" l="1"/>
  <c r="AK30" i="1"/>
  <c r="AA30" i="1"/>
  <c r="AP30" i="1"/>
</calcChain>
</file>

<file path=xl/sharedStrings.xml><?xml version="1.0" encoding="utf-8"?>
<sst xmlns="http://schemas.openxmlformats.org/spreadsheetml/2006/main" count="614" uniqueCount="379">
  <si>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</si>
  <si>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</si>
  <si>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</si>
  <si>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Fomento y Protección de los Derechos Humanos</t>
  </si>
  <si>
    <t>CONTROL DE CAMBIOS</t>
  </si>
  <si>
    <t>VERSIÓN</t>
  </si>
  <si>
    <t>FECHA</t>
  </si>
  <si>
    <t>DESCRIPCIÓN</t>
  </si>
  <si>
    <t>DEPENDENCIAS ASOCIADAS</t>
  </si>
  <si>
    <t>Subsecretaría de Gobernabilidad y Garantía de Derechos
Dirección de Derechos Humanos
Subdirección de Asuntos Religiosos y Libertad de Consciencia</t>
  </si>
  <si>
    <t>Publicación del plan de gestión aprobado CIGD. Caso HOLA: 22862</t>
  </si>
  <si>
    <t>Para el I trimestre de la vigencia 2026, el Plan de Gestión del proceso de Fomento y Protección de los Derechos Humanos alcanzó un nivel de desempeño del  99,02% y 27,89%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</si>
  <si>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</si>
  <si>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</si>
  <si>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</si>
  <si>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</si>
  <si>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</si>
  <si>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</si>
  <si>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</si>
  <si>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</si>
  <si>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</si>
  <si>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</si>
  <si>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</si>
  <si>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</si>
  <si>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</si>
  <si>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</si>
  <si>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</si>
  <si>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</si>
  <si>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</si>
  <si>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</si>
  <si>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</si>
  <si>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</si>
  <si>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</si>
  <si>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</si>
  <si>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</si>
  <si>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</si>
  <si>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</si>
  <si>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</si>
  <si>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</si>
  <si>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</si>
  <si>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</si>
  <si>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</si>
  <si>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</si>
  <si>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</si>
  <si>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</si>
  <si>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</si>
  <si>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</si>
  <si>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</si>
  <si>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</si>
  <si>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</si>
  <si>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</si>
  <si>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</si>
  <si>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</si>
  <si>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Elaborar viente (20) informes de la implementación de los planes de trabajo aprobados en los Comités Locales de Derechos Humanos</t>
  </si>
  <si>
    <t>2. Bogotá confía en su bienestar</t>
  </si>
  <si>
    <t>2.12. Bogotá cuida a su gente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</si>
  <si>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</si>
  <si>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7988 - Fortalecimiento de la capacidad institucional y de los actores sociales para la garantía, promoción y protección de los derechos humanos y de libertad religiosa y de conciencia en Bogotá D.C.</t>
  </si>
  <si>
    <t xml:space="preserve">PEI - Fomentar la promoción, garantía, protección, respeto y apropiación de los Derechos Humanos, la Libertad Religiosa y de conciencia, el Dialogo, la convivencia pacífica y la lucha contra el racismo. </t>
  </si>
  <si>
    <t>No Aplica</t>
  </si>
  <si>
    <t>Eficacia</t>
  </si>
  <si>
    <t>Planes de trabajo aprobados e implementados de los comités locales de DDHH</t>
  </si>
  <si>
    <t xml:space="preserve">Planes de trabajo aprobados e implementados </t>
  </si>
  <si>
    <t>Número de planes de trabajo aprobados e implementados en los comités locales de DDHH</t>
  </si>
  <si>
    <t>Constante</t>
  </si>
  <si>
    <t>(20) Documentos aprobados con el seguimiento y alcance de las estrategias territoriales aprobadas en los comités locales de DDHH y su implementación a lo largo de la vigencia</t>
  </si>
  <si>
    <t>Documentos Planes de Trabajo CLDDHH</t>
  </si>
  <si>
    <t>DDH - Dirección de Derechos Humanos</t>
  </si>
  <si>
    <t>SGGD - Subsecretaría de Gobernabilidad y Garantía de Derechos</t>
  </si>
  <si>
    <t xml:space="preserve">Durante el mes de febrero, se realizaron (20) veinte sesiones de los Comités Locales de Derechos Humanos de las localidades de Usaquén, Chapinero, Santa fe, Sumapaz, Tunjuelito, Bosa, Kennedy, Fontibón, Engativá, Suba, Barrios Unidos, Mártires, Antonio Nariño, Puente Aranda, Rafael Uribe Uribe, La Candelaria, San Cristóbal, Ciudad Bolívar, Candelaria y Sumapaz, en las que se concertaron y aprobaron (18) dieciocho planes de trabajo para la vigencia 2026.
 Para el mes de marzo se dió la aprobación de dos (2)Planes de trabajo de los Comités DDHH de las localidades de Ciudad Bolívar y Tunjuelito en el marco de sesiones extraordinarias.
Durante el primer tirmestre del año se logró la aprobación de los veinte (20) planes de trabajo de los Comités Locales de Derechos Humanos en los que incluyó el diseño y ejecución de estrategias territoriales acción establecida para lograr su cumplimiento.   </t>
  </si>
  <si>
    <t>Veinte (20) documentos de Excel de ejecuación Planes de Trabajo de Comités Locales de Derechos Humanos aprobados. 
Veinte (20) actas de los Comités Locales de Derechos Humanos en los que se aprobaron los planes de trabajo para la vigencia 2026.</t>
  </si>
  <si>
    <t>MT2</t>
  </si>
  <si>
    <t>Diseñar e implementar viente (20) documentos con las estrategias con enfoque territorial y problacional en la adopción del Sistema Distrital de Derechos Humanos</t>
  </si>
  <si>
    <t>Número de documentos con las estrategias con enfoque territorial y problacional en la adopción del Sistema Distrital de Derechos Humanos</t>
  </si>
  <si>
    <t>Documentos con las estrategias con enfoque territorial y problacional en la adopción del Sistema Distrital de Derechos Humanos</t>
  </si>
  <si>
    <t>Suma</t>
  </si>
  <si>
    <t xml:space="preserve">(20) Documentos aprobados con el seguimiento y alcance de las estrategias territoriales implementadas </t>
  </si>
  <si>
    <t>Actas y pieza audiovisual</t>
  </si>
  <si>
    <r>
      <rPr>
        <sz val="11"/>
        <color rgb="FF000000"/>
        <rFont val="Calibri Light"/>
        <family val="2"/>
        <scheme val="major"/>
      </rPr>
      <t xml:space="preserve">Durante el primer trimestre 2026, se realizó reunión con el componente territorial, en la cual se brindaron los lineamientos relacionados a las estrategias territoriales que se implementarán en las  localidades para la presente vigencia.
Se logró el diseño de dos (2) documentos de estrategias territoriales con enfoque poblacional de las localidades de: 
</t>
    </r>
    <r>
      <rPr>
        <b/>
        <sz val="11"/>
        <color rgb="FF000000"/>
        <rFont val="Calibri Light"/>
        <family val="2"/>
        <scheme val="major"/>
      </rPr>
      <t>Estrategia Territorial de Usaquén:</t>
    </r>
    <r>
      <rPr>
        <sz val="11"/>
        <color rgb="FF000000"/>
        <rFont val="Calibri Light"/>
        <family val="2"/>
        <scheme val="major"/>
      </rPr>
      <t xml:space="preserve"> “Colores que sienten, cuerpos que piensan”, está enfocada en reducir barreras en el acceso a las rutas de atención para prevención de violencias, acceso a la justicia y derechos fundamentales, de acuerdo con las recomendaciones de la Defensoría del Pueblo dadas en la Alerta temprana 010 del 2021, mediante acciones afirmativas para el respeto y la garantía de derechos, prevención, la no discriminación, ni estigmatización, de las poblaciones en riesgo, se dirige a diversos grupos poblacionales, cada mes se trabajara con un grupo poblacional distinto entre ellos: personas mayores, NNA, juventud, Lideres y Lideresas, mujeres.  
</t>
    </r>
    <r>
      <rPr>
        <b/>
        <sz val="11"/>
        <color rgb="FF000000"/>
        <rFont val="Calibri Light"/>
        <family val="2"/>
        <scheme val="major"/>
      </rPr>
      <t>Estrategia Territorial de Chapinero:</t>
    </r>
    <r>
      <rPr>
        <sz val="11"/>
        <color rgb="FF000000"/>
        <rFont val="Calibri Light"/>
        <family val="2"/>
        <scheme val="major"/>
      </rPr>
      <t xml:space="preserve"> “ChapiBien territorio en Equilibrio”, se enfoca en la necesidad de fortalecer acciones de prevención frente a los riesgos identificados en la Alerta Temprana 004 de 2024, particularmente en lo relacionado con la trata de personas, el reclutamiento y el consumo de sustancias psicoactivas (SPA). Esta necesidad surge a partir de las dinámicas propias de la localidad de Chapinero, donde la alta circulación de personas, la diversidad de contextos sociales y la existencia de poblaciones en condición de vulnerabilidad incrementa la exposición de niños, niñas, adolescentes y jóvenes a situaciones de riesgo. </t>
    </r>
  </si>
  <si>
    <t xml:space="preserve">Se presentan los (2) documentos de diseño de las estrategias territoriales con enfoque poblacional de las localidades de Usaquén y Chapinero. 
Estos documentos contiene la justificación, objetivos generales y especifícos la metodología de implementación, cronograma de actividades, recursos, población a la cual esta dirigida. 
 </t>
  </si>
  <si>
    <t>MT3</t>
  </si>
  <si>
    <t>Realizar cuatro (4) informes de medición de la percepción de las socializaciones y capacitaciones realizadas para el fortalecimiento de las rutas de atención en materia de prevención de derechos humanos</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</si>
  <si>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</si>
  <si>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Número de Informes de medición de percepción de las socializaciones y capacitaciones realizadas para el fortalecimiento de las rutas de atención en materia de prevención de derechos humanos</t>
  </si>
  <si>
    <t>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</si>
  <si>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</si>
  <si>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</si>
  <si>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</si>
  <si>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r>
      <rPr>
        <sz val="11"/>
        <color rgb="FF000000"/>
        <rFont val="Calibri Light"/>
        <family val="2"/>
        <scheme val="major"/>
      </rPr>
      <t>Durante el</t>
    </r>
    <r>
      <rPr>
        <b/>
        <sz val="11"/>
        <color rgb="FF000000"/>
        <rFont val="Calibri Light"/>
        <family val="2"/>
        <scheme val="major"/>
      </rPr>
      <t xml:space="preserve"> Primer Trimestre de 2026, </t>
    </r>
    <r>
      <rPr>
        <sz val="11"/>
        <color rgb="FF000000"/>
        <rFont val="Calibri Light"/>
        <family val="2"/>
        <scheme val="major"/>
      </rPr>
      <t xml:space="preserve">las rutas de atención se consolidaron como el eje estratégico para la garantía de los derechos humanos en el Distrito. Bajo un enfoque preventivo y diferencial, se ejecutaron </t>
    </r>
    <r>
      <rPr>
        <b/>
        <sz val="11"/>
        <color rgb="FF000000"/>
        <rFont val="Calibri Light"/>
        <family val="2"/>
        <scheme val="major"/>
      </rPr>
      <t xml:space="preserve">cuarenta y siete (47) jornadas de sensibilización, </t>
    </r>
    <r>
      <rPr>
        <sz val="11"/>
        <color rgb="FF000000"/>
        <rFont val="Calibri Light"/>
        <family val="2"/>
        <scheme val="major"/>
      </rPr>
      <t xml:space="preserve">logrando impactar a un total de </t>
    </r>
    <r>
      <rPr>
        <b/>
        <sz val="11"/>
        <color rgb="FF000000"/>
        <rFont val="Calibri Light"/>
        <family val="2"/>
        <scheme val="major"/>
      </rPr>
      <t xml:space="preserve">mil cuatrocientas veintidós (1.422) personas.
</t>
    </r>
    <r>
      <rPr>
        <sz val="11"/>
        <color rgb="FF000000"/>
        <rFont val="Calibri Light"/>
        <family val="2"/>
        <scheme val="major"/>
      </rPr>
      <t xml:space="preserve">
Es importante precisar que estas jornadas trascienden la mera difusión informativa; se constituyen como escenarios pedagógicos de fortalecimiento comunitario y descentralización del conocimiento. Dada la relevancia misional de estas acciones, resulta imperativo medir su efectividad para asegurar la mejora continua en la defensa de los derechos. En este contexto, si bien el instrumento de medición diseñado en 2025 se encuentra actualmente en fase de formalización ante la Oficina Asesora de Planeación (OAP), se determinó su aplicación anticipada en aras de garantizar el seguimiento técnico de la gestión.
Bajo esta premisa, se aplicó la valoración de satisfacción en </t>
    </r>
    <r>
      <rPr>
        <b/>
        <sz val="11"/>
        <color rgb="FF000000"/>
        <rFont val="Calibri Light"/>
        <family val="2"/>
        <scheme val="major"/>
      </rPr>
      <t xml:space="preserve">treinta y cuatro (34) de los espacios realizados </t>
    </r>
    <r>
      <rPr>
        <sz val="11"/>
        <color rgb="FF000000"/>
        <rFont val="Calibri Light"/>
        <family val="2"/>
        <scheme val="major"/>
      </rPr>
      <t xml:space="preserve">(excluyendo ferias de servicios por su naturaleza de afluencia dinámica). Como resultado de este ejercicio, se obtuvo una muestra efectiva de doscientas </t>
    </r>
    <r>
      <rPr>
        <b/>
        <sz val="11"/>
        <color rgb="FF000000"/>
        <rFont val="Calibri Light"/>
        <family val="2"/>
        <scheme val="major"/>
      </rPr>
      <t xml:space="preserve">ochenta y una (281) encuestas voluntarias, </t>
    </r>
    <r>
      <rPr>
        <sz val="11"/>
        <color rgb="FF000000"/>
        <rFont val="Calibri Light"/>
        <family val="2"/>
        <scheme val="major"/>
      </rPr>
      <t xml:space="preserve">las cuales brindan un margen de confianza sólido respecto al universo total de asistentes.
En cuanto a los Resultados de Satisfacción y Calidad, la medición arrojó un desempeño sobresaliente con una </t>
    </r>
    <r>
      <rPr>
        <b/>
        <sz val="11"/>
        <color rgb="FF000000"/>
        <rFont val="Calibri Light"/>
        <family val="2"/>
        <scheme val="major"/>
      </rPr>
      <t>media general de 4.86/5.0,</t>
    </r>
    <r>
      <rPr>
        <sz val="11"/>
        <color rgb="FF000000"/>
        <rFont val="Calibri Light"/>
        <family val="2"/>
        <scheme val="major"/>
      </rPr>
      <t xml:space="preserve"> situando la gestión en un nivel de excelencia. Los hallazgos principales se detallan a continuación:
• Idoneidad Técnica: Fue el ítem con mayor valoración (4.90), validando la alta competencia disciplinar y el dominio temático del equipo profesional.
• Efectividad Pedagógica: El 98.9% de los participantes confirmó una conexión total entre los objetivos propuestos y los temas abordados.
• Oportunidades de Mejora: La gestión del tiempo presentó la mayor variabilidad estadística (4.77), lo que sugiere la necesidad de optimizar las agendas frente a la densidad de contenidos y las dinámicas territoriales.
En conclusión, el modelo de prevención ha logrado una cobertura cuantitativa significativa y confianza ciudadana. La ausencia de valoraciones negativas y el consenso sobre la calidad técnica ratifican que el componente está cumpliendo su objetivo de empoderar a la ciudadanía y optimizar la respuesta interinstitucional en Bogotá. Por lo anterior, se recomienda mantener y expandir estos espacios territoriales como mecanismo clave para la identificación temprana de vulneraciones.</t>
    </r>
  </si>
  <si>
    <t>Un (1) informe - Primer Trimestre Meta 3 - Plan de Gestión</t>
  </si>
  <si>
    <t>MT4</t>
  </si>
  <si>
    <t>Realizar cuatro (4) informes del resultado de la Implementación de seis (6) estrategias de visibilización de cada una de las rutas de atención de la Dirección de Derechos Humanos</t>
  </si>
  <si>
    <t>Número de informes del resultado de la Implementación de seis (6) estrategias de visibilización de cada una de las rutas de atención de la Dirección de Derechos Humanos</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</si>
  <si>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</si>
  <si>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</si>
  <si>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Listados de asistencia, actas, pieza audiovisual</t>
  </si>
  <si>
    <t xml:space="preserve">Durante el primer trimestre de la vigencia 2026, el Componente de Prevención y Atención Móvil de la Dirección de Derechos Humanos priorizó una fase estructural y de optimización operativa. Esta etapa técnica resultó imperativa tras la decisión institucional de evolucionar los esquemas de intervención aplicados en 2025 hacia modelos de mayor impacto, alineados con las metas del Plan Distrital de Desarrollo “Bogotá Camina Segura 2024–2027”.
En este sentido, el periodo reportado se centró exclusivamente en la actualización, modificación y mejora de las estrategias de prevención “Territorios de Paz”. Este proceso de reestructuración interna buscó garantizar que la transición hacia los nuevos marcos de acción cuente con el rigor técnico, la planeación administrativa y el enfoque interseccional necesarios para una ejecución efectiva en territorio. Estas acciones consolidaron las siguientes estrategias renovadas:
• “Bogotá Lidera Sin Miedo” - Ruta de Atención a Defensores y Defensoras de Derechos Humanos: Orientada a prevenir y mitigar los riesgos asociados al ejercicio del liderazgo femenino. Se enfoca en el fortalecimiento de capacidades de autoprotección, la incidencia institucional y la visibilización de la violencia política de género.
• “REDACTIVA 2.0” - Ruta de Atención a Víctimas del Delito de Trata de Personas: Configurada como un modelo de articulación multiactor que interviene en las fases previas a la captación (engaño y aprovechamiento de vulnerabilidades), vinculando activamente a sectores sociales y económicos más allá de la gestión estatal.
• “Campus Diversos y Seguros” - Ruta de Atención a Víctimas de Violencias en Razón a su Orientación Sexual e Identidad de Género: Estrategia de transformación cultural en entornos universitarios. Busca prevenir violencias que suelen ser naturalizadas, protegiendo las trayectorias educativas y la salud mental de la población evaluada.
• “Bogotá Respeta Derechos, más allá de la Fuerza” - Ruta de Atención a Víctimas de Presunto Abuso de Autoridad de la Fuerza Pública: Enfocada en la transformación de las prácticas institucionales de la Fuerza Pública y el fortalecimiento del acceso a la justicia, interviniendo directamente en la relación Estado-ciudadanía.
• “Bogotá Teje Reconciliación y Esperanza” - Ruta por la Reconciliación: Orientada a la eliminación de estigmas sobre la población firmante del acuerdo de paz y personas en proceso de reincorporación, promoviendo la cohesión social en el Distrito.
• “Bogotá es Libertad Religiosa” - Ruta por la Libertad Religiosa, de Culto y Conciencia: Realizar un Encuentro Anual en la localidad con mayor índice de vulneraciones (kennedy), como espacio de articulación comunitaria e interinstitucional, orientado a la prevención, reparación simbólica y reconstrucción del tejido social.
No obstante, es preciso señalar que esta pausa en la ejecución operativa respondió a una necesidad estratégica de planificación, orientada consolidar  la oferta institucional y a asegurar que las acciones de prevención no sean meramente reactivas, sino transformadoras.
En consecuencia, una vez culminada esta etapa de alistamiento y fortalecimiento durante el primer trimestre, las acciones operativas y los resultados de impacto territorial de cada una de las estrategias actualizadas serán reportados de manera formal a partir del segundo trimestre de la presente vigencia. </t>
  </si>
  <si>
    <t>Un (1) informe - Primer Trimestre Meta 4 - Plan de Gestión - Estrategia "Territorios de Paz"</t>
  </si>
  <si>
    <t>MT5</t>
  </si>
  <si>
    <t>Realizar cuatro (4) informes de Gestión de Archivos de la información de la Dirección de Derechos Humanos</t>
  </si>
  <si>
    <t xml:space="preserve">Número de Informes de avance de la gestión de archivos de la Dirección de DDHH </t>
  </si>
  <si>
    <t xml:space="preserve">Informes de avance de la gestión de archivos de la Dirección de DDHH </t>
  </si>
  <si>
    <t>Informe trimestral de seguimiento</t>
  </si>
  <si>
    <t>Informes de seguimiento de la tabla de retención de la dirección</t>
  </si>
  <si>
    <t>Durante el periodo enero – marzo de 2026, se adelantaron acciones orientadas al fortalecimiento de la gestión documental en la Dirección de Derechos Humanos.
En cuanto a la organización documental, se realizó la clasificación, revisión y ordenación de expedientes de la serie 310.120 “Historiales de Ingreso a Casa Refugio”, correspondientes a las rutas de atención de Defensores de Derechos Humanos, población LGBTIQ+ y presunto abuso de autoridad (vigencia 2025). Como resultado, se crearon 54 carpetas de gestión tipo X200, garantizando su adecuada organización.
Respecto a la transferencia documental, se articuló con el Grupo de Gestión del Patrimonio Documental la programación de la transferencia primaria al archivo central, reportando una volumetría de 12 cajas X200, aproximadamente 100 expedientes y 3 metros lineales de documentación correspondiente al periodo 2017–2019.
En capacitación y asesoría, se solicitó acompañamiento técnico para fortalecer el proceso de cierre de casos y su preparación para transferencia documental.
Finalmente, en el control de correspondencia, se gestionó el registro y organización de comunicaciones oficiales, creando 4 carpetas de gestión (memorandos, entrada, salida y acuses de recibido), y se mantuvo la articulación institucional para optimizar los procesos de gestión documental.</t>
  </si>
  <si>
    <t>Informe (1) de avance de la gestión</t>
  </si>
  <si>
    <t>MT6</t>
  </si>
  <si>
    <t xml:space="preserve">Realizar cuatro (4) informes de fases de diseño, implementación, monitoreo y evaluación, de una (1) de estrategia de transversalización de enfoque de género en el marco de la implementación de la estrategia pedagógica Ni Peques Ni Chiquis SON MIS DERECHOS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</si>
  <si>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</si>
  <si>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Número de informes del diseño e implementación de (1) estrategia de educación en derechos humanos con enfoque en la estrategia de transversalización de enfoque de género en el marco de la implementación de la estrategia pedagógica Ni Peques Ni Chiquis SON MIS DERECHOS</t>
  </si>
  <si>
    <t>Informes del diseño e implementación de   (1) estrategia de educación en derechos humanos con enfoque en la  estrategia de transversalización de enfoque de género en el marco de la implementación de la estrategia pedagógica Ni Peques Ni Chiquis SON MIS DERECHOS</t>
  </si>
  <si>
    <t>Número de informes del diseño e implementación de   (1) estrategia de educación en derechos humanos con enfoque estrategia de transversalización de enfoque de género en el marco de la implementación de la estrategia pedagógica Ni Peques Ni Chiquis SON MIS DERECHOS</t>
  </si>
  <si>
    <t>Informe trimestral del diseño e implementación de   (1) estrategia de educación en derechos humanos con enfoque estrategia de transversalización de enfoque de género en el marco de la implementación de la estrategia pedagógica Ni Peques Ni Chiquis SON MIS DERECHOS</t>
  </si>
  <si>
    <t>Formularios electrónicos de asistencia, fuentes de información teoricas y conceptuales</t>
  </si>
  <si>
    <t xml:space="preserve">En el primer trimestre del 2026, el equipo de formación encargado de la articulación, diseño, ejecución y monitoreo de los procesos de formación del PEDHU, concentró sus esfuerzos en hacer el balance de la estrategia formativa Ni Peques Ni Chiquis SON MIS DERECHOS, a fin de fortalecerla desde la perspectiva de género y darle continuidad, así como identificar escenarios potenciales de formación con niñas y niños para el 2026, en relación con los resultados derivados de la identificación de nuevos escenarios de formación se logró: 
1. Se realizó articulación la Red del Buen Trato, la cual enfatiza su trabajo en la prevención de violencias contra niñeces y adolescencias con la Secretaría Distrital de Integración Social, iniciando aproximación territorial en la localidad de Engativá. 
2. Se realizó propuesta formativa para la conmemoración del Día Internación de las Manos Rojas, para la prevención del reclutamiento de niñas, niños y adolescentes, se ajustó la estrategia Ni Peques Ni Chiquis, tomando esta sesión como fase de alistamiento y aproximación a las problemáticas de derechos humanos de niñas y adolescentes desde la estrategia Ni Peques Ni Chiquis. 
3. Se diseñó el primer material sobre cómo acompañar proyectos de vida de niñas y niños desde la perspectiva de género, el cual contó con pilotaje inicialmente con madres, padres y cuidadores de una Institución Educativa Distrital de Engativá. 
</t>
  </si>
  <si>
    <t>Informe No. 1. Fase de alistamiento, articulación y diseño metodológico inicial.</t>
  </si>
  <si>
    <t>MT7</t>
  </si>
  <si>
    <t>Realizar dos (2) informes de implementación a los productos de las políticas públicas lideradas por la dependencia</t>
  </si>
  <si>
    <t>Número de informes de avance en la implementación de los productos de política pública</t>
  </si>
  <si>
    <t>Informes de avance en la implementación delos productos de la política pública</t>
  </si>
  <si>
    <t>Sumatoria  de informes de política pública</t>
  </si>
  <si>
    <t>2 informes de implementación de productos de política pública</t>
  </si>
  <si>
    <t>Planes de acción de las políticas públicas</t>
  </si>
  <si>
    <t>No programada para el trimestre</t>
  </si>
  <si>
    <t>No programada para el trimestre.</t>
  </si>
  <si>
    <t>MT8</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</si>
  <si>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</si>
  <si>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</si>
  <si>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</si>
  <si>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 xml:space="preserve">Número de Informes de avance de implementación del Decreto 053 de 2023 y  seguimiento a las recomendaciones del CIDH </t>
  </si>
  <si>
    <t>Informe semestral de avance  a la implementación del Decreto 053 de 2023 y  seguimiento a las recomendaciones del CIDH</t>
  </si>
  <si>
    <t xml:space="preserve">Informes de seguimiento </t>
  </si>
  <si>
    <t>MT9</t>
  </si>
  <si>
    <t>Realizar dos (2)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</si>
  <si>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</si>
  <si>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</si>
  <si>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</si>
  <si>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</si>
  <si>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MT10</t>
  </si>
  <si>
    <t>Realizar cuatro (4) informes del Diseño e implementación de (1)  una estrategia de   transversalización de género en los componentes de la Dirección de Derechos Humanos</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</si>
  <si>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</si>
  <si>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</si>
  <si>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</si>
  <si>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Durante el primer trimestre de 2026, se adelantaron acciones orientadas a la transversalización del enfoque de género en la Dirección de Derechos Humanos, en articulación con los componentes misionales y en cumplimiento de las políticas públicas distritales. En este marco, se participó activamente en instancias clave como la Submesa de Género del Decreto 053 de 2023, la Mesa ZESAI y el proceso de creación de la Mesa para la Atención y Prevención de Violencias Contra las Mujeres en Política, brindando acompañamiento técnico y aportando a la definición de planes de trabajo. Asimismo, se avanzó en la formulación del protocolo para la atención de violencias basadas en género en el contexto de la movilización social, incluyendo acciones de articulación interinstitucional, identificación de riesgos y acompañamiento en terreno durante las jornadas del 8M. De igual forma, se desarrollaron acciones de fortalecimiento en memoria histórica mediante espacios de articulación con entidades distritales, y se contribuyó a la implementación de productos asociados a las políticas públicas de mujer y equidad de género y de actividades sexuales pagadas, con énfasis en procesos de formación, prevención y promoción del derecho a una vida libre de violencias.</t>
  </si>
  <si>
    <t>Un (1) informe</t>
  </si>
  <si>
    <t>MT11</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</si>
  <si>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</si>
  <si>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Ejecutar 14 iniciativas que garanticen el ejercicio de las libertades fundamentales de religión culto y conciencia en el marco de la política pública existente  </t>
  </si>
  <si>
    <t>Número de acciones de sensibilización con el ejercicio y el contenido de las libertades fundamentales de religión culto y conciencia, participación ciudadana y/o resolución de conflictorealizadas</t>
  </si>
  <si>
    <t>Acciones de  sensibilizacióncon el ejercicio y el contenido de las libertades fundamentales de religión culto y conciencia, participación ciudadana y/o resolución de conflictos.</t>
  </si>
  <si>
    <t>(12) eventos  de  sensibilización para servidores públicos, líderes religiosos y/o ciudadanía en general en relación con el ejercicio y el contenido de las libertades fundamentales de religión culto y conciencia, brindados por la SALRC 2025</t>
  </si>
  <si>
    <t>Sumatoria del No. de acciones de  sensibilizacióncon el ejercicio y el contenido de las libertades fundamentales de religión culto y conciencia, participación ciudadana y/o resolución de conflicto realizadas</t>
  </si>
  <si>
    <t>Informes, registros administrativos, material didáctico, documentos, registros fotográficos y/o vínculos digitales a las grabaciones y/o piezas publicitarias.</t>
  </si>
  <si>
    <t xml:space="preserve">Evento y/o  sensibilización, </t>
  </si>
  <si>
    <t>Durante el primer trimestre de 2026, se cumplieron las acciones de sensibilización establecidas en la meta trimestral orientada a fortalecer las capacidades de servidores públicos, líderes religiosos y la ciudadanía en el ejercicio de las libertades fundamentales de religión, culto y conciencia.
En marzo, se desarrollaron dos sensibilizaciones clave:
Jornada de sensibilización para Dinamizadores de Derechos Humanos de la Policía Metropolitana de Bogotá (MEBOG): Participaron 50 Dinamizadores, con el propósito de fortalecer sus competencias técnicas en la identificación, prevención y atención de vulneraciones a la libertad religiosa. Esta capacitación fue facilitada por el equipo de la Subdirección de Asuntos de Libertad Religiosa y de Conciencia (SALRYC).
Taller dirigido a docentes del Instituto Psicopedagógico Flandes: Participaron 9 docentes en un taller enfocado en la convivencia respetuosa y la diversidad religiosa. Durante la sesión, se socializó el marco normativo sobre la libertad religiosa y la neutralidad estatal en el ámbito educativo.
Ambas sensibilizaciones contribuyeron a la meta de realizar dos sensibilizaciones en el primer trimestre, fortaleciendo la capacidad institucional y promoviendo el respeto a las creencias en el ámbito público y educativo, con el objetivo de fomentar una convivencia pacífica y el respeto por la diversidad religiosa.</t>
  </si>
  <si>
    <t>Se adjunta 2 anexos que contienen la lista de asistencia y el registro fotográfico correspondientes, así como un informe de la meta realizada.</t>
  </si>
  <si>
    <t>MT12</t>
  </si>
  <si>
    <t xml:space="preserve">Realizar cuatro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</si>
  <si>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</si>
  <si>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 xml:space="preserve">Informes de acompañamiento a las reuniones ordinarias y extraordinarias de los comités locales de libertad religiosa </t>
  </si>
  <si>
    <t>(4) Informes trimestrales  de acompañamiento a las reuniones ordinarias y extraordinarias de los comités locales de libertad religiosa 2025</t>
  </si>
  <si>
    <t>Número de informes  de acompañamiento a las reuniones ordinarias y extraordinarias de los comités locales de libertad religiosa</t>
  </si>
  <si>
    <t>Informe trimestral de seguimiento  al  acompañamiento a las reuniones ordinarias y extraordinarias de los comités locales de libertad religiosa</t>
  </si>
  <si>
    <t>Informes de seguimiento y listados de asistencia</t>
  </si>
  <si>
    <t>Durante el primer trimestre de 2026, la SALRYC superó la meta de acompañamiento técnico al participar en 35 espacios de articulación (21 sesiones ordinarias, 6 extraordinarias, 7 preparatorias y 1 evento), fortaleciendo la gobernanza religiosa en 19 localidades. Se destaca la reactivación estratégica del Comité de Chapinero mediante cartografía social y el avance en el Comité Distrital con la organización del proceso electoral de la Mesa Directiva 2026-2028. Estas acciones permitieron la consolidación de planes de acción locales y la articulación con ferias de servicios (como en Usme y Santafé), garantizando el ejercicio del derecho a la libertad religiosa en el territorio y manteniendo un 90% de operatividad en las instancias locales (18 comités activos)</t>
  </si>
  <si>
    <t>Se consolidó un (1) reporte trimestral de seguimiento que incluye los soportes documentales de los 35 espacios acompañados, organizados de la siguiente manera:
Actas de Sesión: Documentos firmados de las 21 sesiones ordinarias y 6 extraordinarias realizadas por los Comités Locales de Libertad Religiosa.
Listados de Asistencia: Registros de participación de los delegados institucionales y representantes de las Organizaciones Sociales del Sector Religioso (OSSR).
Memorandos y Convocatorias: Correos electrónicos y piezas comunicativas oficiales para la citación a los espacios.
Registros Fotográficos: Evidencia visual del acompañamiento técnico en territorio y las jornadas de cartografía social (Chapinero) y asambleas (Distrital)."</t>
  </si>
  <si>
    <t>MT13</t>
  </si>
  <si>
    <t>Realizar cuatro (4) informes frente al gestión realizada por la Subdirección a las personas que acuden a la ruta de promoción y atención de libertades fundamentales de religión, culto y conciencia en aras de garantizar el derechos a la vida, libertad, integridad y seguridad</t>
  </si>
  <si>
    <t>Número de  informes de gestión en la que se evidencie el acompañamiento realizado las personas que acceden a la ruta de atención</t>
  </si>
  <si>
    <t>Informes de gestión en la que se evidencie el acompañamiento realizado las personas que acceden a la ruta de atención</t>
  </si>
  <si>
    <t>(4) Informes trimestrales  de gestión en la que se evidencie el acompañamiento realizado las personas que acceden a la ruta de atención en el año 2025</t>
  </si>
  <si>
    <t>Número de informes de gestión en la que se evidencie el acompañamiento realizado las personas que acceden a la ruta de atención</t>
  </si>
  <si>
    <t>Informes trimestral de  gestión en la que se evidencie el acompañamiento realizado las personas que acceden a la ruta de atención</t>
  </si>
  <si>
    <t>Durante el primer trimestre de 2026, la Subdirección de Asuntos de Libertad Religiosa y de Conciencia (SALRYC) avanzó significativamente en el cumplimiento de la meta 13, que consiste en realizar 4 informes sobre la gestión realizada en la Ruta de Promoción y Atención de Libertades Fundamentales de Religión, Culto y Conciencia. Este análisis se enfoca en el primer informe, con un énfasis en las acciones realizadas para garantizar los derechos fundamentales de los ciudadanos en materia de libertad religiosa, de culto y de conciencia, especialmente en lo que respecta a la vida, libertad, integridad y seguridad.
Durante el primer trimestre, se logró una cobertura del 100% en la atención de las solicitudes recibidas, lo que demuestra la eficiencia operativa y el compromiso institucional para brindar un acompañamiento psicosocial y jurídico integral. La Ruta por la Libertad Religiosa se consolidó como una herramienta efectiva para garantizar los derechos fundamentales en el contexto de pluralidad religiosa del Distrito Capital. Se brindaron 25 atenciones directas, con seguimientos continuos a casos reportados, lo que subraya el compromiso sostenido con las personas que enfrentan vulneraciones a su derecho a creer o no creer.</t>
  </si>
  <si>
    <t>Se anexa informe y evidencias de las atenciónes y acompañamiento psicosocial</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</si>
  <si>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</si>
  <si>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</si>
  <si>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</si>
  <si>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</si>
  <si>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</si>
  <si>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</si>
  <si>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</si>
  <si>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</si>
  <si>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</si>
  <si>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</si>
  <si>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</si>
  <si>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</si>
  <si>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</si>
  <si>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</si>
  <si>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</si>
  <si>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SGGD - Subsecretaría de Gobernabilidad y Garantía de Derechos
DDH - Dirección de Derechos Humanos
SARLC - Subdirección de Asuntos de Libertad Religiosa y de Conciencia</t>
  </si>
  <si>
    <t>OAP - Oficina Asesora de Planeación</t>
  </si>
  <si>
    <r>
      <t xml:space="preserve">De acuerdo con lo indicado en correo del 13 de abril de 2026 en reporte del grupo de Gestión Ambiental de la OAP, el proceso de Fomento y protección de los DDHH cuenta con las siguientes acciones:
Subdirección de Asuntos de libertad religiosa, de cultos y de conciencia.
Video agua y energía: Se presenta video el cual incluye varias prácticas para el uso eficiente del agua y la energía, sin embargo no se observan los resultados obtenidos.
Propuesta separación en la fuente: Se presenta la propuesta.
Propuesta uso efeciente del papel: Se presenta la propuesta.
Dirección de Derechos Humanos
Video agua y energía: Se presenta video el cual incluye varias prácticas para el uso eficiente del agua y la energía, sin embargo no se observan los resultados obtenidos.
Propuesta separación en la fuente: Se presenta la propuesta.
Propuesta uso efeciente del papel: Se presenta la propuesta.
Subsecretaría para la Gobernabilidad y Garantia de Derechos
Video agua y energía: Se presenta video el cual incluye varias prácticas para el uso eficiente del agua y la energía, sin embargo no se observan los resultados obtenidos.
Propuesta separación en la fuente: Se presenta la propuesta.
Propuesta uso efeciente del papel: Se presenta la propuesta.
De acuerdo con lo indicado en correo del 14 de abril de 2026 en reporte del grupo de Gestión Ambiental de la OAP, el proceso de Fomento y protección de los DDHH cuenta con las siguientes acciones:
Subdirección de Asuntos de libertad religiosa, de cultos y de conciencia.
Video agua y energía: 
 Se presenta video el cual incluye varias prácticas para el uso eficiente del agua y la energía
Dirección de Derechos Humanos
Video agua y energía: 
 Se presenta video el cual incluye varias prácticas para el uso eficiente del agua y la energía
Subsecretaría para la Gobernabilidad y Garantia de Derechos
Video agua y energía: 
 Se presenta video el cual incluye varias prácticas para el uso eficiente del agua y la energía
</t>
    </r>
    <r>
      <rPr>
        <b/>
        <sz val="11"/>
        <color rgb="FF002060"/>
        <rFont val="Calibri Light"/>
        <family val="2"/>
        <scheme val="major"/>
      </rPr>
      <t>Ejecutado: 25%</t>
    </r>
  </si>
  <si>
    <t>Reporte meta del grupo de ambiental de la OAP.</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</si>
  <si>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</si>
  <si>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</si>
  <si>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</si>
  <si>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</si>
  <si>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</si>
  <si>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</si>
  <si>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</si>
  <si>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</si>
  <si>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Meta 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</si>
  <si>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</si>
  <si>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</si>
  <si>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</si>
  <si>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</si>
  <si>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</si>
  <si>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</si>
  <si>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</si>
  <si>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</si>
  <si>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</si>
  <si>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</si>
  <si>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</si>
  <si>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</si>
  <si>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</si>
  <si>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Reporte del área de Atención al Ciudadano de la Subsecretaría de Gestión Institucional, bajo radicado No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</si>
  <si>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</si>
  <si>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</si>
  <si>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</si>
  <si>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</si>
  <si>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</si>
  <si>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</si>
  <si>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El área dio respuesta a 64 requerimientos de los 75 instaurados para el periodo.</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</si>
  <si>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</si>
  <si>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</si>
  <si>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</si>
  <si>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</si>
  <si>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</si>
  <si>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</si>
  <si>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</si>
  <si>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</si>
  <si>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</si>
  <si>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</si>
  <si>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</si>
  <si>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</si>
  <si>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</si>
  <si>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</si>
  <si>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</si>
  <si>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</si>
  <si>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</si>
  <si>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</si>
  <si>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</si>
  <si>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</si>
  <si>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</si>
  <si>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</si>
  <si>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</si>
  <si>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</si>
  <si>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</si>
  <si>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</si>
  <si>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</si>
  <si>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</si>
  <si>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</si>
  <si>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</si>
  <si>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</si>
  <si>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</si>
  <si>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</si>
  <si>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</si>
  <si>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</si>
  <si>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</si>
  <si>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</si>
  <si>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</si>
  <si>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</si>
  <si>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</si>
  <si>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</si>
  <si>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</si>
  <si>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</si>
  <si>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</si>
  <si>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</si>
  <si>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</si>
  <si>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</si>
  <si>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</si>
  <si>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</si>
  <si>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</si>
  <si>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</si>
  <si>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</si>
  <si>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</si>
  <si>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</si>
  <si>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</si>
  <si>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</si>
  <si>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</si>
  <si>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</si>
  <si>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</si>
  <si>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</si>
  <si>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</si>
  <si>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</si>
  <si>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</si>
  <si>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</si>
  <si>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</si>
  <si>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</si>
  <si>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</si>
  <si>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2. Direccionamiento Estratégico</t>
  </si>
  <si>
    <t>Política 1.2. Integridad</t>
  </si>
  <si>
    <t>Comunicación Estratégica</t>
  </si>
  <si>
    <t>OAC - Oficina Asesora de Comunicaciones</t>
  </si>
  <si>
    <t>Fortalecer un (1) programa junto con sus estrategias para el fomento de la cultura ciudadana la convivencia y la prevención de las violencias asociadas al fútbol  </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</si>
  <si>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</si>
  <si>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</si>
  <si>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</si>
  <si>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</si>
  <si>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</si>
  <si>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</si>
  <si>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</si>
  <si>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</si>
  <si>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</si>
  <si>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</si>
  <si>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</si>
  <si>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</si>
  <si>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</si>
  <si>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</si>
  <si>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</si>
  <si>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</si>
  <si>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</si>
  <si>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</si>
  <si>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</si>
  <si>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</si>
  <si>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</si>
  <si>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</si>
  <si>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</si>
  <si>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</si>
  <si>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</si>
  <si>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</si>
  <si>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</si>
  <si>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</si>
  <si>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</si>
  <si>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</si>
  <si>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</si>
  <si>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</si>
  <si>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</si>
  <si>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</si>
  <si>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</si>
  <si>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</si>
  <si>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</si>
  <si>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</si>
  <si>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</si>
  <si>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</si>
  <si>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</si>
  <si>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</si>
  <si>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</si>
  <si>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</si>
  <si>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</si>
  <si>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</si>
  <si>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</si>
  <si>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</si>
  <si>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</si>
  <si>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</si>
  <si>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</si>
  <si>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</si>
  <si>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</si>
  <si>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</si>
  <si>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</si>
  <si>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</si>
  <si>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</si>
  <si>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</si>
  <si>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</si>
  <si>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</si>
  <si>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</si>
  <si>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</si>
  <si>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</si>
  <si>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</si>
  <si>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</si>
  <si>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</si>
  <si>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</si>
  <si>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</si>
  <si>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</si>
  <si>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</si>
  <si>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</si>
  <si>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</si>
  <si>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</si>
  <si>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</si>
  <si>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</si>
  <si>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</si>
  <si>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</si>
  <si>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</si>
  <si>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</si>
  <si>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</si>
  <si>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</si>
  <si>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</si>
  <si>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El área dio respuesta a 13 requerimientos de 13 instaurados para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</si>
</sst>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1"/>
      <name val="Calibri Light"/>
      <family val="2"/>
      <scheme val="major"/>
    </font>
    <font>
      <sz val="11"/>
      <color rgb="FF000000"/>
      <name val="Calibri Light"/>
      <family val="2"/>
      <scheme val="major"/>
    </font>
    <font>
      <b/>
      <sz val="11"/>
      <color rgb="FF000000"/>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0" borderId="1" xfId="0" applyFont="1" applyBorder="1" applyAlignment="1">
      <alignment horizontal="right" vertical="center" wrapText="1"/>
    </xf>
    <xf numFmtId="0" fontId="11" fillId="1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horizontal="left" vertical="center" wrapText="1"/>
    </xf>
    <xf numFmtId="1" fontId="1" fillId="0" borderId="1" xfId="1" applyNumberFormat="1" applyFont="1" applyFill="1" applyBorder="1" applyAlignment="1">
      <alignment horizontal="right" vertical="center" wrapText="1"/>
    </xf>
    <xf numFmtId="0" fontId="23" fillId="0" borderId="1" xfId="0" applyFont="1" applyBorder="1" applyAlignment="1">
      <alignment horizontal="right" vertical="center" wrapText="1"/>
    </xf>
    <xf numFmtId="0" fontId="23" fillId="0" borderId="1" xfId="0" applyFont="1" applyBorder="1" applyAlignment="1">
      <alignment vertical="center" wrapText="1"/>
    </xf>
    <xf numFmtId="1" fontId="23" fillId="0" borderId="1" xfId="0" applyNumberFormat="1" applyFont="1" applyBorder="1" applyAlignment="1">
      <alignment horizontal="left" vertical="center" wrapText="1"/>
    </xf>
    <xf numFmtId="1" fontId="23"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justify" vertical="top" wrapText="1"/>
    </xf>
    <xf numFmtId="0" fontId="25" fillId="0" borderId="1" xfId="0" applyFont="1" applyBorder="1" applyAlignment="1">
      <alignment horizontal="justify" vertical="top" wrapText="1"/>
    </xf>
    <xf numFmtId="0" fontId="25" fillId="0" borderId="1" xfId="0" applyFont="1" applyBorder="1" applyAlignment="1">
      <alignment horizontal="justify" vertical="center" wrapText="1"/>
    </xf>
    <xf numFmtId="1" fontId="1" fillId="0" borderId="1" xfId="6" applyNumberFormat="1" applyFont="1" applyFill="1" applyBorder="1" applyAlignment="1">
      <alignment horizontal="right" vertical="center" wrapText="1"/>
    </xf>
    <xf numFmtId="10" fontId="1" fillId="0" borderId="1" xfId="1" applyNumberFormat="1" applyFont="1" applyFill="1" applyBorder="1" applyAlignment="1">
      <alignment horizontal="right" vertical="center" wrapText="1"/>
    </xf>
    <xf numFmtId="165" fontId="2" fillId="0" borderId="1" xfId="1" applyNumberFormat="1" applyFont="1" applyBorder="1" applyAlignment="1">
      <alignment horizontal="right" vertical="center" wrapText="1"/>
    </xf>
    <xf numFmtId="10" fontId="24" fillId="0" borderId="1" xfId="1" applyNumberFormat="1" applyFont="1" applyFill="1" applyBorder="1" applyAlignment="1">
      <alignment horizontal="right" vertical="center" wrapText="1"/>
    </xf>
    <xf numFmtId="1" fontId="2" fillId="0" borderId="1" xfId="1" applyNumberFormat="1" applyFont="1" applyBorder="1" applyAlignment="1">
      <alignment horizontal="right"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1" fontId="2" fillId="0" borderId="1" xfId="1" applyNumberFormat="1" applyFont="1" applyFill="1" applyBorder="1" applyAlignment="1">
      <alignment horizontal="right" vertical="center" wrapText="1"/>
    </xf>
    <xf numFmtId="0" fontId="24" fillId="0" borderId="1" xfId="0" applyFont="1" applyBorder="1" applyAlignment="1">
      <alignment horizontal="right" vertical="center" wrapText="1"/>
    </xf>
    <xf numFmtId="9" fontId="18" fillId="0" borderId="1" xfId="1" applyFont="1" applyBorder="1" applyAlignment="1">
      <alignment horizontal="right" vertical="center" wrapText="1"/>
    </xf>
    <xf numFmtId="10" fontId="18" fillId="0" borderId="1" xfId="1" applyNumberFormat="1" applyFont="1" applyBorder="1" applyAlignment="1">
      <alignment horizontal="right" vertical="center" wrapText="1"/>
    </xf>
    <xf numFmtId="0" fontId="1" fillId="0" borderId="0" xfId="0" applyFont="1" applyAlignment="1">
      <alignment horizontal="right" wrapText="1"/>
    </xf>
    <xf numFmtId="165" fontId="18" fillId="0" borderId="1" xfId="0"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0" fontId="7" fillId="8" borderId="2" xfId="0" applyFont="1" applyFill="1" applyBorder="1" applyAlignment="1">
      <alignment wrapText="1"/>
    </xf>
    <xf numFmtId="0" fontId="7" fillId="8" borderId="4" xfId="0" applyFont="1" applyFill="1" applyBorder="1" applyAlignment="1">
      <alignment wrapText="1"/>
    </xf>
    <xf numFmtId="0" fontId="7" fillId="8" borderId="3" xfId="0" applyFont="1" applyFill="1" applyBorder="1" applyAlignment="1">
      <alignment wrapText="1"/>
    </xf>
    <xf numFmtId="0" fontId="19" fillId="7" borderId="2" xfId="0" applyFont="1" applyFill="1" applyBorder="1" applyAlignment="1">
      <alignment wrapText="1"/>
    </xf>
    <xf numFmtId="0" fontId="19" fillId="7" borderId="4" xfId="0" applyFont="1" applyFill="1" applyBorder="1" applyAlignment="1">
      <alignment wrapText="1"/>
    </xf>
    <xf numFmtId="0" fontId="19" fillId="7" borderId="3" xfId="0" applyFont="1" applyFill="1" applyBorder="1" applyAlignment="1">
      <alignment wrapText="1"/>
    </xf>
    <xf numFmtId="165" fontId="24" fillId="0" borderId="1" xfId="1" applyNumberFormat="1" applyFont="1" applyFill="1" applyBorder="1" applyAlignment="1">
      <alignment horizontal="right" vertical="center" wrapText="1"/>
    </xf>
    <xf numFmtId="165" fontId="1" fillId="4" borderId="0" xfId="0" applyNumberFormat="1" applyFont="1" applyFill="1" applyAlignment="1">
      <alignment horizontal="right" wrapText="1"/>
    </xf>
    <xf numFmtId="165" fontId="1" fillId="4" borderId="0" xfId="0" applyNumberFormat="1" applyFont="1" applyFill="1" applyAlignment="1">
      <alignment horizontal="right" vertical="center" wrapText="1"/>
    </xf>
    <xf numFmtId="0" fontId="13" fillId="12" borderId="1" xfId="0" applyFont="1" applyFill="1" applyBorder="1" applyAlignment="1">
      <alignment horizontal="right" vertical="center" wrapText="1"/>
    </xf>
    <xf numFmtId="165" fontId="13" fillId="12" borderId="1" xfId="0" applyNumberFormat="1" applyFont="1" applyFill="1" applyBorder="1" applyAlignment="1">
      <alignment horizontal="right" vertical="center" wrapText="1"/>
    </xf>
    <xf numFmtId="164" fontId="5" fillId="7" borderId="1" xfId="1" applyNumberFormat="1" applyFont="1" applyFill="1" applyBorder="1" applyAlignment="1">
      <alignment horizontal="right" wrapText="1"/>
    </xf>
    <xf numFmtId="165" fontId="5" fillId="7" borderId="1" xfId="1" applyNumberFormat="1" applyFont="1" applyFill="1" applyBorder="1" applyAlignment="1">
      <alignment horizontal="right" wrapText="1"/>
    </xf>
    <xf numFmtId="165" fontId="17" fillId="0" borderId="1" xfId="1" applyNumberFormat="1" applyFont="1" applyBorder="1" applyAlignment="1">
      <alignment horizontal="right" vertical="center" wrapText="1"/>
    </xf>
    <xf numFmtId="165" fontId="17" fillId="0" borderId="1" xfId="1" applyNumberFormat="1" applyFont="1" applyFill="1" applyBorder="1" applyAlignment="1">
      <alignment horizontal="right" vertical="center" wrapText="1"/>
    </xf>
    <xf numFmtId="165" fontId="19" fillId="7" borderId="1" xfId="0" applyNumberFormat="1" applyFont="1" applyFill="1" applyBorder="1" applyAlignment="1">
      <alignment horizontal="right" wrapText="1"/>
    </xf>
    <xf numFmtId="165" fontId="7" fillId="8" borderId="1" xfId="1" applyNumberFormat="1" applyFont="1" applyFill="1" applyBorder="1" applyAlignment="1">
      <alignment horizontal="right" wrapText="1"/>
    </xf>
    <xf numFmtId="165" fontId="1" fillId="0" borderId="0" xfId="0" applyNumberFormat="1" applyFont="1" applyAlignment="1">
      <alignment horizontal="right"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0"/>
  <sheetViews>
    <sheetView tabSelected="1" zoomScale="70" zoomScaleNormal="70" workbookViewId="0">
      <selection activeCell="D11" sqref="D11"/>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5" width="14.28515625" style="94" customWidth="1"/>
    <col min="26" max="26" width="14.28515625" style="114" customWidth="1"/>
    <col min="27" max="27" width="14.28515625" style="94" customWidth="1"/>
    <col min="28" max="28" width="42.85546875" style="79" customWidth="1"/>
    <col min="29" max="29" width="28.5703125" style="79"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7.85546875" style="1" hidden="1" customWidth="1"/>
    <col min="45" max="47" width="14.28515625" style="94" customWidth="1"/>
    <col min="48" max="49" width="16.5703125" style="1" customWidth="1"/>
    <col min="50" max="50" width="39.42578125" style="1" customWidth="1"/>
    <col min="51" max="16384" width="10.85546875" style="1"/>
  </cols>
  <sheetData>
    <row r="1" spans="1:47" s="8" customFormat="1" ht="61.5" customHeight="1" x14ac:dyDescent="0.25">
      <c r="A1" s="129" t="s">
        <v>0</v>
      </c>
      <c r="B1" s="130"/>
      <c r="C1" s="130"/>
      <c r="D1" s="130"/>
      <c r="E1" s="130"/>
      <c r="F1" s="130"/>
      <c r="G1" s="130"/>
      <c r="H1" s="131"/>
      <c r="I1" s="16" t="s">
        <v>1</v>
      </c>
      <c r="Y1" s="88"/>
      <c r="Z1" s="104"/>
      <c r="AA1" s="88"/>
      <c r="AB1" s="78"/>
      <c r="AC1" s="78"/>
      <c r="AS1" s="88"/>
      <c r="AT1" s="88"/>
      <c r="AU1" s="88"/>
    </row>
    <row r="2" spans="1:47" s="10" customFormat="1" x14ac:dyDescent="0.25">
      <c r="A2" s="18"/>
      <c r="B2" s="19"/>
      <c r="C2" s="19"/>
      <c r="D2" s="19"/>
      <c r="E2" s="17"/>
      <c r="F2" s="17"/>
      <c r="G2" s="17"/>
      <c r="H2" s="17"/>
      <c r="I2" s="17"/>
      <c r="J2" s="17"/>
      <c r="K2" s="17"/>
      <c r="L2" s="17"/>
      <c r="M2" s="17"/>
      <c r="N2" s="17"/>
      <c r="O2" s="17"/>
      <c r="P2" s="17"/>
      <c r="Q2" s="9"/>
      <c r="R2" s="9"/>
      <c r="S2" s="9"/>
      <c r="T2" s="9"/>
      <c r="Y2" s="89"/>
      <c r="Z2" s="105"/>
      <c r="AA2" s="89"/>
      <c r="AB2" s="78"/>
      <c r="AC2" s="78"/>
      <c r="AS2" s="89"/>
      <c r="AT2" s="89"/>
      <c r="AU2" s="89"/>
    </row>
    <row r="3" spans="1:47" s="8" customFormat="1" ht="15" customHeight="1" x14ac:dyDescent="0.25">
      <c r="A3" s="160" t="s">
        <v>2</v>
      </c>
      <c r="B3" s="160"/>
      <c r="C3" s="161" t="s">
        <v>3</v>
      </c>
      <c r="D3" s="161"/>
      <c r="F3" s="148" t="s">
        <v>4</v>
      </c>
      <c r="G3" s="162"/>
      <c r="H3" s="162"/>
      <c r="I3" s="149"/>
      <c r="Y3" s="88"/>
      <c r="Z3" s="104"/>
      <c r="AA3" s="88"/>
      <c r="AB3" s="78"/>
      <c r="AC3" s="78"/>
      <c r="AS3" s="88"/>
      <c r="AT3" s="88"/>
      <c r="AU3" s="88"/>
    </row>
    <row r="4" spans="1:47" s="8" customFormat="1" ht="15" customHeight="1" x14ac:dyDescent="0.25">
      <c r="A4" s="160"/>
      <c r="B4" s="160"/>
      <c r="C4" s="161"/>
      <c r="D4" s="161"/>
      <c r="F4" s="21" t="s">
        <v>5</v>
      </c>
      <c r="G4" s="22" t="s">
        <v>6</v>
      </c>
      <c r="H4" s="148" t="s">
        <v>7</v>
      </c>
      <c r="I4" s="149"/>
      <c r="Y4" s="88"/>
      <c r="Z4" s="104"/>
      <c r="AA4" s="88"/>
      <c r="AB4" s="78"/>
      <c r="AC4" s="78"/>
      <c r="AS4" s="88"/>
      <c r="AT4" s="88"/>
      <c r="AU4" s="88"/>
    </row>
    <row r="5" spans="1:47" s="8" customFormat="1" ht="30.75" customHeight="1" x14ac:dyDescent="0.25">
      <c r="A5" s="160" t="s">
        <v>8</v>
      </c>
      <c r="B5" s="160"/>
      <c r="C5" s="161" t="s">
        <v>9</v>
      </c>
      <c r="D5" s="161"/>
      <c r="F5" s="11">
        <v>1</v>
      </c>
      <c r="G5" s="77">
        <v>46050</v>
      </c>
      <c r="H5" s="163" t="s">
        <v>10</v>
      </c>
      <c r="I5" s="164"/>
      <c r="Y5" s="88"/>
      <c r="Z5" s="104"/>
      <c r="AA5" s="88"/>
      <c r="AB5" s="78"/>
      <c r="AC5" s="78"/>
      <c r="AS5" s="88"/>
      <c r="AT5" s="88"/>
      <c r="AU5" s="88"/>
    </row>
    <row r="6" spans="1:47" s="8" customFormat="1" ht="50.1" customHeight="1" x14ac:dyDescent="0.25">
      <c r="A6" s="160"/>
      <c r="B6" s="160"/>
      <c r="C6" s="161"/>
      <c r="D6" s="161"/>
      <c r="F6" s="115">
        <v>2</v>
      </c>
      <c r="G6" s="116">
        <v>46150</v>
      </c>
      <c r="H6" s="146" t="s">
        <v>11</v>
      </c>
      <c r="I6" s="147"/>
      <c r="Y6" s="88"/>
      <c r="Z6" s="104"/>
      <c r="AA6" s="88"/>
      <c r="AB6" s="78"/>
      <c r="AC6" s="78"/>
      <c r="AS6" s="88"/>
      <c r="AT6" s="88"/>
      <c r="AU6" s="88"/>
    </row>
    <row r="7" spans="1:47" s="8" customFormat="1" x14ac:dyDescent="0.25">
      <c r="A7" s="160" t="s">
        <v>12</v>
      </c>
      <c r="B7" s="160"/>
      <c r="C7" s="161">
        <v>2026</v>
      </c>
      <c r="D7" s="161"/>
      <c r="Y7" s="88"/>
      <c r="Z7" s="104"/>
      <c r="AA7" s="88"/>
      <c r="AB7" s="78"/>
      <c r="AC7" s="78"/>
      <c r="AS7" s="88"/>
      <c r="AT7" s="88"/>
      <c r="AU7" s="88"/>
    </row>
    <row r="8" spans="1:47" s="8" customFormat="1" x14ac:dyDescent="0.25">
      <c r="Y8" s="88"/>
      <c r="Z8" s="104"/>
      <c r="AA8" s="88"/>
      <c r="AB8" s="78"/>
      <c r="AC8" s="78"/>
      <c r="AS8" s="88"/>
      <c r="AT8" s="88"/>
      <c r="AU8" s="88"/>
    </row>
    <row r="9" spans="1:47" ht="37.5" customHeight="1" x14ac:dyDescent="0.25">
      <c r="A9" s="148" t="s">
        <v>13</v>
      </c>
      <c r="B9" s="149"/>
      <c r="C9" s="160" t="s">
        <v>14</v>
      </c>
      <c r="D9" s="160"/>
      <c r="E9" s="160"/>
      <c r="F9" s="155" t="s">
        <v>15</v>
      </c>
      <c r="G9" s="155" t="s">
        <v>16</v>
      </c>
      <c r="H9" s="148" t="s">
        <v>17</v>
      </c>
      <c r="I9" s="149"/>
      <c r="J9" s="150" t="s">
        <v>18</v>
      </c>
      <c r="K9" s="151"/>
      <c r="L9" s="151"/>
      <c r="M9" s="151"/>
      <c r="N9" s="151"/>
      <c r="O9" s="152" t="s">
        <v>19</v>
      </c>
      <c r="P9" s="153"/>
      <c r="Q9" s="153"/>
      <c r="R9" s="153"/>
      <c r="S9" s="153"/>
      <c r="T9" s="154"/>
      <c r="U9" s="157" t="s">
        <v>20</v>
      </c>
      <c r="V9" s="158"/>
      <c r="W9" s="158"/>
      <c r="X9" s="159"/>
      <c r="Y9" s="143" t="s">
        <v>21</v>
      </c>
      <c r="Z9" s="144"/>
      <c r="AA9" s="144"/>
      <c r="AB9" s="144"/>
      <c r="AC9" s="145"/>
      <c r="AD9" s="140" t="s">
        <v>22</v>
      </c>
      <c r="AE9" s="141"/>
      <c r="AF9" s="141"/>
      <c r="AG9" s="141"/>
      <c r="AH9" s="142"/>
      <c r="AI9" s="137" t="s">
        <v>23</v>
      </c>
      <c r="AJ9" s="138"/>
      <c r="AK9" s="138"/>
      <c r="AL9" s="138"/>
      <c r="AM9" s="139"/>
      <c r="AN9" s="134" t="s">
        <v>24</v>
      </c>
      <c r="AO9" s="135"/>
      <c r="AP9" s="135"/>
      <c r="AQ9" s="135"/>
      <c r="AR9" s="136"/>
      <c r="AS9" s="132" t="s">
        <v>25</v>
      </c>
      <c r="AT9" s="133"/>
      <c r="AU9" s="133"/>
    </row>
    <row r="10" spans="1:47" s="30" customFormat="1" ht="51" x14ac:dyDescent="0.2">
      <c r="A10" s="35" t="s">
        <v>26</v>
      </c>
      <c r="B10" s="35" t="s">
        <v>27</v>
      </c>
      <c r="C10" s="35" t="s">
        <v>28</v>
      </c>
      <c r="D10" s="35" t="s">
        <v>29</v>
      </c>
      <c r="E10" s="35" t="s">
        <v>30</v>
      </c>
      <c r="F10" s="156"/>
      <c r="G10" s="156"/>
      <c r="H10" s="35" t="s">
        <v>31</v>
      </c>
      <c r="I10" s="35" t="s">
        <v>32</v>
      </c>
      <c r="J10" s="26" t="s">
        <v>33</v>
      </c>
      <c r="K10" s="26" t="s">
        <v>34</v>
      </c>
      <c r="L10" s="26" t="s">
        <v>35</v>
      </c>
      <c r="M10" s="26" t="s">
        <v>36</v>
      </c>
      <c r="N10" s="26" t="s">
        <v>37</v>
      </c>
      <c r="O10" s="27" t="s">
        <v>38</v>
      </c>
      <c r="P10" s="27" t="s">
        <v>39</v>
      </c>
      <c r="Q10" s="27" t="s">
        <v>40</v>
      </c>
      <c r="R10" s="27" t="s">
        <v>41</v>
      </c>
      <c r="S10" s="27" t="s">
        <v>42</v>
      </c>
      <c r="T10" s="27" t="s">
        <v>43</v>
      </c>
      <c r="U10" s="29" t="s">
        <v>44</v>
      </c>
      <c r="V10" s="29" t="s">
        <v>45</v>
      </c>
      <c r="W10" s="29" t="s">
        <v>46</v>
      </c>
      <c r="X10" s="29" t="s">
        <v>47</v>
      </c>
      <c r="Y10" s="106" t="s">
        <v>48</v>
      </c>
      <c r="Z10" s="107" t="s">
        <v>49</v>
      </c>
      <c r="AA10" s="106" t="s">
        <v>20</v>
      </c>
      <c r="AB10" s="34" t="s">
        <v>50</v>
      </c>
      <c r="AC10" s="34" t="s">
        <v>51</v>
      </c>
      <c r="AD10" s="28" t="s">
        <v>48</v>
      </c>
      <c r="AE10" s="28" t="s">
        <v>49</v>
      </c>
      <c r="AF10" s="28" t="s">
        <v>20</v>
      </c>
      <c r="AG10" s="28" t="s">
        <v>50</v>
      </c>
      <c r="AH10" s="28" t="s">
        <v>51</v>
      </c>
      <c r="AI10" s="33" t="s">
        <v>48</v>
      </c>
      <c r="AJ10" s="33" t="s">
        <v>49</v>
      </c>
      <c r="AK10" s="33" t="s">
        <v>20</v>
      </c>
      <c r="AL10" s="33" t="s">
        <v>50</v>
      </c>
      <c r="AM10" s="33" t="s">
        <v>51</v>
      </c>
      <c r="AN10" s="32" t="s">
        <v>48</v>
      </c>
      <c r="AO10" s="32" t="s">
        <v>49</v>
      </c>
      <c r="AP10" s="32" t="s">
        <v>20</v>
      </c>
      <c r="AQ10" s="32" t="s">
        <v>50</v>
      </c>
      <c r="AR10" s="32" t="s">
        <v>51</v>
      </c>
      <c r="AS10" s="31" t="s">
        <v>48</v>
      </c>
      <c r="AT10" s="31" t="s">
        <v>49</v>
      </c>
      <c r="AU10" s="31" t="s">
        <v>20</v>
      </c>
    </row>
    <row r="11" spans="1:47" s="6" customFormat="1" ht="119.45" customHeight="1" x14ac:dyDescent="0.25">
      <c r="A11" s="5" t="s">
        <v>52</v>
      </c>
      <c r="B11" s="4" t="s">
        <v>53</v>
      </c>
      <c r="C11" s="53" t="s">
        <v>54</v>
      </c>
      <c r="D11" s="14" t="s">
        <v>55</v>
      </c>
      <c r="E11" s="14" t="s">
        <v>56</v>
      </c>
      <c r="F11" s="14" t="s">
        <v>57</v>
      </c>
      <c r="G11" s="64" t="s">
        <v>58</v>
      </c>
      <c r="H11" s="14" t="s">
        <v>59</v>
      </c>
      <c r="I11" s="14" t="s">
        <v>59</v>
      </c>
      <c r="J11" s="15" t="s">
        <v>60</v>
      </c>
      <c r="K11" s="67" t="s">
        <v>61</v>
      </c>
      <c r="L11" s="7" t="s">
        <v>62</v>
      </c>
      <c r="M11" s="68">
        <v>20</v>
      </c>
      <c r="N11" s="15" t="s">
        <v>63</v>
      </c>
      <c r="O11" s="15" t="s">
        <v>64</v>
      </c>
      <c r="P11" s="44">
        <v>20</v>
      </c>
      <c r="Q11" s="44">
        <v>20</v>
      </c>
      <c r="R11" s="44">
        <v>20</v>
      </c>
      <c r="S11" s="44">
        <v>20</v>
      </c>
      <c r="T11" s="44">
        <f>AVERAGE(P11:S11)</f>
        <v>20</v>
      </c>
      <c r="U11" s="4" t="s">
        <v>65</v>
      </c>
      <c r="V11" s="4" t="s">
        <v>66</v>
      </c>
      <c r="W11" s="13" t="s">
        <v>67</v>
      </c>
      <c r="X11" s="13" t="s">
        <v>68</v>
      </c>
      <c r="Y11" s="44">
        <f>P11</f>
        <v>20</v>
      </c>
      <c r="Z11" s="59">
        <v>20</v>
      </c>
      <c r="AA11" s="42">
        <f t="shared" ref="AA11:AA23" si="0">IFERROR(IF(Z11/Y11&gt;1,1,Z11/Y11),0)</f>
        <v>1</v>
      </c>
      <c r="AB11" s="80" t="s">
        <v>69</v>
      </c>
      <c r="AC11" s="4" t="s">
        <v>70</v>
      </c>
      <c r="AD11" s="44">
        <f>Q11</f>
        <v>20</v>
      </c>
      <c r="AE11" s="59"/>
      <c r="AF11" s="42">
        <f t="shared" ref="AF11:AF23" si="1">IFERROR(IF(AE11/AD11&gt;1,1,AE11/AD11),0)</f>
        <v>0</v>
      </c>
      <c r="AG11" s="4"/>
      <c r="AH11" s="4"/>
      <c r="AI11" s="44">
        <f>R11</f>
        <v>20</v>
      </c>
      <c r="AJ11" s="59"/>
      <c r="AK11" s="42">
        <f t="shared" ref="AK11:AK23" si="2">IFERROR(IF(AJ11/AI11&gt;1,1,AJ11/AI11),0)</f>
        <v>0</v>
      </c>
      <c r="AL11" s="4"/>
      <c r="AM11" s="4"/>
      <c r="AN11" s="44">
        <f>S11</f>
        <v>20</v>
      </c>
      <c r="AO11" s="59"/>
      <c r="AP11" s="42">
        <f t="shared" ref="AP11:AP23" si="3">IFERROR(IF(AO11/AN11&gt;1,1,AO11/AN11),0)</f>
        <v>0</v>
      </c>
      <c r="AQ11" s="4"/>
      <c r="AR11" s="4"/>
      <c r="AS11" s="87">
        <f>T11</f>
        <v>20</v>
      </c>
      <c r="AT11" s="87">
        <f t="shared" ref="AT11" si="4">IFERROR(AVERAGE(Z11,AE11,AJ11,AO11)*0.25,0)</f>
        <v>5</v>
      </c>
      <c r="AU11" s="86">
        <f t="shared" ref="AU11" si="5">IFERROR(IF(AT11/AS11&gt;1,1,AT11/AS11),0)</f>
        <v>0.25</v>
      </c>
    </row>
    <row r="12" spans="1:47" s="6" customFormat="1" ht="119.45" customHeight="1" x14ac:dyDescent="0.25">
      <c r="A12" s="69" t="s">
        <v>71</v>
      </c>
      <c r="B12" s="15" t="s">
        <v>72</v>
      </c>
      <c r="C12" s="53" t="s">
        <v>54</v>
      </c>
      <c r="D12" s="14" t="s">
        <v>55</v>
      </c>
      <c r="E12" s="14" t="s">
        <v>56</v>
      </c>
      <c r="F12" s="14" t="s">
        <v>57</v>
      </c>
      <c r="G12" s="64" t="s">
        <v>58</v>
      </c>
      <c r="H12" s="14" t="s">
        <v>59</v>
      </c>
      <c r="I12" s="14" t="s">
        <v>59</v>
      </c>
      <c r="J12" s="15" t="s">
        <v>60</v>
      </c>
      <c r="K12" s="67" t="s">
        <v>73</v>
      </c>
      <c r="L12" s="7" t="s">
        <v>74</v>
      </c>
      <c r="M12" s="68">
        <v>0</v>
      </c>
      <c r="N12" s="15" t="s">
        <v>73</v>
      </c>
      <c r="O12" s="15" t="s">
        <v>75</v>
      </c>
      <c r="P12" s="44">
        <v>2</v>
      </c>
      <c r="Q12" s="44">
        <v>8</v>
      </c>
      <c r="R12" s="44">
        <v>8</v>
      </c>
      <c r="S12" s="44">
        <v>2</v>
      </c>
      <c r="T12" s="44">
        <f t="shared" ref="T12:T23" si="6">SUM(P12:S12)</f>
        <v>20</v>
      </c>
      <c r="U12" s="13" t="s">
        <v>76</v>
      </c>
      <c r="V12" s="13" t="s">
        <v>77</v>
      </c>
      <c r="W12" s="13" t="s">
        <v>67</v>
      </c>
      <c r="X12" s="13" t="s">
        <v>68</v>
      </c>
      <c r="Y12" s="44">
        <f t="shared" ref="Y12:Y23" si="7">P12</f>
        <v>2</v>
      </c>
      <c r="Z12" s="59">
        <v>2</v>
      </c>
      <c r="AA12" s="42">
        <f t="shared" si="0"/>
        <v>1</v>
      </c>
      <c r="AB12" s="81" t="s">
        <v>78</v>
      </c>
      <c r="AC12" s="4" t="s">
        <v>79</v>
      </c>
      <c r="AD12" s="44">
        <f t="shared" ref="AD12:AD23" si="8">Q12</f>
        <v>8</v>
      </c>
      <c r="AE12" s="59"/>
      <c r="AF12" s="42">
        <f t="shared" si="1"/>
        <v>0</v>
      </c>
      <c r="AG12" s="4"/>
      <c r="AH12" s="4"/>
      <c r="AI12" s="44">
        <f t="shared" ref="AI12:AI23" si="9">R12</f>
        <v>8</v>
      </c>
      <c r="AJ12" s="59"/>
      <c r="AK12" s="42">
        <f t="shared" si="2"/>
        <v>0</v>
      </c>
      <c r="AL12" s="4"/>
      <c r="AM12" s="4"/>
      <c r="AN12" s="44">
        <f t="shared" ref="AN12:AN23" si="10">S12</f>
        <v>2</v>
      </c>
      <c r="AO12" s="59"/>
      <c r="AP12" s="42">
        <f t="shared" si="3"/>
        <v>0</v>
      </c>
      <c r="AQ12" s="4"/>
      <c r="AR12" s="4"/>
      <c r="AS12" s="87">
        <f t="shared" ref="AS12:AS23" si="11">T12</f>
        <v>20</v>
      </c>
      <c r="AT12" s="96">
        <f>SUM(Z12,AE12,AJ12,AO12)</f>
        <v>2</v>
      </c>
      <c r="AU12" s="93">
        <f>IFERROR(IF(AT12/AS12&gt;1,1,AT12/AS12),0)</f>
        <v>0.1</v>
      </c>
    </row>
    <row r="13" spans="1:47" s="6" customFormat="1" ht="119.45" customHeight="1" x14ac:dyDescent="0.25">
      <c r="A13" s="69" t="s">
        <v>80</v>
      </c>
      <c r="B13" s="15" t="s">
        <v>81</v>
      </c>
      <c r="C13" s="53" t="s">
        <v>54</v>
      </c>
      <c r="D13" s="14" t="s">
        <v>55</v>
      </c>
      <c r="E13" s="14" t="s">
        <v>82</v>
      </c>
      <c r="F13" s="14" t="s">
        <v>57</v>
      </c>
      <c r="G13" s="64" t="s">
        <v>58</v>
      </c>
      <c r="H13" s="14" t="s">
        <v>59</v>
      </c>
      <c r="I13" s="14" t="s">
        <v>59</v>
      </c>
      <c r="J13" s="15" t="s">
        <v>60</v>
      </c>
      <c r="K13" s="67" t="s">
        <v>83</v>
      </c>
      <c r="L13" s="7" t="s">
        <v>84</v>
      </c>
      <c r="M13" s="68">
        <v>1</v>
      </c>
      <c r="N13" s="15" t="s">
        <v>85</v>
      </c>
      <c r="O13" s="15" t="s">
        <v>75</v>
      </c>
      <c r="P13" s="44">
        <v>1</v>
      </c>
      <c r="Q13" s="44">
        <v>1</v>
      </c>
      <c r="R13" s="44">
        <v>1</v>
      </c>
      <c r="S13" s="44">
        <v>1</v>
      </c>
      <c r="T13" s="44">
        <f t="shared" si="6"/>
        <v>4</v>
      </c>
      <c r="U13" s="13" t="s">
        <v>86</v>
      </c>
      <c r="V13" s="13" t="s">
        <v>87</v>
      </c>
      <c r="W13" s="13" t="s">
        <v>67</v>
      </c>
      <c r="X13" s="13" t="s">
        <v>68</v>
      </c>
      <c r="Y13" s="44">
        <f t="shared" si="7"/>
        <v>1</v>
      </c>
      <c r="Z13" s="59">
        <v>1</v>
      </c>
      <c r="AA13" s="42">
        <f t="shared" si="0"/>
        <v>1</v>
      </c>
      <c r="AB13" s="82" t="s">
        <v>88</v>
      </c>
      <c r="AC13" s="4" t="s">
        <v>89</v>
      </c>
      <c r="AD13" s="44">
        <f t="shared" si="8"/>
        <v>1</v>
      </c>
      <c r="AE13" s="59"/>
      <c r="AF13" s="42">
        <f t="shared" si="1"/>
        <v>0</v>
      </c>
      <c r="AG13" s="4"/>
      <c r="AH13" s="4"/>
      <c r="AI13" s="44">
        <f t="shared" si="9"/>
        <v>1</v>
      </c>
      <c r="AJ13" s="59"/>
      <c r="AK13" s="42">
        <f t="shared" si="2"/>
        <v>0</v>
      </c>
      <c r="AL13" s="4"/>
      <c r="AM13" s="4"/>
      <c r="AN13" s="44">
        <f t="shared" si="10"/>
        <v>1</v>
      </c>
      <c r="AO13" s="59"/>
      <c r="AP13" s="42">
        <f t="shared" si="3"/>
        <v>0</v>
      </c>
      <c r="AQ13" s="4"/>
      <c r="AR13" s="4"/>
      <c r="AS13" s="87">
        <f t="shared" si="11"/>
        <v>4</v>
      </c>
      <c r="AT13" s="96">
        <f t="shared" ref="AT13:AT23" si="12">SUM(Z13,AE13,AJ13,AO13)</f>
        <v>1</v>
      </c>
      <c r="AU13" s="93">
        <f t="shared" ref="AU13:AU23" si="13">IFERROR(IF(AT13/AS13&gt;1,1,AT13/AS13),0)</f>
        <v>0.25</v>
      </c>
    </row>
    <row r="14" spans="1:47" s="6" customFormat="1" ht="119.45" customHeight="1" x14ac:dyDescent="0.25">
      <c r="A14" s="69" t="s">
        <v>90</v>
      </c>
      <c r="B14" s="15" t="s">
        <v>91</v>
      </c>
      <c r="C14" s="53" t="s">
        <v>54</v>
      </c>
      <c r="D14" s="14" t="s">
        <v>55</v>
      </c>
      <c r="E14" s="14" t="s">
        <v>82</v>
      </c>
      <c r="F14" s="14" t="s">
        <v>57</v>
      </c>
      <c r="G14" s="64" t="s">
        <v>58</v>
      </c>
      <c r="H14" s="14" t="s">
        <v>59</v>
      </c>
      <c r="I14" s="14" t="s">
        <v>59</v>
      </c>
      <c r="J14" s="15" t="s">
        <v>60</v>
      </c>
      <c r="K14" s="67" t="s">
        <v>92</v>
      </c>
      <c r="L14" s="7" t="s">
        <v>93</v>
      </c>
      <c r="M14" s="68">
        <v>0</v>
      </c>
      <c r="N14" s="15" t="s">
        <v>92</v>
      </c>
      <c r="O14" s="15" t="s">
        <v>75</v>
      </c>
      <c r="P14" s="44">
        <v>1</v>
      </c>
      <c r="Q14" s="44">
        <v>1</v>
      </c>
      <c r="R14" s="44">
        <v>1</v>
      </c>
      <c r="S14" s="44">
        <v>1</v>
      </c>
      <c r="T14" s="44">
        <f t="shared" si="6"/>
        <v>4</v>
      </c>
      <c r="U14" s="13" t="s">
        <v>94</v>
      </c>
      <c r="V14" s="13" t="s">
        <v>95</v>
      </c>
      <c r="W14" s="13" t="s">
        <v>67</v>
      </c>
      <c r="X14" s="13" t="s">
        <v>68</v>
      </c>
      <c r="Y14" s="44">
        <f t="shared" si="7"/>
        <v>1</v>
      </c>
      <c r="Z14" s="72">
        <v>1</v>
      </c>
      <c r="AA14" s="42">
        <f t="shared" si="0"/>
        <v>1</v>
      </c>
      <c r="AB14" s="81" t="s">
        <v>96</v>
      </c>
      <c r="AC14" s="4" t="s">
        <v>97</v>
      </c>
      <c r="AD14" s="44">
        <f t="shared" si="8"/>
        <v>1</v>
      </c>
      <c r="AE14" s="58"/>
      <c r="AF14" s="42">
        <f t="shared" si="1"/>
        <v>0</v>
      </c>
      <c r="AG14" s="4"/>
      <c r="AH14" s="4"/>
      <c r="AI14" s="44">
        <f t="shared" si="9"/>
        <v>1</v>
      </c>
      <c r="AJ14" s="58"/>
      <c r="AK14" s="42">
        <f t="shared" si="2"/>
        <v>0</v>
      </c>
      <c r="AL14" s="4"/>
      <c r="AM14" s="4"/>
      <c r="AN14" s="44">
        <f t="shared" si="10"/>
        <v>1</v>
      </c>
      <c r="AO14" s="58"/>
      <c r="AP14" s="42">
        <f t="shared" si="3"/>
        <v>0</v>
      </c>
      <c r="AQ14" s="4"/>
      <c r="AR14" s="4"/>
      <c r="AS14" s="87">
        <f t="shared" si="11"/>
        <v>4</v>
      </c>
      <c r="AT14" s="96">
        <f t="shared" si="12"/>
        <v>1</v>
      </c>
      <c r="AU14" s="93">
        <f t="shared" si="13"/>
        <v>0.25</v>
      </c>
    </row>
    <row r="15" spans="1:47" s="6" customFormat="1" ht="119.45" customHeight="1" x14ac:dyDescent="0.25">
      <c r="A15" s="5" t="s">
        <v>98</v>
      </c>
      <c r="B15" s="15" t="s">
        <v>99</v>
      </c>
      <c r="C15" s="53" t="s">
        <v>54</v>
      </c>
      <c r="D15" s="14" t="s">
        <v>55</v>
      </c>
      <c r="E15" s="14" t="s">
        <v>56</v>
      </c>
      <c r="F15" s="14" t="s">
        <v>57</v>
      </c>
      <c r="G15" s="64" t="s">
        <v>58</v>
      </c>
      <c r="H15" s="14" t="s">
        <v>59</v>
      </c>
      <c r="I15" s="14" t="s">
        <v>59</v>
      </c>
      <c r="J15" s="15" t="s">
        <v>60</v>
      </c>
      <c r="K15" s="67" t="s">
        <v>100</v>
      </c>
      <c r="L15" s="7" t="s">
        <v>101</v>
      </c>
      <c r="M15" s="68">
        <v>3</v>
      </c>
      <c r="N15" s="15" t="s">
        <v>100</v>
      </c>
      <c r="O15" s="15" t="s">
        <v>75</v>
      </c>
      <c r="P15" s="44">
        <v>1</v>
      </c>
      <c r="Q15" s="44">
        <v>1</v>
      </c>
      <c r="R15" s="44">
        <v>1</v>
      </c>
      <c r="S15" s="44">
        <v>1</v>
      </c>
      <c r="T15" s="44">
        <f t="shared" si="6"/>
        <v>4</v>
      </c>
      <c r="U15" s="13" t="s">
        <v>102</v>
      </c>
      <c r="V15" s="13" t="s">
        <v>103</v>
      </c>
      <c r="W15" s="13" t="s">
        <v>67</v>
      </c>
      <c r="X15" s="13" t="s">
        <v>68</v>
      </c>
      <c r="Y15" s="44">
        <f t="shared" si="7"/>
        <v>1</v>
      </c>
      <c r="Z15" s="59">
        <v>1</v>
      </c>
      <c r="AA15" s="42">
        <f t="shared" si="0"/>
        <v>1</v>
      </c>
      <c r="AB15" s="80" t="s">
        <v>104</v>
      </c>
      <c r="AC15" s="4" t="s">
        <v>105</v>
      </c>
      <c r="AD15" s="44">
        <f t="shared" si="8"/>
        <v>1</v>
      </c>
      <c r="AE15" s="59"/>
      <c r="AF15" s="42">
        <f t="shared" si="1"/>
        <v>0</v>
      </c>
      <c r="AG15" s="4"/>
      <c r="AH15" s="4"/>
      <c r="AI15" s="44">
        <f t="shared" si="9"/>
        <v>1</v>
      </c>
      <c r="AJ15" s="59"/>
      <c r="AK15" s="42">
        <f t="shared" si="2"/>
        <v>0</v>
      </c>
      <c r="AL15" s="4"/>
      <c r="AM15" s="4"/>
      <c r="AN15" s="44">
        <f t="shared" si="10"/>
        <v>1</v>
      </c>
      <c r="AO15" s="59"/>
      <c r="AP15" s="42">
        <f t="shared" si="3"/>
        <v>0</v>
      </c>
      <c r="AQ15" s="4"/>
      <c r="AR15" s="4"/>
      <c r="AS15" s="87">
        <f t="shared" si="11"/>
        <v>4</v>
      </c>
      <c r="AT15" s="96">
        <f t="shared" si="12"/>
        <v>1</v>
      </c>
      <c r="AU15" s="93">
        <f t="shared" si="13"/>
        <v>0.25</v>
      </c>
    </row>
    <row r="16" spans="1:47" s="6" customFormat="1" ht="119.45" customHeight="1" x14ac:dyDescent="0.25">
      <c r="A16" s="70" t="s">
        <v>106</v>
      </c>
      <c r="B16" s="71" t="s">
        <v>107</v>
      </c>
      <c r="C16" s="53" t="s">
        <v>54</v>
      </c>
      <c r="D16" s="14" t="s">
        <v>55</v>
      </c>
      <c r="E16" s="14" t="s">
        <v>108</v>
      </c>
      <c r="F16" s="14" t="s">
        <v>57</v>
      </c>
      <c r="G16" s="64" t="s">
        <v>58</v>
      </c>
      <c r="H16" s="14" t="s">
        <v>59</v>
      </c>
      <c r="I16" s="14" t="s">
        <v>59</v>
      </c>
      <c r="J16" s="15" t="s">
        <v>60</v>
      </c>
      <c r="K16" s="67" t="s">
        <v>109</v>
      </c>
      <c r="L16" s="7" t="s">
        <v>110</v>
      </c>
      <c r="M16" s="68">
        <v>0</v>
      </c>
      <c r="N16" s="15" t="s">
        <v>111</v>
      </c>
      <c r="O16" s="15" t="s">
        <v>75</v>
      </c>
      <c r="P16" s="72">
        <v>1</v>
      </c>
      <c r="Q16" s="72">
        <v>1</v>
      </c>
      <c r="R16" s="72">
        <v>1</v>
      </c>
      <c r="S16" s="72">
        <v>1</v>
      </c>
      <c r="T16" s="44">
        <f t="shared" si="6"/>
        <v>4</v>
      </c>
      <c r="U16" s="4" t="s">
        <v>112</v>
      </c>
      <c r="V16" s="4" t="s">
        <v>113</v>
      </c>
      <c r="W16" s="13" t="s">
        <v>67</v>
      </c>
      <c r="X16" s="13" t="s">
        <v>68</v>
      </c>
      <c r="Y16" s="72">
        <f t="shared" si="7"/>
        <v>1</v>
      </c>
      <c r="Z16" s="59">
        <v>1</v>
      </c>
      <c r="AA16" s="42">
        <f t="shared" si="0"/>
        <v>1</v>
      </c>
      <c r="AB16" s="4" t="s">
        <v>114</v>
      </c>
      <c r="AC16" s="4" t="s">
        <v>115</v>
      </c>
      <c r="AD16" s="72">
        <f t="shared" si="8"/>
        <v>1</v>
      </c>
      <c r="AE16" s="59"/>
      <c r="AF16" s="42">
        <f t="shared" si="1"/>
        <v>0</v>
      </c>
      <c r="AG16" s="4"/>
      <c r="AH16" s="4"/>
      <c r="AI16" s="72">
        <f t="shared" si="9"/>
        <v>1</v>
      </c>
      <c r="AJ16" s="59"/>
      <c r="AK16" s="42">
        <f t="shared" si="2"/>
        <v>0</v>
      </c>
      <c r="AL16" s="4"/>
      <c r="AM16" s="4"/>
      <c r="AN16" s="72">
        <f t="shared" si="10"/>
        <v>1</v>
      </c>
      <c r="AO16" s="59"/>
      <c r="AP16" s="42">
        <f t="shared" si="3"/>
        <v>0</v>
      </c>
      <c r="AQ16" s="4"/>
      <c r="AR16" s="4"/>
      <c r="AS16" s="90">
        <f t="shared" si="11"/>
        <v>4</v>
      </c>
      <c r="AT16" s="96">
        <f t="shared" si="12"/>
        <v>1</v>
      </c>
      <c r="AU16" s="93">
        <f t="shared" si="13"/>
        <v>0.25</v>
      </c>
    </row>
    <row r="17" spans="1:47" s="6" customFormat="1" ht="119.45" customHeight="1" x14ac:dyDescent="0.25">
      <c r="A17" s="70" t="s">
        <v>116</v>
      </c>
      <c r="B17" s="71" t="s">
        <v>117</v>
      </c>
      <c r="C17" s="53" t="s">
        <v>54</v>
      </c>
      <c r="D17" s="14" t="s">
        <v>55</v>
      </c>
      <c r="E17" s="14" t="s">
        <v>56</v>
      </c>
      <c r="F17" s="14" t="s">
        <v>57</v>
      </c>
      <c r="G17" s="64" t="s">
        <v>58</v>
      </c>
      <c r="H17" s="14" t="s">
        <v>59</v>
      </c>
      <c r="I17" s="14" t="s">
        <v>59</v>
      </c>
      <c r="J17" s="15" t="s">
        <v>60</v>
      </c>
      <c r="K17" s="67" t="s">
        <v>118</v>
      </c>
      <c r="L17" s="7" t="s">
        <v>119</v>
      </c>
      <c r="M17" s="68">
        <v>0</v>
      </c>
      <c r="N17" s="15" t="s">
        <v>120</v>
      </c>
      <c r="O17" s="15" t="s">
        <v>75</v>
      </c>
      <c r="P17" s="72">
        <v>0</v>
      </c>
      <c r="Q17" s="72">
        <v>1</v>
      </c>
      <c r="R17" s="72">
        <v>0</v>
      </c>
      <c r="S17" s="72">
        <v>1</v>
      </c>
      <c r="T17" s="72">
        <f t="shared" si="6"/>
        <v>2</v>
      </c>
      <c r="U17" s="4" t="s">
        <v>121</v>
      </c>
      <c r="V17" s="4" t="s">
        <v>122</v>
      </c>
      <c r="W17" s="4" t="s">
        <v>67</v>
      </c>
      <c r="X17" s="4" t="s">
        <v>68</v>
      </c>
      <c r="Y17" s="72">
        <f t="shared" si="7"/>
        <v>0</v>
      </c>
      <c r="Z17" s="83">
        <v>0</v>
      </c>
      <c r="AA17" s="84">
        <f t="shared" si="0"/>
        <v>0</v>
      </c>
      <c r="AB17" s="4" t="s">
        <v>123</v>
      </c>
      <c r="AC17" s="4" t="s">
        <v>124</v>
      </c>
      <c r="AD17" s="72">
        <f t="shared" si="8"/>
        <v>1</v>
      </c>
      <c r="AE17" s="83"/>
      <c r="AF17" s="84">
        <f t="shared" si="1"/>
        <v>0</v>
      </c>
      <c r="AG17" s="4"/>
      <c r="AH17" s="4"/>
      <c r="AI17" s="72">
        <f t="shared" si="9"/>
        <v>0</v>
      </c>
      <c r="AJ17" s="83"/>
      <c r="AK17" s="84">
        <f t="shared" si="2"/>
        <v>0</v>
      </c>
      <c r="AL17" s="4"/>
      <c r="AM17" s="4"/>
      <c r="AN17" s="72">
        <f t="shared" si="10"/>
        <v>1</v>
      </c>
      <c r="AO17" s="83"/>
      <c r="AP17" s="84">
        <f t="shared" si="3"/>
        <v>0</v>
      </c>
      <c r="AQ17" s="4"/>
      <c r="AR17" s="4"/>
      <c r="AS17" s="90">
        <f t="shared" si="11"/>
        <v>2</v>
      </c>
      <c r="AT17" s="96">
        <f t="shared" si="12"/>
        <v>0</v>
      </c>
      <c r="AU17" s="93">
        <f t="shared" si="13"/>
        <v>0</v>
      </c>
    </row>
    <row r="18" spans="1:47" s="6" customFormat="1" ht="119.45" customHeight="1" x14ac:dyDescent="0.25">
      <c r="A18" s="70" t="s">
        <v>125</v>
      </c>
      <c r="B18" s="71" t="s">
        <v>126</v>
      </c>
      <c r="C18" s="53" t="s">
        <v>54</v>
      </c>
      <c r="D18" s="14" t="s">
        <v>55</v>
      </c>
      <c r="E18" s="14" t="s">
        <v>82</v>
      </c>
      <c r="F18" s="14" t="s">
        <v>57</v>
      </c>
      <c r="G18" s="64" t="s">
        <v>58</v>
      </c>
      <c r="H18" s="14" t="s">
        <v>59</v>
      </c>
      <c r="I18" s="14" t="s">
        <v>59</v>
      </c>
      <c r="J18" s="15" t="s">
        <v>60</v>
      </c>
      <c r="K18" s="67" t="s">
        <v>127</v>
      </c>
      <c r="L18" s="7" t="s">
        <v>128</v>
      </c>
      <c r="M18" s="68">
        <v>2</v>
      </c>
      <c r="N18" s="15" t="s">
        <v>129</v>
      </c>
      <c r="O18" s="15" t="s">
        <v>75</v>
      </c>
      <c r="P18" s="72">
        <v>0</v>
      </c>
      <c r="Q18" s="72">
        <v>1</v>
      </c>
      <c r="R18" s="72">
        <v>0</v>
      </c>
      <c r="S18" s="72">
        <v>1</v>
      </c>
      <c r="T18" s="72">
        <f t="shared" si="6"/>
        <v>2</v>
      </c>
      <c r="U18" s="71" t="s">
        <v>130</v>
      </c>
      <c r="V18" s="71" t="s">
        <v>131</v>
      </c>
      <c r="W18" s="4" t="s">
        <v>67</v>
      </c>
      <c r="X18" s="4" t="s">
        <v>68</v>
      </c>
      <c r="Y18" s="72">
        <f t="shared" si="7"/>
        <v>0</v>
      </c>
      <c r="Z18" s="83">
        <v>0</v>
      </c>
      <c r="AA18" s="84">
        <f t="shared" si="0"/>
        <v>0</v>
      </c>
      <c r="AB18" s="4" t="s">
        <v>123</v>
      </c>
      <c r="AC18" s="4" t="s">
        <v>124</v>
      </c>
      <c r="AD18" s="72">
        <f t="shared" si="8"/>
        <v>1</v>
      </c>
      <c r="AE18" s="83"/>
      <c r="AF18" s="84">
        <f t="shared" si="1"/>
        <v>0</v>
      </c>
      <c r="AG18" s="4"/>
      <c r="AH18" s="4"/>
      <c r="AI18" s="72">
        <f t="shared" si="9"/>
        <v>0</v>
      </c>
      <c r="AJ18" s="83"/>
      <c r="AK18" s="84">
        <f t="shared" si="2"/>
        <v>0</v>
      </c>
      <c r="AL18" s="4"/>
      <c r="AM18" s="4"/>
      <c r="AN18" s="72">
        <f t="shared" si="10"/>
        <v>1</v>
      </c>
      <c r="AO18" s="83"/>
      <c r="AP18" s="84">
        <f t="shared" si="3"/>
        <v>0</v>
      </c>
      <c r="AQ18" s="4"/>
      <c r="AR18" s="4"/>
      <c r="AS18" s="90">
        <f t="shared" si="11"/>
        <v>2</v>
      </c>
      <c r="AT18" s="96">
        <f t="shared" si="12"/>
        <v>0</v>
      </c>
      <c r="AU18" s="93">
        <f t="shared" si="13"/>
        <v>0</v>
      </c>
    </row>
    <row r="19" spans="1:47" s="6" customFormat="1" ht="119.45" customHeight="1" x14ac:dyDescent="0.25">
      <c r="A19" s="70" t="s">
        <v>132</v>
      </c>
      <c r="B19" s="71" t="s">
        <v>133</v>
      </c>
      <c r="C19" s="53" t="s">
        <v>54</v>
      </c>
      <c r="D19" s="14" t="s">
        <v>55</v>
      </c>
      <c r="E19" s="14" t="s">
        <v>82</v>
      </c>
      <c r="F19" s="14" t="s">
        <v>57</v>
      </c>
      <c r="G19" s="64" t="s">
        <v>58</v>
      </c>
      <c r="H19" s="14" t="s">
        <v>59</v>
      </c>
      <c r="I19" s="14" t="s">
        <v>59</v>
      </c>
      <c r="J19" s="15" t="s">
        <v>60</v>
      </c>
      <c r="K19" s="67" t="s">
        <v>134</v>
      </c>
      <c r="L19" s="7" t="s">
        <v>135</v>
      </c>
      <c r="M19" s="68">
        <v>2</v>
      </c>
      <c r="N19" s="15" t="s">
        <v>136</v>
      </c>
      <c r="O19" s="15" t="s">
        <v>75</v>
      </c>
      <c r="P19" s="72">
        <v>0</v>
      </c>
      <c r="Q19" s="72">
        <v>1</v>
      </c>
      <c r="R19" s="72">
        <v>0</v>
      </c>
      <c r="S19" s="72">
        <v>1</v>
      </c>
      <c r="T19" s="72">
        <f t="shared" si="6"/>
        <v>2</v>
      </c>
      <c r="U19" s="71" t="s">
        <v>137</v>
      </c>
      <c r="V19" s="71" t="s">
        <v>131</v>
      </c>
      <c r="W19" s="4" t="s">
        <v>67</v>
      </c>
      <c r="X19" s="4" t="s">
        <v>68</v>
      </c>
      <c r="Y19" s="72">
        <f t="shared" si="7"/>
        <v>0</v>
      </c>
      <c r="Z19" s="83">
        <v>0</v>
      </c>
      <c r="AA19" s="84">
        <f t="shared" si="0"/>
        <v>0</v>
      </c>
      <c r="AB19" s="4" t="s">
        <v>123</v>
      </c>
      <c r="AC19" s="4" t="s">
        <v>124</v>
      </c>
      <c r="AD19" s="72">
        <f t="shared" si="8"/>
        <v>1</v>
      </c>
      <c r="AE19" s="83"/>
      <c r="AF19" s="84">
        <f t="shared" si="1"/>
        <v>0</v>
      </c>
      <c r="AG19" s="4"/>
      <c r="AH19" s="4"/>
      <c r="AI19" s="72">
        <f t="shared" si="9"/>
        <v>0</v>
      </c>
      <c r="AJ19" s="83"/>
      <c r="AK19" s="84">
        <f t="shared" si="2"/>
        <v>0</v>
      </c>
      <c r="AL19" s="4"/>
      <c r="AM19" s="4"/>
      <c r="AN19" s="72">
        <f t="shared" si="10"/>
        <v>1</v>
      </c>
      <c r="AO19" s="83"/>
      <c r="AP19" s="84">
        <f t="shared" si="3"/>
        <v>0</v>
      </c>
      <c r="AQ19" s="4"/>
      <c r="AR19" s="4"/>
      <c r="AS19" s="90">
        <f t="shared" si="11"/>
        <v>2</v>
      </c>
      <c r="AT19" s="96">
        <f t="shared" si="12"/>
        <v>0</v>
      </c>
      <c r="AU19" s="93">
        <f t="shared" si="13"/>
        <v>0</v>
      </c>
    </row>
    <row r="20" spans="1:47" s="6" customFormat="1" ht="119.45" customHeight="1" x14ac:dyDescent="0.25">
      <c r="A20" s="70" t="s">
        <v>138</v>
      </c>
      <c r="B20" s="71" t="s">
        <v>139</v>
      </c>
      <c r="C20" s="53" t="s">
        <v>54</v>
      </c>
      <c r="D20" s="14" t="s">
        <v>55</v>
      </c>
      <c r="E20" s="14" t="s">
        <v>56</v>
      </c>
      <c r="F20" s="14" t="s">
        <v>57</v>
      </c>
      <c r="G20" s="64" t="s">
        <v>58</v>
      </c>
      <c r="H20" s="14" t="s">
        <v>59</v>
      </c>
      <c r="I20" s="14" t="s">
        <v>59</v>
      </c>
      <c r="J20" s="15" t="s">
        <v>60</v>
      </c>
      <c r="K20" s="67" t="s">
        <v>140</v>
      </c>
      <c r="L20" s="7" t="s">
        <v>141</v>
      </c>
      <c r="M20" s="68">
        <v>0</v>
      </c>
      <c r="N20" s="15" t="s">
        <v>140</v>
      </c>
      <c r="O20" s="15" t="s">
        <v>75</v>
      </c>
      <c r="P20" s="44">
        <v>1</v>
      </c>
      <c r="Q20" s="44">
        <v>1</v>
      </c>
      <c r="R20" s="44">
        <v>1</v>
      </c>
      <c r="S20" s="44">
        <v>1</v>
      </c>
      <c r="T20" s="44">
        <f t="shared" si="6"/>
        <v>4</v>
      </c>
      <c r="U20" s="13" t="s">
        <v>142</v>
      </c>
      <c r="V20" s="13" t="s">
        <v>95</v>
      </c>
      <c r="W20" s="13" t="s">
        <v>67</v>
      </c>
      <c r="X20" s="13" t="s">
        <v>68</v>
      </c>
      <c r="Y20" s="44">
        <f t="shared" si="7"/>
        <v>1</v>
      </c>
      <c r="Z20" s="59">
        <v>1</v>
      </c>
      <c r="AA20" s="42">
        <f t="shared" si="0"/>
        <v>1</v>
      </c>
      <c r="AB20" s="4" t="s">
        <v>143</v>
      </c>
      <c r="AC20" s="4" t="s">
        <v>144</v>
      </c>
      <c r="AD20" s="44">
        <f t="shared" si="8"/>
        <v>1</v>
      </c>
      <c r="AE20" s="59"/>
      <c r="AF20" s="42">
        <f t="shared" si="1"/>
        <v>0</v>
      </c>
      <c r="AG20" s="4"/>
      <c r="AH20" s="4"/>
      <c r="AI20" s="44">
        <f t="shared" si="9"/>
        <v>1</v>
      </c>
      <c r="AJ20" s="59"/>
      <c r="AK20" s="42">
        <f t="shared" si="2"/>
        <v>0</v>
      </c>
      <c r="AL20" s="4"/>
      <c r="AM20" s="4"/>
      <c r="AN20" s="44">
        <f t="shared" si="10"/>
        <v>1</v>
      </c>
      <c r="AO20" s="59"/>
      <c r="AP20" s="42">
        <f t="shared" si="3"/>
        <v>0</v>
      </c>
      <c r="AQ20" s="4"/>
      <c r="AR20" s="4"/>
      <c r="AS20" s="87">
        <f t="shared" si="11"/>
        <v>4</v>
      </c>
      <c r="AT20" s="96">
        <f t="shared" si="12"/>
        <v>1</v>
      </c>
      <c r="AU20" s="93">
        <f t="shared" si="13"/>
        <v>0.25</v>
      </c>
    </row>
    <row r="21" spans="1:47" s="6" customFormat="1" ht="119.45" customHeight="1" x14ac:dyDescent="0.25">
      <c r="A21" s="70" t="s">
        <v>145</v>
      </c>
      <c r="B21" s="71" t="s">
        <v>146</v>
      </c>
      <c r="C21" s="53" t="s">
        <v>54</v>
      </c>
      <c r="D21" s="14" t="s">
        <v>55</v>
      </c>
      <c r="E21" s="14" t="s">
        <v>147</v>
      </c>
      <c r="F21" s="14" t="s">
        <v>57</v>
      </c>
      <c r="G21" s="64" t="s">
        <v>58</v>
      </c>
      <c r="H21" s="14" t="s">
        <v>59</v>
      </c>
      <c r="I21" s="14" t="s">
        <v>59</v>
      </c>
      <c r="J21" s="15" t="s">
        <v>60</v>
      </c>
      <c r="K21" s="71" t="s">
        <v>148</v>
      </c>
      <c r="L21" s="71" t="s">
        <v>149</v>
      </c>
      <c r="M21" s="73" t="s">
        <v>150</v>
      </c>
      <c r="N21" s="71" t="s">
        <v>151</v>
      </c>
      <c r="O21" s="15" t="s">
        <v>75</v>
      </c>
      <c r="P21" s="73">
        <v>2</v>
      </c>
      <c r="Q21" s="73">
        <v>4</v>
      </c>
      <c r="R21" s="73">
        <v>4</v>
      </c>
      <c r="S21" s="73">
        <v>2</v>
      </c>
      <c r="T21" s="44">
        <f t="shared" si="6"/>
        <v>12</v>
      </c>
      <c r="U21" s="71" t="s">
        <v>152</v>
      </c>
      <c r="V21" s="71" t="s">
        <v>153</v>
      </c>
      <c r="W21" s="13" t="s">
        <v>67</v>
      </c>
      <c r="X21" s="13" t="s">
        <v>68</v>
      </c>
      <c r="Y21" s="73">
        <f t="shared" si="7"/>
        <v>2</v>
      </c>
      <c r="Z21" s="59">
        <v>2</v>
      </c>
      <c r="AA21" s="42">
        <f t="shared" si="0"/>
        <v>1</v>
      </c>
      <c r="AB21" s="4" t="s">
        <v>154</v>
      </c>
      <c r="AC21" s="4" t="s">
        <v>155</v>
      </c>
      <c r="AD21" s="73">
        <f t="shared" si="8"/>
        <v>4</v>
      </c>
      <c r="AE21" s="59"/>
      <c r="AF21" s="42">
        <f t="shared" si="1"/>
        <v>0</v>
      </c>
      <c r="AG21" s="4"/>
      <c r="AH21" s="4"/>
      <c r="AI21" s="73">
        <f t="shared" si="9"/>
        <v>4</v>
      </c>
      <c r="AJ21" s="59"/>
      <c r="AK21" s="42">
        <f t="shared" si="2"/>
        <v>0</v>
      </c>
      <c r="AL21" s="4"/>
      <c r="AM21" s="4"/>
      <c r="AN21" s="73">
        <f t="shared" si="10"/>
        <v>2</v>
      </c>
      <c r="AO21" s="59"/>
      <c r="AP21" s="42">
        <f t="shared" si="3"/>
        <v>0</v>
      </c>
      <c r="AQ21" s="4"/>
      <c r="AR21" s="4"/>
      <c r="AS21" s="91">
        <f t="shared" si="11"/>
        <v>12</v>
      </c>
      <c r="AT21" s="96">
        <f t="shared" si="12"/>
        <v>2</v>
      </c>
      <c r="AU21" s="93">
        <f t="shared" si="13"/>
        <v>0.16666666666666666</v>
      </c>
    </row>
    <row r="22" spans="1:47" s="6" customFormat="1" ht="119.45" customHeight="1" x14ac:dyDescent="0.25">
      <c r="A22" s="70" t="s">
        <v>156</v>
      </c>
      <c r="B22" s="74" t="s">
        <v>157</v>
      </c>
      <c r="C22" s="53" t="s">
        <v>54</v>
      </c>
      <c r="D22" s="14" t="s">
        <v>55</v>
      </c>
      <c r="E22" s="14" t="s">
        <v>147</v>
      </c>
      <c r="F22" s="14" t="s">
        <v>57</v>
      </c>
      <c r="G22" s="64" t="s">
        <v>58</v>
      </c>
      <c r="H22" s="14" t="s">
        <v>59</v>
      </c>
      <c r="I22" s="14" t="s">
        <v>59</v>
      </c>
      <c r="J22" s="15" t="s">
        <v>60</v>
      </c>
      <c r="K22" s="74" t="s">
        <v>158</v>
      </c>
      <c r="L22" s="71" t="s">
        <v>159</v>
      </c>
      <c r="M22" s="73" t="s">
        <v>160</v>
      </c>
      <c r="N22" s="71" t="s">
        <v>161</v>
      </c>
      <c r="O22" s="15" t="s">
        <v>75</v>
      </c>
      <c r="P22" s="73">
        <v>1</v>
      </c>
      <c r="Q22" s="73">
        <v>1</v>
      </c>
      <c r="R22" s="73">
        <v>1</v>
      </c>
      <c r="S22" s="73">
        <v>1</v>
      </c>
      <c r="T22" s="44">
        <f t="shared" si="6"/>
        <v>4</v>
      </c>
      <c r="U22" s="75" t="s">
        <v>162</v>
      </c>
      <c r="V22" s="76" t="s">
        <v>163</v>
      </c>
      <c r="W22" s="13" t="s">
        <v>67</v>
      </c>
      <c r="X22" s="13" t="s">
        <v>68</v>
      </c>
      <c r="Y22" s="73">
        <f t="shared" si="7"/>
        <v>1</v>
      </c>
      <c r="Z22" s="59">
        <v>1</v>
      </c>
      <c r="AA22" s="42">
        <f t="shared" si="0"/>
        <v>1</v>
      </c>
      <c r="AB22" s="4" t="s">
        <v>164</v>
      </c>
      <c r="AC22" s="4" t="s">
        <v>165</v>
      </c>
      <c r="AD22" s="73">
        <f t="shared" si="8"/>
        <v>1</v>
      </c>
      <c r="AE22" s="59"/>
      <c r="AF22" s="42">
        <f t="shared" si="1"/>
        <v>0</v>
      </c>
      <c r="AG22" s="4"/>
      <c r="AH22" s="4"/>
      <c r="AI22" s="73">
        <f t="shared" si="9"/>
        <v>1</v>
      </c>
      <c r="AJ22" s="59"/>
      <c r="AK22" s="42">
        <f t="shared" si="2"/>
        <v>0</v>
      </c>
      <c r="AL22" s="4"/>
      <c r="AM22" s="4"/>
      <c r="AN22" s="73">
        <f t="shared" si="10"/>
        <v>1</v>
      </c>
      <c r="AO22" s="59"/>
      <c r="AP22" s="42">
        <f t="shared" si="3"/>
        <v>0</v>
      </c>
      <c r="AQ22" s="4"/>
      <c r="AR22" s="4"/>
      <c r="AS22" s="91">
        <f t="shared" si="11"/>
        <v>4</v>
      </c>
      <c r="AT22" s="96">
        <f t="shared" si="12"/>
        <v>1</v>
      </c>
      <c r="AU22" s="93">
        <f t="shared" si="13"/>
        <v>0.25</v>
      </c>
    </row>
    <row r="23" spans="1:47" s="6" customFormat="1" ht="119.45" customHeight="1" x14ac:dyDescent="0.25">
      <c r="A23" s="70" t="s">
        <v>166</v>
      </c>
      <c r="B23" s="74" t="s">
        <v>167</v>
      </c>
      <c r="C23" s="53" t="s">
        <v>54</v>
      </c>
      <c r="D23" s="14" t="s">
        <v>55</v>
      </c>
      <c r="E23" s="14" t="s">
        <v>147</v>
      </c>
      <c r="F23" s="14" t="s">
        <v>57</v>
      </c>
      <c r="G23" s="64" t="s">
        <v>58</v>
      </c>
      <c r="H23" s="14" t="s">
        <v>59</v>
      </c>
      <c r="I23" s="14" t="s">
        <v>59</v>
      </c>
      <c r="J23" s="15" t="s">
        <v>60</v>
      </c>
      <c r="K23" s="74" t="s">
        <v>168</v>
      </c>
      <c r="L23" s="71" t="s">
        <v>169</v>
      </c>
      <c r="M23" s="73" t="s">
        <v>170</v>
      </c>
      <c r="N23" s="71" t="s">
        <v>171</v>
      </c>
      <c r="O23" s="15" t="s">
        <v>75</v>
      </c>
      <c r="P23" s="73">
        <v>1</v>
      </c>
      <c r="Q23" s="73">
        <v>1</v>
      </c>
      <c r="R23" s="73">
        <v>1</v>
      </c>
      <c r="S23" s="73">
        <v>1</v>
      </c>
      <c r="T23" s="44">
        <f t="shared" si="6"/>
        <v>4</v>
      </c>
      <c r="U23" s="75" t="s">
        <v>172</v>
      </c>
      <c r="V23" s="76" t="s">
        <v>131</v>
      </c>
      <c r="W23" s="13" t="s">
        <v>67</v>
      </c>
      <c r="X23" s="13" t="s">
        <v>68</v>
      </c>
      <c r="Y23" s="73">
        <f t="shared" si="7"/>
        <v>1</v>
      </c>
      <c r="Z23" s="59">
        <v>1</v>
      </c>
      <c r="AA23" s="42">
        <f t="shared" si="0"/>
        <v>1</v>
      </c>
      <c r="AB23" s="4" t="s">
        <v>173</v>
      </c>
      <c r="AC23" s="4" t="s">
        <v>174</v>
      </c>
      <c r="AD23" s="73">
        <f t="shared" si="8"/>
        <v>1</v>
      </c>
      <c r="AE23" s="59"/>
      <c r="AF23" s="42">
        <f t="shared" si="1"/>
        <v>0</v>
      </c>
      <c r="AG23" s="4"/>
      <c r="AH23" s="4"/>
      <c r="AI23" s="73">
        <f t="shared" si="9"/>
        <v>1</v>
      </c>
      <c r="AJ23" s="59"/>
      <c r="AK23" s="42">
        <f t="shared" si="2"/>
        <v>0</v>
      </c>
      <c r="AL23" s="4"/>
      <c r="AM23" s="4"/>
      <c r="AN23" s="73">
        <f t="shared" si="10"/>
        <v>1</v>
      </c>
      <c r="AO23" s="59"/>
      <c r="AP23" s="42">
        <f t="shared" si="3"/>
        <v>0</v>
      </c>
      <c r="AQ23" s="4"/>
      <c r="AR23" s="4"/>
      <c r="AS23" s="91">
        <f t="shared" si="11"/>
        <v>4</v>
      </c>
      <c r="AT23" s="96">
        <f t="shared" si="12"/>
        <v>1</v>
      </c>
      <c r="AU23" s="93">
        <f t="shared" si="13"/>
        <v>0.25</v>
      </c>
    </row>
    <row r="24" spans="1:47" s="2" customFormat="1" ht="15.75" x14ac:dyDescent="0.25">
      <c r="A24" s="24"/>
      <c r="B24" s="23" t="s">
        <v>175</v>
      </c>
      <c r="C24" s="23"/>
      <c r="D24" s="24"/>
      <c r="E24" s="24"/>
      <c r="F24" s="24"/>
      <c r="G24" s="24"/>
      <c r="H24" s="24"/>
      <c r="I24" s="24"/>
      <c r="J24" s="24"/>
      <c r="K24" s="24"/>
      <c r="L24" s="24"/>
      <c r="M24" s="24"/>
      <c r="N24" s="24"/>
      <c r="O24" s="24"/>
      <c r="P24" s="45"/>
      <c r="Q24" s="45"/>
      <c r="R24" s="45"/>
      <c r="S24" s="45"/>
      <c r="T24" s="45"/>
      <c r="U24" s="24"/>
      <c r="V24" s="24"/>
      <c r="W24" s="24"/>
      <c r="X24" s="24"/>
      <c r="Y24" s="108"/>
      <c r="Z24" s="109"/>
      <c r="AA24" s="49">
        <f>AVERAGE(AA11,AA12,AA13,AA14,AA15,AA16,AA20,AA21,AA22,AA23)*80%</f>
        <v>0.8</v>
      </c>
      <c r="AB24" s="120"/>
      <c r="AC24" s="121"/>
      <c r="AD24" s="121"/>
      <c r="AE24" s="122"/>
      <c r="AF24" s="49">
        <f>SUM(AF11:AF23)*80%</f>
        <v>0</v>
      </c>
      <c r="AG24" s="120"/>
      <c r="AH24" s="121"/>
      <c r="AI24" s="121"/>
      <c r="AJ24" s="122"/>
      <c r="AK24" s="49">
        <f>SUM(AK11:AK23)*80%</f>
        <v>0</v>
      </c>
      <c r="AL24" s="120"/>
      <c r="AM24" s="121"/>
      <c r="AN24" s="121"/>
      <c r="AO24" s="122"/>
      <c r="AP24" s="49">
        <f>SUM(AP11:AP23)*80%</f>
        <v>0</v>
      </c>
      <c r="AQ24" s="123"/>
      <c r="AR24" s="124"/>
      <c r="AS24" s="124"/>
      <c r="AT24" s="125"/>
      <c r="AU24" s="49">
        <f>AVERAGE(AU11,AU12,AU13,AU14,AU15,AU16,AU20,AU21,AU22,AU23)*80%</f>
        <v>0.18133333333333335</v>
      </c>
    </row>
    <row r="25" spans="1:47" s="6" customFormat="1" ht="241.5" customHeight="1" x14ac:dyDescent="0.25">
      <c r="A25" s="37" t="s">
        <v>176</v>
      </c>
      <c r="B25" s="38" t="s">
        <v>177</v>
      </c>
      <c r="C25" s="38" t="s">
        <v>178</v>
      </c>
      <c r="D25" s="63" t="s">
        <v>179</v>
      </c>
      <c r="E25" s="38" t="s">
        <v>180</v>
      </c>
      <c r="F25" s="38" t="s">
        <v>181</v>
      </c>
      <c r="G25" s="38" t="s">
        <v>182</v>
      </c>
      <c r="H25" s="65" t="s">
        <v>183</v>
      </c>
      <c r="I25" s="38" t="s">
        <v>184</v>
      </c>
      <c r="J25" s="38" t="s">
        <v>60</v>
      </c>
      <c r="K25" s="38" t="s">
        <v>185</v>
      </c>
      <c r="L25" s="38" t="s">
        <v>186</v>
      </c>
      <c r="M25" s="39">
        <v>0</v>
      </c>
      <c r="N25" s="39" t="s">
        <v>187</v>
      </c>
      <c r="O25" s="40" t="s">
        <v>75</v>
      </c>
      <c r="P25" s="60">
        <v>0.25</v>
      </c>
      <c r="Q25" s="60">
        <v>0.25</v>
      </c>
      <c r="R25" s="60">
        <v>0.25</v>
      </c>
      <c r="S25" s="60">
        <v>0.25</v>
      </c>
      <c r="T25" s="61">
        <f>SUM(P25:S25)</f>
        <v>1</v>
      </c>
      <c r="U25" s="38" t="s">
        <v>188</v>
      </c>
      <c r="V25" s="38" t="s">
        <v>189</v>
      </c>
      <c r="W25" s="66" t="s">
        <v>190</v>
      </c>
      <c r="X25" s="38" t="s">
        <v>191</v>
      </c>
      <c r="Y25" s="62">
        <f t="shared" ref="Y25" si="14">P25</f>
        <v>0.25</v>
      </c>
      <c r="Z25" s="110">
        <v>0.25</v>
      </c>
      <c r="AA25" s="50">
        <f>IFERROR(IF(Z25/Y25&gt;1,1,Z25/Y25),0)</f>
        <v>1</v>
      </c>
      <c r="AB25" s="63" t="s">
        <v>192</v>
      </c>
      <c r="AC25" s="38" t="s">
        <v>193</v>
      </c>
      <c r="AD25" s="62">
        <f t="shared" ref="AD25" si="15">Q25</f>
        <v>0.25</v>
      </c>
      <c r="AE25" s="62"/>
      <c r="AF25" s="50">
        <f t="shared" ref="AF25" si="16">IFERROR(IF(AE25/AD25&gt;1,1,AE25/AD25),0)</f>
        <v>0</v>
      </c>
      <c r="AG25" s="38"/>
      <c r="AH25" s="38"/>
      <c r="AI25" s="62">
        <f t="shared" ref="AI25" si="17">R25</f>
        <v>0.25</v>
      </c>
      <c r="AJ25" s="62"/>
      <c r="AK25" s="50">
        <f t="shared" ref="AK25" si="18">IFERROR(IF(AJ25/AI25&gt;1,1,AJ25/AI25),0)</f>
        <v>0</v>
      </c>
      <c r="AL25" s="38"/>
      <c r="AM25" s="38"/>
      <c r="AN25" s="62">
        <f t="shared" ref="AN25" si="19">S25</f>
        <v>0.25</v>
      </c>
      <c r="AO25" s="62"/>
      <c r="AP25" s="50">
        <f t="shared" ref="AP25" si="20">IFERROR(IF(AO25/AN25&gt;1,1,AO25/AN25),0)</f>
        <v>0</v>
      </c>
      <c r="AQ25" s="38"/>
      <c r="AR25" s="38"/>
      <c r="AS25" s="92">
        <f t="shared" ref="AS25" si="21">T25</f>
        <v>1</v>
      </c>
      <c r="AT25" s="95">
        <f>SUM(Z25,AE25,AJ25,AO25)</f>
        <v>0.25</v>
      </c>
      <c r="AU25" s="93">
        <f>IFERROR(IF(AT25/AS25&gt;1,1,AT25/AS25),0)</f>
        <v>0.25</v>
      </c>
    </row>
    <row r="26" spans="1:47" s="6" customFormat="1" ht="195" x14ac:dyDescent="0.25">
      <c r="A26" s="37" t="s">
        <v>194</v>
      </c>
      <c r="B26" s="38" t="s">
        <v>195</v>
      </c>
      <c r="C26" s="38" t="s">
        <v>178</v>
      </c>
      <c r="D26" s="63" t="s">
        <v>179</v>
      </c>
      <c r="E26" s="38" t="s">
        <v>180</v>
      </c>
      <c r="F26" s="38" t="s">
        <v>181</v>
      </c>
      <c r="G26" s="38" t="s">
        <v>182</v>
      </c>
      <c r="H26" s="65" t="s">
        <v>183</v>
      </c>
      <c r="I26" s="38" t="s">
        <v>196</v>
      </c>
      <c r="J26" s="38" t="s">
        <v>60</v>
      </c>
      <c r="K26" s="38" t="s">
        <v>197</v>
      </c>
      <c r="L26" s="38" t="s">
        <v>198</v>
      </c>
      <c r="M26" s="40">
        <v>0</v>
      </c>
      <c r="N26" s="40" t="s">
        <v>199</v>
      </c>
      <c r="O26" s="40" t="s">
        <v>75</v>
      </c>
      <c r="P26" s="46">
        <v>0</v>
      </c>
      <c r="Q26" s="46">
        <v>0</v>
      </c>
      <c r="R26" s="46">
        <v>1</v>
      </c>
      <c r="S26" s="46">
        <v>0</v>
      </c>
      <c r="T26" s="43">
        <f>SUM(P26:S26)</f>
        <v>1</v>
      </c>
      <c r="U26" s="38" t="s">
        <v>200</v>
      </c>
      <c r="V26" s="38" t="s">
        <v>201</v>
      </c>
      <c r="W26" s="66" t="s">
        <v>190</v>
      </c>
      <c r="X26" s="38" t="s">
        <v>191</v>
      </c>
      <c r="Y26" s="62">
        <f t="shared" ref="Y26:Y28" si="22">P26</f>
        <v>0</v>
      </c>
      <c r="Z26" s="110">
        <v>0</v>
      </c>
      <c r="AA26" s="50">
        <f>IFERROR(IF(Z26/Y26&gt;1,1,Z26/Y26),0)</f>
        <v>0</v>
      </c>
      <c r="AB26" s="38" t="s">
        <v>202</v>
      </c>
      <c r="AC26" s="38" t="s">
        <v>202</v>
      </c>
      <c r="AD26" s="62">
        <f t="shared" ref="AD26:AD28" si="23">Q26</f>
        <v>0</v>
      </c>
      <c r="AE26" s="62"/>
      <c r="AF26" s="50">
        <f t="shared" ref="AF26:AF28" si="24">IFERROR(IF(AE26/AD26&gt;1,1,AE26/AD26),0)</f>
        <v>0</v>
      </c>
      <c r="AG26" s="38"/>
      <c r="AH26" s="38"/>
      <c r="AI26" s="62">
        <f t="shared" ref="AI26:AI28" si="25">R26</f>
        <v>1</v>
      </c>
      <c r="AJ26" s="62"/>
      <c r="AK26" s="50">
        <f t="shared" ref="AK26:AK28" si="26">IFERROR(IF(AJ26/AI26&gt;1,1,AJ26/AI26),0)</f>
        <v>0</v>
      </c>
      <c r="AL26" s="38"/>
      <c r="AM26" s="38"/>
      <c r="AN26" s="62">
        <f t="shared" ref="AN26:AN28" si="27">S26</f>
        <v>0</v>
      </c>
      <c r="AO26" s="62"/>
      <c r="AP26" s="50">
        <f t="shared" ref="AP26:AP28" si="28">IFERROR(IF(AO26/AN26&gt;1,1,AO26/AN26),0)</f>
        <v>0</v>
      </c>
      <c r="AQ26" s="38"/>
      <c r="AR26" s="38"/>
      <c r="AS26" s="92">
        <f t="shared" ref="AS26:AS28" si="29">T26</f>
        <v>1</v>
      </c>
      <c r="AT26" s="95">
        <f>SUM(Z26,AE26,AJ26,AO26)</f>
        <v>0</v>
      </c>
      <c r="AU26" s="93">
        <f>IFERROR(IF(AT26/AS26&gt;1,1,AT26/AS26),0)</f>
        <v>0</v>
      </c>
    </row>
    <row r="27" spans="1:47" s="6" customFormat="1" ht="135" x14ac:dyDescent="0.25">
      <c r="A27" s="37" t="s">
        <v>203</v>
      </c>
      <c r="B27" s="38" t="s">
        <v>204</v>
      </c>
      <c r="C27" s="38" t="s">
        <v>178</v>
      </c>
      <c r="D27" s="63" t="s">
        <v>205</v>
      </c>
      <c r="E27" s="38" t="s">
        <v>206</v>
      </c>
      <c r="F27" s="38" t="s">
        <v>207</v>
      </c>
      <c r="G27" s="38" t="s">
        <v>182</v>
      </c>
      <c r="H27" s="65" t="s">
        <v>183</v>
      </c>
      <c r="I27" s="38" t="s">
        <v>208</v>
      </c>
      <c r="J27" s="38" t="s">
        <v>60</v>
      </c>
      <c r="K27" s="38" t="s">
        <v>209</v>
      </c>
      <c r="L27" s="38" t="s">
        <v>210</v>
      </c>
      <c r="M27" s="40" t="s">
        <v>211</v>
      </c>
      <c r="N27" s="40" t="s">
        <v>212</v>
      </c>
      <c r="O27" s="40" t="s">
        <v>75</v>
      </c>
      <c r="P27" s="62">
        <v>1</v>
      </c>
      <c r="Q27" s="62">
        <v>0</v>
      </c>
      <c r="R27" s="62">
        <v>0</v>
      </c>
      <c r="S27" s="62">
        <v>0</v>
      </c>
      <c r="T27" s="62">
        <f>SUM(P27:S27)</f>
        <v>1</v>
      </c>
      <c r="U27" s="38" t="s">
        <v>213</v>
      </c>
      <c r="V27" s="38" t="s">
        <v>214</v>
      </c>
      <c r="W27" s="66" t="s">
        <v>190</v>
      </c>
      <c r="X27" s="38" t="s">
        <v>215</v>
      </c>
      <c r="Y27" s="62">
        <f t="shared" si="22"/>
        <v>1</v>
      </c>
      <c r="Z27" s="111">
        <v>1</v>
      </c>
      <c r="AA27" s="50">
        <f>IFERROR(IF(Z27/Y27&gt;1,1,Z27/Y27),0)</f>
        <v>1</v>
      </c>
      <c r="AB27" s="38" t="s">
        <v>378</v>
      </c>
      <c r="AC27" s="38" t="s">
        <v>216</v>
      </c>
      <c r="AD27" s="62">
        <f t="shared" si="23"/>
        <v>0</v>
      </c>
      <c r="AE27" s="62"/>
      <c r="AF27" s="50">
        <f t="shared" si="24"/>
        <v>0</v>
      </c>
      <c r="AG27" s="38"/>
      <c r="AH27" s="38"/>
      <c r="AI27" s="62">
        <f t="shared" si="25"/>
        <v>0</v>
      </c>
      <c r="AJ27" s="62"/>
      <c r="AK27" s="50">
        <f t="shared" si="26"/>
        <v>0</v>
      </c>
      <c r="AL27" s="38"/>
      <c r="AM27" s="38"/>
      <c r="AN27" s="62">
        <f t="shared" si="27"/>
        <v>0</v>
      </c>
      <c r="AO27" s="62"/>
      <c r="AP27" s="50">
        <f t="shared" si="28"/>
        <v>0</v>
      </c>
      <c r="AQ27" s="38"/>
      <c r="AR27" s="38"/>
      <c r="AS27" s="92">
        <f t="shared" si="29"/>
        <v>1</v>
      </c>
      <c r="AT27" s="95">
        <f t="shared" ref="AT27" si="30">SUM(Z27,AE27,AJ27,AO27)</f>
        <v>1</v>
      </c>
      <c r="AU27" s="93">
        <f>IFERROR(IF(AT27/AS27&gt;1,1,AT27/AS27),0)</f>
        <v>1</v>
      </c>
    </row>
    <row r="28" spans="1:47" s="6" customFormat="1" ht="135" x14ac:dyDescent="0.25">
      <c r="A28" s="37" t="s">
        <v>217</v>
      </c>
      <c r="B28" s="38" t="s">
        <v>218</v>
      </c>
      <c r="C28" s="38" t="s">
        <v>178</v>
      </c>
      <c r="D28" s="63" t="s">
        <v>205</v>
      </c>
      <c r="E28" s="38" t="s">
        <v>206</v>
      </c>
      <c r="F28" s="38" t="s">
        <v>207</v>
      </c>
      <c r="G28" s="38" t="s">
        <v>182</v>
      </c>
      <c r="H28" s="65" t="s">
        <v>183</v>
      </c>
      <c r="I28" s="38" t="s">
        <v>208</v>
      </c>
      <c r="J28" s="38" t="s">
        <v>219</v>
      </c>
      <c r="K28" s="38" t="s">
        <v>220</v>
      </c>
      <c r="L28" s="38" t="s">
        <v>210</v>
      </c>
      <c r="M28" s="40" t="s">
        <v>221</v>
      </c>
      <c r="N28" s="40" t="s">
        <v>222</v>
      </c>
      <c r="O28" s="40" t="s">
        <v>64</v>
      </c>
      <c r="P28" s="62">
        <v>1</v>
      </c>
      <c r="Q28" s="62">
        <v>1</v>
      </c>
      <c r="R28" s="62">
        <v>1</v>
      </c>
      <c r="S28" s="62">
        <v>1</v>
      </c>
      <c r="T28" s="62">
        <f>AVERAGE(P28:S28)</f>
        <v>1</v>
      </c>
      <c r="U28" s="38" t="s">
        <v>213</v>
      </c>
      <c r="V28" s="38" t="s">
        <v>214</v>
      </c>
      <c r="W28" s="66" t="s">
        <v>190</v>
      </c>
      <c r="X28" s="38" t="s">
        <v>215</v>
      </c>
      <c r="Y28" s="62">
        <f t="shared" si="22"/>
        <v>1</v>
      </c>
      <c r="Z28" s="111">
        <v>0.85299999999999998</v>
      </c>
      <c r="AA28" s="50">
        <f>IFERROR(IF(Z28/Y28&gt;1,1,Z28/Y28),0)</f>
        <v>0.85299999999999998</v>
      </c>
      <c r="AB28" s="38" t="s">
        <v>223</v>
      </c>
      <c r="AC28" s="38" t="s">
        <v>216</v>
      </c>
      <c r="AD28" s="62">
        <f t="shared" si="23"/>
        <v>1</v>
      </c>
      <c r="AE28" s="62"/>
      <c r="AF28" s="50">
        <f t="shared" si="24"/>
        <v>0</v>
      </c>
      <c r="AG28" s="38"/>
      <c r="AH28" s="38"/>
      <c r="AI28" s="62">
        <f t="shared" si="25"/>
        <v>1</v>
      </c>
      <c r="AJ28" s="62"/>
      <c r="AK28" s="50">
        <f t="shared" si="26"/>
        <v>0</v>
      </c>
      <c r="AL28" s="38"/>
      <c r="AM28" s="38"/>
      <c r="AN28" s="62">
        <f t="shared" si="27"/>
        <v>1</v>
      </c>
      <c r="AO28" s="62"/>
      <c r="AP28" s="50">
        <f t="shared" si="28"/>
        <v>0</v>
      </c>
      <c r="AQ28" s="38"/>
      <c r="AR28" s="38"/>
      <c r="AS28" s="92">
        <f t="shared" si="29"/>
        <v>1</v>
      </c>
      <c r="AT28" s="85">
        <f t="shared" ref="AT28" si="31">IFERROR(AVERAGE(Z28,AE28,AJ28,AO28)*0.25,0)</f>
        <v>0.21325</v>
      </c>
      <c r="AU28" s="103">
        <f t="shared" ref="AU28" si="32">IFERROR(IF(AT28/AS28&gt;1,1,AT28/AS28),0)</f>
        <v>0.21325</v>
      </c>
    </row>
    <row r="29" spans="1:47" s="2" customFormat="1" ht="15.75" x14ac:dyDescent="0.25">
      <c r="A29" s="41"/>
      <c r="B29" s="41" t="s">
        <v>224</v>
      </c>
      <c r="C29" s="41"/>
      <c r="D29" s="41"/>
      <c r="E29" s="41"/>
      <c r="F29" s="41"/>
      <c r="G29" s="41"/>
      <c r="H29" s="41"/>
      <c r="I29" s="41"/>
      <c r="J29" s="41"/>
      <c r="K29" s="41"/>
      <c r="L29" s="41"/>
      <c r="M29" s="41"/>
      <c r="N29" s="41"/>
      <c r="O29" s="41"/>
      <c r="P29" s="47"/>
      <c r="Q29" s="47"/>
      <c r="R29" s="47"/>
      <c r="S29" s="47"/>
      <c r="T29" s="47"/>
      <c r="U29" s="41"/>
      <c r="V29" s="41"/>
      <c r="W29" s="41"/>
      <c r="X29" s="41"/>
      <c r="Y29" s="47"/>
      <c r="Z29" s="112"/>
      <c r="AA29" s="51">
        <f>AVERAGE(AA25,AA27,AA28)*20%</f>
        <v>0.19020000000000001</v>
      </c>
      <c r="AB29" s="126"/>
      <c r="AC29" s="127"/>
      <c r="AD29" s="127"/>
      <c r="AE29" s="128"/>
      <c r="AF29" s="51">
        <f>SUM(AF25,AF28)*20%</f>
        <v>0</v>
      </c>
      <c r="AG29" s="126"/>
      <c r="AH29" s="127"/>
      <c r="AI29" s="127"/>
      <c r="AJ29" s="128"/>
      <c r="AK29" s="51">
        <f>SUM(AK25,AK26,AK28)*20%</f>
        <v>0</v>
      </c>
      <c r="AL29" s="126"/>
      <c r="AM29" s="127"/>
      <c r="AN29" s="127"/>
      <c r="AO29" s="128"/>
      <c r="AP29" s="51">
        <f>SUM(AP25,AP28)*20%</f>
        <v>0</v>
      </c>
      <c r="AQ29" s="100"/>
      <c r="AR29" s="101"/>
      <c r="AS29" s="101"/>
      <c r="AT29" s="102"/>
      <c r="AU29" s="51">
        <f>AVERAGE(AU25,AU27,AU28)*20%</f>
        <v>9.7549999999999998E-2</v>
      </c>
    </row>
    <row r="30" spans="1:47" s="3" customFormat="1" ht="18.75" x14ac:dyDescent="0.3">
      <c r="A30" s="25"/>
      <c r="B30" s="25" t="s">
        <v>225</v>
      </c>
      <c r="C30" s="25"/>
      <c r="D30" s="25"/>
      <c r="E30" s="25"/>
      <c r="F30" s="25"/>
      <c r="G30" s="25"/>
      <c r="H30" s="25"/>
      <c r="I30" s="25"/>
      <c r="J30" s="25"/>
      <c r="K30" s="25"/>
      <c r="L30" s="25"/>
      <c r="M30" s="25"/>
      <c r="N30" s="25"/>
      <c r="O30" s="25"/>
      <c r="P30" s="48"/>
      <c r="Q30" s="48"/>
      <c r="R30" s="48"/>
      <c r="S30" s="48"/>
      <c r="T30" s="48"/>
      <c r="U30" s="25"/>
      <c r="V30" s="25"/>
      <c r="W30" s="25"/>
      <c r="X30" s="25"/>
      <c r="Y30" s="48"/>
      <c r="Z30" s="113"/>
      <c r="AA30" s="52">
        <f>+AA24+AA29</f>
        <v>0.99020000000000008</v>
      </c>
      <c r="AB30" s="117"/>
      <c r="AC30" s="118"/>
      <c r="AD30" s="118"/>
      <c r="AE30" s="119"/>
      <c r="AF30" s="52">
        <f>+AF24+AF29</f>
        <v>0</v>
      </c>
      <c r="AG30" s="117"/>
      <c r="AH30" s="118"/>
      <c r="AI30" s="118"/>
      <c r="AJ30" s="119"/>
      <c r="AK30" s="52">
        <f>+AK24+AK29</f>
        <v>0</v>
      </c>
      <c r="AL30" s="117"/>
      <c r="AM30" s="118"/>
      <c r="AN30" s="118"/>
      <c r="AO30" s="119"/>
      <c r="AP30" s="52">
        <f>+AP24+AP29</f>
        <v>0</v>
      </c>
      <c r="AQ30" s="97"/>
      <c r="AR30" s="98"/>
      <c r="AS30" s="98"/>
      <c r="AT30" s="99"/>
      <c r="AU30" s="52">
        <f>+AU24+AU29</f>
        <v>0.27888333333333337</v>
      </c>
    </row>
  </sheetData>
  <sheetProtection formatCells="0" formatRows="0" insertRows="0" insertHyperlinks="0" deleteRows="0" sort="0" autoFilter="0" pivotTables="0"/>
  <mergeCells count="34">
    <mergeCell ref="U9:X9"/>
    <mergeCell ref="A3:B4"/>
    <mergeCell ref="C3:D4"/>
    <mergeCell ref="A5:B6"/>
    <mergeCell ref="A7:B7"/>
    <mergeCell ref="C5:D6"/>
    <mergeCell ref="C7:D7"/>
    <mergeCell ref="G9:G10"/>
    <mergeCell ref="C9:E9"/>
    <mergeCell ref="H4:I4"/>
    <mergeCell ref="F3:I3"/>
    <mergeCell ref="H5:I5"/>
    <mergeCell ref="AQ24:AT24"/>
    <mergeCell ref="AB29:AE29"/>
    <mergeCell ref="AG29:AJ29"/>
    <mergeCell ref="AL29:AO29"/>
    <mergeCell ref="A1:H1"/>
    <mergeCell ref="AS9:AU9"/>
    <mergeCell ref="AN9:AR9"/>
    <mergeCell ref="AI9:AM9"/>
    <mergeCell ref="AD9:AH9"/>
    <mergeCell ref="Y9:AC9"/>
    <mergeCell ref="H6:I6"/>
    <mergeCell ref="A9:B9"/>
    <mergeCell ref="J9:N9"/>
    <mergeCell ref="O9:T9"/>
    <mergeCell ref="H9:I9"/>
    <mergeCell ref="F9:F10"/>
    <mergeCell ref="AB30:AE30"/>
    <mergeCell ref="AG30:AJ30"/>
    <mergeCell ref="AL30:AO30"/>
    <mergeCell ref="AB24:AE24"/>
    <mergeCell ref="AG24:AJ24"/>
    <mergeCell ref="AL24:AO24"/>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30 AK11:AK30 AP11:AP30 AU11:AU30 Y11:AA30" xr:uid="{2620A730-8CA7-472C-88BC-172E885C72B7}">
      <formula1>0</formula1>
      <formula2>1000000</formula2>
    </dataValidation>
  </dataValidations>
  <pageMargins left="0.7" right="0.7" top="0.75" bottom="0.75" header="0.3" footer="0.3"/>
  <pageSetup paperSize="9" orientation="portrait" r:id="rId1"/>
  <ignoredErrors>
    <ignoredError sqref="AF24 AK24 AP24 AU24 AA2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F25:F28 F11:F23</xm:sqref>
        </x14:dataValidation>
        <x14:dataValidation type="list" allowBlank="1" showInputMessage="1" showErrorMessage="1" xr:uid="{368CAFF5-BE04-4FFF-B338-51D69BA23554}">
          <x14:formula1>
            <xm:f>Listas!$F$2:$F$10</xm:f>
          </x14:formula1>
          <xm:sqref>G25:G28 G11:G23</xm:sqref>
        </x14:dataValidation>
        <x14:dataValidation type="list" allowBlank="1" showInputMessage="1" showErrorMessage="1" xr:uid="{644DEEAA-0D3C-4060-99CA-C576A2F91A4D}">
          <x14:formula1>
            <xm:f>Listas!$I$2:$I$4</xm:f>
          </x14:formula1>
          <xm:sqref>J25:J28 J11:J23</xm:sqref>
        </x14:dataValidation>
        <x14:dataValidation type="list" allowBlank="1" showInputMessage="1" showErrorMessage="1" xr:uid="{F27B990B-F8E1-43B0-B8F7-E94519E68711}">
          <x14:formula1>
            <xm:f>Listas!$J$2:$J$5</xm:f>
          </x14:formula1>
          <xm:sqref>O25:O28</xm:sqref>
        </x14:dataValidation>
        <x14:dataValidation type="list" allowBlank="1" showInputMessage="1" showErrorMessage="1" xr:uid="{04D58E5A-C535-424D-AAB5-8991AB9C5DFB}">
          <x14:formula1>
            <xm:f>Listas!$G$2:$G$9</xm:f>
          </x14:formula1>
          <xm:sqref>H25:H28 H11:H23</xm:sqref>
        </x14:dataValidation>
        <x14:dataValidation type="list" allowBlank="1" showInputMessage="1" showErrorMessage="1" xr:uid="{FAFEBD2F-5282-4B82-98B1-C87AACF170B0}">
          <x14:formula1>
            <xm:f>Listas!$C$2:$C$10</xm:f>
          </x14:formula1>
          <xm:sqref>D25:D28 D11:D23</xm:sqref>
        </x14:dataValidation>
        <x14:dataValidation type="list" allowBlank="1" showInputMessage="1" showErrorMessage="1" xr:uid="{520D2F01-9FDA-4008-9999-0E710FCEF4EB}">
          <x14:formula1>
            <xm:f>Listas!$D$2:$D$21</xm:f>
          </x14:formula1>
          <xm:sqref>E25:E28 E11:E23</xm:sqref>
        </x14:dataValidation>
        <x14:dataValidation type="list" allowBlank="1" showInputMessage="1" showErrorMessage="1" xr:uid="{80A19DC1-4D67-4B84-B2EE-734B5921D124}">
          <x14:formula1>
            <xm:f>Listas!$A$2:$A$25</xm:f>
          </x14:formula1>
          <xm:sqref>W11:X23 X25:X26</xm:sqref>
        </x14:dataValidation>
        <x14:dataValidation type="list" allowBlank="1" showInputMessage="1" showErrorMessage="1" xr:uid="{085547D8-D571-4659-8620-E369E4253A0D}">
          <x14:formula1>
            <xm:f>Listas!$B$2:$B$5</xm:f>
          </x14:formula1>
          <xm:sqref>C25:C28 C11:C23</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I25:I28 I11:I23</xm:sqref>
        </x14:dataValidation>
        <x14:dataValidation type="list" allowBlank="1" showInputMessage="1" showErrorMessage="1" error="Escriba un texto " promptTitle="Cualquier contenido" xr:uid="{00000000-0002-0000-0100-000001000000}">
          <x14:formula1>
            <xm:f>Listas!#REF!</xm:f>
          </x14:formula1>
          <xm:sqref>L31:L1048576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4" bestFit="1" customWidth="1"/>
    <col min="2" max="2" width="70.42578125" style="54" customWidth="1"/>
  </cols>
  <sheetData>
    <row r="1" spans="1:2" ht="21" x14ac:dyDescent="0.25">
      <c r="A1" s="165" t="s">
        <v>226</v>
      </c>
      <c r="B1" s="165"/>
    </row>
    <row r="2" spans="1:2" ht="21" x14ac:dyDescent="0.25">
      <c r="A2" s="55" t="s">
        <v>227</v>
      </c>
      <c r="B2" s="55" t="s">
        <v>7</v>
      </c>
    </row>
    <row r="3" spans="1:2" x14ac:dyDescent="0.25">
      <c r="A3" s="56" t="s">
        <v>2</v>
      </c>
      <c r="B3" s="57" t="s">
        <v>228</v>
      </c>
    </row>
    <row r="4" spans="1:2" ht="30" x14ac:dyDescent="0.25">
      <c r="A4" s="56" t="s">
        <v>229</v>
      </c>
      <c r="B4" s="57" t="s">
        <v>230</v>
      </c>
    </row>
    <row r="5" spans="1:2" x14ac:dyDescent="0.25">
      <c r="A5" s="56" t="s">
        <v>231</v>
      </c>
      <c r="B5" s="57" t="s">
        <v>232</v>
      </c>
    </row>
    <row r="6" spans="1:2" ht="45" x14ac:dyDescent="0.25">
      <c r="A6" s="56" t="s">
        <v>233</v>
      </c>
      <c r="B6" s="57" t="s">
        <v>234</v>
      </c>
    </row>
    <row r="7" spans="1:2" x14ac:dyDescent="0.25">
      <c r="A7" s="56" t="s">
        <v>235</v>
      </c>
      <c r="B7" s="57" t="s">
        <v>236</v>
      </c>
    </row>
    <row r="8" spans="1:2" x14ac:dyDescent="0.25">
      <c r="A8" s="56" t="s">
        <v>237</v>
      </c>
      <c r="B8" s="57" t="s">
        <v>236</v>
      </c>
    </row>
    <row r="9" spans="1:2" x14ac:dyDescent="0.25">
      <c r="A9" s="56" t="s">
        <v>238</v>
      </c>
      <c r="B9" s="57" t="s">
        <v>236</v>
      </c>
    </row>
    <row r="10" spans="1:2" ht="45" x14ac:dyDescent="0.25">
      <c r="A10" s="56" t="s">
        <v>239</v>
      </c>
      <c r="B10" s="57" t="s">
        <v>240</v>
      </c>
    </row>
    <row r="11" spans="1:2" ht="45" x14ac:dyDescent="0.25">
      <c r="A11" s="56" t="s">
        <v>241</v>
      </c>
      <c r="B11" s="57" t="s">
        <v>242</v>
      </c>
    </row>
    <row r="12" spans="1:2" ht="30" x14ac:dyDescent="0.25">
      <c r="A12" s="56" t="s">
        <v>243</v>
      </c>
      <c r="B12" s="57" t="s">
        <v>244</v>
      </c>
    </row>
    <row r="13" spans="1:2" ht="30" x14ac:dyDescent="0.25">
      <c r="A13" s="56" t="s">
        <v>245</v>
      </c>
      <c r="B13" s="57" t="s">
        <v>244</v>
      </c>
    </row>
    <row r="14" spans="1:2" ht="150" x14ac:dyDescent="0.25">
      <c r="A14" s="56" t="s">
        <v>246</v>
      </c>
      <c r="B14" s="57" t="s">
        <v>247</v>
      </c>
    </row>
    <row r="15" spans="1:2" ht="30" x14ac:dyDescent="0.25">
      <c r="A15" s="56" t="s">
        <v>248</v>
      </c>
      <c r="B15" s="57" t="s">
        <v>249</v>
      </c>
    </row>
    <row r="16" spans="1:2" ht="30" x14ac:dyDescent="0.25">
      <c r="A16" s="56" t="s">
        <v>250</v>
      </c>
      <c r="B16" s="57" t="s">
        <v>251</v>
      </c>
    </row>
    <row r="17" spans="1:2" ht="75" x14ac:dyDescent="0.25">
      <c r="A17" s="56" t="s">
        <v>252</v>
      </c>
      <c r="B17" s="57" t="s">
        <v>253</v>
      </c>
    </row>
    <row r="18" spans="1:2" ht="30" x14ac:dyDescent="0.25">
      <c r="A18" s="56" t="s">
        <v>254</v>
      </c>
      <c r="B18" s="57" t="s">
        <v>255</v>
      </c>
    </row>
    <row r="19" spans="1:2" ht="300" x14ac:dyDescent="0.25">
      <c r="A19" s="56" t="s">
        <v>256</v>
      </c>
      <c r="B19" s="57" t="s">
        <v>257</v>
      </c>
    </row>
    <row r="20" spans="1:2" ht="30" x14ac:dyDescent="0.25">
      <c r="A20" s="56" t="s">
        <v>258</v>
      </c>
      <c r="B20" s="57" t="s">
        <v>259</v>
      </c>
    </row>
    <row r="21" spans="1:2" ht="30" x14ac:dyDescent="0.25">
      <c r="A21" s="56" t="s">
        <v>260</v>
      </c>
      <c r="B21" s="57" t="s">
        <v>261</v>
      </c>
    </row>
    <row r="22" spans="1:2" ht="45" x14ac:dyDescent="0.25">
      <c r="A22" s="56" t="s">
        <v>262</v>
      </c>
      <c r="B22" s="57" t="s">
        <v>263</v>
      </c>
    </row>
    <row r="23" spans="1:2" ht="30" x14ac:dyDescent="0.25">
      <c r="A23" s="56" t="s">
        <v>264</v>
      </c>
      <c r="B23" s="57" t="s">
        <v>265</v>
      </c>
    </row>
    <row r="24" spans="1:2" ht="30" x14ac:dyDescent="0.25">
      <c r="A24" s="56" t="s">
        <v>266</v>
      </c>
      <c r="B24" s="57" t="s">
        <v>267</v>
      </c>
    </row>
    <row r="25" spans="1:2" ht="60" x14ac:dyDescent="0.25">
      <c r="A25" s="56" t="s">
        <v>268</v>
      </c>
      <c r="B25" s="57" t="s">
        <v>269</v>
      </c>
    </row>
    <row r="26" spans="1:2" ht="45" x14ac:dyDescent="0.25">
      <c r="A26" s="56" t="s">
        <v>270</v>
      </c>
      <c r="B26" s="57" t="s">
        <v>271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x14ac:dyDescent="0.25">
      <c r="A1" s="36" t="s">
        <v>272</v>
      </c>
      <c r="B1" s="36" t="s">
        <v>28</v>
      </c>
      <c r="C1" s="36" t="s">
        <v>273</v>
      </c>
      <c r="D1" s="36" t="s">
        <v>274</v>
      </c>
      <c r="E1" s="36" t="s">
        <v>275</v>
      </c>
      <c r="F1" s="36" t="s">
        <v>276</v>
      </c>
      <c r="G1" s="36" t="s">
        <v>277</v>
      </c>
      <c r="H1" s="36" t="s">
        <v>278</v>
      </c>
      <c r="I1" s="36" t="s">
        <v>33</v>
      </c>
      <c r="J1" s="36" t="s">
        <v>38</v>
      </c>
      <c r="K1" s="36" t="s">
        <v>2</v>
      </c>
    </row>
    <row r="2" spans="1:11" x14ac:dyDescent="0.25">
      <c r="A2" t="s">
        <v>279</v>
      </c>
      <c r="B2" t="s">
        <v>280</v>
      </c>
      <c r="C2" s="20" t="s">
        <v>281</v>
      </c>
      <c r="D2" t="s">
        <v>282</v>
      </c>
      <c r="E2" t="s">
        <v>283</v>
      </c>
      <c r="F2" t="s">
        <v>284</v>
      </c>
      <c r="G2" t="s">
        <v>285</v>
      </c>
      <c r="H2" s="20" t="s">
        <v>286</v>
      </c>
      <c r="I2" t="s">
        <v>60</v>
      </c>
      <c r="J2" t="s">
        <v>75</v>
      </c>
      <c r="K2" s="12" t="s">
        <v>287</v>
      </c>
    </row>
    <row r="3" spans="1:11" x14ac:dyDescent="0.25">
      <c r="A3" t="s">
        <v>191</v>
      </c>
      <c r="B3" t="s">
        <v>54</v>
      </c>
      <c r="C3" s="20" t="s">
        <v>288</v>
      </c>
      <c r="D3" t="s">
        <v>289</v>
      </c>
      <c r="E3" t="s">
        <v>290</v>
      </c>
      <c r="F3" t="s">
        <v>58</v>
      </c>
      <c r="G3" t="s">
        <v>291</v>
      </c>
      <c r="H3" s="20" t="s">
        <v>292</v>
      </c>
      <c r="I3" t="s">
        <v>219</v>
      </c>
      <c r="J3" t="s">
        <v>64</v>
      </c>
      <c r="K3" s="12" t="s">
        <v>293</v>
      </c>
    </row>
    <row r="4" spans="1:11" x14ac:dyDescent="0.25">
      <c r="A4" t="s">
        <v>294</v>
      </c>
      <c r="B4" t="s">
        <v>178</v>
      </c>
      <c r="C4" s="20" t="s">
        <v>55</v>
      </c>
      <c r="D4" t="s">
        <v>295</v>
      </c>
      <c r="E4" t="s">
        <v>57</v>
      </c>
      <c r="F4" t="s">
        <v>182</v>
      </c>
      <c r="G4" t="s">
        <v>183</v>
      </c>
      <c r="H4" s="20" t="s">
        <v>296</v>
      </c>
      <c r="I4" t="s">
        <v>297</v>
      </c>
      <c r="J4" t="s">
        <v>298</v>
      </c>
      <c r="K4" s="12" t="s">
        <v>299</v>
      </c>
    </row>
    <row r="5" spans="1:11" x14ac:dyDescent="0.25">
      <c r="A5" t="s">
        <v>300</v>
      </c>
      <c r="B5" t="s">
        <v>59</v>
      </c>
      <c r="C5" s="20" t="s">
        <v>301</v>
      </c>
      <c r="D5" t="s">
        <v>82</v>
      </c>
      <c r="E5" t="s">
        <v>302</v>
      </c>
      <c r="F5" t="s">
        <v>303</v>
      </c>
      <c r="G5" t="s">
        <v>304</v>
      </c>
      <c r="H5" s="20" t="s">
        <v>305</v>
      </c>
      <c r="J5" t="s">
        <v>306</v>
      </c>
      <c r="K5" s="12" t="s">
        <v>307</v>
      </c>
    </row>
    <row r="6" spans="1:11" x14ac:dyDescent="0.25">
      <c r="A6" t="s">
        <v>308</v>
      </c>
      <c r="C6" s="20" t="s">
        <v>179</v>
      </c>
      <c r="D6" t="s">
        <v>56</v>
      </c>
      <c r="E6" t="s">
        <v>309</v>
      </c>
      <c r="F6" t="s">
        <v>310</v>
      </c>
      <c r="G6" t="s">
        <v>311</v>
      </c>
      <c r="H6" s="20" t="s">
        <v>312</v>
      </c>
      <c r="K6" s="12" t="s">
        <v>313</v>
      </c>
    </row>
    <row r="7" spans="1:11" x14ac:dyDescent="0.25">
      <c r="A7" t="s">
        <v>314</v>
      </c>
      <c r="C7" s="20" t="s">
        <v>205</v>
      </c>
      <c r="D7" t="s">
        <v>108</v>
      </c>
      <c r="E7" t="s">
        <v>315</v>
      </c>
      <c r="F7" t="s">
        <v>316</v>
      </c>
      <c r="G7" t="s">
        <v>317</v>
      </c>
      <c r="H7" s="20" t="s">
        <v>196</v>
      </c>
      <c r="K7" s="12" t="s">
        <v>318</v>
      </c>
    </row>
    <row r="8" spans="1:11" x14ac:dyDescent="0.25">
      <c r="A8" t="s">
        <v>319</v>
      </c>
      <c r="C8" s="20" t="s">
        <v>320</v>
      </c>
      <c r="D8" t="s">
        <v>147</v>
      </c>
      <c r="E8" t="s">
        <v>321</v>
      </c>
      <c r="F8" t="s">
        <v>322</v>
      </c>
      <c r="G8" t="s">
        <v>323</v>
      </c>
      <c r="H8" s="20" t="s">
        <v>324</v>
      </c>
      <c r="K8" s="12" t="s">
        <v>3</v>
      </c>
    </row>
    <row r="9" spans="1:11" x14ac:dyDescent="0.25">
      <c r="A9" t="s">
        <v>325</v>
      </c>
      <c r="C9" s="20" t="s">
        <v>301</v>
      </c>
      <c r="D9" t="s">
        <v>326</v>
      </c>
      <c r="E9" t="s">
        <v>327</v>
      </c>
      <c r="F9" t="s">
        <v>328</v>
      </c>
      <c r="G9" s="20" t="s">
        <v>59</v>
      </c>
      <c r="H9" s="20" t="s">
        <v>329</v>
      </c>
      <c r="K9" s="12" t="s">
        <v>330</v>
      </c>
    </row>
    <row r="10" spans="1:11" x14ac:dyDescent="0.25">
      <c r="A10" t="s">
        <v>331</v>
      </c>
      <c r="C10" s="20" t="s">
        <v>59</v>
      </c>
      <c r="D10" t="s">
        <v>332</v>
      </c>
      <c r="E10" t="s">
        <v>207</v>
      </c>
      <c r="F10" t="s">
        <v>333</v>
      </c>
      <c r="H10" s="20" t="s">
        <v>334</v>
      </c>
      <c r="K10" s="12" t="s">
        <v>335</v>
      </c>
    </row>
    <row r="11" spans="1:11" x14ac:dyDescent="0.25">
      <c r="A11" t="s">
        <v>336</v>
      </c>
      <c r="C11" s="20"/>
      <c r="D11" t="s">
        <v>337</v>
      </c>
      <c r="E11" t="s">
        <v>338</v>
      </c>
      <c r="H11" s="20" t="s">
        <v>339</v>
      </c>
      <c r="K11" s="12" t="s">
        <v>340</v>
      </c>
    </row>
    <row r="12" spans="1:11" ht="17.25" customHeight="1" x14ac:dyDescent="0.25">
      <c r="A12" t="s">
        <v>341</v>
      </c>
      <c r="C12" s="20"/>
      <c r="D12" t="s">
        <v>342</v>
      </c>
      <c r="E12" t="s">
        <v>181</v>
      </c>
      <c r="H12" s="20" t="s">
        <v>343</v>
      </c>
      <c r="K12" s="12" t="s">
        <v>344</v>
      </c>
    </row>
    <row r="13" spans="1:11" x14ac:dyDescent="0.25">
      <c r="A13" t="s">
        <v>68</v>
      </c>
      <c r="D13" t="s">
        <v>345</v>
      </c>
      <c r="E13" t="s">
        <v>346</v>
      </c>
      <c r="H13" s="20" t="s">
        <v>347</v>
      </c>
      <c r="K13" s="12" t="s">
        <v>348</v>
      </c>
    </row>
    <row r="14" spans="1:11" x14ac:dyDescent="0.25">
      <c r="A14" t="s">
        <v>67</v>
      </c>
      <c r="D14" t="s">
        <v>206</v>
      </c>
      <c r="H14" s="20" t="s">
        <v>208</v>
      </c>
      <c r="I14" s="12"/>
      <c r="K14" s="12" t="s">
        <v>349</v>
      </c>
    </row>
    <row r="15" spans="1:11" x14ac:dyDescent="0.25">
      <c r="A15" t="s">
        <v>350</v>
      </c>
      <c r="D15" t="s">
        <v>180</v>
      </c>
      <c r="H15" s="20" t="s">
        <v>184</v>
      </c>
      <c r="I15" s="12"/>
      <c r="K15" s="12" t="s">
        <v>351</v>
      </c>
    </row>
    <row r="16" spans="1:11" x14ac:dyDescent="0.25">
      <c r="A16" t="s">
        <v>352</v>
      </c>
      <c r="D16" t="s">
        <v>353</v>
      </c>
      <c r="H16" s="20" t="s">
        <v>354</v>
      </c>
      <c r="I16" s="12"/>
      <c r="K16" s="12" t="s">
        <v>355</v>
      </c>
    </row>
    <row r="17" spans="1:11" x14ac:dyDescent="0.25">
      <c r="A17" t="s">
        <v>356</v>
      </c>
      <c r="D17" t="s">
        <v>357</v>
      </c>
      <c r="H17" s="20" t="s">
        <v>358</v>
      </c>
      <c r="I17" s="12"/>
      <c r="K17" s="12" t="s">
        <v>359</v>
      </c>
    </row>
    <row r="18" spans="1:11" x14ac:dyDescent="0.25">
      <c r="A18" t="s">
        <v>360</v>
      </c>
      <c r="D18" t="s">
        <v>361</v>
      </c>
      <c r="H18" s="20" t="s">
        <v>362</v>
      </c>
      <c r="I18" s="12"/>
      <c r="K18" s="12" t="s">
        <v>363</v>
      </c>
    </row>
    <row r="19" spans="1:11" x14ac:dyDescent="0.25">
      <c r="A19" t="s">
        <v>364</v>
      </c>
      <c r="D19" t="s">
        <v>365</v>
      </c>
      <c r="H19" s="20" t="s">
        <v>366</v>
      </c>
      <c r="I19" s="12"/>
      <c r="K19" s="12" t="s">
        <v>367</v>
      </c>
    </row>
    <row r="20" spans="1:11" x14ac:dyDescent="0.25">
      <c r="A20" t="s">
        <v>368</v>
      </c>
      <c r="D20" t="s">
        <v>369</v>
      </c>
      <c r="H20" s="20" t="s">
        <v>370</v>
      </c>
      <c r="I20" s="12"/>
      <c r="K20" s="12" t="s">
        <v>371</v>
      </c>
    </row>
    <row r="21" spans="1:11" x14ac:dyDescent="0.25">
      <c r="A21" t="s">
        <v>372</v>
      </c>
      <c r="D21" t="s">
        <v>59</v>
      </c>
      <c r="G21" s="20"/>
      <c r="H21" s="20" t="s">
        <v>373</v>
      </c>
      <c r="I21" s="12"/>
    </row>
    <row r="22" spans="1:11" x14ac:dyDescent="0.25">
      <c r="A22" t="s">
        <v>374</v>
      </c>
      <c r="H22" s="20" t="s">
        <v>59</v>
      </c>
    </row>
    <row r="23" spans="1:11" x14ac:dyDescent="0.25">
      <c r="A23" t="s">
        <v>375</v>
      </c>
    </row>
    <row r="24" spans="1:11" x14ac:dyDescent="0.25">
      <c r="A24" t="s">
        <v>376</v>
      </c>
    </row>
    <row r="25" spans="1:11" x14ac:dyDescent="0.25">
      <c r="A25" t="s">
        <v>377</v>
      </c>
    </row>
    <row r="26" spans="1:11" x14ac:dyDescent="0.25">
      <c r="H26" s="20"/>
    </row>
    <row r="28" spans="1:11" x14ac:dyDescent="0.25">
      <c r="H28" s="20"/>
    </row>
    <row r="29" spans="1:11" x14ac:dyDescent="0.25">
      <c r="H29" s="20"/>
    </row>
    <row r="30" spans="1:11" x14ac:dyDescent="0.25">
      <c r="H30" s="20"/>
    </row>
    <row r="31" spans="1:11" x14ac:dyDescent="0.25">
      <c r="H31" s="20"/>
    </row>
    <row r="32" spans="1:11" x14ac:dyDescent="0.25">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833869FB-A12C-438B-AB1B-074183020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4d1d2e24-7be0-47eb-a1db-99cc6d75caff"/>
    <ds:schemaRef ds:uri="http://schemas.openxmlformats.org/package/2006/metadata/core-properties"/>
    <ds:schemaRef ds:uri="d6eaa91c-3afb-4015-aba1-5ff992c1a5ca"/>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2026-05-08T21:56:07Z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