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DE27D010-EED8-4B5E-AC8A-2224FE33BB70}"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5" i="1" l="1"/>
  <c r="AU20" i="1"/>
  <c r="AT19" i="1"/>
  <c r="AU19" i="1" s="1"/>
  <c r="AT14" i="1"/>
  <c r="AU14" i="1" s="1"/>
  <c r="AU13" i="1"/>
  <c r="AT13" i="1"/>
  <c r="AT12" i="1"/>
  <c r="AU12" i="1" s="1"/>
  <c r="AT11" i="1"/>
  <c r="AU11" i="1" s="1"/>
  <c r="AA20" i="1"/>
  <c r="AA15" i="1"/>
  <c r="Z11" i="1"/>
  <c r="AT17" i="1"/>
  <c r="AT18" i="1"/>
  <c r="AT16" i="1"/>
  <c r="T14" i="1" l="1"/>
  <c r="T13" i="1"/>
  <c r="T12" i="1"/>
  <c r="T11" i="1"/>
  <c r="AN19" i="1"/>
  <c r="AP19" i="1" s="1"/>
  <c r="AI19" i="1"/>
  <c r="AK19" i="1" s="1"/>
  <c r="AD19" i="1"/>
  <c r="AF19" i="1" s="1"/>
  <c r="Y19" i="1"/>
  <c r="AA19" i="1" s="1"/>
  <c r="AN18" i="1"/>
  <c r="AP18" i="1" s="1"/>
  <c r="AI18" i="1"/>
  <c r="AK18" i="1" s="1"/>
  <c r="AD18" i="1"/>
  <c r="AF18" i="1" s="1"/>
  <c r="Y18" i="1"/>
  <c r="AA18" i="1" s="1"/>
  <c r="AN17" i="1"/>
  <c r="AP17" i="1" s="1"/>
  <c r="AI17" i="1"/>
  <c r="AK17" i="1" s="1"/>
  <c r="AD17" i="1"/>
  <c r="AF17" i="1" s="1"/>
  <c r="Y17" i="1"/>
  <c r="AA17" i="1" s="1"/>
  <c r="AN16" i="1"/>
  <c r="AP16" i="1" s="1"/>
  <c r="AI16" i="1"/>
  <c r="AK16" i="1" s="1"/>
  <c r="AD16" i="1"/>
  <c r="AF16" i="1" s="1"/>
  <c r="Y16" i="1"/>
  <c r="AA16" i="1" s="1"/>
  <c r="T19" i="1"/>
  <c r="AS19" i="1" s="1"/>
  <c r="T18" i="1"/>
  <c r="AS18" i="1" s="1"/>
  <c r="T17" i="1"/>
  <c r="AS17" i="1" s="1"/>
  <c r="T16" i="1"/>
  <c r="AS16" i="1" s="1"/>
  <c r="AN12" i="1"/>
  <c r="AN13" i="1"/>
  <c r="AN14" i="1"/>
  <c r="AN11" i="1"/>
  <c r="AP11" i="1" s="1"/>
  <c r="AI12" i="1"/>
  <c r="AK12" i="1" s="1"/>
  <c r="AI13" i="1"/>
  <c r="AK13" i="1" s="1"/>
  <c r="AI14" i="1"/>
  <c r="AK14" i="1" s="1"/>
  <c r="AI11" i="1"/>
  <c r="AK11" i="1" s="1"/>
  <c r="AK15" i="1" s="1"/>
  <c r="AD12" i="1"/>
  <c r="AF12" i="1" s="1"/>
  <c r="AD13" i="1"/>
  <c r="AF13" i="1" s="1"/>
  <c r="AD14" i="1"/>
  <c r="AF14" i="1" s="1"/>
  <c r="AD11" i="1"/>
  <c r="AF11" i="1" s="1"/>
  <c r="AF15" i="1" s="1"/>
  <c r="Y12" i="1"/>
  <c r="AA12" i="1" s="1"/>
  <c r="Y13" i="1"/>
  <c r="Y14" i="1"/>
  <c r="Y11" i="1"/>
  <c r="AA11" i="1" s="1"/>
  <c r="AP14" i="1"/>
  <c r="AA14" i="1"/>
  <c r="AP13" i="1"/>
  <c r="AA13" i="1"/>
  <c r="AP12" i="1"/>
  <c r="AP15" i="1" s="1"/>
  <c r="AS14" i="1"/>
  <c r="AS13" i="1"/>
  <c r="AS12" i="1"/>
  <c r="AS11" i="1"/>
  <c r="AP20" i="1" l="1"/>
  <c r="AP21" i="1" s="1"/>
  <c r="AK20" i="1"/>
  <c r="AF20" i="1"/>
  <c r="AK21" i="1"/>
  <c r="AF21" i="1"/>
  <c r="AU18" i="1"/>
  <c r="AU17" i="1"/>
  <c r="AU16" i="1"/>
  <c r="AA21" i="1" l="1"/>
  <c r="AU21" i="1" l="1"/>
</calcChain>
</file>

<file path=xl/sharedStrings.xml><?xml version="1.0" encoding="utf-8"?>
<sst xmlns="http://schemas.openxmlformats.org/spreadsheetml/2006/main" count="435" uniqueCount="304">
  <si>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</si>
  <si>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</si>
  <si>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</si>
  <si>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Convivencia y Diálogo Social</t>
  </si>
  <si>
    <t>CONTROL DE CAMBIOS</t>
  </si>
  <si>
    <t>VERSIÓN</t>
  </si>
  <si>
    <t>FECHA</t>
  </si>
  <si>
    <t>DESCRIPCIÓN</t>
  </si>
  <si>
    <t>DEPENDENCIAS ASOCIADAS</t>
  </si>
  <si>
    <t>Dirección de Convivencia y Diálogo Social</t>
  </si>
  <si>
    <t>Publicación del plan de gestión aprobado CIGD. Caso HOLA: 23277</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</si>
  <si>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</si>
  <si>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</si>
  <si>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</si>
  <si>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</si>
  <si>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</si>
  <si>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</si>
  <si>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</si>
  <si>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</si>
  <si>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</si>
  <si>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</si>
  <si>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</si>
  <si>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</si>
  <si>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</si>
  <si>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</si>
  <si>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</si>
  <si>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</si>
  <si>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</si>
  <si>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</si>
  <si>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</si>
  <si>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</si>
  <si>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</si>
  <si>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</si>
  <si>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</si>
  <si>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</si>
  <si>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</si>
  <si>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</si>
  <si>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</si>
  <si>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</si>
  <si>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</si>
  <si>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</si>
  <si>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</si>
  <si>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</si>
  <si>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</si>
  <si>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</si>
  <si>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</si>
  <si>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</si>
  <si>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</si>
  <si>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</si>
  <si>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</si>
  <si>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</si>
  <si>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</si>
  <si>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Implementar el 100% de las Mesas de Trabajo y Diálogo para la identificación y el abordaje de conflictividades sociales en los territorios locales.</t>
  </si>
  <si>
    <t>1. Bogotá avanza en su seguridad</t>
  </si>
  <si>
    <t>1.01. Diálogo social y cultura ciudadana para la convivencia pacífica y la recuperación de la confianza  </t>
  </si>
  <si>
    <t>Fortalecer un (1) programa de atención integral en el marco del diálogo social y la convivencia, articulando acciones con las organizaciones de DDHH para la atención de situaciones de convivencia y conflictividad social en Bogotá.  </t>
  </si>
  <si>
    <t>7993 - Fortalecimiento del tejido social y la reconstrucción de la confianza con la ciudadanía para promover la cultura de la convivencia basada en el diálogo</t>
  </si>
  <si>
    <t xml:space="preserve">PEI - Fomentar la promoción, garantía, protección, respeto y apropiación de los Derechos Humanos, la Libertad Religiosa y de conciencia, el Dialogo, la convivencia pacífica y la lucha contra el racismo. </t>
  </si>
  <si>
    <t>No Aplica</t>
  </si>
  <si>
    <t>Eficacia</t>
  </si>
  <si>
    <t>Porcentaje de Mesas de Trabajo y Diálogo implementadas</t>
  </si>
  <si>
    <t>Porcentaje</t>
  </si>
  <si>
    <t>493 (Con corte a Septiembre 30 de 2025)</t>
  </si>
  <si>
    <t>(Número de Mesas de Trabajo y Diálogo implementadas / Número de Mesas de Trabajo y Diálogo programadas) * 100</t>
  </si>
  <si>
    <t>Constante</t>
  </si>
  <si>
    <t>Actas de  las Mesas de Trabajo y Diálogo implementadas / Matriz seguimiento Mesas de Trabajo y Diálogo programadas - implementadas.</t>
  </si>
  <si>
    <t>Dirección de Convivencia y Diálogo Social (Equipo de Territorialización del Diálogo).</t>
  </si>
  <si>
    <t>DCDS - Dirección de Convivencia y Diálogo Social</t>
  </si>
  <si>
    <t>Durante el trimestre se programaron y ejecutaron cinco (5) mesas de diálogo y ciento cuarenta y cinco (145) mesas de trabajo, alcanzando un cumplimiento del 100% frente a lo planificado. Estos espacios se consolidaron como mecanismos de articulación interinstitucional, con una mayor participación de actores institucionales y la concurrencia de actores sociales y políticos, principalmente activadas por demanda territorial. En el marco de su desarrollo, se identificaron y sistematizaron conflictividades recurrentes, clasificadas en seis categorías: convivencia urbana, conflictos socioterritoriales, problemáticas socioambientales, tensiones socioeconómicas asociadas al uso del espacio público, conflictos institucionales y situaciones relacionadas con la garantía de derechos. Este ejercicio permitió generar insumos técnicos para el análisis territorial y la toma de decisiones, evidenciando coherencia entre la planeación y la ejecución de las acciones desarrolladas.</t>
  </si>
  <si>
    <t>Soportes de 5 mesas de diálogo y 145 mesas de trabajo que refuerzan acciones de las mesas de diálogo</t>
  </si>
  <si>
    <t>MT2</t>
  </si>
  <si>
    <t>Acompañar el 100% de las movilizaciones sociales y/o protestas en la ciudad de Bogotá implementando acciones para la garantía de los derechos ciudadanos, el desescalamiento de conflictividades y la construcción de paz.</t>
  </si>
  <si>
    <t>Porcentaje de Movilizaciones sociales y/o protestas desescaladas pacíficamente.</t>
  </si>
  <si>
    <t>1378 (Con corte a Septiembre 30 de 2025)</t>
  </si>
  <si>
    <t>(Número de Movilizaciones Sociales y/o protestas desescaladas pacíficamente / Número de Movilizaciones Sociales y/o protestas acompañadas)  * 100</t>
  </si>
  <si>
    <t>Matriz de Movilizaciones sociales y/o protestas.</t>
  </si>
  <si>
    <t>Observatorio de Conflictividad Social y Derechos Humanos de la Secretaría Distrital de Gobierno - Poliscopio.</t>
  </si>
  <si>
    <t>Durante el periodo se brindó acompañamiento institucional a un total de doscientas ochenta y seis (286) movilizaciones sociales, con una participación aproximada de cincuenta y cinco mil setecientas treinta y cinco (55.735) personas. De estas, doscientas setenta y dos (272) fueron gestionadas de manera pacífica en etapa de diálogo, lo que corresponde al 95,10 % del total.
Este resultado evidencia el fortalecimiento de la garantía del derecho a la protesta, así como la efectividad de las acciones de mediación y gestión del conflicto desarrolladas entre los distintos actores involucrados.</t>
  </si>
  <si>
    <t>Matrices de acomapañamiento a la movilización social de los meses de enero, febrero y marzo. Así como un informe trimestral que refleja el avance de la gestión y atención a la movilización social.</t>
  </si>
  <si>
    <t>MT3</t>
  </si>
  <si>
    <t>Acompañar el 100% de los eventos de aglomeración de alta complejidad aprobados en el Sistema Único de Gestión para el registro, Autorización y Evaluación de Actividades de Aglomeración de Público en el Distrito Capital - SUGA.</t>
  </si>
  <si>
    <t>Porcentaje de eventos de aglomeración de alta complejidad acompañados</t>
  </si>
  <si>
    <t>256 (Con corte a Septiembre 30 de 2025)</t>
  </si>
  <si>
    <t>(Número de  eventos de aglomeración de alta complejidad acompañados / Número de  eventos de aglomeración de alta complejidad aprobados en la plataforma SUGA) * 100</t>
  </si>
  <si>
    <t>Actas de eventos acompañados.
Matriz de registro SUGA.</t>
  </si>
  <si>
    <t>Actas de Puestos de Mando unificados - PMU.
Plataforma SUGA.</t>
  </si>
  <si>
    <t>Durante el periodo de reporte se aprobaron en la plataforma SUGA setenta y dos (72) eventos de aglomeración de alta complejidad, los cuales fueron acompañados en su totalidad, evidenciando un cumplimiento del 100 % frente a la meta establecida. Esta correspondencia directa entre eventos aprobados y eventos atendidos permite garantizar la trazabilidad del indicador.
En este marco, la Dirección de Convivencia y Diálogo Social participó en los setenta y dos (72) Puestos de Mando Unificado (PMU) y en treinta y tres (33) reuniones preparatorias, fortaleciendo la articulación interinstitucional y la capacidad de respuesta en estos escenarios. Como soporte, se cuenta con el formato de seguimiento ajustado que consolida la información de los eventos aprobados y su respectivo acompañamiento.</t>
  </si>
  <si>
    <t>72 actas de PMU
33 Actas de PMU previo 
1 Informe trimestral con los avances y retos de los acompañamientos</t>
  </si>
  <si>
    <t>MT4</t>
  </si>
  <si>
    <t>Acompañar el 100% de los encuentros deportivos del fútbol profesional colombiano, implementando estrategias y acciones orientadas al desescalamiento de conflictividades y la promoción de la convivencia ciudadana.</t>
  </si>
  <si>
    <t>Fortalecer un (1) programa junto con sus estrategias para el fomento de la cultura ciudadana la convivencia y la prevención de las violencias asociadas al fútbol  </t>
  </si>
  <si>
    <t>Porcentaje de encuentros deportivos acompañados</t>
  </si>
  <si>
    <t>180 (Con corte a Septiembre 30 de 2025)</t>
  </si>
  <si>
    <t>(Número de encuentros deportivos del fútbol profesional colombiano acompañados / Número de encuentros deportivos del fútbol profesional colombiano programados por la División Mayor del Fútbol Colombiano - DIMAYOR) * 100</t>
  </si>
  <si>
    <t>Matriz de acompañamiento a encuentros deportivos del fútbol profesional colombiano.</t>
  </si>
  <si>
    <t>Durante el primer trimestre de 2026 se evidencian avances en la implementación del programa Goles en Paz, particularmente en la gestión de la conflictividad en escenarios de alta complejidad. En este periodo, la División Mayor del Fútbol Colombiano (DIMAYOR) programó cincuenta y cinco (55) partidos de fútbol profesional, los cuales fueron acompañados en su totalidad, evidenciando una correspondencia directa entre los eventos programados y los atendidos, y sustentando así el cumplimiento del 100 % de la meta establecida. Estos encuentros registraron una asistencia total de 455.420 personas.
Adicionalmente, en el 54 % de los eventos se implementaron acciones preventivas, lo que contribuyó a la mitigación de riesgos de confrontación y al fortalecimiento de las condiciones de convivencia en los escenarios deportivos.</t>
  </si>
  <si>
    <t>Matrices de acompañamiento al 100% de partidos programados por la DIMAYOR, correspondientes a los meses de enero, febrero y marzo. Adicionalmente las programaciones de la DIMAYOR.</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</si>
  <si>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</si>
  <si>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</si>
  <si>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</si>
  <si>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</si>
  <si>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</si>
  <si>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</si>
  <si>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</si>
  <si>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</si>
  <si>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</si>
  <si>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</si>
  <si>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</si>
  <si>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</si>
  <si>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</si>
  <si>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</si>
  <si>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</si>
  <si>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</si>
  <si>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</si>
  <si>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r>
      <t xml:space="preserve">De acuerdo con lo indicado en correo del 13 de abril de 2026 en reporte del grupo de Gestión Ambiental de la OAP, la Dirección de convivencia y Dialogo Social cuenta con las siguientes acciones:
*Video agua y energía: Se presenta video el cual incluye varias prácticas para el uso eficiente del agua y la energía, sin embargo no se observan los resultados obtenidos.
*Propuesta separación en la fuente: Se presenta la propuesta.
*Propuesta uso efeciente del papel: Se presenta la propuesta.
De acuerdo con lo indicado en correo del 14 de abril de 2026 en reporte del grupo de Gestión Ambiental de la OAP, la Dirección de Tecnologías de la información cuenta con las siguientes acciones:
*Video agua y energía: 
 Se presenta video el cual incluye varias prácticas para el uso eficiente del agua y la energía
</t>
    </r>
    <r>
      <rPr>
        <b/>
        <sz val="11"/>
        <color rgb="FF002060"/>
        <rFont val="Calibri Light"/>
        <family val="2"/>
        <scheme val="major"/>
      </rPr>
      <t>Ejecutado: 25%</t>
    </r>
  </si>
  <si>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</si>
  <si>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</si>
  <si>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</si>
  <si>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</si>
  <si>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</si>
  <si>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</si>
  <si>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</si>
  <si>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</si>
  <si>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</si>
  <si>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</si>
  <si>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</si>
  <si>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</si>
  <si>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</si>
  <si>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</si>
  <si>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</si>
  <si>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</si>
  <si>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</si>
  <si>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</si>
  <si>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</si>
  <si>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</si>
  <si>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El área dio respuesta a 1 requerimiento de 1 instaurado para el periodo.</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</si>
  <si>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</si>
  <si>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</si>
  <si>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</si>
  <si>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</si>
  <si>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</si>
  <si>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</si>
  <si>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</si>
  <si>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El área dio respuesta a 12 requerimientos de los 22 instaurados para el periodo.</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</si>
  <si>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</si>
  <si>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</si>
  <si>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</si>
  <si>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</si>
  <si>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</si>
  <si>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</si>
  <si>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</si>
  <si>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</si>
  <si>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</si>
  <si>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</si>
  <si>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</si>
  <si>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</si>
  <si>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</si>
  <si>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</si>
  <si>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</si>
  <si>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</si>
  <si>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</si>
  <si>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</si>
  <si>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</si>
  <si>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</si>
  <si>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</si>
  <si>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</si>
  <si>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</si>
  <si>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</si>
  <si>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</si>
  <si>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</si>
  <si>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</si>
  <si>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</si>
  <si>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</si>
  <si>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</si>
  <si>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</si>
  <si>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</si>
  <si>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</si>
  <si>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</si>
  <si>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</si>
  <si>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</si>
  <si>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</si>
  <si>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</si>
  <si>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</si>
  <si>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</si>
  <si>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</si>
  <si>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</si>
  <si>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</si>
  <si>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</si>
  <si>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</si>
  <si>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</si>
  <si>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</si>
  <si>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</si>
  <si>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</si>
  <si>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</si>
  <si>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</si>
  <si>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</si>
  <si>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</si>
  <si>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</si>
  <si>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</si>
  <si>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</si>
  <si>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</si>
  <si>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</si>
  <si>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</si>
  <si>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</si>
  <si>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</si>
  <si>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</si>
  <si>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</si>
  <si>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</si>
  <si>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7983 - Fortalecimiento de la gestión policiva en Bogotá D.C.</t>
  </si>
  <si>
    <t>2. Direccionamiento Estratégico</t>
  </si>
  <si>
    <t>Política 1.2. Integridad</t>
  </si>
  <si>
    <t>Comunicación Estratégica</t>
  </si>
  <si>
    <t>OAC - Oficina Asesora de Comunicaciones</t>
  </si>
  <si>
    <t>2.12. Bogotá cuida a su gente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</si>
  <si>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</si>
  <si>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</si>
  <si>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</si>
  <si>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</si>
  <si>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</si>
  <si>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</si>
  <si>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</si>
  <si>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</si>
  <si>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</si>
  <si>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</si>
  <si>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</si>
  <si>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</si>
  <si>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</si>
  <si>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</si>
  <si>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</si>
  <si>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</si>
  <si>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</si>
  <si>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</si>
  <si>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</si>
  <si>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</si>
  <si>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</si>
  <si>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</si>
  <si>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</si>
  <si>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</si>
  <si>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</si>
  <si>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</si>
  <si>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</si>
  <si>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</si>
  <si>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</si>
  <si>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</si>
  <si>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</si>
  <si>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</si>
  <si>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</si>
  <si>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</si>
  <si>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</si>
  <si>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</si>
  <si>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</si>
  <si>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</si>
  <si>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</si>
  <si>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</si>
  <si>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</si>
  <si>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</si>
  <si>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</si>
  <si>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</si>
  <si>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</si>
  <si>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</si>
  <si>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</si>
  <si>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</si>
  <si>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</si>
  <si>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</si>
  <si>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</si>
  <si>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</si>
  <si>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</si>
  <si>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</si>
  <si>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</si>
  <si>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</si>
  <si>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</si>
  <si>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</si>
  <si>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</si>
  <si>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</si>
  <si>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</si>
  <si>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</si>
  <si>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</si>
  <si>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</si>
  <si>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</si>
  <si>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</si>
  <si>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</si>
  <si>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</si>
  <si>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</si>
  <si>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</si>
  <si>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</si>
  <si>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</si>
  <si>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</si>
  <si>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</si>
  <si>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</si>
  <si>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</si>
  <si>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</si>
  <si>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</si>
  <si>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</si>
  <si>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</si>
  <si>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</si>
  <si>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</si>
  <si>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</si>
  <si>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</si>
  <si>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</si>
  <si>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</si>
  <si>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</si>
  <si>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Para el I trimestre de la vigencia 2026, el Plan de Gestión del proceso  de Convivencia y Diálogo Social alcanzó un nivel de desempeño del  95,99% y 29% acumulado para la vigencia.</t>
  </si>
  <si>
    <t>Meta no programada.</t>
  </si>
  <si>
    <t>Reporte meta del grupo de ambiental de la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</si>
</sst>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sz val="11"/>
      <color rgb="FF000000"/>
      <name val="Calibri Light"/>
      <family val="2"/>
      <scheme val="major"/>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10" fontId="5" fillId="7" borderId="1" xfId="1" applyNumberFormat="1" applyFont="1" applyFill="1" applyBorder="1" applyAlignment="1">
      <alignment horizontal="center" wrapText="1"/>
    </xf>
    <xf numFmtId="0" fontId="1"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0" fontId="24" fillId="0" borderId="7" xfId="0" applyFont="1" applyBorder="1" applyAlignment="1">
      <alignment horizontal="justify" vertical="center" wrapText="1"/>
    </xf>
    <xf numFmtId="0" fontId="24" fillId="0" borderId="1" xfId="0" applyFont="1" applyBorder="1" applyAlignment="1">
      <alignment horizontal="justify" vertical="center" wrapText="1"/>
    </xf>
    <xf numFmtId="0" fontId="11" fillId="1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0" fontId="19" fillId="7"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7" borderId="1" xfId="1" applyNumberFormat="1" applyFont="1" applyFill="1" applyBorder="1" applyAlignment="1">
      <alignment horizontal="center" wrapText="1"/>
    </xf>
    <xf numFmtId="164"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65" fontId="1" fillId="0" borderId="1" xfId="1" applyNumberFormat="1" applyFont="1" applyBorder="1" applyAlignment="1">
      <alignment horizontal="center" vertical="center" wrapText="1"/>
    </xf>
    <xf numFmtId="165" fontId="1" fillId="4" borderId="1" xfId="6" applyNumberFormat="1" applyFont="1" applyFill="1" applyBorder="1" applyAlignment="1">
      <alignment horizontal="center" vertical="center" wrapText="1"/>
    </xf>
    <xf numFmtId="165" fontId="17" fillId="0" borderId="1" xfId="1" applyNumberFormat="1" applyFont="1" applyBorder="1" applyAlignment="1">
      <alignment horizontal="center" vertical="center" wrapText="1"/>
    </xf>
    <xf numFmtId="0" fontId="25" fillId="0" borderId="1" xfId="0" applyFont="1" applyBorder="1" applyAlignment="1">
      <alignment horizontal="left" vertical="center" wrapText="1"/>
    </xf>
    <xf numFmtId="165" fontId="1" fillId="0" borderId="1"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10" fontId="26" fillId="0" borderId="1" xfId="1" applyNumberFormat="1" applyFont="1" applyFill="1" applyBorder="1" applyAlignment="1">
      <alignment horizontal="righ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9" fontId="2" fillId="0" borderId="1" xfId="1" applyFont="1" applyBorder="1" applyAlignment="1">
      <alignment horizontal="right" vertical="center" wrapText="1"/>
    </xf>
    <xf numFmtId="9" fontId="18" fillId="0" borderId="1" xfId="1" applyFont="1" applyBorder="1" applyAlignment="1">
      <alignment horizontal="right" vertical="center" wrapText="1"/>
    </xf>
    <xf numFmtId="10" fontId="18" fillId="0" borderId="1" xfId="1" applyNumberFormat="1" applyFont="1" applyBorder="1" applyAlignment="1">
      <alignment horizontal="right" vertical="center" wrapText="1"/>
    </xf>
    <xf numFmtId="0" fontId="1" fillId="0" borderId="0" xfId="0" applyFont="1" applyAlignment="1">
      <alignment horizontal="right" wrapText="1"/>
    </xf>
    <xf numFmtId="165" fontId="18" fillId="0" borderId="1" xfId="0"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165" fontId="26" fillId="0" borderId="1" xfId="1" applyNumberFormat="1" applyFont="1" applyFill="1" applyBorder="1" applyAlignment="1">
      <alignment horizontal="righ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8" borderId="1"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1" xfId="1" applyFont="1" applyFill="1" applyBorder="1" applyAlignment="1">
      <alignment horizontal="center" wrapText="1"/>
    </xf>
    <xf numFmtId="0" fontId="19" fillId="7" borderId="1"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F1" zoomScale="70" zoomScaleNormal="70" workbookViewId="0">
      <selection activeCell="J6" sqref="J6"/>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75" customWidth="1"/>
    <col min="28" max="28" width="50.4257812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98" customWidth="1"/>
    <col min="48" max="49" width="16.5703125" style="1" customWidth="1"/>
    <col min="50" max="50" width="39.42578125" style="1" customWidth="1"/>
    <col min="51" max="16384" width="10.85546875" style="1"/>
  </cols>
  <sheetData>
    <row r="1" spans="1:47" s="7" customFormat="1" ht="61.5" customHeight="1" x14ac:dyDescent="0.25">
      <c r="A1" s="113" t="s">
        <v>0</v>
      </c>
      <c r="B1" s="114"/>
      <c r="C1" s="114"/>
      <c r="D1" s="114"/>
      <c r="E1" s="114"/>
      <c r="F1" s="114"/>
      <c r="G1" s="114"/>
      <c r="H1" s="115"/>
      <c r="I1" s="15" t="s">
        <v>1</v>
      </c>
      <c r="Y1" s="71"/>
      <c r="Z1" s="71"/>
      <c r="AA1" s="71"/>
      <c r="AS1" s="93"/>
      <c r="AT1" s="93"/>
      <c r="AU1" s="93"/>
    </row>
    <row r="2" spans="1:47" s="9" customFormat="1" x14ac:dyDescent="0.25">
      <c r="A2" s="17"/>
      <c r="B2" s="18"/>
      <c r="C2" s="18"/>
      <c r="D2" s="18"/>
      <c r="E2" s="16"/>
      <c r="F2" s="16"/>
      <c r="G2" s="16"/>
      <c r="H2" s="16"/>
      <c r="I2" s="16"/>
      <c r="J2" s="16"/>
      <c r="K2" s="16"/>
      <c r="L2" s="16"/>
      <c r="M2" s="16"/>
      <c r="N2" s="16"/>
      <c r="O2" s="16"/>
      <c r="P2" s="16"/>
      <c r="Q2" s="8"/>
      <c r="R2" s="8"/>
      <c r="S2" s="8"/>
      <c r="T2" s="8"/>
      <c r="Y2" s="72"/>
      <c r="Z2" s="72"/>
      <c r="AA2" s="72"/>
      <c r="AS2" s="94"/>
      <c r="AT2" s="94"/>
      <c r="AU2" s="94"/>
    </row>
    <row r="3" spans="1:47" s="7" customFormat="1" ht="15" customHeight="1" x14ac:dyDescent="0.25">
      <c r="A3" s="141" t="s">
        <v>2</v>
      </c>
      <c r="B3" s="141"/>
      <c r="C3" s="148" t="s">
        <v>3</v>
      </c>
      <c r="D3" s="148"/>
      <c r="F3" s="132" t="s">
        <v>4</v>
      </c>
      <c r="G3" s="142"/>
      <c r="H3" s="142"/>
      <c r="I3" s="133"/>
      <c r="Y3" s="71"/>
      <c r="Z3" s="71"/>
      <c r="AA3" s="71"/>
      <c r="AS3" s="93"/>
      <c r="AT3" s="93"/>
      <c r="AU3" s="93"/>
    </row>
    <row r="4" spans="1:47" s="7" customFormat="1" ht="15" customHeight="1" x14ac:dyDescent="0.25">
      <c r="A4" s="141"/>
      <c r="B4" s="141"/>
      <c r="C4" s="148"/>
      <c r="D4" s="148"/>
      <c r="F4" s="20" t="s">
        <v>5</v>
      </c>
      <c r="G4" s="21" t="s">
        <v>6</v>
      </c>
      <c r="H4" s="132" t="s">
        <v>7</v>
      </c>
      <c r="I4" s="133"/>
      <c r="Y4" s="71"/>
      <c r="Z4" s="71"/>
      <c r="AA4" s="71"/>
      <c r="AS4" s="93"/>
      <c r="AT4" s="93"/>
      <c r="AU4" s="93"/>
    </row>
    <row r="5" spans="1:47" s="7" customFormat="1" ht="15" customHeight="1" x14ac:dyDescent="0.25">
      <c r="A5" s="141" t="s">
        <v>8</v>
      </c>
      <c r="B5" s="141"/>
      <c r="C5" s="148" t="s">
        <v>9</v>
      </c>
      <c r="D5" s="148"/>
      <c r="F5" s="10">
        <v>1</v>
      </c>
      <c r="G5" s="70">
        <v>46051</v>
      </c>
      <c r="H5" s="143" t="s">
        <v>10</v>
      </c>
      <c r="I5" s="144"/>
      <c r="Y5" s="71"/>
      <c r="Z5" s="71"/>
      <c r="AA5" s="71"/>
      <c r="AS5" s="93"/>
      <c r="AT5" s="93"/>
      <c r="AU5" s="93"/>
    </row>
    <row r="6" spans="1:47" s="7" customFormat="1" ht="48.95" customHeight="1" x14ac:dyDescent="0.25">
      <c r="A6" s="141"/>
      <c r="B6" s="141"/>
      <c r="C6" s="148"/>
      <c r="D6" s="148"/>
      <c r="F6" s="102">
        <v>2</v>
      </c>
      <c r="G6" s="103">
        <v>46150</v>
      </c>
      <c r="H6" s="130" t="s">
        <v>301</v>
      </c>
      <c r="I6" s="131"/>
      <c r="Y6" s="71"/>
      <c r="Z6" s="71"/>
      <c r="AA6" s="71"/>
      <c r="AS6" s="93"/>
      <c r="AT6" s="93"/>
      <c r="AU6" s="93"/>
    </row>
    <row r="7" spans="1:47" s="7" customFormat="1" x14ac:dyDescent="0.25">
      <c r="A7" s="141" t="s">
        <v>11</v>
      </c>
      <c r="B7" s="141"/>
      <c r="C7" s="148">
        <v>2026</v>
      </c>
      <c r="D7" s="148"/>
      <c r="Y7" s="71"/>
      <c r="Z7" s="71"/>
      <c r="AA7" s="71"/>
      <c r="AS7" s="93"/>
      <c r="AT7" s="93"/>
      <c r="AU7" s="93"/>
    </row>
    <row r="8" spans="1:47" s="7" customFormat="1" x14ac:dyDescent="0.25">
      <c r="Y8" s="71"/>
      <c r="Z8" s="71"/>
      <c r="AA8" s="71"/>
      <c r="AS8" s="93"/>
      <c r="AT8" s="93"/>
      <c r="AU8" s="93"/>
    </row>
    <row r="9" spans="1:47" ht="37.5" customHeight="1" x14ac:dyDescent="0.25">
      <c r="A9" s="132" t="s">
        <v>12</v>
      </c>
      <c r="B9" s="133"/>
      <c r="C9" s="141" t="s">
        <v>13</v>
      </c>
      <c r="D9" s="141"/>
      <c r="E9" s="141"/>
      <c r="F9" s="139" t="s">
        <v>14</v>
      </c>
      <c r="G9" s="139" t="s">
        <v>15</v>
      </c>
      <c r="H9" s="132" t="s">
        <v>16</v>
      </c>
      <c r="I9" s="133"/>
      <c r="J9" s="134" t="s">
        <v>17</v>
      </c>
      <c r="K9" s="135"/>
      <c r="L9" s="135"/>
      <c r="M9" s="135"/>
      <c r="N9" s="135"/>
      <c r="O9" s="136" t="s">
        <v>18</v>
      </c>
      <c r="P9" s="137"/>
      <c r="Q9" s="137"/>
      <c r="R9" s="137"/>
      <c r="S9" s="137"/>
      <c r="T9" s="138"/>
      <c r="U9" s="145" t="s">
        <v>19</v>
      </c>
      <c r="V9" s="146"/>
      <c r="W9" s="146"/>
      <c r="X9" s="147"/>
      <c r="Y9" s="127" t="s">
        <v>20</v>
      </c>
      <c r="Z9" s="128"/>
      <c r="AA9" s="128"/>
      <c r="AB9" s="128"/>
      <c r="AC9" s="129"/>
      <c r="AD9" s="124" t="s">
        <v>21</v>
      </c>
      <c r="AE9" s="125"/>
      <c r="AF9" s="125"/>
      <c r="AG9" s="125"/>
      <c r="AH9" s="126"/>
      <c r="AI9" s="121" t="s">
        <v>22</v>
      </c>
      <c r="AJ9" s="122"/>
      <c r="AK9" s="122"/>
      <c r="AL9" s="122"/>
      <c r="AM9" s="123"/>
      <c r="AN9" s="118" t="s">
        <v>23</v>
      </c>
      <c r="AO9" s="119"/>
      <c r="AP9" s="119"/>
      <c r="AQ9" s="119"/>
      <c r="AR9" s="120"/>
      <c r="AS9" s="116" t="s">
        <v>24</v>
      </c>
      <c r="AT9" s="117"/>
      <c r="AU9" s="117"/>
    </row>
    <row r="10" spans="1:47" s="29" customFormat="1" ht="25.5" x14ac:dyDescent="0.2">
      <c r="A10" s="34" t="s">
        <v>25</v>
      </c>
      <c r="B10" s="34" t="s">
        <v>26</v>
      </c>
      <c r="C10" s="34" t="s">
        <v>27</v>
      </c>
      <c r="D10" s="34" t="s">
        <v>28</v>
      </c>
      <c r="E10" s="34" t="s">
        <v>29</v>
      </c>
      <c r="F10" s="140"/>
      <c r="G10" s="140"/>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258.60000000000002" customHeight="1" x14ac:dyDescent="0.25">
      <c r="A11" s="5" t="s">
        <v>51</v>
      </c>
      <c r="B11" s="12" t="s">
        <v>52</v>
      </c>
      <c r="C11" s="51" t="s">
        <v>53</v>
      </c>
      <c r="D11" s="13" t="s">
        <v>54</v>
      </c>
      <c r="E11" s="13" t="s">
        <v>55</v>
      </c>
      <c r="F11" s="13" t="s">
        <v>56</v>
      </c>
      <c r="G11" s="62" t="s">
        <v>57</v>
      </c>
      <c r="H11" s="13" t="s">
        <v>58</v>
      </c>
      <c r="I11" s="13" t="s">
        <v>58</v>
      </c>
      <c r="J11" s="65" t="s">
        <v>59</v>
      </c>
      <c r="K11" s="4" t="s">
        <v>60</v>
      </c>
      <c r="L11" s="66" t="s">
        <v>61</v>
      </c>
      <c r="M11" s="14" t="s">
        <v>62</v>
      </c>
      <c r="N11" s="14" t="s">
        <v>63</v>
      </c>
      <c r="O11" s="14" t="s">
        <v>64</v>
      </c>
      <c r="P11" s="56">
        <v>1</v>
      </c>
      <c r="Q11" s="56">
        <v>1</v>
      </c>
      <c r="R11" s="56">
        <v>1</v>
      </c>
      <c r="S11" s="56">
        <v>1</v>
      </c>
      <c r="T11" s="56">
        <f>AVERAGE(P11:S11)</f>
        <v>1</v>
      </c>
      <c r="U11" s="67" t="s">
        <v>65</v>
      </c>
      <c r="V11" s="68" t="s">
        <v>66</v>
      </c>
      <c r="W11" s="12" t="s">
        <v>67</v>
      </c>
      <c r="X11" s="12" t="s">
        <v>67</v>
      </c>
      <c r="Y11" s="76">
        <f>P11</f>
        <v>1</v>
      </c>
      <c r="Z11" s="86">
        <f>Q11</f>
        <v>1</v>
      </c>
      <c r="AA11" s="77">
        <f t="shared" ref="AA11:AA14" si="0">IFERROR(IF(Z11/Y11&gt;1,1,Z11/Y11),0)</f>
        <v>1</v>
      </c>
      <c r="AB11" s="89" t="s">
        <v>68</v>
      </c>
      <c r="AC11" s="4" t="s">
        <v>69</v>
      </c>
      <c r="AD11" s="56">
        <f>Q11</f>
        <v>1</v>
      </c>
      <c r="AE11" s="57"/>
      <c r="AF11" s="41">
        <f t="shared" ref="AF11:AF14" si="1">IFERROR(IF(AE11/AD11&gt;1,1,AE11/AD11),0)</f>
        <v>0</v>
      </c>
      <c r="AG11" s="4"/>
      <c r="AH11" s="4"/>
      <c r="AI11" s="56">
        <f>R11</f>
        <v>1</v>
      </c>
      <c r="AJ11" s="57"/>
      <c r="AK11" s="41">
        <f t="shared" ref="AK11:AK14" si="2">IFERROR(IF(AJ11/AI11&gt;1,1,AJ11/AI11),0)</f>
        <v>0</v>
      </c>
      <c r="AL11" s="4"/>
      <c r="AM11" s="4"/>
      <c r="AN11" s="56">
        <f>S11</f>
        <v>1</v>
      </c>
      <c r="AO11" s="57"/>
      <c r="AP11" s="41">
        <f t="shared" ref="AP11:AP14" si="3">IFERROR(IF(AO11/AN11&gt;1,1,AO11/AN11),0)</f>
        <v>0</v>
      </c>
      <c r="AQ11" s="4"/>
      <c r="AR11" s="4"/>
      <c r="AS11" s="95">
        <f>T11</f>
        <v>1</v>
      </c>
      <c r="AT11" s="100">
        <f>IFERROR(AVERAGE(Z11,AE11,AJ11,AO11)*0.25,0)</f>
        <v>0.25</v>
      </c>
      <c r="AU11" s="92">
        <f t="shared" ref="AU11" si="4">IFERROR(IF(AT11/AS11&gt;1,1,AT11/AS11),0)</f>
        <v>0.25</v>
      </c>
    </row>
    <row r="12" spans="1:47" s="6" customFormat="1" ht="195" x14ac:dyDescent="0.25">
      <c r="A12" s="69" t="s">
        <v>70</v>
      </c>
      <c r="B12" s="14" t="s">
        <v>71</v>
      </c>
      <c r="C12" s="51" t="s">
        <v>53</v>
      </c>
      <c r="D12" s="13" t="s">
        <v>54</v>
      </c>
      <c r="E12" s="13" t="s">
        <v>55</v>
      </c>
      <c r="F12" s="13" t="s">
        <v>56</v>
      </c>
      <c r="G12" s="62" t="s">
        <v>57</v>
      </c>
      <c r="H12" s="13" t="s">
        <v>58</v>
      </c>
      <c r="I12" s="13" t="s">
        <v>58</v>
      </c>
      <c r="J12" s="14" t="s">
        <v>59</v>
      </c>
      <c r="K12" s="4" t="s">
        <v>72</v>
      </c>
      <c r="L12" s="66" t="s">
        <v>61</v>
      </c>
      <c r="M12" s="14" t="s">
        <v>73</v>
      </c>
      <c r="N12" s="14" t="s">
        <v>74</v>
      </c>
      <c r="O12" s="14" t="s">
        <v>64</v>
      </c>
      <c r="P12" s="56">
        <v>1</v>
      </c>
      <c r="Q12" s="56">
        <v>1</v>
      </c>
      <c r="R12" s="56">
        <v>1</v>
      </c>
      <c r="S12" s="56">
        <v>1</v>
      </c>
      <c r="T12" s="56">
        <f>AVERAGE(P12:S12)</f>
        <v>1</v>
      </c>
      <c r="U12" s="12" t="s">
        <v>75</v>
      </c>
      <c r="V12" s="12" t="s">
        <v>76</v>
      </c>
      <c r="W12" s="12" t="s">
        <v>67</v>
      </c>
      <c r="X12" s="12" t="s">
        <v>67</v>
      </c>
      <c r="Y12" s="76">
        <f t="shared" ref="Y12:Y14" si="5">P12</f>
        <v>1</v>
      </c>
      <c r="Z12" s="87">
        <v>0.95099999999999996</v>
      </c>
      <c r="AA12" s="77">
        <f t="shared" si="0"/>
        <v>0.95099999999999996</v>
      </c>
      <c r="AB12" s="65" t="s">
        <v>77</v>
      </c>
      <c r="AC12" s="4" t="s">
        <v>78</v>
      </c>
      <c r="AD12" s="56">
        <f t="shared" ref="AD12:AD14" si="6">Q12</f>
        <v>1</v>
      </c>
      <c r="AE12" s="57"/>
      <c r="AF12" s="41">
        <f t="shared" si="1"/>
        <v>0</v>
      </c>
      <c r="AG12" s="4"/>
      <c r="AH12" s="4"/>
      <c r="AI12" s="56">
        <f t="shared" ref="AI12:AI14" si="7">R12</f>
        <v>1</v>
      </c>
      <c r="AJ12" s="57"/>
      <c r="AK12" s="41">
        <f t="shared" si="2"/>
        <v>0</v>
      </c>
      <c r="AL12" s="4"/>
      <c r="AM12" s="4"/>
      <c r="AN12" s="56">
        <f t="shared" ref="AN12:AN14" si="8">S12</f>
        <v>1</v>
      </c>
      <c r="AO12" s="57"/>
      <c r="AP12" s="41">
        <f t="shared" si="3"/>
        <v>0</v>
      </c>
      <c r="AQ12" s="4"/>
      <c r="AR12" s="4"/>
      <c r="AS12" s="95">
        <f t="shared" ref="AS12:AS14" si="9">T12</f>
        <v>1</v>
      </c>
      <c r="AT12" s="100">
        <f t="shared" ref="AT12:AT14" si="10">IFERROR(AVERAGE(Z12,AE12,AJ12,AO12)*0.25,0)</f>
        <v>0.23774999999999999</v>
      </c>
      <c r="AU12" s="92">
        <f t="shared" ref="AU12:AU14" si="11">IFERROR(IF(AT12/AS12&gt;1,1,AT12/AS12),0)</f>
        <v>0.23774999999999999</v>
      </c>
    </row>
    <row r="13" spans="1:47" s="6" customFormat="1" ht="270" x14ac:dyDescent="0.25">
      <c r="A13" s="69" t="s">
        <v>79</v>
      </c>
      <c r="B13" s="14" t="s">
        <v>80</v>
      </c>
      <c r="C13" s="51" t="s">
        <v>53</v>
      </c>
      <c r="D13" s="13" t="s">
        <v>54</v>
      </c>
      <c r="E13" s="13" t="s">
        <v>55</v>
      </c>
      <c r="F13" s="13" t="s">
        <v>56</v>
      </c>
      <c r="G13" s="62" t="s">
        <v>57</v>
      </c>
      <c r="H13" s="13" t="s">
        <v>58</v>
      </c>
      <c r="I13" s="13" t="s">
        <v>58</v>
      </c>
      <c r="J13" s="14" t="s">
        <v>59</v>
      </c>
      <c r="K13" s="4" t="s">
        <v>81</v>
      </c>
      <c r="L13" s="66" t="s">
        <v>61</v>
      </c>
      <c r="M13" s="14" t="s">
        <v>82</v>
      </c>
      <c r="N13" s="14" t="s">
        <v>83</v>
      </c>
      <c r="O13" s="14" t="s">
        <v>64</v>
      </c>
      <c r="P13" s="56">
        <v>1</v>
      </c>
      <c r="Q13" s="56">
        <v>1</v>
      </c>
      <c r="R13" s="56">
        <v>1</v>
      </c>
      <c r="S13" s="56">
        <v>1</v>
      </c>
      <c r="T13" s="56">
        <f>AVERAGE(P13:S13)</f>
        <v>1</v>
      </c>
      <c r="U13" s="67" t="s">
        <v>84</v>
      </c>
      <c r="V13" s="68" t="s">
        <v>85</v>
      </c>
      <c r="W13" s="12" t="s">
        <v>67</v>
      </c>
      <c r="X13" s="12" t="s">
        <v>67</v>
      </c>
      <c r="Y13" s="76">
        <f t="shared" si="5"/>
        <v>1</v>
      </c>
      <c r="Z13" s="87">
        <v>1</v>
      </c>
      <c r="AA13" s="77">
        <f t="shared" si="0"/>
        <v>1</v>
      </c>
      <c r="AB13" s="89" t="s">
        <v>86</v>
      </c>
      <c r="AC13" s="4" t="s">
        <v>87</v>
      </c>
      <c r="AD13" s="56">
        <f t="shared" si="6"/>
        <v>1</v>
      </c>
      <c r="AE13" s="57"/>
      <c r="AF13" s="41">
        <f t="shared" si="1"/>
        <v>0</v>
      </c>
      <c r="AG13" s="4"/>
      <c r="AH13" s="4"/>
      <c r="AI13" s="56">
        <f t="shared" si="7"/>
        <v>1</v>
      </c>
      <c r="AJ13" s="57"/>
      <c r="AK13" s="41">
        <f t="shared" si="2"/>
        <v>0</v>
      </c>
      <c r="AL13" s="4"/>
      <c r="AM13" s="4"/>
      <c r="AN13" s="56">
        <f t="shared" si="8"/>
        <v>1</v>
      </c>
      <c r="AO13" s="57"/>
      <c r="AP13" s="41">
        <f t="shared" si="3"/>
        <v>0</v>
      </c>
      <c r="AQ13" s="4"/>
      <c r="AR13" s="4"/>
      <c r="AS13" s="95">
        <f t="shared" si="9"/>
        <v>1</v>
      </c>
      <c r="AT13" s="100">
        <f t="shared" si="10"/>
        <v>0.25</v>
      </c>
      <c r="AU13" s="92">
        <f t="shared" si="11"/>
        <v>0.25</v>
      </c>
    </row>
    <row r="14" spans="1:47" s="6" customFormat="1" ht="270" x14ac:dyDescent="0.25">
      <c r="A14" s="69" t="s">
        <v>88</v>
      </c>
      <c r="B14" s="14" t="s">
        <v>89</v>
      </c>
      <c r="C14" s="51" t="s">
        <v>53</v>
      </c>
      <c r="D14" s="13" t="s">
        <v>54</v>
      </c>
      <c r="E14" s="13" t="s">
        <v>90</v>
      </c>
      <c r="F14" s="13" t="s">
        <v>56</v>
      </c>
      <c r="G14" s="62" t="s">
        <v>57</v>
      </c>
      <c r="H14" s="13" t="s">
        <v>58</v>
      </c>
      <c r="I14" s="13" t="s">
        <v>58</v>
      </c>
      <c r="J14" s="14" t="s">
        <v>59</v>
      </c>
      <c r="K14" s="4" t="s">
        <v>91</v>
      </c>
      <c r="L14" s="66" t="s">
        <v>61</v>
      </c>
      <c r="M14" s="14" t="s">
        <v>92</v>
      </c>
      <c r="N14" s="14" t="s">
        <v>93</v>
      </c>
      <c r="O14" s="14" t="s">
        <v>64</v>
      </c>
      <c r="P14" s="56">
        <v>1</v>
      </c>
      <c r="Q14" s="56">
        <v>1</v>
      </c>
      <c r="R14" s="56">
        <v>1</v>
      </c>
      <c r="S14" s="56">
        <v>1</v>
      </c>
      <c r="T14" s="56">
        <f>AVERAGE(P14:S14)</f>
        <v>1</v>
      </c>
      <c r="U14" s="12" t="s">
        <v>94</v>
      </c>
      <c r="V14" s="12" t="s">
        <v>76</v>
      </c>
      <c r="W14" s="12" t="s">
        <v>67</v>
      </c>
      <c r="X14" s="12" t="s">
        <v>67</v>
      </c>
      <c r="Y14" s="76">
        <f t="shared" si="5"/>
        <v>1</v>
      </c>
      <c r="Z14" s="90">
        <v>1</v>
      </c>
      <c r="AA14" s="77">
        <f t="shared" si="0"/>
        <v>1</v>
      </c>
      <c r="AB14" s="89" t="s">
        <v>95</v>
      </c>
      <c r="AC14" s="4" t="s">
        <v>96</v>
      </c>
      <c r="AD14" s="56">
        <f t="shared" si="6"/>
        <v>1</v>
      </c>
      <c r="AE14" s="56"/>
      <c r="AF14" s="41">
        <f t="shared" si="1"/>
        <v>0</v>
      </c>
      <c r="AG14" s="4"/>
      <c r="AH14" s="4"/>
      <c r="AI14" s="56">
        <f t="shared" si="7"/>
        <v>1</v>
      </c>
      <c r="AJ14" s="56"/>
      <c r="AK14" s="41">
        <f t="shared" si="2"/>
        <v>0</v>
      </c>
      <c r="AL14" s="4"/>
      <c r="AM14" s="4"/>
      <c r="AN14" s="56">
        <f t="shared" si="8"/>
        <v>1</v>
      </c>
      <c r="AO14" s="56"/>
      <c r="AP14" s="41">
        <f t="shared" si="3"/>
        <v>0</v>
      </c>
      <c r="AQ14" s="4"/>
      <c r="AR14" s="4"/>
      <c r="AS14" s="95">
        <f t="shared" si="9"/>
        <v>1</v>
      </c>
      <c r="AT14" s="100">
        <f t="shared" si="10"/>
        <v>0.25</v>
      </c>
      <c r="AU14" s="92">
        <f t="shared" si="11"/>
        <v>0.25</v>
      </c>
    </row>
    <row r="15" spans="1:47" s="2" customFormat="1" ht="15.75" x14ac:dyDescent="0.25">
      <c r="A15" s="23"/>
      <c r="B15" s="22" t="s">
        <v>97</v>
      </c>
      <c r="C15" s="22"/>
      <c r="D15" s="23"/>
      <c r="E15" s="23"/>
      <c r="F15" s="23"/>
      <c r="G15" s="23"/>
      <c r="H15" s="23"/>
      <c r="I15" s="23"/>
      <c r="J15" s="23"/>
      <c r="K15" s="23"/>
      <c r="L15" s="23"/>
      <c r="M15" s="23"/>
      <c r="N15" s="23"/>
      <c r="O15" s="23"/>
      <c r="P15" s="43"/>
      <c r="Q15" s="43"/>
      <c r="R15" s="43"/>
      <c r="S15" s="43"/>
      <c r="T15" s="43"/>
      <c r="U15" s="23"/>
      <c r="V15" s="23"/>
      <c r="W15" s="23"/>
      <c r="X15" s="23"/>
      <c r="Y15" s="78"/>
      <c r="Z15" s="79"/>
      <c r="AA15" s="64">
        <f>AVERAGE(AA11:AA14)*80%</f>
        <v>0.79020000000000001</v>
      </c>
      <c r="AB15" s="105"/>
      <c r="AC15" s="106"/>
      <c r="AD15" s="106"/>
      <c r="AE15" s="107"/>
      <c r="AF15" s="47">
        <f>SUM(AF11:AF14)*80%</f>
        <v>0</v>
      </c>
      <c r="AG15" s="105"/>
      <c r="AH15" s="106"/>
      <c r="AI15" s="106"/>
      <c r="AJ15" s="107"/>
      <c r="AK15" s="64">
        <f>SUM(AK11:AK14)*80%</f>
        <v>0</v>
      </c>
      <c r="AL15" s="105"/>
      <c r="AM15" s="106"/>
      <c r="AN15" s="106"/>
      <c r="AO15" s="107"/>
      <c r="AP15" s="47">
        <f>SUM(AP11:AP14)*80%</f>
        <v>0</v>
      </c>
      <c r="AQ15" s="108"/>
      <c r="AR15" s="109"/>
      <c r="AS15" s="109"/>
      <c r="AT15" s="110"/>
      <c r="AU15" s="47">
        <f>AVERAGE(AU11:AU14)*80%</f>
        <v>0.19755</v>
      </c>
    </row>
    <row r="16" spans="1:47" s="6" customFormat="1" ht="360" x14ac:dyDescent="0.25">
      <c r="A16" s="36" t="s">
        <v>98</v>
      </c>
      <c r="B16" s="37" t="s">
        <v>99</v>
      </c>
      <c r="C16" s="37" t="s">
        <v>100</v>
      </c>
      <c r="D16" s="61" t="s">
        <v>101</v>
      </c>
      <c r="E16" s="37" t="s">
        <v>102</v>
      </c>
      <c r="F16" s="37" t="s">
        <v>103</v>
      </c>
      <c r="G16" s="37" t="s">
        <v>104</v>
      </c>
      <c r="H16" s="63" t="s">
        <v>105</v>
      </c>
      <c r="I16" s="37" t="s">
        <v>106</v>
      </c>
      <c r="J16" s="37" t="s">
        <v>59</v>
      </c>
      <c r="K16" s="37" t="s">
        <v>107</v>
      </c>
      <c r="L16" s="37" t="s">
        <v>108</v>
      </c>
      <c r="M16" s="38">
        <v>0</v>
      </c>
      <c r="N16" s="38" t="s">
        <v>109</v>
      </c>
      <c r="O16" s="39" t="s">
        <v>110</v>
      </c>
      <c r="P16" s="58">
        <v>0.25</v>
      </c>
      <c r="Q16" s="58">
        <v>0.25</v>
      </c>
      <c r="R16" s="58">
        <v>0.25</v>
      </c>
      <c r="S16" s="58">
        <v>0.25</v>
      </c>
      <c r="T16" s="59">
        <f>SUM(P16:S16)</f>
        <v>1</v>
      </c>
      <c r="U16" s="37" t="s">
        <v>111</v>
      </c>
      <c r="V16" s="37" t="s">
        <v>112</v>
      </c>
      <c r="W16" s="37" t="s">
        <v>67</v>
      </c>
      <c r="X16" s="37" t="s">
        <v>113</v>
      </c>
      <c r="Y16" s="80">
        <f t="shared" ref="Y16" si="12">P16</f>
        <v>0.25</v>
      </c>
      <c r="Z16" s="88">
        <v>0.25</v>
      </c>
      <c r="AA16" s="81">
        <f>IFERROR(IF(Z16/Y16&gt;1,1,Z16/Y16),0)</f>
        <v>1</v>
      </c>
      <c r="AB16" s="61" t="s">
        <v>114</v>
      </c>
      <c r="AC16" s="37" t="s">
        <v>303</v>
      </c>
      <c r="AD16" s="60">
        <f t="shared" ref="AD16" si="13">Q16</f>
        <v>0.25</v>
      </c>
      <c r="AE16" s="60"/>
      <c r="AF16" s="48">
        <f t="shared" ref="AF16" si="14">IFERROR(IF(AE16/AD16&gt;1,1,AE16/AD16),0)</f>
        <v>0</v>
      </c>
      <c r="AG16" s="37"/>
      <c r="AH16" s="37"/>
      <c r="AI16" s="60">
        <f t="shared" ref="AI16" si="15">R16</f>
        <v>0.25</v>
      </c>
      <c r="AJ16" s="60"/>
      <c r="AK16" s="48">
        <f t="shared" ref="AK16" si="16">IFERROR(IF(AJ16/AI16&gt;1,1,AJ16/AI16),0)</f>
        <v>0</v>
      </c>
      <c r="AL16" s="37"/>
      <c r="AM16" s="37"/>
      <c r="AN16" s="60">
        <f t="shared" ref="AN16" si="17">S16</f>
        <v>0.25</v>
      </c>
      <c r="AO16" s="60"/>
      <c r="AP16" s="48">
        <f t="shared" ref="AP16" si="18">IFERROR(IF(AO16/AN16&gt;1,1,AO16/AN16),0)</f>
        <v>0</v>
      </c>
      <c r="AQ16" s="37"/>
      <c r="AR16" s="37"/>
      <c r="AS16" s="96">
        <f t="shared" ref="AS16" si="19">T16</f>
        <v>1</v>
      </c>
      <c r="AT16" s="99">
        <f>SUM(Z16,AE16,AJ16,AO16)</f>
        <v>0.25</v>
      </c>
      <c r="AU16" s="97">
        <f>IFERROR(IF(AT16/AS16&gt;1,1,AT16/AS16),0)</f>
        <v>0.25</v>
      </c>
    </row>
    <row r="17" spans="1:47" s="6" customFormat="1" ht="195" x14ac:dyDescent="0.25">
      <c r="A17" s="36" t="s">
        <v>115</v>
      </c>
      <c r="B17" s="37" t="s">
        <v>116</v>
      </c>
      <c r="C17" s="37" t="s">
        <v>100</v>
      </c>
      <c r="D17" s="61" t="s">
        <v>101</v>
      </c>
      <c r="E17" s="37" t="s">
        <v>102</v>
      </c>
      <c r="F17" s="37" t="s">
        <v>103</v>
      </c>
      <c r="G17" s="37" t="s">
        <v>104</v>
      </c>
      <c r="H17" s="63" t="s">
        <v>105</v>
      </c>
      <c r="I17" s="37" t="s">
        <v>117</v>
      </c>
      <c r="J17" s="37" t="s">
        <v>59</v>
      </c>
      <c r="K17" s="37" t="s">
        <v>118</v>
      </c>
      <c r="L17" s="37" t="s">
        <v>119</v>
      </c>
      <c r="M17" s="39">
        <v>0</v>
      </c>
      <c r="N17" s="39" t="s">
        <v>120</v>
      </c>
      <c r="O17" s="39" t="s">
        <v>110</v>
      </c>
      <c r="P17" s="44">
        <v>0</v>
      </c>
      <c r="Q17" s="44">
        <v>0</v>
      </c>
      <c r="R17" s="44">
        <v>1</v>
      </c>
      <c r="S17" s="44">
        <v>0</v>
      </c>
      <c r="T17" s="42">
        <f>SUM(P17:S17)</f>
        <v>1</v>
      </c>
      <c r="U17" s="37" t="s">
        <v>121</v>
      </c>
      <c r="V17" s="37" t="s">
        <v>122</v>
      </c>
      <c r="W17" s="37" t="s">
        <v>67</v>
      </c>
      <c r="X17" s="37" t="s">
        <v>113</v>
      </c>
      <c r="Y17" s="80">
        <f t="shared" ref="Y17:Y19" si="20">P17</f>
        <v>0</v>
      </c>
      <c r="Z17" s="88">
        <v>0</v>
      </c>
      <c r="AA17" s="81">
        <f>IFERROR(IF(Z17/Y17&gt;1,1,Z17/Y17),0)</f>
        <v>0</v>
      </c>
      <c r="AB17" s="37" t="s">
        <v>302</v>
      </c>
      <c r="AC17" s="37" t="s">
        <v>302</v>
      </c>
      <c r="AD17" s="60">
        <f t="shared" ref="AD17:AD19" si="21">Q17</f>
        <v>0</v>
      </c>
      <c r="AE17" s="60"/>
      <c r="AF17" s="48">
        <f t="shared" ref="AF17:AF19" si="22">IFERROR(IF(AE17/AD17&gt;1,1,AE17/AD17),0)</f>
        <v>0</v>
      </c>
      <c r="AG17" s="37"/>
      <c r="AH17" s="37"/>
      <c r="AI17" s="60">
        <f t="shared" ref="AI17:AI19" si="23">R17</f>
        <v>1</v>
      </c>
      <c r="AJ17" s="60"/>
      <c r="AK17" s="48">
        <f t="shared" ref="AK17:AK19" si="24">IFERROR(IF(AJ17/AI17&gt;1,1,AJ17/AI17),0)</f>
        <v>0</v>
      </c>
      <c r="AL17" s="37"/>
      <c r="AM17" s="37"/>
      <c r="AN17" s="60">
        <f t="shared" ref="AN17:AN19" si="25">S17</f>
        <v>0</v>
      </c>
      <c r="AO17" s="60"/>
      <c r="AP17" s="48">
        <f t="shared" ref="AP17:AP19" si="26">IFERROR(IF(AO17/AN17&gt;1,1,AO17/AN17),0)</f>
        <v>0</v>
      </c>
      <c r="AQ17" s="37"/>
      <c r="AR17" s="37"/>
      <c r="AS17" s="96">
        <f t="shared" ref="AS17:AS19" si="27">T17</f>
        <v>1</v>
      </c>
      <c r="AT17" s="99">
        <f t="shared" ref="AT17:AT18" si="28">SUM(Z17,AE17,AJ17,AO17)</f>
        <v>0</v>
      </c>
      <c r="AU17" s="97">
        <f>IFERROR(IF(AT17/AS17&gt;1,1,AT17/AS17),0)</f>
        <v>0</v>
      </c>
    </row>
    <row r="18" spans="1:47" s="6" customFormat="1" ht="105" x14ac:dyDescent="0.25">
      <c r="A18" s="36" t="s">
        <v>123</v>
      </c>
      <c r="B18" s="37" t="s">
        <v>124</v>
      </c>
      <c r="C18" s="37" t="s">
        <v>100</v>
      </c>
      <c r="D18" s="61" t="s">
        <v>125</v>
      </c>
      <c r="E18" s="37" t="s">
        <v>126</v>
      </c>
      <c r="F18" s="37" t="s">
        <v>127</v>
      </c>
      <c r="G18" s="37" t="s">
        <v>104</v>
      </c>
      <c r="H18" s="63" t="s">
        <v>105</v>
      </c>
      <c r="I18" s="37" t="s">
        <v>128</v>
      </c>
      <c r="J18" s="37" t="s">
        <v>59</v>
      </c>
      <c r="K18" s="37" t="s">
        <v>129</v>
      </c>
      <c r="L18" s="37" t="s">
        <v>61</v>
      </c>
      <c r="M18" s="39" t="s">
        <v>130</v>
      </c>
      <c r="N18" s="39" t="s">
        <v>131</v>
      </c>
      <c r="O18" s="39" t="s">
        <v>110</v>
      </c>
      <c r="P18" s="60">
        <v>1</v>
      </c>
      <c r="Q18" s="60">
        <v>0</v>
      </c>
      <c r="R18" s="60">
        <v>0</v>
      </c>
      <c r="S18" s="60">
        <v>0</v>
      </c>
      <c r="T18" s="60">
        <f>SUM(P18:S18)</f>
        <v>1</v>
      </c>
      <c r="U18" s="37" t="s">
        <v>132</v>
      </c>
      <c r="V18" s="37" t="s">
        <v>133</v>
      </c>
      <c r="W18" s="37" t="s">
        <v>67</v>
      </c>
      <c r="X18" s="37" t="s">
        <v>134</v>
      </c>
      <c r="Y18" s="80">
        <f t="shared" si="20"/>
        <v>1</v>
      </c>
      <c r="Z18" s="91">
        <v>1</v>
      </c>
      <c r="AA18" s="81">
        <f>IFERROR(IF(Z18/Y18&gt;1,1,Z18/Y18),0)</f>
        <v>1</v>
      </c>
      <c r="AB18" s="37" t="s">
        <v>135</v>
      </c>
      <c r="AC18" s="37" t="s">
        <v>136</v>
      </c>
      <c r="AD18" s="60">
        <f t="shared" si="21"/>
        <v>0</v>
      </c>
      <c r="AE18" s="60"/>
      <c r="AF18" s="48">
        <f t="shared" si="22"/>
        <v>0</v>
      </c>
      <c r="AG18" s="37"/>
      <c r="AH18" s="37"/>
      <c r="AI18" s="60">
        <f t="shared" si="23"/>
        <v>0</v>
      </c>
      <c r="AJ18" s="60"/>
      <c r="AK18" s="48">
        <f t="shared" si="24"/>
        <v>0</v>
      </c>
      <c r="AL18" s="37"/>
      <c r="AM18" s="37"/>
      <c r="AN18" s="60">
        <f t="shared" si="25"/>
        <v>0</v>
      </c>
      <c r="AO18" s="60"/>
      <c r="AP18" s="48">
        <f t="shared" si="26"/>
        <v>0</v>
      </c>
      <c r="AQ18" s="37"/>
      <c r="AR18" s="37"/>
      <c r="AS18" s="96">
        <f t="shared" si="27"/>
        <v>1</v>
      </c>
      <c r="AT18" s="99">
        <f t="shared" si="28"/>
        <v>1</v>
      </c>
      <c r="AU18" s="97">
        <f>IFERROR(IF(AT18/AS18&gt;1,1,AT18/AS18),0)</f>
        <v>1</v>
      </c>
    </row>
    <row r="19" spans="1:47" s="6" customFormat="1" ht="105" x14ac:dyDescent="0.25">
      <c r="A19" s="36" t="s">
        <v>137</v>
      </c>
      <c r="B19" s="37" t="s">
        <v>138</v>
      </c>
      <c r="C19" s="37" t="s">
        <v>100</v>
      </c>
      <c r="D19" s="61" t="s">
        <v>125</v>
      </c>
      <c r="E19" s="37" t="s">
        <v>126</v>
      </c>
      <c r="F19" s="37" t="s">
        <v>127</v>
      </c>
      <c r="G19" s="37" t="s">
        <v>104</v>
      </c>
      <c r="H19" s="63" t="s">
        <v>105</v>
      </c>
      <c r="I19" s="37" t="s">
        <v>128</v>
      </c>
      <c r="J19" s="37" t="s">
        <v>139</v>
      </c>
      <c r="K19" s="37" t="s">
        <v>140</v>
      </c>
      <c r="L19" s="37" t="s">
        <v>61</v>
      </c>
      <c r="M19" s="39" t="s">
        <v>141</v>
      </c>
      <c r="N19" s="39" t="s">
        <v>142</v>
      </c>
      <c r="O19" s="39" t="s">
        <v>64</v>
      </c>
      <c r="P19" s="60">
        <v>1</v>
      </c>
      <c r="Q19" s="60">
        <v>1</v>
      </c>
      <c r="R19" s="60">
        <v>1</v>
      </c>
      <c r="S19" s="60">
        <v>1</v>
      </c>
      <c r="T19" s="60">
        <f>AVERAGE(P19:S19)</f>
        <v>1</v>
      </c>
      <c r="U19" s="37" t="s">
        <v>132</v>
      </c>
      <c r="V19" s="37" t="s">
        <v>133</v>
      </c>
      <c r="W19" s="37" t="s">
        <v>67</v>
      </c>
      <c r="X19" s="37" t="s">
        <v>134</v>
      </c>
      <c r="Y19" s="80">
        <f t="shared" si="20"/>
        <v>1</v>
      </c>
      <c r="Z19" s="88">
        <v>0.54500000000000004</v>
      </c>
      <c r="AA19" s="81">
        <f>IFERROR(IF(Z19/Y19&gt;1,1,Z19/Y19),0)</f>
        <v>0.54500000000000004</v>
      </c>
      <c r="AB19" s="37" t="s">
        <v>143</v>
      </c>
      <c r="AC19" s="37" t="s">
        <v>136</v>
      </c>
      <c r="AD19" s="60">
        <f t="shared" si="21"/>
        <v>1</v>
      </c>
      <c r="AE19" s="60"/>
      <c r="AF19" s="48">
        <f t="shared" si="22"/>
        <v>0</v>
      </c>
      <c r="AG19" s="37"/>
      <c r="AH19" s="37"/>
      <c r="AI19" s="60">
        <f t="shared" si="23"/>
        <v>1</v>
      </c>
      <c r="AJ19" s="60"/>
      <c r="AK19" s="48">
        <f t="shared" si="24"/>
        <v>0</v>
      </c>
      <c r="AL19" s="37"/>
      <c r="AM19" s="37"/>
      <c r="AN19" s="60">
        <f t="shared" si="25"/>
        <v>1</v>
      </c>
      <c r="AO19" s="60"/>
      <c r="AP19" s="48">
        <f t="shared" si="26"/>
        <v>0</v>
      </c>
      <c r="AQ19" s="37"/>
      <c r="AR19" s="37"/>
      <c r="AS19" s="96">
        <f t="shared" si="27"/>
        <v>1</v>
      </c>
      <c r="AT19" s="100">
        <f t="shared" ref="AT19" si="29">IFERROR(AVERAGE(Z19,AE19,AJ19,AO19)*0.25,0)</f>
        <v>0.13625000000000001</v>
      </c>
      <c r="AU19" s="101">
        <f t="shared" ref="AU19" si="30">IFERROR(IF(AT19/AS19&gt;1,1,AT19/AS19),0)</f>
        <v>0.13625000000000001</v>
      </c>
    </row>
    <row r="20" spans="1:47" s="2" customFormat="1" ht="15.75" x14ac:dyDescent="0.25">
      <c r="A20" s="40"/>
      <c r="B20" s="40" t="s">
        <v>144</v>
      </c>
      <c r="C20" s="40"/>
      <c r="D20" s="40"/>
      <c r="E20" s="40"/>
      <c r="F20" s="40"/>
      <c r="G20" s="40"/>
      <c r="H20" s="40"/>
      <c r="I20" s="40"/>
      <c r="J20" s="40"/>
      <c r="K20" s="40"/>
      <c r="L20" s="40"/>
      <c r="M20" s="40"/>
      <c r="N20" s="40"/>
      <c r="O20" s="40"/>
      <c r="P20" s="45"/>
      <c r="Q20" s="45"/>
      <c r="R20" s="45"/>
      <c r="S20" s="45"/>
      <c r="T20" s="45"/>
      <c r="U20" s="40"/>
      <c r="V20" s="40"/>
      <c r="W20" s="40"/>
      <c r="X20" s="40"/>
      <c r="Y20" s="82"/>
      <c r="Z20" s="83"/>
      <c r="AA20" s="73">
        <f>AVERAGE(AA16,AA18,AA19)*20%</f>
        <v>0.16966666666666666</v>
      </c>
      <c r="AB20" s="111"/>
      <c r="AC20" s="111"/>
      <c r="AD20" s="111"/>
      <c r="AE20" s="111"/>
      <c r="AF20" s="49">
        <f>SUM(AF16,AF19)*20%</f>
        <v>0</v>
      </c>
      <c r="AG20" s="111"/>
      <c r="AH20" s="111"/>
      <c r="AI20" s="111"/>
      <c r="AJ20" s="111"/>
      <c r="AK20" s="49">
        <f>SUM(AK16,AK17,AK19)*20%</f>
        <v>0</v>
      </c>
      <c r="AL20" s="111"/>
      <c r="AM20" s="111"/>
      <c r="AN20" s="111"/>
      <c r="AO20" s="111"/>
      <c r="AP20" s="49">
        <f>SUM(AP16,AP19)*20%</f>
        <v>0</v>
      </c>
      <c r="AQ20" s="112"/>
      <c r="AR20" s="112"/>
      <c r="AS20" s="112"/>
      <c r="AT20" s="112"/>
      <c r="AU20" s="49">
        <f>AVERAGE(AU16,AU18,AU19)*20%</f>
        <v>9.2416666666666675E-2</v>
      </c>
    </row>
    <row r="21" spans="1:47" s="3" customFormat="1" ht="18.75" x14ac:dyDescent="0.3">
      <c r="A21" s="24"/>
      <c r="B21" s="24" t="s">
        <v>145</v>
      </c>
      <c r="C21" s="24"/>
      <c r="D21" s="24"/>
      <c r="E21" s="24"/>
      <c r="F21" s="24"/>
      <c r="G21" s="24"/>
      <c r="H21" s="24"/>
      <c r="I21" s="24"/>
      <c r="J21" s="24"/>
      <c r="K21" s="24"/>
      <c r="L21" s="24"/>
      <c r="M21" s="24"/>
      <c r="N21" s="24"/>
      <c r="O21" s="24"/>
      <c r="P21" s="46"/>
      <c r="Q21" s="46"/>
      <c r="R21" s="46"/>
      <c r="S21" s="46"/>
      <c r="T21" s="46"/>
      <c r="U21" s="24"/>
      <c r="V21" s="24"/>
      <c r="W21" s="24"/>
      <c r="X21" s="24"/>
      <c r="Y21" s="84"/>
      <c r="Z21" s="85"/>
      <c r="AA21" s="74">
        <f>+AA15+AA20</f>
        <v>0.95986666666666665</v>
      </c>
      <c r="AB21" s="104"/>
      <c r="AC21" s="104"/>
      <c r="AD21" s="104"/>
      <c r="AE21" s="104"/>
      <c r="AF21" s="50">
        <f>+AF15+AF20</f>
        <v>0</v>
      </c>
      <c r="AG21" s="104"/>
      <c r="AH21" s="104"/>
      <c r="AI21" s="104"/>
      <c r="AJ21" s="104"/>
      <c r="AK21" s="50">
        <f>+AK15+AK20</f>
        <v>0</v>
      </c>
      <c r="AL21" s="104"/>
      <c r="AM21" s="104"/>
      <c r="AN21" s="104"/>
      <c r="AO21" s="104"/>
      <c r="AP21" s="50">
        <f>+AP15+AP20</f>
        <v>0</v>
      </c>
      <c r="AQ21" s="104"/>
      <c r="AR21" s="104"/>
      <c r="AS21" s="104"/>
      <c r="AT21" s="104"/>
      <c r="AU21" s="50">
        <f>+AU15+AU20</f>
        <v>0.28996666666666671</v>
      </c>
    </row>
  </sheetData>
  <sheetProtection formatCells="0" formatRows="0" insertRows="0" insertHyperlinks="0" deleteRows="0" sort="0" autoFilter="0" pivotTables="0"/>
  <mergeCells count="36">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A9:B9"/>
    <mergeCell ref="J9:N9"/>
    <mergeCell ref="O9:T9"/>
    <mergeCell ref="H9:I9"/>
    <mergeCell ref="F9:F10"/>
    <mergeCell ref="G9:G10"/>
    <mergeCell ref="C9:E9"/>
    <mergeCell ref="H4:I4"/>
    <mergeCell ref="F3:I3"/>
    <mergeCell ref="AB21:AE21"/>
    <mergeCell ref="AG21:AJ21"/>
    <mergeCell ref="AL21:AO21"/>
    <mergeCell ref="AQ21:AT21"/>
    <mergeCell ref="AB15:AE15"/>
    <mergeCell ref="AG15:AJ15"/>
    <mergeCell ref="AL15:AO15"/>
    <mergeCell ref="AQ15:AT15"/>
    <mergeCell ref="AB20:AE20"/>
    <mergeCell ref="AG20:AJ20"/>
    <mergeCell ref="AL20:AO20"/>
    <mergeCell ref="AQ20:AT20"/>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1 AK11:AK21 AF11:AF21 AP11:AP21 AU11:AU21" xr:uid="{2620A730-8CA7-472C-88BC-172E885C72B7}">
      <formula1>0</formula1>
      <formula2>1000000</formula2>
    </dataValidation>
  </dataValidations>
  <pageMargins left="0.7" right="0.7" top="0.75" bottom="0.75" header="0.3" footer="0.3"/>
  <pageSetup paperSize="9" orientation="portrait" r:id="rId1"/>
  <ignoredErrors>
    <ignoredError sqref="AF15 AK15 AP15 AA15 AU15"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J12:J14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2" bestFit="1" customWidth="1"/>
    <col min="2" max="2" width="70.42578125" style="52" customWidth="1"/>
  </cols>
  <sheetData>
    <row r="1" spans="1:2" ht="21" x14ac:dyDescent="0.25">
      <c r="A1" s="149" t="s">
        <v>146</v>
      </c>
      <c r="B1" s="149"/>
    </row>
    <row r="2" spans="1:2" ht="21" x14ac:dyDescent="0.25">
      <c r="A2" s="53" t="s">
        <v>147</v>
      </c>
      <c r="B2" s="53" t="s">
        <v>7</v>
      </c>
    </row>
    <row r="3" spans="1:2" x14ac:dyDescent="0.25">
      <c r="A3" s="54" t="s">
        <v>2</v>
      </c>
      <c r="B3" s="55" t="s">
        <v>148</v>
      </c>
    </row>
    <row r="4" spans="1:2" ht="30" x14ac:dyDescent="0.25">
      <c r="A4" s="54" t="s">
        <v>149</v>
      </c>
      <c r="B4" s="55" t="s">
        <v>150</v>
      </c>
    </row>
    <row r="5" spans="1:2" x14ac:dyDescent="0.25">
      <c r="A5" s="54" t="s">
        <v>151</v>
      </c>
      <c r="B5" s="55" t="s">
        <v>152</v>
      </c>
    </row>
    <row r="6" spans="1:2" ht="45" x14ac:dyDescent="0.25">
      <c r="A6" s="54" t="s">
        <v>153</v>
      </c>
      <c r="B6" s="55" t="s">
        <v>154</v>
      </c>
    </row>
    <row r="7" spans="1:2" x14ac:dyDescent="0.25">
      <c r="A7" s="54" t="s">
        <v>155</v>
      </c>
      <c r="B7" s="55" t="s">
        <v>156</v>
      </c>
    </row>
    <row r="8" spans="1:2" x14ac:dyDescent="0.25">
      <c r="A8" s="54" t="s">
        <v>157</v>
      </c>
      <c r="B8" s="55" t="s">
        <v>156</v>
      </c>
    </row>
    <row r="9" spans="1:2" x14ac:dyDescent="0.25">
      <c r="A9" s="54" t="s">
        <v>158</v>
      </c>
      <c r="B9" s="55" t="s">
        <v>156</v>
      </c>
    </row>
    <row r="10" spans="1:2" ht="45" x14ac:dyDescent="0.25">
      <c r="A10" s="54" t="s">
        <v>159</v>
      </c>
      <c r="B10" s="55" t="s">
        <v>160</v>
      </c>
    </row>
    <row r="11" spans="1:2" ht="45" x14ac:dyDescent="0.25">
      <c r="A11" s="54" t="s">
        <v>161</v>
      </c>
      <c r="B11" s="55" t="s">
        <v>162</v>
      </c>
    </row>
    <row r="12" spans="1:2" ht="30" x14ac:dyDescent="0.25">
      <c r="A12" s="54" t="s">
        <v>163</v>
      </c>
      <c r="B12" s="55" t="s">
        <v>164</v>
      </c>
    </row>
    <row r="13" spans="1:2" ht="30" x14ac:dyDescent="0.25">
      <c r="A13" s="54" t="s">
        <v>165</v>
      </c>
      <c r="B13" s="55" t="s">
        <v>164</v>
      </c>
    </row>
    <row r="14" spans="1:2" ht="150" x14ac:dyDescent="0.25">
      <c r="A14" s="54" t="s">
        <v>166</v>
      </c>
      <c r="B14" s="55" t="s">
        <v>167</v>
      </c>
    </row>
    <row r="15" spans="1:2" ht="30" x14ac:dyDescent="0.25">
      <c r="A15" s="54" t="s">
        <v>168</v>
      </c>
      <c r="B15" s="55" t="s">
        <v>169</v>
      </c>
    </row>
    <row r="16" spans="1:2" ht="30" x14ac:dyDescent="0.25">
      <c r="A16" s="54" t="s">
        <v>170</v>
      </c>
      <c r="B16" s="55" t="s">
        <v>171</v>
      </c>
    </row>
    <row r="17" spans="1:2" ht="75" x14ac:dyDescent="0.25">
      <c r="A17" s="54" t="s">
        <v>172</v>
      </c>
      <c r="B17" s="55" t="s">
        <v>173</v>
      </c>
    </row>
    <row r="18" spans="1:2" ht="30" x14ac:dyDescent="0.25">
      <c r="A18" s="54" t="s">
        <v>174</v>
      </c>
      <c r="B18" s="55" t="s">
        <v>175</v>
      </c>
    </row>
    <row r="19" spans="1:2" ht="300" x14ac:dyDescent="0.25">
      <c r="A19" s="54" t="s">
        <v>176</v>
      </c>
      <c r="B19" s="55" t="s">
        <v>177</v>
      </c>
    </row>
    <row r="20" spans="1:2" ht="30" x14ac:dyDescent="0.25">
      <c r="A20" s="54" t="s">
        <v>178</v>
      </c>
      <c r="B20" s="55" t="s">
        <v>179</v>
      </c>
    </row>
    <row r="21" spans="1:2" ht="30" x14ac:dyDescent="0.25">
      <c r="A21" s="54" t="s">
        <v>180</v>
      </c>
      <c r="B21" s="55" t="s">
        <v>181</v>
      </c>
    </row>
    <row r="22" spans="1:2" ht="45" x14ac:dyDescent="0.25">
      <c r="A22" s="54" t="s">
        <v>182</v>
      </c>
      <c r="B22" s="55" t="s">
        <v>183</v>
      </c>
    </row>
    <row r="23" spans="1:2" ht="30" x14ac:dyDescent="0.25">
      <c r="A23" s="54" t="s">
        <v>184</v>
      </c>
      <c r="B23" s="55" t="s">
        <v>185</v>
      </c>
    </row>
    <row r="24" spans="1:2" ht="30" x14ac:dyDescent="0.25">
      <c r="A24" s="54" t="s">
        <v>186</v>
      </c>
      <c r="B24" s="55" t="s">
        <v>187</v>
      </c>
    </row>
    <row r="25" spans="1:2" ht="60" x14ac:dyDescent="0.25">
      <c r="A25" s="54" t="s">
        <v>188</v>
      </c>
      <c r="B25" s="55" t="s">
        <v>189</v>
      </c>
    </row>
    <row r="26" spans="1:2" ht="45" x14ac:dyDescent="0.25">
      <c r="A26" s="54" t="s">
        <v>190</v>
      </c>
      <c r="B26" s="55" t="s">
        <v>191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192</v>
      </c>
      <c r="B1" s="35" t="s">
        <v>27</v>
      </c>
      <c r="C1" s="35" t="s">
        <v>193</v>
      </c>
      <c r="D1" s="35" t="s">
        <v>194</v>
      </c>
      <c r="E1" s="35" t="s">
        <v>195</v>
      </c>
      <c r="F1" s="35" t="s">
        <v>196</v>
      </c>
      <c r="G1" s="35" t="s">
        <v>197</v>
      </c>
      <c r="H1" s="35" t="s">
        <v>198</v>
      </c>
      <c r="I1" s="35" t="s">
        <v>32</v>
      </c>
      <c r="J1" s="35" t="s">
        <v>37</v>
      </c>
      <c r="K1" s="35" t="s">
        <v>2</v>
      </c>
    </row>
    <row r="2" spans="1:11" x14ac:dyDescent="0.25">
      <c r="A2" t="s">
        <v>199</v>
      </c>
      <c r="B2" t="s">
        <v>53</v>
      </c>
      <c r="C2" s="19" t="s">
        <v>54</v>
      </c>
      <c r="D2" t="s">
        <v>200</v>
      </c>
      <c r="E2" t="s">
        <v>201</v>
      </c>
      <c r="F2" t="s">
        <v>202</v>
      </c>
      <c r="G2" t="s">
        <v>203</v>
      </c>
      <c r="H2" s="19" t="s">
        <v>204</v>
      </c>
      <c r="I2" t="s">
        <v>59</v>
      </c>
      <c r="J2" t="s">
        <v>110</v>
      </c>
      <c r="K2" s="11" t="s">
        <v>205</v>
      </c>
    </row>
    <row r="3" spans="1:11" x14ac:dyDescent="0.25">
      <c r="A3" t="s">
        <v>113</v>
      </c>
      <c r="B3" t="s">
        <v>206</v>
      </c>
      <c r="C3" s="19" t="s">
        <v>207</v>
      </c>
      <c r="D3" t="s">
        <v>55</v>
      </c>
      <c r="E3" t="s">
        <v>208</v>
      </c>
      <c r="F3" t="s">
        <v>57</v>
      </c>
      <c r="G3" t="s">
        <v>209</v>
      </c>
      <c r="H3" s="19" t="s">
        <v>210</v>
      </c>
      <c r="I3" t="s">
        <v>139</v>
      </c>
      <c r="J3" t="s">
        <v>64</v>
      </c>
      <c r="K3" s="11" t="s">
        <v>211</v>
      </c>
    </row>
    <row r="4" spans="1:11" x14ac:dyDescent="0.25">
      <c r="A4" t="s">
        <v>212</v>
      </c>
      <c r="B4" t="s">
        <v>100</v>
      </c>
      <c r="C4" s="19" t="s">
        <v>213</v>
      </c>
      <c r="D4" t="s">
        <v>90</v>
      </c>
      <c r="E4" t="s">
        <v>214</v>
      </c>
      <c r="F4" t="s">
        <v>104</v>
      </c>
      <c r="G4" t="s">
        <v>105</v>
      </c>
      <c r="H4" s="19" t="s">
        <v>215</v>
      </c>
      <c r="I4" t="s">
        <v>216</v>
      </c>
      <c r="J4" t="s">
        <v>217</v>
      </c>
      <c r="K4" s="11" t="s">
        <v>218</v>
      </c>
    </row>
    <row r="5" spans="1:11" x14ac:dyDescent="0.25">
      <c r="A5" t="s">
        <v>219</v>
      </c>
      <c r="B5" t="s">
        <v>58</v>
      </c>
      <c r="C5" s="19" t="s">
        <v>220</v>
      </c>
      <c r="D5" t="s">
        <v>221</v>
      </c>
      <c r="E5" t="s">
        <v>56</v>
      </c>
      <c r="F5" t="s">
        <v>222</v>
      </c>
      <c r="G5" t="s">
        <v>223</v>
      </c>
      <c r="H5" s="19" t="s">
        <v>224</v>
      </c>
      <c r="J5" t="s">
        <v>225</v>
      </c>
      <c r="K5" s="11" t="s">
        <v>3</v>
      </c>
    </row>
    <row r="6" spans="1:11" x14ac:dyDescent="0.25">
      <c r="A6" t="s">
        <v>226</v>
      </c>
      <c r="C6" s="19" t="s">
        <v>101</v>
      </c>
      <c r="D6" t="s">
        <v>227</v>
      </c>
      <c r="E6" t="s">
        <v>228</v>
      </c>
      <c r="F6" t="s">
        <v>229</v>
      </c>
      <c r="G6" t="s">
        <v>230</v>
      </c>
      <c r="H6" s="19" t="s">
        <v>231</v>
      </c>
      <c r="K6" s="11" t="s">
        <v>232</v>
      </c>
    </row>
    <row r="7" spans="1:11" x14ac:dyDescent="0.25">
      <c r="A7" t="s">
        <v>233</v>
      </c>
      <c r="C7" s="19" t="s">
        <v>125</v>
      </c>
      <c r="D7" t="s">
        <v>234</v>
      </c>
      <c r="E7" t="s">
        <v>235</v>
      </c>
      <c r="F7" t="s">
        <v>236</v>
      </c>
      <c r="G7" t="s">
        <v>237</v>
      </c>
      <c r="H7" s="19" t="s">
        <v>117</v>
      </c>
      <c r="K7" s="11" t="s">
        <v>238</v>
      </c>
    </row>
    <row r="8" spans="1:11" x14ac:dyDescent="0.25">
      <c r="A8" t="s">
        <v>239</v>
      </c>
      <c r="C8" s="19" t="s">
        <v>240</v>
      </c>
      <c r="D8" t="s">
        <v>241</v>
      </c>
      <c r="E8" t="s">
        <v>242</v>
      </c>
      <c r="F8" t="s">
        <v>243</v>
      </c>
      <c r="G8" t="s">
        <v>244</v>
      </c>
      <c r="H8" s="19" t="s">
        <v>245</v>
      </c>
      <c r="K8" s="11" t="s">
        <v>246</v>
      </c>
    </row>
    <row r="9" spans="1:11" x14ac:dyDescent="0.25">
      <c r="A9" t="s">
        <v>247</v>
      </c>
      <c r="C9" s="19" t="s">
        <v>220</v>
      </c>
      <c r="D9" t="s">
        <v>248</v>
      </c>
      <c r="E9" t="s">
        <v>249</v>
      </c>
      <c r="F9" t="s">
        <v>250</v>
      </c>
      <c r="G9" s="19" t="s">
        <v>58</v>
      </c>
      <c r="H9" s="19" t="s">
        <v>251</v>
      </c>
      <c r="K9" s="11" t="s">
        <v>252</v>
      </c>
    </row>
    <row r="10" spans="1:11" x14ac:dyDescent="0.25">
      <c r="A10" t="s">
        <v>253</v>
      </c>
      <c r="C10" s="19" t="s">
        <v>58</v>
      </c>
      <c r="D10" t="s">
        <v>254</v>
      </c>
      <c r="E10" t="s">
        <v>127</v>
      </c>
      <c r="F10" t="s">
        <v>255</v>
      </c>
      <c r="H10" s="19" t="s">
        <v>256</v>
      </c>
      <c r="K10" s="11" t="s">
        <v>257</v>
      </c>
    </row>
    <row r="11" spans="1:11" x14ac:dyDescent="0.25">
      <c r="A11" t="s">
        <v>258</v>
      </c>
      <c r="C11" s="19"/>
      <c r="D11" t="s">
        <v>259</v>
      </c>
      <c r="E11" t="s">
        <v>260</v>
      </c>
      <c r="H11" s="19" t="s">
        <v>261</v>
      </c>
      <c r="K11" s="11" t="s">
        <v>262</v>
      </c>
    </row>
    <row r="12" spans="1:11" ht="17.25" customHeight="1" x14ac:dyDescent="0.25">
      <c r="A12" t="s">
        <v>263</v>
      </c>
      <c r="C12" s="19"/>
      <c r="D12" t="s">
        <v>264</v>
      </c>
      <c r="E12" t="s">
        <v>103</v>
      </c>
      <c r="H12" s="19" t="s">
        <v>265</v>
      </c>
      <c r="K12" s="11" t="s">
        <v>266</v>
      </c>
    </row>
    <row r="13" spans="1:11" x14ac:dyDescent="0.25">
      <c r="A13" t="s">
        <v>267</v>
      </c>
      <c r="D13" t="s">
        <v>268</v>
      </c>
      <c r="E13" t="s">
        <v>269</v>
      </c>
      <c r="H13" s="19" t="s">
        <v>270</v>
      </c>
      <c r="K13" s="11" t="s">
        <v>271</v>
      </c>
    </row>
    <row r="14" spans="1:11" x14ac:dyDescent="0.25">
      <c r="A14" t="s">
        <v>272</v>
      </c>
      <c r="D14" t="s">
        <v>126</v>
      </c>
      <c r="H14" s="19" t="s">
        <v>128</v>
      </c>
      <c r="I14" s="11"/>
      <c r="K14" s="11" t="s">
        <v>273</v>
      </c>
    </row>
    <row r="15" spans="1:11" x14ac:dyDescent="0.25">
      <c r="A15" t="s">
        <v>274</v>
      </c>
      <c r="D15" t="s">
        <v>102</v>
      </c>
      <c r="H15" s="19" t="s">
        <v>106</v>
      </c>
      <c r="I15" s="11"/>
      <c r="K15" s="11" t="s">
        <v>275</v>
      </c>
    </row>
    <row r="16" spans="1:11" x14ac:dyDescent="0.25">
      <c r="A16" t="s">
        <v>276</v>
      </c>
      <c r="D16" t="s">
        <v>277</v>
      </c>
      <c r="H16" s="19" t="s">
        <v>278</v>
      </c>
      <c r="I16" s="11"/>
      <c r="K16" s="11" t="s">
        <v>279</v>
      </c>
    </row>
    <row r="17" spans="1:11" x14ac:dyDescent="0.25">
      <c r="A17" t="s">
        <v>280</v>
      </c>
      <c r="D17" t="s">
        <v>281</v>
      </c>
      <c r="H17" s="19" t="s">
        <v>282</v>
      </c>
      <c r="I17" s="11"/>
      <c r="K17" s="11" t="s">
        <v>283</v>
      </c>
    </row>
    <row r="18" spans="1:11" x14ac:dyDescent="0.25">
      <c r="A18" t="s">
        <v>284</v>
      </c>
      <c r="D18" t="s">
        <v>285</v>
      </c>
      <c r="H18" s="19" t="s">
        <v>286</v>
      </c>
      <c r="I18" s="11"/>
      <c r="K18" s="11" t="s">
        <v>287</v>
      </c>
    </row>
    <row r="19" spans="1:11" x14ac:dyDescent="0.25">
      <c r="A19" t="s">
        <v>67</v>
      </c>
      <c r="D19" t="s">
        <v>288</v>
      </c>
      <c r="H19" s="19" t="s">
        <v>289</v>
      </c>
      <c r="I19" s="11"/>
      <c r="K19" s="11" t="s">
        <v>290</v>
      </c>
    </row>
    <row r="20" spans="1:11" x14ac:dyDescent="0.25">
      <c r="A20" t="s">
        <v>291</v>
      </c>
      <c r="D20" t="s">
        <v>292</v>
      </c>
      <c r="H20" s="19" t="s">
        <v>293</v>
      </c>
      <c r="I20" s="11"/>
      <c r="K20" s="11" t="s">
        <v>294</v>
      </c>
    </row>
    <row r="21" spans="1:11" x14ac:dyDescent="0.25">
      <c r="A21" t="s">
        <v>295</v>
      </c>
      <c r="D21" t="s">
        <v>58</v>
      </c>
      <c r="G21" s="19"/>
      <c r="H21" s="19" t="s">
        <v>296</v>
      </c>
      <c r="I21" s="11"/>
    </row>
    <row r="22" spans="1:11" x14ac:dyDescent="0.25">
      <c r="A22" t="s">
        <v>297</v>
      </c>
      <c r="H22" s="19" t="s">
        <v>58</v>
      </c>
    </row>
    <row r="23" spans="1:11" x14ac:dyDescent="0.25">
      <c r="A23" t="s">
        <v>298</v>
      </c>
    </row>
    <row r="24" spans="1:11" x14ac:dyDescent="0.25">
      <c r="A24" t="s">
        <v>299</v>
      </c>
    </row>
    <row r="25" spans="1:11" x14ac:dyDescent="0.25">
      <c r="A25" t="s">
        <v>300</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A8DCBFDC-366A-49B9-B5A5-058B0CDA7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4d1d2e24-7be0-47eb-a1db-99cc6d75caff"/>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d6eaa91c-3afb-4015-aba1-5ff992c1a5ca"/>
    <ds:schemaRef ds:uri="http://purl.org/dc/elements/1.1/"/>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2026-05-08T21:54:26Z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