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3EC280C3-F399-41E2-BE54-D18B2DCB609F}" xr6:coauthVersionLast="47" xr6:coauthVersionMax="47" xr10:uidLastSave="{00000000-0000-0000-0000-000000000000}"/>
  <bookViews>
    <workbookView xWindow="-120" yWindow="-120" windowWidth="20730" windowHeight="11040" xr2:uid="{00000000-000D-0000-FFFF-FFFF00000000}"/>
  </bookViews>
  <sheets>
    <sheet name="PG NC" sheetId="1" r:id="rId1"/>
    <sheet name="Instrucciones" sheetId="3" r:id="rId2"/>
    <sheet name="Listas" sheetId="2" state="hidden" r:id="rId3"/>
  </sheets>
  <definedNames>
    <definedName name="_xlnm._FilterDatabase" localSheetId="0" hidden="1">'PG NC'!$G$11:$G$16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22" i="1" l="1"/>
  <c r="AA17" i="1"/>
  <c r="AA22" i="1"/>
  <c r="AU17" i="1"/>
  <c r="AU14" i="1"/>
  <c r="AT21" i="1"/>
  <c r="Z21" i="1"/>
  <c r="AT19" i="1"/>
  <c r="AT20" i="1"/>
  <c r="AT18" i="1"/>
  <c r="AT16" i="1"/>
  <c r="AT15" i="1"/>
  <c r="Y15" i="1"/>
  <c r="AT14" i="1"/>
  <c r="AT13" i="1"/>
  <c r="AT12" i="1"/>
  <c r="AT11" i="1"/>
  <c r="Z20" i="1"/>
  <c r="AS21" i="1"/>
  <c r="AN21" i="1"/>
  <c r="AP21" i="1" s="1"/>
  <c r="AP22" i="1" s="1"/>
  <c r="AP23" i="1" s="1"/>
  <c r="AI21" i="1"/>
  <c r="AK21" i="1" s="1"/>
  <c r="AK22" i="1" s="1"/>
  <c r="AK23" i="1" s="1"/>
  <c r="AD21" i="1"/>
  <c r="AF21" i="1" s="1"/>
  <c r="AF22" i="1" s="1"/>
  <c r="AF23" i="1" s="1"/>
  <c r="Y21" i="1"/>
  <c r="AA21" i="1" s="1"/>
  <c r="AS20" i="1"/>
  <c r="AN20" i="1"/>
  <c r="AP20" i="1" s="1"/>
  <c r="AI20" i="1"/>
  <c r="AK20" i="1" s="1"/>
  <c r="AD20" i="1"/>
  <c r="AF20" i="1" s="1"/>
  <c r="Y20" i="1"/>
  <c r="AA20" i="1" s="1"/>
  <c r="AN19" i="1"/>
  <c r="AP19" i="1" s="1"/>
  <c r="AI19" i="1"/>
  <c r="AK19" i="1" s="1"/>
  <c r="AD19" i="1"/>
  <c r="AF19" i="1" s="1"/>
  <c r="Y19" i="1"/>
  <c r="AA19" i="1" s="1"/>
  <c r="AN18" i="1"/>
  <c r="AP18" i="1" s="1"/>
  <c r="AI18" i="1"/>
  <c r="AK18" i="1" s="1"/>
  <c r="AD18" i="1"/>
  <c r="AF18" i="1" s="1"/>
  <c r="Y18" i="1"/>
  <c r="AA18" i="1" s="1"/>
  <c r="T21" i="1"/>
  <c r="T20" i="1"/>
  <c r="T19" i="1"/>
  <c r="AS19" i="1" s="1"/>
  <c r="T18" i="1"/>
  <c r="AS18" i="1" s="1"/>
  <c r="AN12" i="1"/>
  <c r="AN13" i="1"/>
  <c r="AN14" i="1"/>
  <c r="AN15" i="1"/>
  <c r="AN16" i="1"/>
  <c r="AN11" i="1"/>
  <c r="AP11" i="1" s="1"/>
  <c r="AI12" i="1"/>
  <c r="AK12" i="1" s="1"/>
  <c r="AI13" i="1"/>
  <c r="AK13" i="1" s="1"/>
  <c r="AI14" i="1"/>
  <c r="AK14" i="1" s="1"/>
  <c r="AI15" i="1"/>
  <c r="AK15" i="1" s="1"/>
  <c r="AI16" i="1"/>
  <c r="AK16" i="1" s="1"/>
  <c r="AI11" i="1"/>
  <c r="AK11" i="1" s="1"/>
  <c r="AK17" i="1" s="1"/>
  <c r="AD12" i="1"/>
  <c r="AF12" i="1" s="1"/>
  <c r="AD13" i="1"/>
  <c r="AF13" i="1" s="1"/>
  <c r="AD14" i="1"/>
  <c r="AF14" i="1" s="1"/>
  <c r="AD15" i="1"/>
  <c r="AF15" i="1" s="1"/>
  <c r="AD16" i="1"/>
  <c r="AF16" i="1" s="1"/>
  <c r="AD11" i="1"/>
  <c r="AF11" i="1" s="1"/>
  <c r="AF17" i="1" s="1"/>
  <c r="Y12" i="1"/>
  <c r="AA12" i="1" s="1"/>
  <c r="Y13" i="1"/>
  <c r="Y14" i="1"/>
  <c r="Y16" i="1"/>
  <c r="Y11" i="1"/>
  <c r="AA11" i="1" s="1"/>
  <c r="AP16" i="1"/>
  <c r="AA16" i="1"/>
  <c r="AP15" i="1"/>
  <c r="AA15" i="1"/>
  <c r="AP14" i="1"/>
  <c r="AA14" i="1"/>
  <c r="AP13" i="1"/>
  <c r="AA13" i="1"/>
  <c r="AP12" i="1"/>
  <c r="AP17" i="1" s="1"/>
  <c r="T14" i="1"/>
  <c r="AS14" i="1" s="1"/>
  <c r="T16" i="1"/>
  <c r="AS16" i="1" s="1"/>
  <c r="T15" i="1"/>
  <c r="AS15" i="1" s="1"/>
  <c r="AU15" i="1" s="1"/>
  <c r="T13" i="1"/>
  <c r="AS13" i="1" s="1"/>
  <c r="T12" i="1"/>
  <c r="AS12" i="1" s="1"/>
  <c r="T11" i="1"/>
  <c r="AS11" i="1" s="1"/>
  <c r="AA23" i="1" l="1"/>
  <c r="AU21" i="1"/>
  <c r="AU20" i="1"/>
  <c r="AU19" i="1"/>
  <c r="AU18" i="1"/>
  <c r="AU16" i="1"/>
  <c r="AU13" i="1"/>
  <c r="AU12" i="1"/>
  <c r="AU11" i="1"/>
  <c r="AU23" i="1" l="1"/>
</calcChain>
</file>

<file path=xl/sharedStrings.xml><?xml version="1.0" encoding="utf-8"?>
<sst xmlns="http://schemas.openxmlformats.org/spreadsheetml/2006/main" count="477" uniqueCount="323">
  <si>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</si>
  <si>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</si>
  <si>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</si>
  <si>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Acompañamiento a la Gestión Local</t>
  </si>
  <si>
    <t>CONTROL DE CAMBIOS</t>
  </si>
  <si>
    <t>VERSIÓN</t>
  </si>
  <si>
    <t>FECHA</t>
  </si>
  <si>
    <t>DESCRIPCIÓN</t>
  </si>
  <si>
    <t>DEPENDENCIAS ASOCIADAS</t>
  </si>
  <si>
    <t>Subsecretaría de Gestión Local
Dirección para la Gestión del Desarrollo Local</t>
  </si>
  <si>
    <t>Publicación del plan de gestión aprobado CIGD. Caso HOLA: 22970.</t>
  </si>
  <si>
    <t>Para el primer trimestre de la vigencia 2025, el Plan de Gestión del proceso Acompañamiento a la Gestion Local   alcanzó un nivel de desempeño del 99,43% y 28,29% acumulado para la vigencia.</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</si>
  <si>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</si>
  <si>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</si>
  <si>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</si>
  <si>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</si>
  <si>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</si>
  <si>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</si>
  <si>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</si>
  <si>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</si>
  <si>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</si>
  <si>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</si>
  <si>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</si>
  <si>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</si>
  <si>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</si>
  <si>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</si>
  <si>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</si>
  <si>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</si>
  <si>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</si>
  <si>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</si>
  <si>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</si>
  <si>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</si>
  <si>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</si>
  <si>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</si>
  <si>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</si>
  <si>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</si>
  <si>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</si>
  <si>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</si>
  <si>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</si>
  <si>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</si>
  <si>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</si>
  <si>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</si>
  <si>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</si>
  <si>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</si>
  <si>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</si>
  <si>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</si>
  <si>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</si>
  <si>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</si>
  <si>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</si>
  <si>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</si>
  <si>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</si>
  <si>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</si>
  <si>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</si>
  <si>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Ejecutar el 100% de un plan de acompañamiento a los equipos locales, a través de sensibilizaciones y fortalecimiento en materia de habilidades blandas y temas estratégicos de la gestión local</t>
  </si>
  <si>
    <t>5. Bogotá confía en su gobierno</t>
  </si>
  <si>
    <t>5.33. Fortalecimiento institucional para un gobierno confiable  </t>
  </si>
  <si>
    <t>Constituir (3) componentes de fortalecimiento institucional para las Alcaldías Locales y su gestión del desarrollo local desde un enfoque de interseccionalidad  </t>
  </si>
  <si>
    <t>7952 - Fortalecimiento institucional de la gestión local en las localidades de Bogotá D.C.</t>
  </si>
  <si>
    <t xml:space="preserve">PEI - Fortalecer la articulación de la administración pública central y local para una gestión local y policiva más efectiva y transparente. </t>
  </si>
  <si>
    <t>No Aplica</t>
  </si>
  <si>
    <t>Eficacia</t>
  </si>
  <si>
    <t>Porcentaje de ejecución del plan de acompañamiento a los equipos locales</t>
  </si>
  <si>
    <t>No aplica</t>
  </si>
  <si>
    <t>Número de actividades ejecutadas / Número de actividades programadas</t>
  </si>
  <si>
    <t>Creciente</t>
  </si>
  <si>
    <t>Cronograma, Listados de asistencia a las sensibilizaciones y/o informe de avance de la ejecución del plan de acompañamiento</t>
  </si>
  <si>
    <t>Plataforma Teams
Matriz de seguimiento al plan de acompañamiento</t>
  </si>
  <si>
    <t>SGL - Subsecretaría de Gestión Local</t>
  </si>
  <si>
    <t>Enero: Formulación del Cronograma de sensibilizaciones
Febrero: Se realizaron dos sensibilizaciones: Asistencia Técnica DGDL a FDL e Inteligencia artificial: Usos y Manejo"
Marzo: Se realizaron 6 sensibilizaciones:  Enfoques poblacional, diferencial y de género, y su incorporación al trabajo local, SIPSE: Apoyo a la gestión integral, Comunicación interpersonal, Orfeo: Uso y Manejo, Uso de datos geoespaciales de sofware libre QGIS, Contrtatación local: Supervisión y apoyo a la supervisión.
Total Sensibilizaciones trimestre: 8</t>
  </si>
  <si>
    <t>Cronograma 
Listados de Asistencia</t>
  </si>
  <si>
    <t>MT2</t>
  </si>
  <si>
    <t>Realizar cuatro (4) informes de análisis en el marco de las líneas de investigación del Observatorio de Gestión Local, que incluyan alertas tempranas para las alcaldías locales en materia de cumplimiento de metas plan de desarrollo y/o planes de gestión</t>
  </si>
  <si>
    <t>4. Evaluación de Resultados</t>
  </si>
  <si>
    <t>Política 4.1. Seguimiento y evaluación del desempeño institucional</t>
  </si>
  <si>
    <t>Infomes de análisis  en el marco de las líneas de investigación del Observatorio de Gestión Local</t>
  </si>
  <si>
    <t>Informes de análisis en el marco de las líneas de investigación del Observatorio de Gestión Local</t>
  </si>
  <si>
    <t>3
(Corte: 30 de septiembre de 2025)</t>
  </si>
  <si>
    <t>Número de informes realizados / Número de informes programados</t>
  </si>
  <si>
    <t>Suma</t>
  </si>
  <si>
    <t>Informes de análisis en en el marco de las líneas de investigación del Observatorio de Gestión Local</t>
  </si>
  <si>
    <t>Matrices Alcaldías Locales</t>
  </si>
  <si>
    <t>Enero y Febrero: No programado
Marzo: Se elaboró informe de análisis sobre el cierre de ejecución presupuestal de los FDL, vigencia 2025</t>
  </si>
  <si>
    <t>Informe de análisis</t>
  </si>
  <si>
    <t>MT3</t>
  </si>
  <si>
    <t>Realizar doce (12) informes de seguimiento y recomendaciones a las alcaldías locales y a los Fondos de Desarrollo Local frente a los procesos de ejecución y materialización de las propuestas ciudadanas priorizadas en presupuestos participativos</t>
  </si>
  <si>
    <t>Informes seguimiento y recomendaciones a las alcaldías locales y a los Fondos de Desarrollo Local frente a los procesos de ejecución y materialización de las propuestas ciudadanas priorizadas en presupuestos participativos</t>
  </si>
  <si>
    <t>Informes seguimiento y recomendaciones a las alcaldías locales y a los FDL frente a los procesos de ejecución y materialización de las propuestas ciudadanas priorizadas en presupuestos participativos</t>
  </si>
  <si>
    <t>9
(Corte: 30 de septiembre de 2025)</t>
  </si>
  <si>
    <t>Informes de seguimiento y recomendaciones a las alcaldías locales y a los FDL frente a los procesos de ejecución y materialización de las propuestas ciudadanas priorizadas en presupuestos participativos</t>
  </si>
  <si>
    <t>Tableros de control del Centro de Gobierno Local</t>
  </si>
  <si>
    <t xml:space="preserve">Se elaboraron informes de seguimiento y recomendaciones de los meses de enero, febrero y marzo que dan reporte del estado de avance en la ejecución y materialización de iniciativas priorizadas en el marco de los Presupuesto Participativos. Dichos informes, contienen el resumen ejecutivo, balance general, capítulos por localidades, recomendaciones para facilitar la ejecución y resultados para iniciativas de la vigencia 2021, 2022, 2023, 2024, 2025 y conclusiones. </t>
  </si>
  <si>
    <t>Informes</t>
  </si>
  <si>
    <t>MT4</t>
  </si>
  <si>
    <t>Implementar el 100% de la estrategia definida para  materializar las acciones de la Transparencia frente a la gestión de la inversión de las Alcaldías Locales</t>
  </si>
  <si>
    <t>5. Información y Comunicación</t>
  </si>
  <si>
    <t>Política 5.2. Transparencia, acceso a la información pública y lucha contra la corrupción</t>
  </si>
  <si>
    <t>Porcentaje de avance de la estrategia definida para materializar las acciones de  Transparencia frente a la gestión de la inversión de las Alcaldías Locales</t>
  </si>
  <si>
    <t>Porcentaje de avance de la estrategia definida para  materializar las acciones de Transparencia frente a la gestión de la inversión de las Alcaldías Locales</t>
  </si>
  <si>
    <t>57%
(Corte: 30 de septiembre de 2025)</t>
  </si>
  <si>
    <t>Número de acciones desarrolladas  / Número de acciones programadas</t>
  </si>
  <si>
    <t>Matriz de seguimiento al cumplimiento de las acciones planteadas para la estrategia</t>
  </si>
  <si>
    <t>Actas de reunión, Informes, Documentos de orientaciones y otros</t>
  </si>
  <si>
    <t>DGDL - Dirección para la Gestión del Desarrollo Local</t>
  </si>
  <si>
    <t>Durante el primer trimestre del 2026, se llevó a cabo el diligenciamiento de la matriz de seguimiento al cumplimiento de lineamientos de Rendición de Cuentas para alcaldías locales establecidos por Circular conjunta de la Secretaría Distrital de Gobierno y la Veeduría Distrital. 
En marzo (04 y 24) se llevó a cabo las reunierones del equipo del Plan de Activación al Control Social – PACS, conformado por la Veeduría Distrital, la Secretaría General de la Alcaldía Mayor, el Instituto Distrital de la Participación y Acción Comunal – IDPAC y la Secretaría Distrital de Gobierno, con el fin de concertar el enfoque, cronograma y tema a Auditar.  De igual forma, se elaboró el oficio y pieza comunicativa de convocatoria a la ciudadanía con link y código QR para la inscripción.  Se organizó la base de datos, por localidades, para la convocatoria a la ciudadanía.  Sin embargo, en los meses de enero a marzo, no está programada la implementación de las Auditorías Visibles.</t>
  </si>
  <si>
    <t>Matriz seguimiento, evidencias reuniones</t>
  </si>
  <si>
    <t>MT5</t>
  </si>
  <si>
    <t>Elaborar once (11) informes ejecutivos con resultados relevantes de la inversión local para la toma de decisiones de alcaldes locales y del Secretario de Gobierno</t>
  </si>
  <si>
    <t>Número de informes ejecutivos con resultados relevantes de la inversión local para la toma de decisiones de alcaldes locales y del Secretario de Gobierno</t>
  </si>
  <si>
    <t>Número de informes  ejecutivos con resultados relevantes de la inversión local para la toma de decisiones de alcaldes locales y del Secretario de Gobierno</t>
  </si>
  <si>
    <t>Número de informes elaborados / Número de informes programados</t>
  </si>
  <si>
    <t>Informes  ejecutivos con resultados relevantes de la inversión local para la toma de decisiones de alcaldes locales y del Secretario de Gobierno</t>
  </si>
  <si>
    <t>SIPSE, SECOP, BOGDATA, Tableros de Control CGL y Actas de seguimiento a la gestión local</t>
  </si>
  <si>
    <t>Durante el primer trimestre de la vigencia 2026, se ha llevado a cabo  la estructuración y socialización de tres informes ejecutivos, los cual presentan los resultados relevantes para apoyar la toma de decisiones de los alcaldes locales y del Secretario de Gobierno. Estos informes corresponden a los cortes al 31 de diciembre 2025, 31 de enero y 28 de febrero de  2026.</t>
  </si>
  <si>
    <t>MT6</t>
  </si>
  <si>
    <t>Implementar el 100% de la estrategia de acompañamiento y seguimiento para la depuración y disminución de las obligaciones por pagar en los 20 Fondos de Desarrollo Local</t>
  </si>
  <si>
    <t>2. Direccionamiento Estratégico</t>
  </si>
  <si>
    <t>Política 2.2. Gestión Presupuestal y Eficiencia del Gasto Público</t>
  </si>
  <si>
    <t>Porcentaje de avance de la estrategia definida para reducir la generación de obligaciones por pagar en los 20 Fondos de Desarrollo Local.</t>
  </si>
  <si>
    <t>Porcentaje de avance de la estrategia definida de acompañamiento y seguimiento para la depuración y disminución de las obligaciones por pagar en los 20 Fondos de Desarrollo Local</t>
  </si>
  <si>
    <t xml:space="preserve">Número de acciones implementadas / Número de acciones programadas </t>
  </si>
  <si>
    <t>Durante el primer trimestre del 2026, se han elaborado 20 informes trimestrales de alertas y recomendaciones para el seguimiento a las Oxp (con corte al 31 de diciembre de 2025), se desarrolllaron 20 mesas técnicas de seguimeinto a las OxP (una en cada FDL) y se realizó la priorización de los contrattos a integrar cada estrategia para la elaboración y conformación del Plan de choque para la vigencia 2026.</t>
  </si>
  <si>
    <t>Matrices, presentación</t>
  </si>
  <si>
    <t>Subtotal Metas Técnicas (80%)</t>
  </si>
  <si>
    <t>MTS1</t>
  </si>
  <si>
    <t>Obtener un (1) sello "Gobierno Sostenible"  por el cumplimiento de los criterios establecidos por la Oficina Asesora de Planeación en el marco del Sistema de Gestión Ambiental y Energético</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</si>
  <si>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</si>
  <si>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</si>
  <si>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</si>
  <si>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</si>
  <si>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</si>
  <si>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</si>
  <si>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</si>
  <si>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</si>
  <si>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</si>
  <si>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</si>
  <si>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t>SGL - Subsecretaría de Gestión Local 
DGDL - Dirección para la Gestión del Desarrollo Local</t>
  </si>
  <si>
    <t>OAP - Oficina Asesora de Planeación</t>
  </si>
  <si>
    <t xml:space="preserve">"Subsecretaría de Gestión Local
Video agua y energía: 
 Se presenta video el cual incluye varias prácticas para el uso eficiente del agua y la energía
Dirección para la gestión de desarrollo  Local
Video agua y energía: 
 Se presenta video el cual incluye varias prácticas para el uso eficiente del agua y la energía
"
</t>
  </si>
  <si>
    <t>Segun reporte de calificacion de meta transversal ambiental del 14 de abril de 2026</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</si>
  <si>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</si>
  <si>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</si>
  <si>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</si>
  <si>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</si>
  <si>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</si>
  <si>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</si>
  <si>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</si>
  <si>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</si>
  <si>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 xml:space="preserve">Meta no programada </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</si>
  <si>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</si>
  <si>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</si>
  <si>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</si>
  <si>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</si>
  <si>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</si>
  <si>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</si>
  <si>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</si>
  <si>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</si>
  <si>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</si>
  <si>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</si>
  <si>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</si>
  <si>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</si>
  <si>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</si>
  <si>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Reporte de la ofician de atencion al ciudadano . Radicado No 20264600138613 del 13 de abril de 2027</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</si>
  <si>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</si>
  <si>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</si>
  <si>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</si>
  <si>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</si>
  <si>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</si>
  <si>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</si>
  <si>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Constante</t>
  </si>
  <si>
    <t>la dependencia dio respuesta a  53 requerimientos de los 58 instaurados para el periodo.</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</si>
  <si>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</si>
  <si>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</si>
  <si>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</si>
  <si>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</si>
  <si>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</si>
  <si>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</si>
  <si>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</si>
  <si>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</si>
  <si>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</si>
  <si>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</si>
  <si>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</si>
  <si>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</si>
  <si>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</si>
  <si>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</si>
  <si>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</si>
  <si>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</si>
  <si>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</si>
  <si>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</si>
  <si>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</si>
  <si>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</si>
  <si>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</si>
  <si>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</si>
  <si>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</si>
  <si>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</si>
  <si>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</si>
  <si>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</si>
  <si>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</si>
  <si>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</si>
  <si>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</si>
  <si>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</si>
  <si>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</si>
  <si>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</si>
  <si>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</si>
  <si>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</si>
  <si>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</si>
  <si>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</si>
  <si>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</si>
  <si>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</si>
  <si>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</si>
  <si>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</si>
  <si>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</si>
  <si>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</si>
  <si>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</si>
  <si>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</si>
  <si>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</si>
  <si>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</si>
  <si>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</si>
  <si>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</si>
  <si>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</si>
  <si>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</si>
  <si>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</si>
  <si>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</si>
  <si>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</si>
  <si>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</si>
  <si>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</si>
  <si>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</si>
  <si>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</si>
  <si>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</si>
  <si>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</si>
  <si>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</si>
  <si>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</si>
  <si>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</si>
  <si>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</si>
  <si>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</si>
  <si>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</si>
  <si>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</si>
  <si>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</si>
  <si>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</si>
  <si>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</si>
  <si>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</si>
  <si>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</si>
  <si>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</si>
  <si>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</si>
  <si>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</si>
  <si>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</si>
  <si>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Control Disciplinario Interno</t>
  </si>
  <si>
    <t>OCI - Oficina de Control Interno</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</si>
  <si>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</si>
  <si>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</si>
  <si>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</si>
  <si>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</si>
  <si>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</si>
  <si>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</si>
  <si>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</si>
  <si>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</si>
  <si>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</si>
  <si>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</si>
  <si>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</si>
  <si>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</si>
  <si>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</si>
  <si>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</si>
  <si>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</si>
  <si>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</si>
  <si>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</si>
  <si>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</si>
  <si>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</si>
  <si>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</si>
  <si>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</si>
  <si>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</si>
  <si>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</si>
  <si>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</si>
  <si>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</si>
  <si>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</si>
  <si>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</si>
  <si>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</si>
  <si>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</si>
  <si>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</si>
  <si>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</si>
  <si>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</si>
  <si>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</si>
  <si>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</si>
  <si>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</si>
  <si>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</si>
  <si>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</si>
  <si>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</si>
  <si>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</si>
  <si>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</si>
  <si>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</si>
  <si>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</si>
  <si>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</si>
  <si>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</si>
  <si>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</si>
  <si>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</si>
  <si>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</si>
  <si>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</si>
  <si>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</si>
  <si>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</si>
  <si>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</si>
  <si>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</si>
  <si>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</si>
  <si>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</si>
  <si>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</si>
  <si>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</si>
  <si>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</si>
  <si>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</si>
  <si>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</si>
  <si>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</si>
  <si>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</si>
  <si>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</si>
  <si>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</si>
  <si>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</si>
  <si>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</si>
  <si>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</si>
  <si>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</si>
  <si>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</si>
  <si>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</si>
  <si>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</si>
  <si>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</si>
  <si>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</si>
  <si>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</si>
  <si>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</si>
  <si>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</si>
  <si>
    <t>08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</si>
</sst>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5"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font>
    <font>
      <sz val="11"/>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8">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1" fillId="0" borderId="1" xfId="1" applyFont="1" applyFill="1" applyBorder="1" applyAlignment="1">
      <alignment horizontal="righ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9" fontId="2" fillId="0" borderId="1" xfId="1" applyFont="1" applyBorder="1" applyAlignment="1">
      <alignment horizontal="right" vertical="center" wrapText="1"/>
    </xf>
    <xf numFmtId="1" fontId="2" fillId="0" borderId="1" xfId="6" applyNumberFormat="1" applyFont="1" applyBorder="1" applyAlignment="1">
      <alignment horizontal="right" vertical="center" wrapText="1"/>
    </xf>
    <xf numFmtId="0" fontId="23" fillId="0" borderId="1" xfId="0" applyFont="1" applyBorder="1" applyAlignment="1">
      <alignment horizontal="left" vertical="center" wrapText="1"/>
    </xf>
    <xf numFmtId="9" fontId="2" fillId="0" borderId="1" xfId="0"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4"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10" fontId="5" fillId="7" borderId="1" xfId="1" applyNumberFormat="1" applyFont="1" applyFill="1" applyBorder="1" applyAlignment="1">
      <alignment horizontal="center" wrapText="1"/>
    </xf>
    <xf numFmtId="0" fontId="17" fillId="0" borderId="1" xfId="0" applyFont="1" applyBorder="1" applyAlignment="1">
      <alignment wrapText="1"/>
    </xf>
    <xf numFmtId="14" fontId="1" fillId="4" borderId="1" xfId="0" applyNumberFormat="1" applyFont="1" applyFill="1" applyBorder="1" applyAlignment="1">
      <alignment horizontal="center" vertical="center" wrapText="1"/>
    </xf>
    <xf numFmtId="165" fontId="1" fillId="0" borderId="1" xfId="6" applyNumberFormat="1" applyFont="1" applyBorder="1" applyAlignment="1">
      <alignment horizontal="right" vertical="center" wrapText="1"/>
    </xf>
    <xf numFmtId="165" fontId="1" fillId="0" borderId="1" xfId="1" applyNumberFormat="1" applyFont="1" applyBorder="1" applyAlignment="1">
      <alignment horizontal="right" vertical="center" wrapText="1"/>
    </xf>
    <xf numFmtId="1" fontId="2" fillId="0" borderId="1" xfId="1" applyNumberFormat="1" applyFont="1" applyBorder="1" applyAlignment="1">
      <alignment horizontal="right" vertical="center" wrapText="1"/>
    </xf>
    <xf numFmtId="165" fontId="2" fillId="0" borderId="1" xfId="6" applyNumberFormat="1" applyFont="1" applyBorder="1" applyAlignment="1">
      <alignment horizontal="right" vertical="center" wrapText="1"/>
    </xf>
    <xf numFmtId="165" fontId="18" fillId="0" borderId="1" xfId="0" applyNumberFormat="1" applyFont="1" applyBorder="1" applyAlignment="1">
      <alignment horizontal="right" vertical="center" wrapText="1"/>
    </xf>
    <xf numFmtId="165" fontId="2" fillId="0" borderId="1" xfId="0" applyNumberFormat="1" applyFont="1" applyBorder="1" applyAlignment="1">
      <alignment horizontal="right"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3"/>
  <sheetViews>
    <sheetView tabSelected="1" topLeftCell="F1" zoomScaleNormal="100" workbookViewId="0">
      <selection activeCell="AC29" sqref="AC29"/>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hidden="1" customWidth="1"/>
    <col min="33" max="33" width="42.85546875" style="1" hidden="1" customWidth="1"/>
    <col min="34" max="34" width="28.5703125" style="1" hidden="1" customWidth="1"/>
    <col min="35" max="37" width="14.28515625" style="1" hidden="1" customWidth="1"/>
    <col min="38" max="38" width="42.85546875" style="1" hidden="1" customWidth="1"/>
    <col min="39" max="39" width="28.5703125" style="1" hidden="1" customWidth="1"/>
    <col min="40" max="42" width="14.28515625" style="1" hidden="1" customWidth="1"/>
    <col min="43" max="43" width="42.85546875" style="1" hidden="1" customWidth="1"/>
    <col min="44" max="44" width="28.5703125" style="1" hidden="1" customWidth="1"/>
    <col min="45" max="47" width="14.28515625" style="1" customWidth="1"/>
    <col min="48" max="49" width="16.5703125" style="1" customWidth="1"/>
    <col min="50" max="50" width="39.42578125" style="1" customWidth="1"/>
    <col min="51" max="16384" width="10.85546875" style="1"/>
  </cols>
  <sheetData>
    <row r="1" spans="1:47" s="8" customFormat="1" ht="61.5" customHeight="1" x14ac:dyDescent="0.25">
      <c r="A1" s="103" t="s">
        <v>0</v>
      </c>
      <c r="B1" s="104"/>
      <c r="C1" s="104"/>
      <c r="D1" s="104"/>
      <c r="E1" s="104"/>
      <c r="F1" s="104"/>
      <c r="G1" s="104"/>
      <c r="H1" s="105"/>
      <c r="I1" s="16" t="s">
        <v>1</v>
      </c>
    </row>
    <row r="2" spans="1:47" s="10" customFormat="1" x14ac:dyDescent="0.25">
      <c r="A2" s="18"/>
      <c r="B2" s="19"/>
      <c r="C2" s="19"/>
      <c r="D2" s="19"/>
      <c r="E2" s="17"/>
      <c r="F2" s="17"/>
      <c r="G2" s="17"/>
      <c r="H2" s="17"/>
      <c r="I2" s="17"/>
      <c r="J2" s="17"/>
      <c r="K2" s="17"/>
      <c r="L2" s="17"/>
      <c r="M2" s="17"/>
      <c r="N2" s="17"/>
      <c r="O2" s="17"/>
      <c r="P2" s="17"/>
      <c r="Q2" s="9"/>
      <c r="R2" s="9"/>
      <c r="S2" s="9"/>
      <c r="T2" s="9"/>
    </row>
    <row r="3" spans="1:47" s="8" customFormat="1" ht="15" customHeight="1" x14ac:dyDescent="0.25">
      <c r="A3" s="131" t="s">
        <v>2</v>
      </c>
      <c r="B3" s="131"/>
      <c r="C3" s="136" t="s">
        <v>3</v>
      </c>
      <c r="D3" s="136"/>
      <c r="F3" s="122" t="s">
        <v>4</v>
      </c>
      <c r="G3" s="132"/>
      <c r="H3" s="132"/>
      <c r="I3" s="123"/>
    </row>
    <row r="4" spans="1:47" s="8" customFormat="1" ht="15" customHeight="1" x14ac:dyDescent="0.25">
      <c r="A4" s="131"/>
      <c r="B4" s="131"/>
      <c r="C4" s="136"/>
      <c r="D4" s="136"/>
      <c r="F4" s="21" t="s">
        <v>5</v>
      </c>
      <c r="G4" s="22" t="s">
        <v>6</v>
      </c>
      <c r="H4" s="122" t="s">
        <v>7</v>
      </c>
      <c r="I4" s="123"/>
    </row>
    <row r="5" spans="1:47" s="8" customFormat="1" ht="15" customHeight="1" x14ac:dyDescent="0.25">
      <c r="A5" s="131" t="s">
        <v>8</v>
      </c>
      <c r="B5" s="131"/>
      <c r="C5" s="136" t="s">
        <v>9</v>
      </c>
      <c r="D5" s="136"/>
      <c r="F5" s="11">
        <v>1</v>
      </c>
      <c r="G5" s="81">
        <v>46050</v>
      </c>
      <c r="H5" s="120" t="s">
        <v>10</v>
      </c>
      <c r="I5" s="121"/>
    </row>
    <row r="6" spans="1:47" s="8" customFormat="1" ht="48.75" customHeight="1" x14ac:dyDescent="0.25">
      <c r="A6" s="131"/>
      <c r="B6" s="131"/>
      <c r="C6" s="136"/>
      <c r="D6" s="136"/>
      <c r="F6" s="11">
        <v>2</v>
      </c>
      <c r="G6" s="11" t="s">
        <v>322</v>
      </c>
      <c r="H6" s="120" t="s">
        <v>11</v>
      </c>
      <c r="I6" s="121"/>
    </row>
    <row r="7" spans="1:47" s="8" customFormat="1" x14ac:dyDescent="0.25">
      <c r="A7" s="131" t="s">
        <v>12</v>
      </c>
      <c r="B7" s="131"/>
      <c r="C7" s="136">
        <v>2026</v>
      </c>
      <c r="D7" s="136"/>
      <c r="F7" s="11"/>
      <c r="G7" s="11"/>
      <c r="H7" s="120"/>
      <c r="I7" s="121"/>
    </row>
    <row r="8" spans="1:47" s="8" customFormat="1" x14ac:dyDescent="0.25"/>
    <row r="9" spans="1:47" ht="37.5" customHeight="1" x14ac:dyDescent="0.25">
      <c r="A9" s="122" t="s">
        <v>13</v>
      </c>
      <c r="B9" s="123"/>
      <c r="C9" s="131" t="s">
        <v>14</v>
      </c>
      <c r="D9" s="131"/>
      <c r="E9" s="131"/>
      <c r="F9" s="129" t="s">
        <v>15</v>
      </c>
      <c r="G9" s="129" t="s">
        <v>16</v>
      </c>
      <c r="H9" s="122" t="s">
        <v>17</v>
      </c>
      <c r="I9" s="123"/>
      <c r="J9" s="124" t="s">
        <v>18</v>
      </c>
      <c r="K9" s="125"/>
      <c r="L9" s="125"/>
      <c r="M9" s="125"/>
      <c r="N9" s="125"/>
      <c r="O9" s="126" t="s">
        <v>19</v>
      </c>
      <c r="P9" s="127"/>
      <c r="Q9" s="127"/>
      <c r="R9" s="127"/>
      <c r="S9" s="127"/>
      <c r="T9" s="128"/>
      <c r="U9" s="133" t="s">
        <v>20</v>
      </c>
      <c r="V9" s="134"/>
      <c r="W9" s="134"/>
      <c r="X9" s="135"/>
      <c r="Y9" s="117" t="s">
        <v>21</v>
      </c>
      <c r="Z9" s="118"/>
      <c r="AA9" s="118"/>
      <c r="AB9" s="118"/>
      <c r="AC9" s="119"/>
      <c r="AD9" s="114" t="s">
        <v>22</v>
      </c>
      <c r="AE9" s="115"/>
      <c r="AF9" s="115"/>
      <c r="AG9" s="115"/>
      <c r="AH9" s="116"/>
      <c r="AI9" s="111" t="s">
        <v>23</v>
      </c>
      <c r="AJ9" s="112"/>
      <c r="AK9" s="112"/>
      <c r="AL9" s="112"/>
      <c r="AM9" s="113"/>
      <c r="AN9" s="108" t="s">
        <v>24</v>
      </c>
      <c r="AO9" s="109"/>
      <c r="AP9" s="109"/>
      <c r="AQ9" s="109"/>
      <c r="AR9" s="110"/>
      <c r="AS9" s="106" t="s">
        <v>25</v>
      </c>
      <c r="AT9" s="107"/>
      <c r="AU9" s="107"/>
    </row>
    <row r="10" spans="1:47" s="30" customFormat="1" ht="25.5" x14ac:dyDescent="0.2">
      <c r="A10" s="35" t="s">
        <v>26</v>
      </c>
      <c r="B10" s="35" t="s">
        <v>27</v>
      </c>
      <c r="C10" s="35" t="s">
        <v>28</v>
      </c>
      <c r="D10" s="35" t="s">
        <v>29</v>
      </c>
      <c r="E10" s="35" t="s">
        <v>30</v>
      </c>
      <c r="F10" s="130"/>
      <c r="G10" s="130"/>
      <c r="H10" s="35" t="s">
        <v>31</v>
      </c>
      <c r="I10" s="35" t="s">
        <v>32</v>
      </c>
      <c r="J10" s="26" t="s">
        <v>33</v>
      </c>
      <c r="K10" s="26" t="s">
        <v>34</v>
      </c>
      <c r="L10" s="26" t="s">
        <v>35</v>
      </c>
      <c r="M10" s="26" t="s">
        <v>36</v>
      </c>
      <c r="N10" s="26" t="s">
        <v>37</v>
      </c>
      <c r="O10" s="27" t="s">
        <v>38</v>
      </c>
      <c r="P10" s="27" t="s">
        <v>39</v>
      </c>
      <c r="Q10" s="27" t="s">
        <v>40</v>
      </c>
      <c r="R10" s="27" t="s">
        <v>41</v>
      </c>
      <c r="S10" s="27" t="s">
        <v>42</v>
      </c>
      <c r="T10" s="27" t="s">
        <v>43</v>
      </c>
      <c r="U10" s="29" t="s">
        <v>44</v>
      </c>
      <c r="V10" s="29" t="s">
        <v>45</v>
      </c>
      <c r="W10" s="29" t="s">
        <v>46</v>
      </c>
      <c r="X10" s="29" t="s">
        <v>47</v>
      </c>
      <c r="Y10" s="34" t="s">
        <v>48</v>
      </c>
      <c r="Z10" s="34" t="s">
        <v>49</v>
      </c>
      <c r="AA10" s="34" t="s">
        <v>20</v>
      </c>
      <c r="AB10" s="34" t="s">
        <v>50</v>
      </c>
      <c r="AC10" s="34" t="s">
        <v>51</v>
      </c>
      <c r="AD10" s="28" t="s">
        <v>48</v>
      </c>
      <c r="AE10" s="28" t="s">
        <v>49</v>
      </c>
      <c r="AF10" s="28" t="s">
        <v>20</v>
      </c>
      <c r="AG10" s="28" t="s">
        <v>50</v>
      </c>
      <c r="AH10" s="28" t="s">
        <v>51</v>
      </c>
      <c r="AI10" s="33" t="s">
        <v>48</v>
      </c>
      <c r="AJ10" s="33" t="s">
        <v>49</v>
      </c>
      <c r="AK10" s="33" t="s">
        <v>20</v>
      </c>
      <c r="AL10" s="33" t="s">
        <v>50</v>
      </c>
      <c r="AM10" s="33" t="s">
        <v>51</v>
      </c>
      <c r="AN10" s="32" t="s">
        <v>48</v>
      </c>
      <c r="AO10" s="32" t="s">
        <v>49</v>
      </c>
      <c r="AP10" s="32" t="s">
        <v>20</v>
      </c>
      <c r="AQ10" s="32" t="s">
        <v>50</v>
      </c>
      <c r="AR10" s="32" t="s">
        <v>51</v>
      </c>
      <c r="AS10" s="31" t="s">
        <v>48</v>
      </c>
      <c r="AT10" s="31" t="s">
        <v>49</v>
      </c>
      <c r="AU10" s="31" t="s">
        <v>20</v>
      </c>
    </row>
    <row r="11" spans="1:47" s="6" customFormat="1" ht="255" x14ac:dyDescent="0.25">
      <c r="A11" s="5" t="s">
        <v>52</v>
      </c>
      <c r="B11" s="4" t="s">
        <v>53</v>
      </c>
      <c r="C11" s="58" t="s">
        <v>54</v>
      </c>
      <c r="D11" s="14" t="s">
        <v>55</v>
      </c>
      <c r="E11" s="14" t="s">
        <v>56</v>
      </c>
      <c r="F11" s="14" t="s">
        <v>57</v>
      </c>
      <c r="G11" s="75" t="s">
        <v>58</v>
      </c>
      <c r="H11" s="14" t="s">
        <v>59</v>
      </c>
      <c r="I11" s="14" t="s">
        <v>59</v>
      </c>
      <c r="J11" s="15" t="s">
        <v>60</v>
      </c>
      <c r="K11" s="4" t="s">
        <v>61</v>
      </c>
      <c r="L11" s="7" t="s">
        <v>61</v>
      </c>
      <c r="M11" s="63" t="s">
        <v>62</v>
      </c>
      <c r="N11" s="15" t="s">
        <v>63</v>
      </c>
      <c r="O11" s="15" t="s">
        <v>64</v>
      </c>
      <c r="P11" s="64">
        <v>0.24</v>
      </c>
      <c r="Q11" s="64">
        <v>0.48</v>
      </c>
      <c r="R11" s="64">
        <v>0.72</v>
      </c>
      <c r="S11" s="64">
        <v>1</v>
      </c>
      <c r="T11" s="65">
        <f>MAX(P11:S11)</f>
        <v>1</v>
      </c>
      <c r="U11" s="4" t="s">
        <v>65</v>
      </c>
      <c r="V11" s="4" t="s">
        <v>66</v>
      </c>
      <c r="W11" s="4" t="s">
        <v>67</v>
      </c>
      <c r="X11" s="13" t="s">
        <v>67</v>
      </c>
      <c r="Y11" s="65">
        <f>P11</f>
        <v>0.24</v>
      </c>
      <c r="Z11" s="82">
        <v>0.26</v>
      </c>
      <c r="AA11" s="42">
        <f t="shared" ref="AA11:AA15" si="0">IFERROR(IF(Z11/Y11&gt;1,1,Z11/Y11),0)</f>
        <v>1</v>
      </c>
      <c r="AB11" s="4" t="s">
        <v>68</v>
      </c>
      <c r="AC11" s="13" t="s">
        <v>69</v>
      </c>
      <c r="AD11" s="65">
        <f>Q11</f>
        <v>0.48</v>
      </c>
      <c r="AE11" s="66"/>
      <c r="AF11" s="42">
        <f t="shared" ref="AF11:AF16" si="1">IFERROR(IF(AE11/AD11&gt;1,1,AE11/AD11),0)</f>
        <v>0</v>
      </c>
      <c r="AG11" s="4"/>
      <c r="AH11" s="4"/>
      <c r="AI11" s="65">
        <f>R11</f>
        <v>0.72</v>
      </c>
      <c r="AJ11" s="66"/>
      <c r="AK11" s="42">
        <f t="shared" ref="AK11:AK16" si="2">IFERROR(IF(AJ11/AI11&gt;1,1,AJ11/AI11),0)</f>
        <v>0</v>
      </c>
      <c r="AL11" s="4"/>
      <c r="AM11" s="4"/>
      <c r="AN11" s="65">
        <f>S11</f>
        <v>1</v>
      </c>
      <c r="AO11" s="66"/>
      <c r="AP11" s="42">
        <f t="shared" ref="AP11:AP16" si="3">IFERROR(IF(AO11/AN11&gt;1,1,AO11/AN11),0)</f>
        <v>0</v>
      </c>
      <c r="AQ11" s="4"/>
      <c r="AR11" s="4"/>
      <c r="AS11" s="67">
        <f>T11</f>
        <v>1</v>
      </c>
      <c r="AT11" s="85">
        <f>IFERROR(MAX(Z11,AE11,AJ11,AO11),0)</f>
        <v>0.26</v>
      </c>
      <c r="AU11" s="56">
        <f t="shared" ref="AU11:AU16" si="4">IFERROR(IF(AT11/AS11&gt;1,1,AT11/AS11),0)</f>
        <v>0.26</v>
      </c>
    </row>
    <row r="12" spans="1:47" s="6" customFormat="1" ht="90" x14ac:dyDescent="0.25">
      <c r="A12" s="5" t="s">
        <v>70</v>
      </c>
      <c r="B12" s="15" t="s">
        <v>71</v>
      </c>
      <c r="C12" s="58" t="s">
        <v>54</v>
      </c>
      <c r="D12" s="14" t="s">
        <v>55</v>
      </c>
      <c r="E12" s="14" t="s">
        <v>56</v>
      </c>
      <c r="F12" s="14" t="s">
        <v>57</v>
      </c>
      <c r="G12" s="75" t="s">
        <v>58</v>
      </c>
      <c r="H12" s="14" t="s">
        <v>72</v>
      </c>
      <c r="I12" s="14" t="s">
        <v>73</v>
      </c>
      <c r="J12" s="15" t="s">
        <v>60</v>
      </c>
      <c r="K12" s="4" t="s">
        <v>74</v>
      </c>
      <c r="L12" s="7" t="s">
        <v>75</v>
      </c>
      <c r="M12" s="15" t="s">
        <v>76</v>
      </c>
      <c r="N12" s="15" t="s">
        <v>77</v>
      </c>
      <c r="O12" s="15" t="s">
        <v>78</v>
      </c>
      <c r="P12" s="47">
        <v>1</v>
      </c>
      <c r="Q12" s="47">
        <v>1</v>
      </c>
      <c r="R12" s="47">
        <v>1</v>
      </c>
      <c r="S12" s="47">
        <v>1</v>
      </c>
      <c r="T12" s="47">
        <f>SUM(P12:S12)</f>
        <v>4</v>
      </c>
      <c r="U12" s="13" t="s">
        <v>79</v>
      </c>
      <c r="V12" s="13" t="s">
        <v>80</v>
      </c>
      <c r="W12" s="13" t="s">
        <v>67</v>
      </c>
      <c r="X12" s="13" t="s">
        <v>67</v>
      </c>
      <c r="Y12" s="65">
        <f t="shared" ref="Y12:Y16" si="5">P12</f>
        <v>1</v>
      </c>
      <c r="Z12" s="82">
        <v>1</v>
      </c>
      <c r="AA12" s="42">
        <f t="shared" si="0"/>
        <v>1</v>
      </c>
      <c r="AB12" s="4" t="s">
        <v>81</v>
      </c>
      <c r="AC12" s="4" t="s">
        <v>82</v>
      </c>
      <c r="AD12" s="65">
        <f t="shared" ref="AD12:AD16" si="6">Q12</f>
        <v>1</v>
      </c>
      <c r="AE12" s="66"/>
      <c r="AF12" s="42">
        <f t="shared" si="1"/>
        <v>0</v>
      </c>
      <c r="AG12" s="4"/>
      <c r="AH12" s="4"/>
      <c r="AI12" s="65">
        <f t="shared" ref="AI12:AI16" si="7">R12</f>
        <v>1</v>
      </c>
      <c r="AJ12" s="66"/>
      <c r="AK12" s="42">
        <f t="shared" si="2"/>
        <v>0</v>
      </c>
      <c r="AL12" s="4"/>
      <c r="AM12" s="4"/>
      <c r="AN12" s="65">
        <f t="shared" ref="AN12:AN16" si="8">S12</f>
        <v>1</v>
      </c>
      <c r="AO12" s="66"/>
      <c r="AP12" s="42">
        <f t="shared" si="3"/>
        <v>0</v>
      </c>
      <c r="AQ12" s="4"/>
      <c r="AR12" s="4"/>
      <c r="AS12" s="84">
        <f t="shared" ref="AS12:AS16" si="9">T12</f>
        <v>4</v>
      </c>
      <c r="AT12" s="68">
        <f>IFERROR(Z12+AE12+AJ12+AO11,0)</f>
        <v>1</v>
      </c>
      <c r="AU12" s="56">
        <f t="shared" si="4"/>
        <v>0.25</v>
      </c>
    </row>
    <row r="13" spans="1:47" s="6" customFormat="1" ht="165" x14ac:dyDescent="0.25">
      <c r="A13" s="5" t="s">
        <v>83</v>
      </c>
      <c r="B13" s="15" t="s">
        <v>84</v>
      </c>
      <c r="C13" s="58" t="s">
        <v>54</v>
      </c>
      <c r="D13" s="14" t="s">
        <v>55</v>
      </c>
      <c r="E13" s="14" t="s">
        <v>56</v>
      </c>
      <c r="F13" s="14" t="s">
        <v>57</v>
      </c>
      <c r="G13" s="75" t="s">
        <v>58</v>
      </c>
      <c r="H13" s="14" t="s">
        <v>72</v>
      </c>
      <c r="I13" s="14" t="s">
        <v>73</v>
      </c>
      <c r="J13" s="15" t="s">
        <v>60</v>
      </c>
      <c r="K13" s="4" t="s">
        <v>85</v>
      </c>
      <c r="L13" s="7" t="s">
        <v>86</v>
      </c>
      <c r="M13" s="15" t="s">
        <v>87</v>
      </c>
      <c r="N13" s="15" t="s">
        <v>77</v>
      </c>
      <c r="O13" s="15" t="s">
        <v>78</v>
      </c>
      <c r="P13" s="47">
        <v>3</v>
      </c>
      <c r="Q13" s="47">
        <v>3</v>
      </c>
      <c r="R13" s="47">
        <v>3</v>
      </c>
      <c r="S13" s="47">
        <v>3</v>
      </c>
      <c r="T13" s="47">
        <f>SUM(P13:S13)</f>
        <v>12</v>
      </c>
      <c r="U13" s="13" t="s">
        <v>88</v>
      </c>
      <c r="V13" s="4" t="s">
        <v>89</v>
      </c>
      <c r="W13" s="13" t="s">
        <v>67</v>
      </c>
      <c r="X13" s="13" t="s">
        <v>67</v>
      </c>
      <c r="Y13" s="47">
        <f t="shared" si="5"/>
        <v>3</v>
      </c>
      <c r="Z13" s="66">
        <v>3</v>
      </c>
      <c r="AA13" s="42">
        <f t="shared" si="0"/>
        <v>1</v>
      </c>
      <c r="AB13" s="4" t="s">
        <v>90</v>
      </c>
      <c r="AC13" s="4" t="s">
        <v>91</v>
      </c>
      <c r="AD13" s="65">
        <f t="shared" si="6"/>
        <v>3</v>
      </c>
      <c r="AE13" s="66"/>
      <c r="AF13" s="42">
        <f t="shared" si="1"/>
        <v>0</v>
      </c>
      <c r="AG13" s="4"/>
      <c r="AH13" s="4"/>
      <c r="AI13" s="65">
        <f t="shared" si="7"/>
        <v>3</v>
      </c>
      <c r="AJ13" s="66"/>
      <c r="AK13" s="42">
        <f t="shared" si="2"/>
        <v>0</v>
      </c>
      <c r="AL13" s="4"/>
      <c r="AM13" s="4"/>
      <c r="AN13" s="65">
        <f t="shared" si="8"/>
        <v>3</v>
      </c>
      <c r="AO13" s="66"/>
      <c r="AP13" s="42">
        <f t="shared" si="3"/>
        <v>0</v>
      </c>
      <c r="AQ13" s="4"/>
      <c r="AR13" s="4"/>
      <c r="AS13" s="84">
        <f t="shared" si="9"/>
        <v>12</v>
      </c>
      <c r="AT13" s="68">
        <f>IFERROR(Z13+AE13+AJ13+AO12,0)</f>
        <v>3</v>
      </c>
      <c r="AU13" s="56">
        <f t="shared" si="4"/>
        <v>0.25</v>
      </c>
    </row>
    <row r="14" spans="1:47" s="6" customFormat="1" ht="360" x14ac:dyDescent="0.25">
      <c r="A14" s="5" t="s">
        <v>92</v>
      </c>
      <c r="B14" s="15" t="s">
        <v>93</v>
      </c>
      <c r="C14" s="58" t="s">
        <v>54</v>
      </c>
      <c r="D14" s="14" t="s">
        <v>55</v>
      </c>
      <c r="E14" s="14" t="s">
        <v>56</v>
      </c>
      <c r="F14" s="14" t="s">
        <v>57</v>
      </c>
      <c r="G14" s="75" t="s">
        <v>58</v>
      </c>
      <c r="H14" s="14" t="s">
        <v>94</v>
      </c>
      <c r="I14" s="14" t="s">
        <v>95</v>
      </c>
      <c r="J14" s="15" t="s">
        <v>60</v>
      </c>
      <c r="K14" s="4" t="s">
        <v>96</v>
      </c>
      <c r="L14" s="7" t="s">
        <v>97</v>
      </c>
      <c r="M14" s="69" t="s">
        <v>98</v>
      </c>
      <c r="N14" s="15" t="s">
        <v>99</v>
      </c>
      <c r="O14" s="15" t="s">
        <v>64</v>
      </c>
      <c r="P14" s="65">
        <v>0.09</v>
      </c>
      <c r="Q14" s="65">
        <v>0.38</v>
      </c>
      <c r="R14" s="65">
        <v>0.68</v>
      </c>
      <c r="S14" s="65">
        <v>1</v>
      </c>
      <c r="T14" s="65">
        <f>MAX(P14:S14)</f>
        <v>1</v>
      </c>
      <c r="U14" s="13" t="s">
        <v>100</v>
      </c>
      <c r="V14" s="13" t="s">
        <v>101</v>
      </c>
      <c r="W14" s="13" t="s">
        <v>102</v>
      </c>
      <c r="X14" s="13" t="s">
        <v>67</v>
      </c>
      <c r="Y14" s="65">
        <f t="shared" si="5"/>
        <v>0.09</v>
      </c>
      <c r="Z14" s="83">
        <v>0.09</v>
      </c>
      <c r="AA14" s="42">
        <f t="shared" si="0"/>
        <v>1</v>
      </c>
      <c r="AB14" s="4" t="s">
        <v>103</v>
      </c>
      <c r="AC14" s="4" t="s">
        <v>104</v>
      </c>
      <c r="AD14" s="65">
        <f t="shared" si="6"/>
        <v>0.38</v>
      </c>
      <c r="AE14" s="65"/>
      <c r="AF14" s="42">
        <f t="shared" si="1"/>
        <v>0</v>
      </c>
      <c r="AG14" s="4"/>
      <c r="AH14" s="4"/>
      <c r="AI14" s="65">
        <f t="shared" si="7"/>
        <v>0.68</v>
      </c>
      <c r="AJ14" s="65"/>
      <c r="AK14" s="42">
        <f t="shared" si="2"/>
        <v>0</v>
      </c>
      <c r="AL14" s="4"/>
      <c r="AM14" s="4"/>
      <c r="AN14" s="65">
        <f t="shared" si="8"/>
        <v>1</v>
      </c>
      <c r="AO14" s="65"/>
      <c r="AP14" s="42">
        <f t="shared" si="3"/>
        <v>0</v>
      </c>
      <c r="AQ14" s="4"/>
      <c r="AR14" s="4"/>
      <c r="AS14" s="67">
        <f t="shared" si="9"/>
        <v>1</v>
      </c>
      <c r="AT14" s="87">
        <f>IFERROR(MAX(Z14,AE14,AJ14,AO14),0)</f>
        <v>0.09</v>
      </c>
      <c r="AU14" s="56">
        <f t="shared" si="4"/>
        <v>0.09</v>
      </c>
    </row>
    <row r="15" spans="1:47" s="6" customFormat="1" ht="135" x14ac:dyDescent="0.25">
      <c r="A15" s="5" t="s">
        <v>105</v>
      </c>
      <c r="B15" s="15" t="s">
        <v>106</v>
      </c>
      <c r="C15" s="58" t="s">
        <v>54</v>
      </c>
      <c r="D15" s="14" t="s">
        <v>55</v>
      </c>
      <c r="E15" s="14" t="s">
        <v>56</v>
      </c>
      <c r="F15" s="14" t="s">
        <v>57</v>
      </c>
      <c r="G15" s="75" t="s">
        <v>58</v>
      </c>
      <c r="H15" s="14" t="s">
        <v>72</v>
      </c>
      <c r="I15" s="14" t="s">
        <v>73</v>
      </c>
      <c r="J15" s="15" t="s">
        <v>60</v>
      </c>
      <c r="K15" s="4" t="s">
        <v>107</v>
      </c>
      <c r="L15" s="7" t="s">
        <v>108</v>
      </c>
      <c r="M15" s="15" t="s">
        <v>62</v>
      </c>
      <c r="N15" s="15" t="s">
        <v>109</v>
      </c>
      <c r="O15" s="15" t="s">
        <v>78</v>
      </c>
      <c r="P15" s="47">
        <v>3</v>
      </c>
      <c r="Q15" s="47">
        <v>3</v>
      </c>
      <c r="R15" s="47">
        <v>3</v>
      </c>
      <c r="S15" s="47">
        <v>2</v>
      </c>
      <c r="T15" s="47">
        <f>SUM(P15:S15)</f>
        <v>11</v>
      </c>
      <c r="U15" s="13" t="s">
        <v>110</v>
      </c>
      <c r="V15" s="13" t="s">
        <v>111</v>
      </c>
      <c r="W15" s="13" t="s">
        <v>102</v>
      </c>
      <c r="X15" s="13" t="s">
        <v>67</v>
      </c>
      <c r="Y15" s="47">
        <f>P15</f>
        <v>3</v>
      </c>
      <c r="Z15" s="66">
        <v>3</v>
      </c>
      <c r="AA15" s="42">
        <f t="shared" si="0"/>
        <v>1</v>
      </c>
      <c r="AB15" s="4" t="s">
        <v>112</v>
      </c>
      <c r="AC15" s="4" t="s">
        <v>91</v>
      </c>
      <c r="AD15" s="47">
        <f t="shared" si="6"/>
        <v>3</v>
      </c>
      <c r="AE15" s="66"/>
      <c r="AF15" s="42">
        <f t="shared" si="1"/>
        <v>0</v>
      </c>
      <c r="AG15" s="4"/>
      <c r="AH15" s="4"/>
      <c r="AI15" s="47">
        <f t="shared" si="7"/>
        <v>3</v>
      </c>
      <c r="AJ15" s="66"/>
      <c r="AK15" s="42">
        <f t="shared" si="2"/>
        <v>0</v>
      </c>
      <c r="AL15" s="4"/>
      <c r="AM15" s="4"/>
      <c r="AN15" s="47">
        <f t="shared" si="8"/>
        <v>2</v>
      </c>
      <c r="AO15" s="66"/>
      <c r="AP15" s="42">
        <f t="shared" si="3"/>
        <v>0</v>
      </c>
      <c r="AQ15" s="4"/>
      <c r="AR15" s="4"/>
      <c r="AS15" s="84">
        <f t="shared" si="9"/>
        <v>11</v>
      </c>
      <c r="AT15" s="68">
        <f>IFERROR(Z15+AE15+AJ15+AO15,0)</f>
        <v>3</v>
      </c>
      <c r="AU15" s="56">
        <f t="shared" si="4"/>
        <v>0.27272727272727271</v>
      </c>
    </row>
    <row r="16" spans="1:47" s="6" customFormat="1" ht="150" x14ac:dyDescent="0.25">
      <c r="A16" s="5" t="s">
        <v>113</v>
      </c>
      <c r="B16" s="15" t="s">
        <v>114</v>
      </c>
      <c r="C16" s="58" t="s">
        <v>54</v>
      </c>
      <c r="D16" s="14" t="s">
        <v>55</v>
      </c>
      <c r="E16" s="14" t="s">
        <v>56</v>
      </c>
      <c r="F16" s="14" t="s">
        <v>57</v>
      </c>
      <c r="G16" s="75" t="s">
        <v>58</v>
      </c>
      <c r="H16" s="14" t="s">
        <v>115</v>
      </c>
      <c r="I16" s="14" t="s">
        <v>116</v>
      </c>
      <c r="J16" s="15" t="s">
        <v>60</v>
      </c>
      <c r="K16" s="4" t="s">
        <v>117</v>
      </c>
      <c r="L16" s="7" t="s">
        <v>118</v>
      </c>
      <c r="M16" s="63" t="s">
        <v>62</v>
      </c>
      <c r="N16" s="15" t="s">
        <v>119</v>
      </c>
      <c r="O16" s="15" t="s">
        <v>64</v>
      </c>
      <c r="P16" s="65">
        <v>0.26</v>
      </c>
      <c r="Q16" s="65">
        <v>0.52</v>
      </c>
      <c r="R16" s="65">
        <v>0.74</v>
      </c>
      <c r="S16" s="65">
        <v>1</v>
      </c>
      <c r="T16" s="65">
        <f>MAX(P16:S16)</f>
        <v>1</v>
      </c>
      <c r="U16" s="13" t="s">
        <v>100</v>
      </c>
      <c r="V16" s="13" t="s">
        <v>101</v>
      </c>
      <c r="W16" s="13" t="s">
        <v>102</v>
      </c>
      <c r="X16" s="13" t="s">
        <v>67</v>
      </c>
      <c r="Y16" s="65">
        <f t="shared" si="5"/>
        <v>0.26</v>
      </c>
      <c r="Z16" s="83">
        <v>0.26</v>
      </c>
      <c r="AA16" s="42">
        <f>IFERROR(IF(Z16/Y16&gt;1,1,Z16/Y16),0)</f>
        <v>1</v>
      </c>
      <c r="AB16" s="4" t="s">
        <v>120</v>
      </c>
      <c r="AC16" s="4" t="s">
        <v>121</v>
      </c>
      <c r="AD16" s="65">
        <f t="shared" si="6"/>
        <v>0.52</v>
      </c>
      <c r="AE16" s="65"/>
      <c r="AF16" s="42">
        <f t="shared" si="1"/>
        <v>0</v>
      </c>
      <c r="AG16" s="4"/>
      <c r="AH16" s="4"/>
      <c r="AI16" s="65">
        <f t="shared" si="7"/>
        <v>0.74</v>
      </c>
      <c r="AJ16" s="65"/>
      <c r="AK16" s="42">
        <f t="shared" si="2"/>
        <v>0</v>
      </c>
      <c r="AL16" s="4"/>
      <c r="AM16" s="4"/>
      <c r="AN16" s="65">
        <f t="shared" si="8"/>
        <v>1</v>
      </c>
      <c r="AO16" s="65"/>
      <c r="AP16" s="42">
        <f t="shared" si="3"/>
        <v>0</v>
      </c>
      <c r="AQ16" s="4"/>
      <c r="AR16" s="4"/>
      <c r="AS16" s="67">
        <f t="shared" si="9"/>
        <v>1</v>
      </c>
      <c r="AT16" s="70">
        <f>IFERROR(MAX(Z16,AE16,AJ16,AO16),0)</f>
        <v>0.26</v>
      </c>
      <c r="AU16" s="56">
        <f t="shared" si="4"/>
        <v>0.26</v>
      </c>
    </row>
    <row r="17" spans="1:47" s="2" customFormat="1" ht="15.75" x14ac:dyDescent="0.25">
      <c r="A17" s="24"/>
      <c r="B17" s="23" t="s">
        <v>122</v>
      </c>
      <c r="C17" s="23"/>
      <c r="D17" s="24"/>
      <c r="E17" s="24"/>
      <c r="F17" s="24"/>
      <c r="G17" s="24"/>
      <c r="H17" s="24"/>
      <c r="I17" s="24"/>
      <c r="J17" s="24"/>
      <c r="K17" s="24"/>
      <c r="L17" s="24"/>
      <c r="M17" s="24"/>
      <c r="N17" s="24"/>
      <c r="O17" s="24"/>
      <c r="P17" s="48"/>
      <c r="Q17" s="48"/>
      <c r="R17" s="48"/>
      <c r="S17" s="48"/>
      <c r="T17" s="48"/>
      <c r="U17" s="24"/>
      <c r="V17" s="24"/>
      <c r="W17" s="24"/>
      <c r="X17" s="24"/>
      <c r="Y17" s="48"/>
      <c r="Z17" s="44"/>
      <c r="AA17" s="52">
        <f>AVERAGE(AA11:AA16)*80%</f>
        <v>0.8</v>
      </c>
      <c r="AB17" s="91"/>
      <c r="AC17" s="92"/>
      <c r="AD17" s="92"/>
      <c r="AE17" s="93"/>
      <c r="AF17" s="52">
        <f>SUM(AF11:AF16)*80%</f>
        <v>0</v>
      </c>
      <c r="AG17" s="91"/>
      <c r="AH17" s="92"/>
      <c r="AI17" s="92"/>
      <c r="AJ17" s="93"/>
      <c r="AK17" s="79">
        <f>SUM(AK11:AK16)*80%</f>
        <v>0</v>
      </c>
      <c r="AL17" s="91"/>
      <c r="AM17" s="92"/>
      <c r="AN17" s="92"/>
      <c r="AO17" s="93"/>
      <c r="AP17" s="52">
        <f>SUM(AP11:AP16)*80%</f>
        <v>0</v>
      </c>
      <c r="AQ17" s="94"/>
      <c r="AR17" s="95"/>
      <c r="AS17" s="95"/>
      <c r="AT17" s="96"/>
      <c r="AU17" s="52">
        <f>AVERAGE(AU11:AU16)*80%</f>
        <v>0.18436363636363637</v>
      </c>
    </row>
    <row r="18" spans="1:47" s="6" customFormat="1" ht="180" x14ac:dyDescent="0.25">
      <c r="A18" s="37" t="s">
        <v>123</v>
      </c>
      <c r="B18" s="38" t="s">
        <v>124</v>
      </c>
      <c r="C18" s="38" t="s">
        <v>54</v>
      </c>
      <c r="D18" s="74" t="s">
        <v>55</v>
      </c>
      <c r="E18" s="38" t="s">
        <v>125</v>
      </c>
      <c r="F18" s="38" t="s">
        <v>126</v>
      </c>
      <c r="G18" s="38" t="s">
        <v>127</v>
      </c>
      <c r="H18" s="76" t="s">
        <v>128</v>
      </c>
      <c r="I18" s="38" t="s">
        <v>129</v>
      </c>
      <c r="J18" s="38" t="s">
        <v>60</v>
      </c>
      <c r="K18" s="38" t="s">
        <v>130</v>
      </c>
      <c r="L18" s="38" t="s">
        <v>131</v>
      </c>
      <c r="M18" s="39">
        <v>0</v>
      </c>
      <c r="N18" s="39" t="s">
        <v>132</v>
      </c>
      <c r="O18" s="40" t="s">
        <v>78</v>
      </c>
      <c r="P18" s="71">
        <v>0.25</v>
      </c>
      <c r="Q18" s="71">
        <v>0.25</v>
      </c>
      <c r="R18" s="71">
        <v>0.25</v>
      </c>
      <c r="S18" s="71">
        <v>0.25</v>
      </c>
      <c r="T18" s="72">
        <f>SUM(P18:S18)</f>
        <v>1</v>
      </c>
      <c r="U18" s="38" t="s">
        <v>133</v>
      </c>
      <c r="V18" s="38" t="s">
        <v>134</v>
      </c>
      <c r="W18" s="80" t="s">
        <v>135</v>
      </c>
      <c r="X18" s="38" t="s">
        <v>136</v>
      </c>
      <c r="Y18" s="73">
        <f t="shared" ref="Y18" si="10">P18</f>
        <v>0.25</v>
      </c>
      <c r="Z18" s="73">
        <v>0.25</v>
      </c>
      <c r="AA18" s="53">
        <f>IFERROR(IF(Z18/Y18&gt;1,1,Z18/Y18),0)</f>
        <v>1</v>
      </c>
      <c r="AB18" s="38" t="s">
        <v>137</v>
      </c>
      <c r="AC18" s="38" t="s">
        <v>138</v>
      </c>
      <c r="AD18" s="73">
        <f t="shared" ref="AD18" si="11">Q18</f>
        <v>0.25</v>
      </c>
      <c r="AE18" s="73"/>
      <c r="AF18" s="53">
        <f t="shared" ref="AF18" si="12">IFERROR(IF(AE18/AD18&gt;1,1,AE18/AD18),0)</f>
        <v>0</v>
      </c>
      <c r="AG18" s="38"/>
      <c r="AH18" s="38"/>
      <c r="AI18" s="73">
        <f t="shared" ref="AI18" si="13">R18</f>
        <v>0.25</v>
      </c>
      <c r="AJ18" s="73"/>
      <c r="AK18" s="53">
        <f t="shared" ref="AK18" si="14">IFERROR(IF(AJ18/AI18&gt;1,1,AJ18/AI18),0)</f>
        <v>0</v>
      </c>
      <c r="AL18" s="38"/>
      <c r="AM18" s="38"/>
      <c r="AN18" s="73">
        <f t="shared" ref="AN18" si="15">S18</f>
        <v>0.25</v>
      </c>
      <c r="AO18" s="73"/>
      <c r="AP18" s="53">
        <f t="shared" ref="AP18" si="16">IFERROR(IF(AO18/AN18&gt;1,1,AO18/AN18),0)</f>
        <v>0</v>
      </c>
      <c r="AQ18" s="38"/>
      <c r="AR18" s="38"/>
      <c r="AS18" s="77">
        <f t="shared" ref="AS18" si="17">T18</f>
        <v>1</v>
      </c>
      <c r="AT18" s="86">
        <f>IFERROR(Z18+AE18+AJ18+AO18,0)</f>
        <v>0.25</v>
      </c>
      <c r="AU18" s="57">
        <f>IFERROR(IF(AT18/AS18&gt;1,1,AT18/AS18),0)</f>
        <v>0.25</v>
      </c>
    </row>
    <row r="19" spans="1:47" s="6" customFormat="1" ht="195" x14ac:dyDescent="0.25">
      <c r="A19" s="37" t="s">
        <v>139</v>
      </c>
      <c r="B19" s="38" t="s">
        <v>140</v>
      </c>
      <c r="C19" s="38" t="s">
        <v>54</v>
      </c>
      <c r="D19" s="74" t="s">
        <v>55</v>
      </c>
      <c r="E19" s="38" t="s">
        <v>125</v>
      </c>
      <c r="F19" s="38" t="s">
        <v>126</v>
      </c>
      <c r="G19" s="38" t="s">
        <v>127</v>
      </c>
      <c r="H19" s="76" t="s">
        <v>128</v>
      </c>
      <c r="I19" s="38" t="s">
        <v>141</v>
      </c>
      <c r="J19" s="38" t="s">
        <v>60</v>
      </c>
      <c r="K19" s="38" t="s">
        <v>142</v>
      </c>
      <c r="L19" s="38" t="s">
        <v>143</v>
      </c>
      <c r="M19" s="40">
        <v>0</v>
      </c>
      <c r="N19" s="40" t="s">
        <v>144</v>
      </c>
      <c r="O19" s="40" t="s">
        <v>78</v>
      </c>
      <c r="P19" s="49">
        <v>0</v>
      </c>
      <c r="Q19" s="49">
        <v>0</v>
      </c>
      <c r="R19" s="49">
        <v>1</v>
      </c>
      <c r="S19" s="49">
        <v>0</v>
      </c>
      <c r="T19" s="43">
        <f>SUM(P19:S19)</f>
        <v>1</v>
      </c>
      <c r="U19" s="38" t="s">
        <v>145</v>
      </c>
      <c r="V19" s="38" t="s">
        <v>146</v>
      </c>
      <c r="W19" s="80" t="s">
        <v>135</v>
      </c>
      <c r="X19" s="38" t="s">
        <v>136</v>
      </c>
      <c r="Y19" s="73">
        <f t="shared" ref="Y19:Y21" si="18">P19</f>
        <v>0</v>
      </c>
      <c r="Z19" s="73">
        <v>0</v>
      </c>
      <c r="AA19" s="53">
        <f>IFERROR(IF(Z19/Y19&gt;1,1,Z19/Y19),0)</f>
        <v>0</v>
      </c>
      <c r="AB19" s="38" t="s">
        <v>147</v>
      </c>
      <c r="AC19" s="38" t="s">
        <v>147</v>
      </c>
      <c r="AD19" s="73">
        <f t="shared" ref="AD19:AD21" si="19">Q19</f>
        <v>0</v>
      </c>
      <c r="AE19" s="73"/>
      <c r="AF19" s="53">
        <f t="shared" ref="AF19:AF21" si="20">IFERROR(IF(AE19/AD19&gt;1,1,AE19/AD19),0)</f>
        <v>0</v>
      </c>
      <c r="AG19" s="38"/>
      <c r="AH19" s="38"/>
      <c r="AI19" s="73">
        <f t="shared" ref="AI19:AI21" si="21">R19</f>
        <v>1</v>
      </c>
      <c r="AJ19" s="73"/>
      <c r="AK19" s="53">
        <f t="shared" ref="AK19:AK21" si="22">IFERROR(IF(AJ19/AI19&gt;1,1,AJ19/AI19),0)</f>
        <v>0</v>
      </c>
      <c r="AL19" s="38"/>
      <c r="AM19" s="38"/>
      <c r="AN19" s="73">
        <f t="shared" ref="AN19:AN21" si="23">S19</f>
        <v>0</v>
      </c>
      <c r="AO19" s="73"/>
      <c r="AP19" s="53">
        <f t="shared" ref="AP19:AP21" si="24">IFERROR(IF(AO19/AN19&gt;1,1,AO19/AN19),0)</f>
        <v>0</v>
      </c>
      <c r="AQ19" s="38"/>
      <c r="AR19" s="38"/>
      <c r="AS19" s="77">
        <f t="shared" ref="AS19:AS21" si="25">T19</f>
        <v>1</v>
      </c>
      <c r="AT19" s="86">
        <f t="shared" ref="AT19:AT20" si="26">IFERROR(Z19+AE19+AJ19+AO19,0)</f>
        <v>0</v>
      </c>
      <c r="AU19" s="57">
        <f>IFERROR(IF(AT19/AS19&gt;1,1,AT19/AS19),0)</f>
        <v>0</v>
      </c>
    </row>
    <row r="20" spans="1:47" s="6" customFormat="1" ht="105" x14ac:dyDescent="0.25">
      <c r="A20" s="37" t="s">
        <v>148</v>
      </c>
      <c r="B20" s="38" t="s">
        <v>149</v>
      </c>
      <c r="C20" s="38" t="s">
        <v>54</v>
      </c>
      <c r="D20" s="74" t="s">
        <v>150</v>
      </c>
      <c r="E20" s="38" t="s">
        <v>151</v>
      </c>
      <c r="F20" s="38" t="s">
        <v>152</v>
      </c>
      <c r="G20" s="38" t="s">
        <v>127</v>
      </c>
      <c r="H20" s="76" t="s">
        <v>128</v>
      </c>
      <c r="I20" s="38" t="s">
        <v>153</v>
      </c>
      <c r="J20" s="38" t="s">
        <v>60</v>
      </c>
      <c r="K20" s="38" t="s">
        <v>154</v>
      </c>
      <c r="L20" s="38" t="s">
        <v>155</v>
      </c>
      <c r="M20" s="40" t="s">
        <v>156</v>
      </c>
      <c r="N20" s="40" t="s">
        <v>157</v>
      </c>
      <c r="O20" s="40" t="s">
        <v>78</v>
      </c>
      <c r="P20" s="73">
        <v>1</v>
      </c>
      <c r="Q20" s="73">
        <v>0</v>
      </c>
      <c r="R20" s="73">
        <v>0</v>
      </c>
      <c r="S20" s="73">
        <v>0</v>
      </c>
      <c r="T20" s="73">
        <f>SUM(P20:S20)</f>
        <v>1</v>
      </c>
      <c r="U20" s="38" t="s">
        <v>158</v>
      </c>
      <c r="V20" s="38" t="s">
        <v>159</v>
      </c>
      <c r="W20" s="80" t="s">
        <v>135</v>
      </c>
      <c r="X20" s="38" t="s">
        <v>160</v>
      </c>
      <c r="Y20" s="73">
        <f t="shared" si="18"/>
        <v>1</v>
      </c>
      <c r="Z20" s="73">
        <f>8/8</f>
        <v>1</v>
      </c>
      <c r="AA20" s="53">
        <f>IFERROR(IF(Z20/Y20&gt;1,1,Z20/Y20),0)</f>
        <v>1</v>
      </c>
      <c r="AB20" s="38"/>
      <c r="AC20" s="38" t="s">
        <v>161</v>
      </c>
      <c r="AD20" s="73">
        <f t="shared" si="19"/>
        <v>0</v>
      </c>
      <c r="AE20" s="73"/>
      <c r="AF20" s="53">
        <f t="shared" si="20"/>
        <v>0</v>
      </c>
      <c r="AG20" s="38"/>
      <c r="AH20" s="38"/>
      <c r="AI20" s="73">
        <f t="shared" si="21"/>
        <v>0</v>
      </c>
      <c r="AJ20" s="73"/>
      <c r="AK20" s="53">
        <f t="shared" si="22"/>
        <v>0</v>
      </c>
      <c r="AL20" s="38"/>
      <c r="AM20" s="38"/>
      <c r="AN20" s="73">
        <f t="shared" si="23"/>
        <v>0</v>
      </c>
      <c r="AO20" s="73"/>
      <c r="AP20" s="53">
        <f t="shared" si="24"/>
        <v>0</v>
      </c>
      <c r="AQ20" s="38"/>
      <c r="AR20" s="38"/>
      <c r="AS20" s="77">
        <f t="shared" si="25"/>
        <v>1</v>
      </c>
      <c r="AT20" s="86">
        <f t="shared" si="26"/>
        <v>1</v>
      </c>
      <c r="AU20" s="57">
        <f>IFERROR(IF(AT20/AS20&gt;1,1,AT20/AS20),0)</f>
        <v>1</v>
      </c>
    </row>
    <row r="21" spans="1:47" s="6" customFormat="1" ht="105" x14ac:dyDescent="0.25">
      <c r="A21" s="37" t="s">
        <v>162</v>
      </c>
      <c r="B21" s="38" t="s">
        <v>163</v>
      </c>
      <c r="C21" s="38" t="s">
        <v>54</v>
      </c>
      <c r="D21" s="74" t="s">
        <v>150</v>
      </c>
      <c r="E21" s="38" t="s">
        <v>151</v>
      </c>
      <c r="F21" s="38" t="s">
        <v>152</v>
      </c>
      <c r="G21" s="38" t="s">
        <v>127</v>
      </c>
      <c r="H21" s="76" t="s">
        <v>128</v>
      </c>
      <c r="I21" s="38" t="s">
        <v>153</v>
      </c>
      <c r="J21" s="38" t="s">
        <v>164</v>
      </c>
      <c r="K21" s="38" t="s">
        <v>165</v>
      </c>
      <c r="L21" s="38" t="s">
        <v>155</v>
      </c>
      <c r="M21" s="40" t="s">
        <v>166</v>
      </c>
      <c r="N21" s="40" t="s">
        <v>167</v>
      </c>
      <c r="O21" s="40" t="s">
        <v>168</v>
      </c>
      <c r="P21" s="73">
        <v>1</v>
      </c>
      <c r="Q21" s="73">
        <v>1</v>
      </c>
      <c r="R21" s="73">
        <v>1</v>
      </c>
      <c r="S21" s="73">
        <v>1</v>
      </c>
      <c r="T21" s="73">
        <f>AVERAGE(P21:S21)</f>
        <v>1</v>
      </c>
      <c r="U21" s="38" t="s">
        <v>158</v>
      </c>
      <c r="V21" s="38" t="s">
        <v>159</v>
      </c>
      <c r="W21" s="80" t="s">
        <v>135</v>
      </c>
      <c r="X21" s="38" t="s">
        <v>160</v>
      </c>
      <c r="Y21" s="73">
        <f t="shared" si="18"/>
        <v>1</v>
      </c>
      <c r="Z21" s="73">
        <f>53/58</f>
        <v>0.91379310344827591</v>
      </c>
      <c r="AA21" s="53">
        <f>IFERROR(IF(Z21/Y21&gt;1,1,Z21/Y21),0)</f>
        <v>0.91379310344827591</v>
      </c>
      <c r="AB21" s="38" t="s">
        <v>169</v>
      </c>
      <c r="AC21" s="38" t="s">
        <v>161</v>
      </c>
      <c r="AD21" s="73">
        <f t="shared" si="19"/>
        <v>1</v>
      </c>
      <c r="AE21" s="73"/>
      <c r="AF21" s="53">
        <f t="shared" si="20"/>
        <v>0</v>
      </c>
      <c r="AG21" s="38"/>
      <c r="AH21" s="38"/>
      <c r="AI21" s="73">
        <f t="shared" si="21"/>
        <v>1</v>
      </c>
      <c r="AJ21" s="73"/>
      <c r="AK21" s="53">
        <f t="shared" si="22"/>
        <v>0</v>
      </c>
      <c r="AL21" s="38"/>
      <c r="AM21" s="38"/>
      <c r="AN21" s="73">
        <f t="shared" si="23"/>
        <v>1</v>
      </c>
      <c r="AO21" s="73"/>
      <c r="AP21" s="53">
        <f t="shared" si="24"/>
        <v>0</v>
      </c>
      <c r="AQ21" s="38"/>
      <c r="AR21" s="38"/>
      <c r="AS21" s="77">
        <f t="shared" si="25"/>
        <v>1</v>
      </c>
      <c r="AT21" s="78">
        <f>IFERROR(AVERAGE(Z21,AE21,AJ21,AO21)*0.25,0)</f>
        <v>0.22844827586206898</v>
      </c>
      <c r="AU21" s="57">
        <f>IFERROR(IF(AT21/AS21&gt;1,1,AT21/AS21),0)</f>
        <v>0.22844827586206898</v>
      </c>
    </row>
    <row r="22" spans="1:47" s="2" customFormat="1" ht="15.75" x14ac:dyDescent="0.25">
      <c r="A22" s="41"/>
      <c r="B22" s="41" t="s">
        <v>170</v>
      </c>
      <c r="C22" s="41"/>
      <c r="D22" s="41"/>
      <c r="E22" s="41"/>
      <c r="F22" s="41"/>
      <c r="G22" s="41"/>
      <c r="H22" s="41"/>
      <c r="I22" s="41"/>
      <c r="J22" s="41"/>
      <c r="K22" s="41"/>
      <c r="L22" s="41"/>
      <c r="M22" s="41"/>
      <c r="N22" s="41"/>
      <c r="O22" s="41"/>
      <c r="P22" s="50"/>
      <c r="Q22" s="50"/>
      <c r="R22" s="50"/>
      <c r="S22" s="50"/>
      <c r="T22" s="50"/>
      <c r="U22" s="41"/>
      <c r="V22" s="41"/>
      <c r="W22" s="41"/>
      <c r="X22" s="41"/>
      <c r="Y22" s="50"/>
      <c r="Z22" s="45"/>
      <c r="AA22" s="54">
        <f>AVERAGE(AA18,AA20,AA21)*20%</f>
        <v>0.19425287356321841</v>
      </c>
      <c r="AB22" s="97"/>
      <c r="AC22" s="98"/>
      <c r="AD22" s="98"/>
      <c r="AE22" s="99"/>
      <c r="AF22" s="54">
        <f>SUM(AF18,AF21)*20%</f>
        <v>0</v>
      </c>
      <c r="AG22" s="97"/>
      <c r="AH22" s="98"/>
      <c r="AI22" s="98"/>
      <c r="AJ22" s="99"/>
      <c r="AK22" s="54">
        <f>SUM(AK18,AK19,AK21)*20%</f>
        <v>0</v>
      </c>
      <c r="AL22" s="97"/>
      <c r="AM22" s="98"/>
      <c r="AN22" s="98"/>
      <c r="AO22" s="99"/>
      <c r="AP22" s="54">
        <f>SUM(AP18,AP21)*20%</f>
        <v>0</v>
      </c>
      <c r="AQ22" s="100"/>
      <c r="AR22" s="101"/>
      <c r="AS22" s="101"/>
      <c r="AT22" s="102"/>
      <c r="AU22" s="54">
        <f>AVERAGE(AU18,AU20,AU21)*20%</f>
        <v>9.8563218390804605E-2</v>
      </c>
    </row>
    <row r="23" spans="1:47" s="3" customFormat="1" ht="18.75" x14ac:dyDescent="0.3">
      <c r="A23" s="25"/>
      <c r="B23" s="25" t="s">
        <v>171</v>
      </c>
      <c r="C23" s="25"/>
      <c r="D23" s="25"/>
      <c r="E23" s="25"/>
      <c r="F23" s="25"/>
      <c r="G23" s="25"/>
      <c r="H23" s="25"/>
      <c r="I23" s="25"/>
      <c r="J23" s="25"/>
      <c r="K23" s="25"/>
      <c r="L23" s="25"/>
      <c r="M23" s="25"/>
      <c r="N23" s="25"/>
      <c r="O23" s="25"/>
      <c r="P23" s="51"/>
      <c r="Q23" s="51"/>
      <c r="R23" s="51"/>
      <c r="S23" s="51"/>
      <c r="T23" s="51"/>
      <c r="U23" s="25"/>
      <c r="V23" s="25"/>
      <c r="W23" s="25"/>
      <c r="X23" s="25"/>
      <c r="Y23" s="51"/>
      <c r="Z23" s="46"/>
      <c r="AA23" s="55">
        <f>+AA17+AA22</f>
        <v>0.99425287356321845</v>
      </c>
      <c r="AB23" s="88"/>
      <c r="AC23" s="89"/>
      <c r="AD23" s="89"/>
      <c r="AE23" s="90"/>
      <c r="AF23" s="55">
        <f>+AF17+AF22</f>
        <v>0</v>
      </c>
      <c r="AG23" s="88"/>
      <c r="AH23" s="89"/>
      <c r="AI23" s="89"/>
      <c r="AJ23" s="90"/>
      <c r="AK23" s="55">
        <f>+AK17+AK22</f>
        <v>0</v>
      </c>
      <c r="AL23" s="88"/>
      <c r="AM23" s="89"/>
      <c r="AN23" s="89"/>
      <c r="AO23" s="90"/>
      <c r="AP23" s="55">
        <f>+AP17+AP22</f>
        <v>0</v>
      </c>
      <c r="AQ23" s="88"/>
      <c r="AR23" s="89"/>
      <c r="AS23" s="89"/>
      <c r="AT23" s="90"/>
      <c r="AU23" s="55">
        <f>+AU17+AU22</f>
        <v>0.28292685475444096</v>
      </c>
    </row>
  </sheetData>
  <sheetProtection formatCells="0" formatRows="0" insertRows="0" insertHyperlinks="0" deleteRows="0" sort="0" autoFilter="0" pivotTables="0"/>
  <mergeCells count="37">
    <mergeCell ref="F3:I3"/>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AB23:AE23"/>
    <mergeCell ref="AG23:AJ23"/>
    <mergeCell ref="AL23:AO23"/>
    <mergeCell ref="AQ23:AT23"/>
    <mergeCell ref="AB17:AE17"/>
    <mergeCell ref="AG17:AJ17"/>
    <mergeCell ref="AL17:AO17"/>
    <mergeCell ref="AQ17:AT17"/>
    <mergeCell ref="AB22:AE22"/>
    <mergeCell ref="AG22:AJ22"/>
    <mergeCell ref="AL22:AO22"/>
    <mergeCell ref="AQ22:AT22"/>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Y11:AA23 AK11:AK23 AF11:AF23 AP11:AP23 AU11:AU23" xr:uid="{2620A730-8CA7-472C-88BC-172E885C72B7}">
      <formula1>0</formula1>
      <formula2>1000000</formula2>
    </dataValidation>
  </dataValidations>
  <pageMargins left="0.7" right="0.7" top="0.75" bottom="0.75" header="0.3" footer="0.3"/>
  <pageSetup paperSize="9" orientation="portrait" r:id="rId1"/>
  <ignoredErrors>
    <ignoredError sqref="T14 AF17 AK17 AP17"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F11:F16 F18:F21</xm:sqref>
        </x14:dataValidation>
        <x14:dataValidation type="list" allowBlank="1" showInputMessage="1" showErrorMessage="1" xr:uid="{368CAFF5-BE04-4FFF-B338-51D69BA23554}">
          <x14:formula1>
            <xm:f>Listas!$F$2:$F$10</xm:f>
          </x14:formula1>
          <xm:sqref>G18:G21 G11:G16</xm:sqref>
        </x14:dataValidation>
        <x14:dataValidation type="list" allowBlank="1" showInputMessage="1" showErrorMessage="1" xr:uid="{644DEEAA-0D3C-4060-99CA-C576A2F91A4D}">
          <x14:formula1>
            <xm:f>Listas!$I$2:$I$4</xm:f>
          </x14:formula1>
          <xm:sqref>J11:J16 J18:J21</xm:sqref>
        </x14:dataValidation>
        <x14:dataValidation type="list" allowBlank="1" showInputMessage="1" showErrorMessage="1" xr:uid="{F27B990B-F8E1-43B0-B8F7-E94519E68711}">
          <x14:formula1>
            <xm:f>Listas!$J$2:$J$5</xm:f>
          </x14:formula1>
          <xm:sqref>O11:O16 O18:O21</xm:sqref>
        </x14:dataValidation>
        <x14:dataValidation type="list" allowBlank="1" showInputMessage="1" showErrorMessage="1" xr:uid="{04D58E5A-C535-424D-AAB5-8991AB9C5DFB}">
          <x14:formula1>
            <xm:f>Listas!$G$2:$G$9</xm:f>
          </x14:formula1>
          <xm:sqref>H11:H16 H18:H21</xm:sqref>
        </x14:dataValidation>
        <x14:dataValidation type="list" allowBlank="1" showInputMessage="1" showErrorMessage="1" xr:uid="{FAFEBD2F-5282-4B82-98B1-C87AACF170B0}">
          <x14:formula1>
            <xm:f>Listas!$C$2:$C$10</xm:f>
          </x14:formula1>
          <xm:sqref>D11:D16 D18:D21</xm:sqref>
        </x14:dataValidation>
        <x14:dataValidation type="list" allowBlank="1" showInputMessage="1" showErrorMessage="1" xr:uid="{520D2F01-9FDA-4008-9999-0E710FCEF4EB}">
          <x14:formula1>
            <xm:f>Listas!$D$2:$D$21</xm:f>
          </x14:formula1>
          <xm:sqref>E11:E16 E18:E21</xm:sqref>
        </x14:dataValidation>
        <x14:dataValidation type="list" allowBlank="1" showInputMessage="1" showErrorMessage="1" xr:uid="{80A19DC1-4D67-4B84-B2EE-734B5921D124}">
          <x14:formula1>
            <xm:f>Listas!$A$2:$A$25</xm:f>
          </x14:formula1>
          <xm:sqref>X11:X16 X18:X21</xm:sqref>
        </x14:dataValidation>
        <x14:dataValidation type="list" allowBlank="1" showInputMessage="1" showErrorMessage="1" xr:uid="{085547D8-D571-4659-8620-E369E4253A0D}">
          <x14:formula1>
            <xm:f>Listas!$B$2:$B$5</xm:f>
          </x14:formula1>
          <xm:sqref>C11:C16 C18:C21</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I11:I16 I18:I21</xm:sqref>
        </x14:dataValidation>
        <x14:dataValidation type="list" allowBlank="1" showInputMessage="1" showErrorMessage="1" error="Escriba un texto " promptTitle="Cualquier contenido" xr:uid="{00000000-0002-0000-0100-000001000000}">
          <x14:formula1>
            <xm:f>Listas!#REF!</xm:f>
          </x14:formula1>
          <xm:sqref>L24:L1048576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ColWidth="11.42578125" defaultRowHeight="15" x14ac:dyDescent="0.25"/>
  <cols>
    <col min="1" max="1" width="29" style="59" bestFit="1" customWidth="1"/>
    <col min="2" max="2" width="70.42578125" style="59" customWidth="1"/>
  </cols>
  <sheetData>
    <row r="1" spans="1:2" ht="21" x14ac:dyDescent="0.25">
      <c r="A1" s="137" t="s">
        <v>172</v>
      </c>
      <c r="B1" s="137"/>
    </row>
    <row r="2" spans="1:2" ht="21" x14ac:dyDescent="0.25">
      <c r="A2" s="60" t="s">
        <v>173</v>
      </c>
      <c r="B2" s="60" t="s">
        <v>7</v>
      </c>
    </row>
    <row r="3" spans="1:2" x14ac:dyDescent="0.25">
      <c r="A3" s="61" t="s">
        <v>2</v>
      </c>
      <c r="B3" s="62" t="s">
        <v>174</v>
      </c>
    </row>
    <row r="4" spans="1:2" ht="30" x14ac:dyDescent="0.25">
      <c r="A4" s="61" t="s">
        <v>175</v>
      </c>
      <c r="B4" s="62" t="s">
        <v>176</v>
      </c>
    </row>
    <row r="5" spans="1:2" x14ac:dyDescent="0.25">
      <c r="A5" s="61" t="s">
        <v>177</v>
      </c>
      <c r="B5" s="62" t="s">
        <v>178</v>
      </c>
    </row>
    <row r="6" spans="1:2" ht="45" x14ac:dyDescent="0.25">
      <c r="A6" s="61" t="s">
        <v>179</v>
      </c>
      <c r="B6" s="62" t="s">
        <v>180</v>
      </c>
    </row>
    <row r="7" spans="1:2" x14ac:dyDescent="0.25">
      <c r="A7" s="61" t="s">
        <v>181</v>
      </c>
      <c r="B7" s="62" t="s">
        <v>182</v>
      </c>
    </row>
    <row r="8" spans="1:2" x14ac:dyDescent="0.25">
      <c r="A8" s="61" t="s">
        <v>183</v>
      </c>
      <c r="B8" s="62" t="s">
        <v>182</v>
      </c>
    </row>
    <row r="9" spans="1:2" x14ac:dyDescent="0.25">
      <c r="A9" s="61" t="s">
        <v>184</v>
      </c>
      <c r="B9" s="62" t="s">
        <v>182</v>
      </c>
    </row>
    <row r="10" spans="1:2" ht="45" x14ac:dyDescent="0.25">
      <c r="A10" s="61" t="s">
        <v>185</v>
      </c>
      <c r="B10" s="62" t="s">
        <v>186</v>
      </c>
    </row>
    <row r="11" spans="1:2" ht="45" x14ac:dyDescent="0.25">
      <c r="A11" s="61" t="s">
        <v>187</v>
      </c>
      <c r="B11" s="62" t="s">
        <v>188</v>
      </c>
    </row>
    <row r="12" spans="1:2" ht="30" x14ac:dyDescent="0.25">
      <c r="A12" s="61" t="s">
        <v>189</v>
      </c>
      <c r="B12" s="62" t="s">
        <v>190</v>
      </c>
    </row>
    <row r="13" spans="1:2" ht="30" x14ac:dyDescent="0.25">
      <c r="A13" s="61" t="s">
        <v>191</v>
      </c>
      <c r="B13" s="62" t="s">
        <v>190</v>
      </c>
    </row>
    <row r="14" spans="1:2" ht="150" x14ac:dyDescent="0.25">
      <c r="A14" s="61" t="s">
        <v>192</v>
      </c>
      <c r="B14" s="62" t="s">
        <v>193</v>
      </c>
    </row>
    <row r="15" spans="1:2" ht="30" x14ac:dyDescent="0.25">
      <c r="A15" s="61" t="s">
        <v>194</v>
      </c>
      <c r="B15" s="62" t="s">
        <v>195</v>
      </c>
    </row>
    <row r="16" spans="1:2" ht="30" x14ac:dyDescent="0.25">
      <c r="A16" s="61" t="s">
        <v>196</v>
      </c>
      <c r="B16" s="62" t="s">
        <v>197</v>
      </c>
    </row>
    <row r="17" spans="1:2" ht="75" x14ac:dyDescent="0.25">
      <c r="A17" s="61" t="s">
        <v>198</v>
      </c>
      <c r="B17" s="62" t="s">
        <v>199</v>
      </c>
    </row>
    <row r="18" spans="1:2" ht="30" x14ac:dyDescent="0.25">
      <c r="A18" s="61" t="s">
        <v>200</v>
      </c>
      <c r="B18" s="62" t="s">
        <v>201</v>
      </c>
    </row>
    <row r="19" spans="1:2" ht="300" x14ac:dyDescent="0.25">
      <c r="A19" s="61" t="s">
        <v>202</v>
      </c>
      <c r="B19" s="62" t="s">
        <v>203</v>
      </c>
    </row>
    <row r="20" spans="1:2" ht="30" x14ac:dyDescent="0.25">
      <c r="A20" s="61" t="s">
        <v>204</v>
      </c>
      <c r="B20" s="62" t="s">
        <v>205</v>
      </c>
    </row>
    <row r="21" spans="1:2" ht="30" x14ac:dyDescent="0.25">
      <c r="A21" s="61" t="s">
        <v>206</v>
      </c>
      <c r="B21" s="62" t="s">
        <v>207</v>
      </c>
    </row>
    <row r="22" spans="1:2" ht="45" x14ac:dyDescent="0.25">
      <c r="A22" s="61" t="s">
        <v>208</v>
      </c>
      <c r="B22" s="62" t="s">
        <v>209</v>
      </c>
    </row>
    <row r="23" spans="1:2" ht="30" x14ac:dyDescent="0.25">
      <c r="A23" s="61" t="s">
        <v>210</v>
      </c>
      <c r="B23" s="62" t="s">
        <v>211</v>
      </c>
    </row>
    <row r="24" spans="1:2" ht="30" x14ac:dyDescent="0.25">
      <c r="A24" s="61" t="s">
        <v>212</v>
      </c>
      <c r="B24" s="62" t="s">
        <v>213</v>
      </c>
    </row>
    <row r="25" spans="1:2" ht="60" x14ac:dyDescent="0.25">
      <c r="A25" s="61" t="s">
        <v>214</v>
      </c>
      <c r="B25" s="62" t="s">
        <v>215</v>
      </c>
    </row>
    <row r="26" spans="1:2" ht="45" x14ac:dyDescent="0.25">
      <c r="A26" s="61" t="s">
        <v>216</v>
      </c>
      <c r="B26" s="62" t="s">
        <v>217</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baseColWidth="10" defaultColWidth="11.42578125" defaultRowHeight="15" x14ac:dyDescent="0.2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6" customFormat="1" x14ac:dyDescent="0.25">
      <c r="A1" s="36" t="s">
        <v>218</v>
      </c>
      <c r="B1" s="36" t="s">
        <v>28</v>
      </c>
      <c r="C1" s="36" t="s">
        <v>219</v>
      </c>
      <c r="D1" s="36" t="s">
        <v>220</v>
      </c>
      <c r="E1" s="36" t="s">
        <v>221</v>
      </c>
      <c r="F1" s="36" t="s">
        <v>222</v>
      </c>
      <c r="G1" s="36" t="s">
        <v>223</v>
      </c>
      <c r="H1" s="36" t="s">
        <v>224</v>
      </c>
      <c r="I1" s="36" t="s">
        <v>33</v>
      </c>
      <c r="J1" s="36" t="s">
        <v>38</v>
      </c>
      <c r="K1" s="36" t="s">
        <v>2</v>
      </c>
    </row>
    <row r="2" spans="1:11" x14ac:dyDescent="0.25">
      <c r="A2" t="s">
        <v>225</v>
      </c>
      <c r="B2" t="s">
        <v>226</v>
      </c>
      <c r="C2" s="20" t="s">
        <v>227</v>
      </c>
      <c r="D2" t="s">
        <v>228</v>
      </c>
      <c r="E2" t="s">
        <v>57</v>
      </c>
      <c r="F2" t="s">
        <v>229</v>
      </c>
      <c r="G2" t="s">
        <v>230</v>
      </c>
      <c r="H2" s="20" t="s">
        <v>231</v>
      </c>
      <c r="I2" t="s">
        <v>60</v>
      </c>
      <c r="J2" t="s">
        <v>78</v>
      </c>
      <c r="K2" s="12" t="s">
        <v>3</v>
      </c>
    </row>
    <row r="3" spans="1:11" x14ac:dyDescent="0.25">
      <c r="A3" t="s">
        <v>136</v>
      </c>
      <c r="B3" t="s">
        <v>232</v>
      </c>
      <c r="C3" s="20" t="s">
        <v>233</v>
      </c>
      <c r="D3" t="s">
        <v>234</v>
      </c>
      <c r="E3" t="s">
        <v>235</v>
      </c>
      <c r="F3" t="s">
        <v>236</v>
      </c>
      <c r="G3" t="s">
        <v>115</v>
      </c>
      <c r="H3" s="20" t="s">
        <v>237</v>
      </c>
      <c r="I3" t="s">
        <v>164</v>
      </c>
      <c r="J3" t="s">
        <v>168</v>
      </c>
      <c r="K3" s="12" t="s">
        <v>238</v>
      </c>
    </row>
    <row r="4" spans="1:11" x14ac:dyDescent="0.25">
      <c r="A4" t="s">
        <v>239</v>
      </c>
      <c r="B4" t="s">
        <v>54</v>
      </c>
      <c r="C4" s="20" t="s">
        <v>240</v>
      </c>
      <c r="D4" t="s">
        <v>241</v>
      </c>
      <c r="E4" t="s">
        <v>242</v>
      </c>
      <c r="F4" t="s">
        <v>127</v>
      </c>
      <c r="G4" t="s">
        <v>128</v>
      </c>
      <c r="H4" s="20" t="s">
        <v>243</v>
      </c>
      <c r="I4" t="s">
        <v>244</v>
      </c>
      <c r="J4" t="s">
        <v>64</v>
      </c>
      <c r="K4" s="12" t="s">
        <v>245</v>
      </c>
    </row>
    <row r="5" spans="1:11" x14ac:dyDescent="0.25">
      <c r="A5" t="s">
        <v>246</v>
      </c>
      <c r="B5" t="s">
        <v>59</v>
      </c>
      <c r="C5" s="20" t="s">
        <v>247</v>
      </c>
      <c r="D5" t="s">
        <v>248</v>
      </c>
      <c r="E5" t="s">
        <v>249</v>
      </c>
      <c r="F5" t="s">
        <v>58</v>
      </c>
      <c r="G5" t="s">
        <v>72</v>
      </c>
      <c r="H5" s="20" t="s">
        <v>116</v>
      </c>
      <c r="J5" t="s">
        <v>250</v>
      </c>
      <c r="K5" s="12" t="s">
        <v>251</v>
      </c>
    </row>
    <row r="6" spans="1:11" x14ac:dyDescent="0.25">
      <c r="A6" t="s">
        <v>252</v>
      </c>
      <c r="C6" s="20" t="s">
        <v>55</v>
      </c>
      <c r="D6" t="s">
        <v>253</v>
      </c>
      <c r="E6" t="s">
        <v>254</v>
      </c>
      <c r="F6" t="s">
        <v>255</v>
      </c>
      <c r="G6" t="s">
        <v>94</v>
      </c>
      <c r="H6" s="20" t="s">
        <v>256</v>
      </c>
      <c r="K6" s="12" t="s">
        <v>257</v>
      </c>
    </row>
    <row r="7" spans="1:11" x14ac:dyDescent="0.25">
      <c r="A7" t="s">
        <v>258</v>
      </c>
      <c r="C7" s="20" t="s">
        <v>150</v>
      </c>
      <c r="D7" t="s">
        <v>259</v>
      </c>
      <c r="E7" t="s">
        <v>260</v>
      </c>
      <c r="F7" t="s">
        <v>261</v>
      </c>
      <c r="G7" t="s">
        <v>262</v>
      </c>
      <c r="H7" s="20" t="s">
        <v>141</v>
      </c>
      <c r="K7" s="12" t="s">
        <v>263</v>
      </c>
    </row>
    <row r="8" spans="1:11" x14ac:dyDescent="0.25">
      <c r="A8" t="s">
        <v>264</v>
      </c>
      <c r="C8" s="20" t="s">
        <v>265</v>
      </c>
      <c r="D8" t="s">
        <v>266</v>
      </c>
      <c r="E8" t="s">
        <v>267</v>
      </c>
      <c r="F8" t="s">
        <v>268</v>
      </c>
      <c r="G8" t="s">
        <v>269</v>
      </c>
      <c r="H8" s="20" t="s">
        <v>270</v>
      </c>
      <c r="K8" s="12" t="s">
        <v>271</v>
      </c>
    </row>
    <row r="9" spans="1:11" x14ac:dyDescent="0.25">
      <c r="A9" t="s">
        <v>272</v>
      </c>
      <c r="C9" s="20" t="s">
        <v>247</v>
      </c>
      <c r="D9" t="s">
        <v>273</v>
      </c>
      <c r="E9" t="s">
        <v>274</v>
      </c>
      <c r="F9" t="s">
        <v>275</v>
      </c>
      <c r="G9" s="20" t="s">
        <v>59</v>
      </c>
      <c r="H9" s="20" t="s">
        <v>276</v>
      </c>
      <c r="K9" s="12" t="s">
        <v>277</v>
      </c>
    </row>
    <row r="10" spans="1:11" x14ac:dyDescent="0.25">
      <c r="A10" t="s">
        <v>67</v>
      </c>
      <c r="C10" s="20" t="s">
        <v>59</v>
      </c>
      <c r="D10" t="s">
        <v>278</v>
      </c>
      <c r="E10" t="s">
        <v>152</v>
      </c>
      <c r="F10" t="s">
        <v>279</v>
      </c>
      <c r="H10" s="20" t="s">
        <v>280</v>
      </c>
      <c r="K10" s="12" t="s">
        <v>281</v>
      </c>
    </row>
    <row r="11" spans="1:11" x14ac:dyDescent="0.25">
      <c r="A11" t="s">
        <v>102</v>
      </c>
      <c r="C11" s="20"/>
      <c r="D11" t="s">
        <v>282</v>
      </c>
      <c r="E11" t="s">
        <v>283</v>
      </c>
      <c r="H11" s="20" t="s">
        <v>284</v>
      </c>
      <c r="K11" s="12" t="s">
        <v>285</v>
      </c>
    </row>
    <row r="12" spans="1:11" ht="17.25" customHeight="1" x14ac:dyDescent="0.25">
      <c r="A12" t="s">
        <v>286</v>
      </c>
      <c r="C12" s="20"/>
      <c r="D12" t="s">
        <v>287</v>
      </c>
      <c r="E12" t="s">
        <v>126</v>
      </c>
      <c r="H12" s="20" t="s">
        <v>288</v>
      </c>
      <c r="K12" s="12" t="s">
        <v>289</v>
      </c>
    </row>
    <row r="13" spans="1:11" x14ac:dyDescent="0.25">
      <c r="A13" t="s">
        <v>290</v>
      </c>
      <c r="D13" t="s">
        <v>56</v>
      </c>
      <c r="E13" t="s">
        <v>291</v>
      </c>
      <c r="H13" s="20" t="s">
        <v>292</v>
      </c>
      <c r="K13" s="12" t="s">
        <v>293</v>
      </c>
    </row>
    <row r="14" spans="1:11" x14ac:dyDescent="0.25">
      <c r="A14" t="s">
        <v>294</v>
      </c>
      <c r="D14" t="s">
        <v>151</v>
      </c>
      <c r="H14" s="20" t="s">
        <v>153</v>
      </c>
      <c r="I14" s="12"/>
      <c r="K14" s="12" t="s">
        <v>295</v>
      </c>
    </row>
    <row r="15" spans="1:11" x14ac:dyDescent="0.25">
      <c r="A15" t="s">
        <v>296</v>
      </c>
      <c r="D15" t="s">
        <v>125</v>
      </c>
      <c r="H15" s="20" t="s">
        <v>129</v>
      </c>
      <c r="I15" s="12"/>
      <c r="K15" s="12" t="s">
        <v>297</v>
      </c>
    </row>
    <row r="16" spans="1:11" x14ac:dyDescent="0.25">
      <c r="A16" t="s">
        <v>298</v>
      </c>
      <c r="D16" t="s">
        <v>299</v>
      </c>
      <c r="H16" s="20" t="s">
        <v>73</v>
      </c>
      <c r="I16" s="12"/>
      <c r="K16" s="12" t="s">
        <v>300</v>
      </c>
    </row>
    <row r="17" spans="1:11" x14ac:dyDescent="0.25">
      <c r="A17" t="s">
        <v>301</v>
      </c>
      <c r="D17" t="s">
        <v>302</v>
      </c>
      <c r="H17" s="20" t="s">
        <v>303</v>
      </c>
      <c r="I17" s="12"/>
      <c r="K17" s="12" t="s">
        <v>304</v>
      </c>
    </row>
    <row r="18" spans="1:11" x14ac:dyDescent="0.25">
      <c r="A18" t="s">
        <v>305</v>
      </c>
      <c r="D18" t="s">
        <v>306</v>
      </c>
      <c r="H18" s="20" t="s">
        <v>95</v>
      </c>
      <c r="I18" s="12"/>
      <c r="K18" s="12" t="s">
        <v>307</v>
      </c>
    </row>
    <row r="19" spans="1:11" x14ac:dyDescent="0.25">
      <c r="A19" t="s">
        <v>308</v>
      </c>
      <c r="D19" t="s">
        <v>309</v>
      </c>
      <c r="H19" s="20" t="s">
        <v>310</v>
      </c>
      <c r="I19" s="12"/>
      <c r="K19" s="12" t="s">
        <v>311</v>
      </c>
    </row>
    <row r="20" spans="1:11" x14ac:dyDescent="0.25">
      <c r="A20" t="s">
        <v>312</v>
      </c>
      <c r="D20" t="s">
        <v>313</v>
      </c>
      <c r="H20" s="20" t="s">
        <v>314</v>
      </c>
      <c r="I20" s="12"/>
      <c r="K20" s="12" t="s">
        <v>315</v>
      </c>
    </row>
    <row r="21" spans="1:11" x14ac:dyDescent="0.25">
      <c r="A21" t="s">
        <v>316</v>
      </c>
      <c r="D21" t="s">
        <v>59</v>
      </c>
      <c r="G21" s="20"/>
      <c r="H21" s="20" t="s">
        <v>317</v>
      </c>
      <c r="I21" s="12"/>
    </row>
    <row r="22" spans="1:11" x14ac:dyDescent="0.25">
      <c r="A22" t="s">
        <v>318</v>
      </c>
      <c r="H22" s="20" t="s">
        <v>59</v>
      </c>
    </row>
    <row r="23" spans="1:11" x14ac:dyDescent="0.25">
      <c r="A23" t="s">
        <v>319</v>
      </c>
    </row>
    <row r="24" spans="1:11" x14ac:dyDescent="0.25">
      <c r="A24" t="s">
        <v>320</v>
      </c>
    </row>
    <row r="25" spans="1:11" x14ac:dyDescent="0.25">
      <c r="A25" t="s">
        <v>321</v>
      </c>
    </row>
    <row r="26" spans="1:11" x14ac:dyDescent="0.25">
      <c r="H26" s="20"/>
    </row>
    <row r="28" spans="1:11" x14ac:dyDescent="0.25">
      <c r="H28" s="20"/>
    </row>
    <row r="29" spans="1:11" x14ac:dyDescent="0.25">
      <c r="H29" s="20"/>
    </row>
    <row r="30" spans="1:11" x14ac:dyDescent="0.25">
      <c r="H30" s="20"/>
    </row>
    <row r="31" spans="1:11" x14ac:dyDescent="0.25">
      <c r="H31" s="20"/>
    </row>
    <row r="32" spans="1:11" x14ac:dyDescent="0.25">
      <c r="H32" s="20"/>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173BF973-6034-478C-9341-158C879382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2026-05-08T23:15:47Z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