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1"/>
  <workbookPr defaultThemeVersion="166925"/>
  <mc:AlternateContent xmlns:mc="http://schemas.openxmlformats.org/markup-compatibility/2006">
    <mc:Choice Requires="x15">
      <x15ac:absPath xmlns:x15ac="http://schemas.microsoft.com/office/spreadsheetml/2010/11/ac" url="https://gobiernobogota-my.sharepoint.com/personal/dora_guevara_gobiernobogota_gov_co/Documents/1.OAP/1 PLANES 2024/PLANES ALCALDIAS2024/11 SUBA/"/>
    </mc:Choice>
  </mc:AlternateContent>
  <xr:revisionPtr revIDLastSave="512" documentId="13_ncr:1_{C464A9F3-E641-4014-A28A-31B6273F5A59}" xr6:coauthVersionLast="47" xr6:coauthVersionMax="47" xr10:uidLastSave="{9735D4DB-E0E4-42D0-B1AD-22E759D96DCF}"/>
  <bookViews>
    <workbookView xWindow="-120" yWindow="-120" windowWidth="29040" windowHeight="15840" xr2:uid="{00000000-000D-0000-FFFF-FFFF00000000}"/>
  </bookViews>
  <sheets>
    <sheet name="Hoja1" sheetId="1" r:id="rId1"/>
    <sheet name="Listas" sheetId="2" state="hidden"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Q24" i="1" l="1"/>
  <c r="AQ20" i="1"/>
  <c r="AQ19" i="1"/>
  <c r="AQ18" i="1"/>
  <c r="AQ17" i="1"/>
  <c r="AQ16" i="1"/>
  <c r="AL40" i="1"/>
  <c r="AQ38" i="1"/>
  <c r="AK38" i="1"/>
  <c r="AQ23" i="1"/>
  <c r="AQ22" i="1"/>
  <c r="AQ21" i="1"/>
  <c r="AG40" i="1"/>
  <c r="AP40" i="1"/>
  <c r="AQ37" i="1"/>
  <c r="AP37" i="1"/>
  <c r="AQ36" i="1" l="1"/>
  <c r="AQ39" i="1"/>
  <c r="AQ40" i="1"/>
  <c r="AQ35" i="1"/>
  <c r="AQ34" i="1"/>
  <c r="AQ26" i="1"/>
  <c r="AQ27" i="1"/>
  <c r="AQ28" i="1"/>
  <c r="AQ29" i="1"/>
  <c r="AQ30" i="1"/>
  <c r="AQ31" i="1"/>
  <c r="AQ32" i="1"/>
  <c r="AQ25" i="1"/>
  <c r="W19" i="1"/>
  <c r="W20" i="1" l="1"/>
  <c r="AR40" i="1" l="1"/>
  <c r="AK40" i="1"/>
  <c r="AM40" i="1" s="1"/>
  <c r="AF40" i="1"/>
  <c r="AH40" i="1" s="1"/>
  <c r="AA40" i="1"/>
  <c r="AC40" i="1" s="1"/>
  <c r="X40" i="1"/>
  <c r="AP39" i="1"/>
  <c r="AR39" i="1" s="1"/>
  <c r="X39" i="1"/>
  <c r="AP38" i="1"/>
  <c r="AR38" i="1" s="1"/>
  <c r="AM38" i="1"/>
  <c r="AA38" i="1"/>
  <c r="AC38" i="1" s="1"/>
  <c r="AR37" i="1"/>
  <c r="AK37" i="1"/>
  <c r="AF37" i="1"/>
  <c r="AH37" i="1" s="1"/>
  <c r="AA37" i="1"/>
  <c r="X37" i="1"/>
  <c r="AP36" i="1"/>
  <c r="AR36" i="1" s="1"/>
  <c r="AK36" i="1"/>
  <c r="AM36" i="1" s="1"/>
  <c r="AF36" i="1"/>
  <c r="AH36" i="1" s="1"/>
  <c r="AA36" i="1"/>
  <c r="AC36" i="1" s="1"/>
  <c r="AP35" i="1"/>
  <c r="AR35" i="1" s="1"/>
  <c r="AK35" i="1"/>
  <c r="AM35" i="1" s="1"/>
  <c r="AF35" i="1"/>
  <c r="AH35" i="1" s="1"/>
  <c r="AA35" i="1"/>
  <c r="AC35" i="1" s="1"/>
  <c r="X35" i="1"/>
  <c r="AP34" i="1"/>
  <c r="AR34" i="1" s="1"/>
  <c r="AK34" i="1"/>
  <c r="AM34" i="1" s="1"/>
  <c r="AA34" i="1"/>
  <c r="AC34" i="1" s="1"/>
  <c r="P32" i="1"/>
  <c r="P31" i="1"/>
  <c r="P30" i="1"/>
  <c r="P29" i="1"/>
  <c r="P28" i="1"/>
  <c r="P27" i="1"/>
  <c r="P26" i="1"/>
  <c r="P25" i="1"/>
  <c r="AP25" i="1" s="1"/>
  <c r="X41" i="1" l="1"/>
  <c r="AR41" i="1"/>
  <c r="AP16" i="1"/>
  <c r="AR16" i="1" s="1"/>
  <c r="AK16" i="1"/>
  <c r="AM16" i="1" s="1"/>
  <c r="AM41" i="1"/>
  <c r="AP32" i="1"/>
  <c r="AR32" i="1" s="1"/>
  <c r="AP31" i="1"/>
  <c r="AR31" i="1" s="1"/>
  <c r="AP30" i="1"/>
  <c r="AR30" i="1" s="1"/>
  <c r="AP29" i="1"/>
  <c r="AR29" i="1" s="1"/>
  <c r="AP28" i="1"/>
  <c r="AR28" i="1" s="1"/>
  <c r="AP27" i="1"/>
  <c r="AR27" i="1" s="1"/>
  <c r="AP26" i="1"/>
  <c r="AR26" i="1" s="1"/>
  <c r="AR25" i="1"/>
  <c r="AP24" i="1"/>
  <c r="AR24" i="1" s="1"/>
  <c r="AP23" i="1"/>
  <c r="AR23" i="1" s="1"/>
  <c r="AP22" i="1"/>
  <c r="AR22" i="1" s="1"/>
  <c r="AP21" i="1"/>
  <c r="AP20" i="1"/>
  <c r="AR20" i="1" s="1"/>
  <c r="AP19" i="1"/>
  <c r="AR19" i="1" s="1"/>
  <c r="AP18" i="1"/>
  <c r="AR18" i="1" s="1"/>
  <c r="AP17" i="1"/>
  <c r="AR17" i="1" s="1"/>
  <c r="AK32" i="1"/>
  <c r="AM32" i="1" s="1"/>
  <c r="AK31" i="1"/>
  <c r="AM31" i="1" s="1"/>
  <c r="AK30" i="1"/>
  <c r="AM30" i="1" s="1"/>
  <c r="AK29" i="1"/>
  <c r="AM29" i="1" s="1"/>
  <c r="AK28" i="1"/>
  <c r="AM28" i="1" s="1"/>
  <c r="AK27" i="1"/>
  <c r="AM27" i="1" s="1"/>
  <c r="AK26" i="1"/>
  <c r="AM26" i="1" s="1"/>
  <c r="AK25" i="1"/>
  <c r="AM25" i="1" s="1"/>
  <c r="AK24" i="1"/>
  <c r="AM24" i="1" s="1"/>
  <c r="AK23" i="1"/>
  <c r="AM23" i="1" s="1"/>
  <c r="AK22" i="1"/>
  <c r="AM22" i="1" s="1"/>
  <c r="AK21" i="1"/>
  <c r="AM21" i="1" s="1"/>
  <c r="AK20" i="1"/>
  <c r="AM20" i="1" s="1"/>
  <c r="AK19" i="1"/>
  <c r="AM19" i="1" s="1"/>
  <c r="AK18" i="1"/>
  <c r="AM18" i="1" s="1"/>
  <c r="AK17" i="1"/>
  <c r="AM17" i="1" s="1"/>
  <c r="AH41" i="1"/>
  <c r="AF32" i="1"/>
  <c r="AH32" i="1" s="1"/>
  <c r="AF31" i="1"/>
  <c r="AH31" i="1" s="1"/>
  <c r="AF30" i="1"/>
  <c r="AH30" i="1" s="1"/>
  <c r="AF29" i="1"/>
  <c r="AH29" i="1" s="1"/>
  <c r="AF28" i="1"/>
  <c r="AH28" i="1" s="1"/>
  <c r="AF27" i="1"/>
  <c r="AH27" i="1" s="1"/>
  <c r="AF26" i="1"/>
  <c r="AH26" i="1" s="1"/>
  <c r="AF25" i="1"/>
  <c r="AH25" i="1" s="1"/>
  <c r="AF24" i="1"/>
  <c r="AF23" i="1"/>
  <c r="AH23" i="1" s="1"/>
  <c r="AF22" i="1"/>
  <c r="AH22" i="1" s="1"/>
  <c r="AF21" i="1"/>
  <c r="AH21" i="1" s="1"/>
  <c r="AF20" i="1"/>
  <c r="AH20" i="1" s="1"/>
  <c r="AF19" i="1"/>
  <c r="AH19" i="1" s="1"/>
  <c r="AF18" i="1"/>
  <c r="AH18" i="1" s="1"/>
  <c r="AF17" i="1"/>
  <c r="AH17" i="1" s="1"/>
  <c r="AF16" i="1"/>
  <c r="AC41" i="1"/>
  <c r="AA32" i="1"/>
  <c r="AC32" i="1" s="1"/>
  <c r="AA31" i="1"/>
  <c r="AC31" i="1" s="1"/>
  <c r="AA30" i="1"/>
  <c r="AC30" i="1" s="1"/>
  <c r="AA29" i="1"/>
  <c r="AC29" i="1" s="1"/>
  <c r="AA28" i="1"/>
  <c r="AC28" i="1" s="1"/>
  <c r="AA27" i="1"/>
  <c r="AC27" i="1" s="1"/>
  <c r="AA26" i="1"/>
  <c r="AC26" i="1" s="1"/>
  <c r="AA25" i="1"/>
  <c r="AC25" i="1" s="1"/>
  <c r="AA24" i="1"/>
  <c r="AA23" i="1"/>
  <c r="AC23" i="1" s="1"/>
  <c r="AA22" i="1"/>
  <c r="AC22" i="1" s="1"/>
  <c r="AA21" i="1"/>
  <c r="AC21" i="1" s="1"/>
  <c r="AA20" i="1"/>
  <c r="AC20" i="1" s="1"/>
  <c r="AA19" i="1"/>
  <c r="AC19" i="1" s="1"/>
  <c r="AA18" i="1"/>
  <c r="AC18" i="1" s="1"/>
  <c r="AA17" i="1"/>
  <c r="AC17" i="1" s="1"/>
  <c r="AA16" i="1"/>
  <c r="V32" i="1"/>
  <c r="X32" i="1" s="1"/>
  <c r="V31" i="1"/>
  <c r="X31" i="1" s="1"/>
  <c r="V30" i="1"/>
  <c r="X30" i="1" s="1"/>
  <c r="V29" i="1"/>
  <c r="X29" i="1" s="1"/>
  <c r="V28" i="1"/>
  <c r="X28" i="1" s="1"/>
  <c r="V27" i="1"/>
  <c r="X27" i="1" s="1"/>
  <c r="V26" i="1"/>
  <c r="X26" i="1" s="1"/>
  <c r="V25" i="1"/>
  <c r="X25" i="1" s="1"/>
  <c r="V23" i="1"/>
  <c r="V22" i="1"/>
  <c r="X22" i="1" s="1"/>
  <c r="V21" i="1"/>
  <c r="V20" i="1"/>
  <c r="X20" i="1" s="1"/>
  <c r="V19" i="1"/>
  <c r="X19" i="1" s="1"/>
  <c r="V18" i="1"/>
  <c r="X18" i="1" s="1"/>
  <c r="V17" i="1"/>
  <c r="X17" i="1" s="1"/>
  <c r="AC33" i="1" l="1"/>
  <c r="AC42" i="1" s="1"/>
  <c r="X33" i="1"/>
  <c r="X42" i="1" s="1"/>
  <c r="AM33" i="1"/>
  <c r="AM42" i="1" s="1"/>
  <c r="AH33" i="1"/>
  <c r="AH42" i="1" s="1"/>
  <c r="AR21" i="1"/>
  <c r="AR33" i="1" s="1"/>
  <c r="AR42"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Yamile Espinosa Galindo</author>
  </authors>
  <commentList>
    <comment ref="F4" authorId="0" shapeId="0" xr:uid="{00000000-0006-0000-0000-000001000000}">
      <text>
        <r>
          <rPr>
            <b/>
            <sz val="9"/>
            <color indexed="81"/>
            <rFont val="Tahoma"/>
            <family val="2"/>
          </rPr>
          <t>Cuadro que resume los cambios realizados de una versión a otra</t>
        </r>
      </text>
    </comment>
    <comment ref="F5" authorId="0" shapeId="0" xr:uid="{00000000-0006-0000-0000-000002000000}">
      <text>
        <r>
          <rPr>
            <b/>
            <sz val="9"/>
            <color indexed="81"/>
            <rFont val="Tahoma"/>
            <family val="2"/>
          </rPr>
          <t xml:space="preserve">Número consecutivo de la versión generada </t>
        </r>
      </text>
    </comment>
    <comment ref="G5" authorId="0" shapeId="0" xr:uid="{00000000-0006-0000-0000-000003000000}">
      <text>
        <r>
          <rPr>
            <b/>
            <sz val="9"/>
            <color indexed="81"/>
            <rFont val="Tahoma"/>
            <family val="2"/>
          </rPr>
          <t>Fecha de la versión generada</t>
        </r>
      </text>
    </comment>
    <comment ref="H5" authorId="0" shapeId="0" xr:uid="{00000000-0006-0000-0000-000004000000}">
      <text>
        <r>
          <rPr>
            <b/>
            <sz val="9"/>
            <color indexed="81"/>
            <rFont val="Tahoma"/>
            <family val="2"/>
          </rPr>
          <t>Breve descripción del cambio realizado en la nueva versión</t>
        </r>
      </text>
    </comment>
    <comment ref="C13" authorId="0" shapeId="0" xr:uid="{00000000-0006-0000-0000-000005000000}">
      <text>
        <r>
          <rPr>
            <b/>
            <sz val="9"/>
            <color indexed="81"/>
            <rFont val="Tahoma"/>
            <family val="2"/>
          </rPr>
          <t>Indique el nombre del proceso al cual está asociada la meta</t>
        </r>
      </text>
    </comment>
    <comment ref="A15" authorId="0" shapeId="0" xr:uid="{00000000-0006-0000-0000-000006000000}">
      <text>
        <r>
          <rPr>
            <b/>
            <sz val="9"/>
            <color indexed="81"/>
            <rFont val="Tahoma"/>
            <family val="2"/>
          </rPr>
          <t>Incluya el número del objetivo estratégico, de acuerdo con lo adoptado en el Plan Estratégico Institucional</t>
        </r>
      </text>
    </comment>
    <comment ref="B15" authorId="0" shapeId="0" xr:uid="{00000000-0006-0000-0000-000007000000}">
      <text>
        <r>
          <rPr>
            <b/>
            <sz val="9"/>
            <color indexed="81"/>
            <rFont val="Tahoma"/>
            <family val="2"/>
          </rPr>
          <t>Incluya el objetivo estratégico, de acuerdo con lo adoptado en el Plan Estratégico Institucional, al cual se asocia la meta</t>
        </r>
      </text>
    </comment>
    <comment ref="D15" authorId="0" shapeId="0" xr:uid="{00000000-0006-0000-0000-000008000000}">
      <text>
        <r>
          <rPr>
            <b/>
            <sz val="9"/>
            <color indexed="81"/>
            <rFont val="Tahoma"/>
            <family val="2"/>
          </rPr>
          <t>Escriba el número de la meta, en orden consecutivo</t>
        </r>
      </text>
    </comment>
    <comment ref="E15" authorId="0" shapeId="0" xr:uid="{00000000-0006-0000-0000-000009000000}">
      <text>
        <r>
          <rPr>
            <b/>
            <sz val="9"/>
            <color indexed="81"/>
            <rFont val="Tahoma"/>
            <family val="2"/>
          </rPr>
          <t xml:space="preserve">Son el resultado aceptable que se espera alcanzar en un periodo de tiempo a través de la ejecución y/o cumplimiento de los entregables. 
Se debe redactar la meta iniciando con un verbo en infinitivo fuerte, seguido de una magnitud o cantidad, una unidad de medida que se encuentre en términos numéricos o porcentuales y finalmente el complemento.
verbo + magnitud + unidad de medida + complemento
</t>
        </r>
      </text>
    </comment>
    <comment ref="F15" authorId="0" shapeId="0" xr:uid="{00000000-0006-0000-0000-00000A000000}">
      <text>
        <r>
          <rPr>
            <b/>
            <sz val="9"/>
            <color indexed="81"/>
            <rFont val="Tahoma"/>
            <family val="2"/>
          </rPr>
          <t xml:space="preserve">Seleccione la opción que corresponda
</t>
        </r>
      </text>
    </comment>
    <comment ref="G15" authorId="0" shapeId="0" xr:uid="{00000000-0006-0000-0000-00000B000000}">
      <text>
        <r>
          <rPr>
            <b/>
            <sz val="9"/>
            <color indexed="81"/>
            <rFont val="Tahoma"/>
            <family val="2"/>
          </rPr>
          <t>Indique un nombre corto que refleje lo que pretende medir. 
Ej. Porcentaje de giros acumulados</t>
        </r>
      </text>
    </comment>
    <comment ref="H15" authorId="0" shapeId="0" xr:uid="{00000000-0006-0000-0000-00000C000000}">
      <text>
        <r>
          <rPr>
            <b/>
            <sz val="9"/>
            <color indexed="81"/>
            <rFont val="Tahoma"/>
            <family val="2"/>
          </rPr>
          <t>Indique la fórmula (relación entre variables) que permite medir el cumplimiento de la meta. Debe existir una coherencia lógica entre la magnitud y unidad de medida de la meta y las variables del indicador</t>
        </r>
      </text>
    </comment>
    <comment ref="I15" authorId="0" shapeId="0" xr:uid="{00000000-0006-0000-0000-00000D000000}">
      <text>
        <r>
          <rPr>
            <b/>
            <sz val="9"/>
            <color indexed="81"/>
            <rFont val="Tahoma"/>
            <family val="2"/>
          </rPr>
          <t>Valor inicial que se toma como referencia para comparar el avance de la meta. Es imporante indicar la magnitud, unidad de medida y la vigencia en la cual se obtuvo</t>
        </r>
      </text>
    </comment>
    <comment ref="J15" authorId="0" shapeId="0" xr:uid="{00000000-0006-0000-0000-00000E000000}">
      <text>
        <r>
          <rPr>
            <b/>
            <sz val="9"/>
            <color indexed="81"/>
            <rFont val="Tahoma"/>
            <family val="2"/>
          </rPr>
          <t>Indique el tipo de programación que corresponde: 
- Suma
- Constante
- Creciente
- Decreciente 
Este tipo depende de la forma en que se acumulan los resultados del indicador trimestralmente para la vigencia. Ver Manual PLE-PIN-M002</t>
        </r>
      </text>
    </comment>
    <comment ref="K15" authorId="0" shapeId="0" xr:uid="{00000000-0006-0000-0000-00000F000000}">
      <text>
        <r>
          <rPr>
            <b/>
            <sz val="9"/>
            <color indexed="81"/>
            <rFont val="Tahoma"/>
            <family val="2"/>
          </rPr>
          <t xml:space="preserve">Indique la forma en la que se expresa la magnitud de la meta. Ej. Porcentaje, actuaciones administrativas, informes, etc. </t>
        </r>
        <r>
          <rPr>
            <sz val="9"/>
            <color indexed="81"/>
            <rFont val="Tahoma"/>
            <family val="2"/>
          </rPr>
          <t xml:space="preserve">
</t>
        </r>
      </text>
    </comment>
    <comment ref="L15" authorId="0" shapeId="0" xr:uid="{00000000-0006-0000-0000-000010000000}">
      <text>
        <r>
          <rPr>
            <b/>
            <sz val="9"/>
            <color indexed="81"/>
            <rFont val="Tahoma"/>
            <family val="2"/>
          </rPr>
          <t xml:space="preserve">Indique la magnitud programada para el trimestre. </t>
        </r>
      </text>
    </comment>
    <comment ref="M15" authorId="0" shapeId="0" xr:uid="{00000000-0006-0000-0000-000011000000}">
      <text>
        <r>
          <rPr>
            <b/>
            <sz val="9"/>
            <color indexed="81"/>
            <rFont val="Tahoma"/>
            <family val="2"/>
          </rPr>
          <t xml:space="preserve">Indique la magnitud programada para el trimestre. </t>
        </r>
      </text>
    </comment>
    <comment ref="N15" authorId="0" shapeId="0" xr:uid="{00000000-0006-0000-0000-000012000000}">
      <text>
        <r>
          <rPr>
            <b/>
            <sz val="9"/>
            <color indexed="81"/>
            <rFont val="Tahoma"/>
            <family val="2"/>
          </rPr>
          <t xml:space="preserve">Indique la magnitud programada para el trimestre. </t>
        </r>
      </text>
    </comment>
    <comment ref="O15" authorId="0" shapeId="0" xr:uid="{00000000-0006-0000-0000-000013000000}">
      <text>
        <r>
          <rPr>
            <b/>
            <sz val="9"/>
            <color indexed="81"/>
            <rFont val="Tahoma"/>
            <family val="2"/>
          </rPr>
          <t xml:space="preserve">Indique la magnitud programada para el trimestre. </t>
        </r>
      </text>
    </comment>
    <comment ref="P15" authorId="0" shapeId="0" xr:uid="{00000000-0006-0000-0000-000014000000}">
      <text>
        <r>
          <rPr>
            <b/>
            <sz val="9"/>
            <color indexed="81"/>
            <rFont val="Tahoma"/>
            <family val="2"/>
          </rPr>
          <t>Indique la programación total de la vigencia. 
Debe ser coherente con la meta.</t>
        </r>
      </text>
    </comment>
    <comment ref="Q15" authorId="0" shapeId="0" xr:uid="{00000000-0006-0000-0000-000015000000}">
      <text>
        <r>
          <rPr>
            <b/>
            <sz val="9"/>
            <color indexed="81"/>
            <rFont val="Tahoma"/>
            <family val="2"/>
          </rPr>
          <t xml:space="preserve">Indique el tipo de indicador: 
- Eficancia 
- Eficiencia 
- Efectividad </t>
        </r>
      </text>
    </comment>
    <comment ref="R15" authorId="0" shapeId="0" xr:uid="{00000000-0006-0000-0000-000016000000}">
      <text>
        <r>
          <rPr>
            <b/>
            <sz val="9"/>
            <color indexed="81"/>
            <rFont val="Tahoma"/>
            <family val="2"/>
          </rPr>
          <t>Indique la evidencia a presentar del cumplimiento de la meta. Se debe redactar de forma concreta y coherente con la meta</t>
        </r>
      </text>
    </comment>
    <comment ref="S15" authorId="0" shapeId="0" xr:uid="{00000000-0006-0000-0000-000017000000}">
      <text>
        <r>
          <rPr>
            <b/>
            <sz val="9"/>
            <color indexed="81"/>
            <rFont val="Tahoma"/>
            <family val="2"/>
          </rPr>
          <t>Indique la herramienta o aplicativo donde reposa la información que da origen al entregable o en el que es posible contrastar o verificar la información de ser necesario.</t>
        </r>
      </text>
    </comment>
    <comment ref="T15" authorId="0" shapeId="0" xr:uid="{00000000-0006-0000-0000-000018000000}">
      <text>
        <r>
          <rPr>
            <b/>
            <sz val="9"/>
            <color indexed="81"/>
            <rFont val="Tahoma"/>
            <family val="2"/>
          </rPr>
          <t>Indique el área y grupo de trabajo (si se tiene), responsable de cumplir o ejecutar la meta</t>
        </r>
      </text>
    </comment>
    <comment ref="U15" authorId="0" shapeId="0" xr:uid="{00000000-0006-0000-0000-000019000000}">
      <text>
        <r>
          <rPr>
            <b/>
            <sz val="9"/>
            <color indexed="81"/>
            <rFont val="Tahoma"/>
            <family val="2"/>
          </rPr>
          <t>Indique el nombre de la dependencia responsable de reportar trimestralmente la meta a la OAP</t>
        </r>
      </text>
    </comment>
    <comment ref="V15" authorId="0" shapeId="0" xr:uid="{00000000-0006-0000-0000-00001A000000}">
      <text>
        <r>
          <rPr>
            <b/>
            <sz val="9"/>
            <color indexed="81"/>
            <rFont val="Tahoma"/>
            <family val="2"/>
          </rPr>
          <t>Indique la magnitud programada</t>
        </r>
      </text>
    </comment>
    <comment ref="W15" authorId="0" shapeId="0" xr:uid="{00000000-0006-0000-0000-00001B000000}">
      <text>
        <r>
          <rPr>
            <b/>
            <sz val="9"/>
            <color indexed="81"/>
            <rFont val="Tahoma"/>
            <family val="2"/>
          </rPr>
          <t>Indique la magnitud ejecutada. Corresponde al resultado de medir el indicador de la meta</t>
        </r>
      </text>
    </comment>
    <comment ref="X15" authorId="0" shapeId="0" xr:uid="{00000000-0006-0000-0000-00001C000000}">
      <text>
        <r>
          <rPr>
            <b/>
            <sz val="9"/>
            <color indexed="81"/>
            <rFont val="Tahoma"/>
            <family val="2"/>
          </rPr>
          <t>Es el resultado porcentual de dividir lo ejecutado vs. lo programado. En caso de sobre ejecución, el resultado máximo es el 100%</t>
        </r>
      </text>
    </comment>
    <comment ref="Y15" authorId="0" shapeId="0" xr:uid="{00000000-0006-0000-0000-00001D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Z15" authorId="0" shapeId="0" xr:uid="{00000000-0006-0000-0000-00001E000000}">
      <text>
        <r>
          <rPr>
            <b/>
            <sz val="9"/>
            <color indexed="81"/>
            <rFont val="Tahoma"/>
            <family val="2"/>
          </rPr>
          <t xml:space="preserve">Indicar el nombre concreto de la evidencia aportada. </t>
        </r>
      </text>
    </comment>
    <comment ref="AA15" authorId="0" shapeId="0" xr:uid="{00000000-0006-0000-0000-00001F000000}">
      <text>
        <r>
          <rPr>
            <b/>
            <sz val="9"/>
            <color indexed="81"/>
            <rFont val="Tahoma"/>
            <family val="2"/>
          </rPr>
          <t>Indique la magnitud programada</t>
        </r>
      </text>
    </comment>
    <comment ref="AB15" authorId="0" shapeId="0" xr:uid="{00000000-0006-0000-0000-000020000000}">
      <text>
        <r>
          <rPr>
            <b/>
            <sz val="9"/>
            <color indexed="81"/>
            <rFont val="Tahoma"/>
            <family val="2"/>
          </rPr>
          <t>Indique la magnitud ejecutada. Corresponde al resultado de medir el indicador de la meta</t>
        </r>
      </text>
    </comment>
    <comment ref="AC15" authorId="0" shapeId="0" xr:uid="{00000000-0006-0000-0000-000021000000}">
      <text>
        <r>
          <rPr>
            <b/>
            <sz val="9"/>
            <color indexed="81"/>
            <rFont val="Tahoma"/>
            <family val="2"/>
          </rPr>
          <t>Es el resultado porcentual de dividir lo ejecutado vs. lo programado. En caso de sobre ejecución, el resultado máximo es el 100%</t>
        </r>
      </text>
    </comment>
    <comment ref="AD15" authorId="0" shapeId="0" xr:uid="{00000000-0006-0000-0000-000022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E15" authorId="0" shapeId="0" xr:uid="{00000000-0006-0000-0000-000023000000}">
      <text>
        <r>
          <rPr>
            <b/>
            <sz val="9"/>
            <color indexed="81"/>
            <rFont val="Tahoma"/>
            <family val="2"/>
          </rPr>
          <t xml:space="preserve">Indicar el nombre concreto de la evidencia aportada. </t>
        </r>
      </text>
    </comment>
    <comment ref="AF15" authorId="0" shapeId="0" xr:uid="{00000000-0006-0000-0000-000024000000}">
      <text>
        <r>
          <rPr>
            <b/>
            <sz val="9"/>
            <color indexed="81"/>
            <rFont val="Tahoma"/>
            <family val="2"/>
          </rPr>
          <t>Indique la magnitud programada</t>
        </r>
      </text>
    </comment>
    <comment ref="AG15" authorId="0" shapeId="0" xr:uid="{00000000-0006-0000-0000-000025000000}">
      <text>
        <r>
          <rPr>
            <b/>
            <sz val="9"/>
            <color indexed="81"/>
            <rFont val="Tahoma"/>
            <family val="2"/>
          </rPr>
          <t>Indique la magnitud ejecutada. Corresponde al resultado de medir el indicador de la meta</t>
        </r>
      </text>
    </comment>
    <comment ref="AH15" authorId="0" shapeId="0" xr:uid="{00000000-0006-0000-0000-000026000000}">
      <text>
        <r>
          <rPr>
            <b/>
            <sz val="9"/>
            <color indexed="81"/>
            <rFont val="Tahoma"/>
            <family val="2"/>
          </rPr>
          <t>Es el resultado porcentual de dividir lo ejecutado vs. lo programado. En caso de sobre ejecución, el resultado máximo es el 100%</t>
        </r>
      </text>
    </comment>
    <comment ref="AI15" authorId="0" shapeId="0" xr:uid="{00000000-0006-0000-0000-000027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J15" authorId="0" shapeId="0" xr:uid="{00000000-0006-0000-0000-000028000000}">
      <text>
        <r>
          <rPr>
            <b/>
            <sz val="9"/>
            <color indexed="81"/>
            <rFont val="Tahoma"/>
            <family val="2"/>
          </rPr>
          <t xml:space="preserve">Indicar el nombre concreto de la evidencia aportada. </t>
        </r>
      </text>
    </comment>
    <comment ref="AK15" authorId="0" shapeId="0" xr:uid="{00000000-0006-0000-0000-000029000000}">
      <text>
        <r>
          <rPr>
            <b/>
            <sz val="9"/>
            <color indexed="81"/>
            <rFont val="Tahoma"/>
            <family val="2"/>
          </rPr>
          <t>Indique la magnitud programada</t>
        </r>
      </text>
    </comment>
    <comment ref="AL15" authorId="0" shapeId="0" xr:uid="{00000000-0006-0000-0000-00002A000000}">
      <text>
        <r>
          <rPr>
            <b/>
            <sz val="9"/>
            <color indexed="81"/>
            <rFont val="Tahoma"/>
            <family val="2"/>
          </rPr>
          <t>Indique la magnitud ejecutada. Corresponde al resultado de medir el indicador de la meta</t>
        </r>
      </text>
    </comment>
    <comment ref="AM15" authorId="0" shapeId="0" xr:uid="{00000000-0006-0000-0000-00002B000000}">
      <text>
        <r>
          <rPr>
            <b/>
            <sz val="9"/>
            <color indexed="81"/>
            <rFont val="Tahoma"/>
            <family val="2"/>
          </rPr>
          <t>Es el resultado porcentual de dividir lo ejecutado vs. lo programado. En caso de sobre ejecución, el resultado máximo es el 100%</t>
        </r>
      </text>
    </comment>
    <comment ref="AN15" authorId="0" shapeId="0" xr:uid="{00000000-0006-0000-0000-00002C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O15" authorId="0" shapeId="0" xr:uid="{00000000-0006-0000-0000-00002D000000}">
      <text>
        <r>
          <rPr>
            <b/>
            <sz val="9"/>
            <color indexed="81"/>
            <rFont val="Tahoma"/>
            <family val="2"/>
          </rPr>
          <t xml:space="preserve">Indicar el nombre concreto de la evidencia aportada. </t>
        </r>
      </text>
    </comment>
    <comment ref="AP15" authorId="0" shapeId="0" xr:uid="{00000000-0006-0000-0000-00002E000000}">
      <text>
        <r>
          <rPr>
            <b/>
            <sz val="9"/>
            <color indexed="81"/>
            <rFont val="Tahoma"/>
            <family val="2"/>
          </rPr>
          <t>Indique la magnitud total programada para la vigencia</t>
        </r>
      </text>
    </comment>
    <comment ref="AQ15" authorId="0" shapeId="0" xr:uid="{00000000-0006-0000-0000-00002F000000}">
      <text>
        <r>
          <rPr>
            <b/>
            <sz val="9"/>
            <color indexed="81"/>
            <rFont val="Tahoma"/>
            <family val="2"/>
          </rPr>
          <t xml:space="preserve">Indique la magnitud ejecutada acumulada para la vigencia </t>
        </r>
      </text>
    </comment>
    <comment ref="AR15" authorId="0" shapeId="0" xr:uid="{00000000-0006-0000-0000-000030000000}">
      <text>
        <r>
          <rPr>
            <b/>
            <sz val="9"/>
            <color indexed="81"/>
            <rFont val="Tahoma"/>
            <family val="2"/>
          </rPr>
          <t>Es el resultado porcentual de dividir lo ejecutado vs. lo programado. En caso de sobre ejecución, el resultado máximo es el 100%</t>
        </r>
      </text>
    </comment>
    <comment ref="AS15" authorId="0" shapeId="0" xr:uid="{00000000-0006-0000-0000-000031000000}">
      <text>
        <r>
          <rPr>
            <b/>
            <sz val="9"/>
            <color indexed="81"/>
            <rFont val="Tahoma"/>
            <family val="2"/>
          </rPr>
          <t>Es la descripción detallada de los avances y logros obtenidos con la ejecución de la meta acumulados para la vigencia</t>
        </r>
      </text>
    </comment>
    <comment ref="E33" authorId="0" shapeId="0" xr:uid="{00000000-0006-0000-0000-000032000000}">
      <text>
        <r>
          <rPr>
            <b/>
            <sz val="9"/>
            <color indexed="81"/>
            <rFont val="Tahoma"/>
            <family val="2"/>
          </rPr>
          <t>Promedio obtenido para el periodo x 80%</t>
        </r>
      </text>
    </comment>
    <comment ref="E41" authorId="0" shapeId="0" xr:uid="{00000000-0006-0000-0000-000033000000}">
      <text>
        <r>
          <rPr>
            <b/>
            <sz val="9"/>
            <color indexed="81"/>
            <rFont val="Tahoma"/>
            <family val="2"/>
          </rPr>
          <t>Promedio obtenido en las metas transversales para el periodo x 20%</t>
        </r>
      </text>
    </comment>
    <comment ref="E42" authorId="0" shapeId="0" xr:uid="{00000000-0006-0000-0000-000034000000}">
      <text>
        <r>
          <rPr>
            <b/>
            <sz val="9"/>
            <color indexed="81"/>
            <rFont val="Tahoma"/>
            <family val="2"/>
          </rPr>
          <t>Sumatoria del total de metas técnicas y metas transversales</t>
        </r>
      </text>
    </comment>
  </commentList>
</comments>
</file>

<file path=xl/sharedStrings.xml><?xml version="1.0" encoding="utf-8"?>
<sst xmlns="http://schemas.openxmlformats.org/spreadsheetml/2006/main" count="707" uniqueCount="369">
  <si>
    <r>
      <rPr>
        <b/>
        <sz val="14"/>
        <rFont val="Calibri Light"/>
        <family val="2"/>
        <scheme val="major"/>
      </rPr>
      <t>FORMULACIÓN Y SEGUIMIENTO PLANES DE GESTIÓN NIVEL LOCAL</t>
    </r>
    <r>
      <rPr>
        <b/>
        <sz val="11"/>
        <color theme="1"/>
        <rFont val="Calibri Light"/>
        <family val="2"/>
        <scheme val="major"/>
      </rPr>
      <t xml:space="preserve">
ALCALDÍA LOCAL DE </t>
    </r>
    <r>
      <rPr>
        <b/>
        <u/>
        <sz val="11"/>
        <color theme="1"/>
        <rFont val="Calibri Light"/>
        <family val="2"/>
        <scheme val="major"/>
      </rPr>
      <t>SUBA</t>
    </r>
  </si>
  <si>
    <r>
      <rPr>
        <b/>
        <sz val="11"/>
        <color theme="1"/>
        <rFont val="Calibri Light"/>
        <family val="2"/>
        <scheme val="major"/>
      </rPr>
      <t xml:space="preserve">Código Formato: </t>
    </r>
    <r>
      <rPr>
        <sz val="11"/>
        <color theme="1"/>
        <rFont val="Calibri Light"/>
        <family val="2"/>
        <scheme val="major"/>
      </rPr>
      <t xml:space="preserve">PLE-PIN-F018
</t>
    </r>
    <r>
      <rPr>
        <b/>
        <sz val="11"/>
        <color theme="1"/>
        <rFont val="Calibri Light"/>
        <family val="2"/>
        <scheme val="major"/>
      </rPr>
      <t xml:space="preserve">Versión: </t>
    </r>
    <r>
      <rPr>
        <sz val="11"/>
        <color theme="1"/>
        <rFont val="Calibri Light"/>
        <family val="2"/>
        <scheme val="major"/>
      </rPr>
      <t xml:space="preserve">6
</t>
    </r>
    <r>
      <rPr>
        <b/>
        <sz val="11"/>
        <color theme="1"/>
        <rFont val="Calibri Light"/>
        <family val="2"/>
        <scheme val="major"/>
      </rPr>
      <t xml:space="preserve">Vigencia desde: </t>
    </r>
    <r>
      <rPr>
        <sz val="11"/>
        <color theme="1"/>
        <rFont val="Calibri Light"/>
        <family val="2"/>
        <scheme val="major"/>
      </rPr>
      <t xml:space="preserve">23 de enero de 2023
</t>
    </r>
    <r>
      <rPr>
        <b/>
        <sz val="11"/>
        <color theme="1"/>
        <rFont val="Calibri Light"/>
        <family val="2"/>
        <scheme val="major"/>
      </rPr>
      <t xml:space="preserve">Caso HOLA: </t>
    </r>
    <r>
      <rPr>
        <sz val="11"/>
        <color theme="1"/>
        <rFont val="Calibri Light"/>
        <family val="2"/>
        <scheme val="major"/>
      </rPr>
      <t>291736</t>
    </r>
  </si>
  <si>
    <t>VIGENCIA DE LA PLANEACIÓN 2024</t>
  </si>
  <si>
    <t>CONTROL DE CAMBIOS</t>
  </si>
  <si>
    <t>VERSIÓN</t>
  </si>
  <si>
    <t>FECHA</t>
  </si>
  <si>
    <t>DESCRIPCIÓN DE LA MODIFICACIÓN</t>
  </si>
  <si>
    <t>31 de enero de 2024</t>
  </si>
  <si>
    <r>
      <rPr>
        <sz val="11"/>
        <color rgb="FF000000"/>
        <rFont val="Calibri Light"/>
        <family val="2"/>
        <scheme val="major"/>
      </rPr>
      <t xml:space="preserve">Publicación del plan de gestión aprobado. Caso HOLA: </t>
    </r>
    <r>
      <rPr>
        <b/>
        <sz val="11"/>
        <color rgb="FF000000"/>
        <rFont val="Calibri Light"/>
        <family val="2"/>
        <scheme val="major"/>
      </rPr>
      <t>14913</t>
    </r>
  </si>
  <si>
    <t>18 de marzo de 2024</t>
  </si>
  <si>
    <r>
      <t xml:space="preserve">Se realiza modificacion, atendiendo la solicutud mediante radicado No 20246140004253 para las metas 14, 15, 16 y 17  y según radicado de respuesta No  20242200075863 de la Dirección de Gestión Policiva, en el cual aprueba  la solicitud . Caso Hola No. </t>
    </r>
    <r>
      <rPr>
        <b/>
        <sz val="11"/>
        <color theme="1"/>
        <rFont val="Calibri Light"/>
        <family val="2"/>
        <scheme val="major"/>
      </rPr>
      <t>26897</t>
    </r>
  </si>
  <si>
    <t>10 de mayo de 2024</t>
  </si>
  <si>
    <t>Para el primer trimestre de la vigencia 2024, el Plan de Gestión de la Alcaldia   alcanzó un nivel de desempeño del 80,57% y del 21,52% acumulado para la vigencia. Se corrige el responsable de reporte.</t>
  </si>
  <si>
    <t>30 de julio de 2024</t>
  </si>
  <si>
    <t>Para el segundo trimestre de la vigencia 2024, el Plan de Gestión de la Alcaldia   alcanzó un nivel de desempeño del 61,3% y del 44,90% acumulado para la vigencia.</t>
  </si>
  <si>
    <t>30 de octubre de 20204</t>
  </si>
  <si>
    <t>Para el tercer trimestre de la vigencia 2024, el Plan de Gestión de la Alcaldia   alcanzó un nivel de desempeño del 70,5% y del 57,17% acumulado para la vigencia.</t>
  </si>
  <si>
    <t>31 de enero de 2025</t>
  </si>
  <si>
    <t xml:space="preserve">Para el cuarto trimestre de la vigencia 2024, el Plan de Gestión de la Alcaldia   alcanzó un nivel de desempeño del 85,95% y del 82,33% acumulado para la vigencia </t>
  </si>
  <si>
    <t>PLAN ESTRATÉGICO INSTITUCIONAL</t>
  </si>
  <si>
    <t>PROCESO</t>
  </si>
  <si>
    <t>META</t>
  </si>
  <si>
    <t>INDICADOR</t>
  </si>
  <si>
    <t>RESULTADO</t>
  </si>
  <si>
    <t>I TRIMESTRE</t>
  </si>
  <si>
    <t>II TRIMESTRE</t>
  </si>
  <si>
    <t>III TRIMESTRE</t>
  </si>
  <si>
    <t>IV TRIMESTRE</t>
  </si>
  <si>
    <t>SEGUIMIENTO ACUMULADO PLAN GESTIÓN</t>
  </si>
  <si>
    <t>No OE</t>
  </si>
  <si>
    <t>OBJETIVO ESTRATÉGICO</t>
  </si>
  <si>
    <t xml:space="preserve">No. Meta </t>
  </si>
  <si>
    <t>META PLAN DE GESTIÓN VIGENCIA</t>
  </si>
  <si>
    <t>TIPO DE META</t>
  </si>
  <si>
    <t>NOMBRE DEL INDICADOR</t>
  </si>
  <si>
    <t>FÓRMULA DEL INDICADOR</t>
  </si>
  <si>
    <t>LÍNEA BASE</t>
  </si>
  <si>
    <t>TIPO DE PROGRAMACIÓN</t>
  </si>
  <si>
    <t>UNIDAD DE MEDIDA</t>
  </si>
  <si>
    <t>I TRI</t>
  </si>
  <si>
    <t>II TRI</t>
  </si>
  <si>
    <t>III TRI</t>
  </si>
  <si>
    <t>IV TRI</t>
  </si>
  <si>
    <t>TOTAL PROGRAMACIÓN VIGENCIA</t>
  </si>
  <si>
    <t>TIPO DE INDICADOR</t>
  </si>
  <si>
    <t>ENTREGABLE</t>
  </si>
  <si>
    <t>FUENTE DE INFORMACIÓN</t>
  </si>
  <si>
    <t>RESPONSABLES DE LA META</t>
  </si>
  <si>
    <t>DEPENDENCIA RESPONSABLE DEL REPORTE DE LA META</t>
  </si>
  <si>
    <t>PROGRAMADO</t>
  </si>
  <si>
    <t>EJECUTADO</t>
  </si>
  <si>
    <t>RESULTADO DE LA MEDICIÓN</t>
  </si>
  <si>
    <t>ANÁLISIS DE AVANCE</t>
  </si>
  <si>
    <t xml:space="preserve">EVIDENCIA </t>
  </si>
  <si>
    <t>Realizar acciones enfocadas al fortalecimiento de la gobernabilidad democrática local</t>
  </si>
  <si>
    <t>Gestión Pública Territorial Local</t>
  </si>
  <si>
    <t>1</t>
  </si>
  <si>
    <t>Alcanzar en un 85% el avance de las metas del Plan de Desarrollo Local acumuladas al 30 de septiembre de 2024 (metas entregadas)</t>
  </si>
  <si>
    <t>Retadora (mejora)</t>
  </si>
  <si>
    <t>Avance cumplimiento metas Plan de Desarrollo Local (metas entregadas)</t>
  </si>
  <si>
    <t>% de avance de metas del Plan de Desarrollo Local acumulado al 30 de septiembre de 2024</t>
  </si>
  <si>
    <t>Resultados a 31 de diciembre de 2023</t>
  </si>
  <si>
    <t>Creciente</t>
  </si>
  <si>
    <t>Porcentaje</t>
  </si>
  <si>
    <t>Efectividad</t>
  </si>
  <si>
    <t>Reporte trimestral de avance del Plan de Desarrollo Local - PDL</t>
  </si>
  <si>
    <t>MUSI</t>
  </si>
  <si>
    <t>Alcaldía Local - Área de Gestión del Desarrollo, Adminsitrativa y Financiera</t>
  </si>
  <si>
    <t>Dirección para la Gestión del Desarrollo Local</t>
  </si>
  <si>
    <t>No programada</t>
  </si>
  <si>
    <t>No programada para el trimestre</t>
  </si>
  <si>
    <t>Meta No programada</t>
  </si>
  <si>
    <t>Meta no programada</t>
  </si>
  <si>
    <t xml:space="preserve">No se logró la meta, toda vez que los procesos que daban avance a las metas de la vigencia 2024, se empezaron a adjudicar en el último trimestre del año. Por lo que, a corte 30 de septiembre no reportaban avance de entregado. Esta situación se presentó, porque el Alcalde encargado no avanzó en los procesos que daban avance al PDL y el nuevo Alcalde fue nombrado el 17 de julio de 2024, por lo que, desde esa fecha se empezaron a formular los procesos. </t>
  </si>
  <si>
    <t>Se alcanzó el 93,06% del cumplimiento de la meta programada para la vigencia.</t>
  </si>
  <si>
    <t>Gestión Corporativa Institucional</t>
  </si>
  <si>
    <t>2</t>
  </si>
  <si>
    <t>Girar mínimo el 65% del presupuesto comprometido constituido como obligaciones por pagar de la vigencia 2023</t>
  </si>
  <si>
    <t>Porcentaje de giros acumulados de obligaciones por pagar de la vigencia 2023</t>
  </si>
  <si>
    <t>(Giros acumulados/Presupuesto comprometido constituido como obligaciones por pagar de la vigencia 2023)*100</t>
  </si>
  <si>
    <t>Eficacia</t>
  </si>
  <si>
    <t>Reporte seguimiento mensual consolidado</t>
  </si>
  <si>
    <t>BOGDATA</t>
  </si>
  <si>
    <t>Se giró $15.077.329.205 del presupuesto comprometido constituido como obligaciones por pagar de la vigencia 2023.
Se logró cumplir la meta gracias al seguimiento y a reuniones  periódicas con los coordinadores de las diferentes áreas para el seguimiento o liquidaciones de OXP. Desde el área de presupuesto se hacen los respectivos pagos y se elabora un acta mensual de liberación de sados para los casos en que haya lugar.</t>
  </si>
  <si>
    <t>Matriz de OXP para SDHD- 21 Marzo 2024
Reporte DGDL</t>
  </si>
  <si>
    <t>Se logro cumplir la meta gracias a la gestion del equipo de depuracion y seguimiento a obligaciones por pagar, a la programacion del PAC y al giro oportuno del equipo de presupuesto.</t>
  </si>
  <si>
    <t xml:space="preserve">Reporte meta DGDL </t>
  </si>
  <si>
    <t>Se logro cumplir la meta gracias a la gestión del equipo de líderes y al equipo de depuracion y seguimiento a obligaciones por pagar, a la programacion del PAC y al giro oportuno del equipo de presupuesto.</t>
  </si>
  <si>
    <t xml:space="preserve">Reporte de la DGDL III trimestre </t>
  </si>
  <si>
    <t xml:space="preserve">Reporte de la DGDL IV trimestre </t>
  </si>
  <si>
    <t>Se alcanzó el 100,00% del cumplimiento de la meta programada para la vigencia.</t>
  </si>
  <si>
    <t>3</t>
  </si>
  <si>
    <t>Girar mínimo el 63% del presupuesto comprometido constituido como obligaciones por pagar de la vigencia 2022 y anteriores</t>
  </si>
  <si>
    <t>Porcentaje de giros acumulados de obligaciones por pagar de la vigencia 2022 y anteriores</t>
  </si>
  <si>
    <t>(Giros acumulados/Presupuesto comprometido constituido como obligaciones por pagar de la vigencia 2022 y anteriores)*100</t>
  </si>
  <si>
    <t>Se giró $4.454.995.675 del presupuesto comprometido constituido como obligaciones por pagar de la vigencia 2022 y anteriores.
Se logro cumplir la meta gracias al seguimiento y a reuniones  periódicas con los coordinadores de las diferentes áreas para el seguimiento o liquidaciones de OXP. Desde el área de presupuesto se hacen los respectivos pagos y se elabora un acta mensual de liberación de sados para los casos en que haya lugar.</t>
  </si>
  <si>
    <t>El cumplimiento de  la meta  de depuracion y seguimiento a obligaciones por pagar, a la programacion del PAC y al giro oportuno del equipo de presupuesto.</t>
  </si>
  <si>
    <t>4</t>
  </si>
  <si>
    <t>Comprometer mínimo el 30% al 30 de junio y el 96% al 31 de diciembre del presupuesto de inversión directa de la vigencia 2024</t>
  </si>
  <si>
    <t>Porcentaje de compromiso del presupuesto de inversión directa de la vigencia 2024</t>
  </si>
  <si>
    <t>(Valor de RP de inversión directa de la vigencia  / Valor total del presupuesto de inversión directa de la Vigencia)*100</t>
  </si>
  <si>
    <t xml:space="preserve">Para el primer trimestre de 2024 se comprometieron $7.642.107.718 siendo el 5,08% del total de presupuesto de inversión directa. </t>
  </si>
  <si>
    <t>CRP ENERO A 01 ABRIL 2024
Reporte DGDL</t>
  </si>
  <si>
    <t>Según reporte de la meta por parte de la DGDL</t>
  </si>
  <si>
    <t xml:space="preserve">Para el ultimo trimestre de 2024 se comprometieron $136.561.793.769 COP siendo el 86,03% del total de presupuesto de inversión directa. </t>
  </si>
  <si>
    <t>Se alcanzó el 89,61% del cumplimiento de la meta programada para la vigencia.</t>
  </si>
  <si>
    <t>5</t>
  </si>
  <si>
    <t>Girar mínimo el 52% del presupuesto total  disponible de inversión directa de la vigencia</t>
  </si>
  <si>
    <t>Porcentaje de giros acumulados de inversión directa de la vigencia</t>
  </si>
  <si>
    <t>(Giros acumulados de inversión directa/Presupuesto disponible de inversión directa de la vigencia)*100</t>
  </si>
  <si>
    <t xml:space="preserve">Para el primer trimestre de 2024 se autorizó el giro de $ 1.258.521.720, siendo el 0,84% del total de presupuesto de inversión directa. </t>
  </si>
  <si>
    <t>Para el ultimo trimestre de 2024 se giraron $45,819,514,313 COP siendo el 28,86% del total de presupuesto de inversión directa. Esto se debió a que se adjudicaron los contratos al final del año y aun no se ha iniciado ejecución, por lo que los pagos se realizarán en el primer semestre de 2025</t>
  </si>
  <si>
    <t>Se alcanzó el 55,50% del cumplimiento de la meta programada para la vigencia.</t>
  </si>
  <si>
    <t>6</t>
  </si>
  <si>
    <t>Registrar en el sistema SIPSE Local, el 100% de los contratos publicados en la plataforma SECOP II de la vigencia. (Con excepción de comodatos, procesos de contratos de corredor de seguros, convenios interadministrativos, procesos de contratación por Tienda Virtual)</t>
  </si>
  <si>
    <t>Gestión</t>
  </si>
  <si>
    <t>Porcentaje de contratos registrados en SIPSE Local</t>
  </si>
  <si>
    <t>(Número de contratos registrados en SIPSE Local /Número de contratos publicados en la plataforma SECOP II)*100%
Nota: No se tendrán en cuenta los procesos registrados en SIPSE susceptibles a cambio de base de datos y que no se puedan registrar y una vez se cuente con la debida justificación tramitada por el FDL</t>
  </si>
  <si>
    <t>Constante</t>
  </si>
  <si>
    <t>Reporte de seguimiento  consolidado</t>
  </si>
  <si>
    <t>SIPSE LOCAL y SECOP</t>
  </si>
  <si>
    <t>N/A</t>
  </si>
  <si>
    <t xml:space="preserve">Meta no reportada por la Dirección para la Gestión del Desarrollo Local. </t>
  </si>
  <si>
    <t xml:space="preserve">la DGDL no envio reporte de meta </t>
  </si>
  <si>
    <t xml:space="preserve">la DGDL no reporto de meta </t>
  </si>
  <si>
    <t>Segun Reporte DGDL IV trimestre 2024</t>
  </si>
  <si>
    <t>Se alcanzó el 60,47% del cumplimiento de la meta programada para la vigencia.</t>
  </si>
  <si>
    <t>7</t>
  </si>
  <si>
    <t>Lograr que el 100% de los contratos registrados en SIPSE-Local se encuentren, dentro del sistema, en estado “ejecución”</t>
  </si>
  <si>
    <t>Porcentaje de contratos en estado ejecución registrados en SIPSE Local</t>
  </si>
  <si>
    <t>(Número de contratos registrados en SIPSE Local en estado ejecución /Número total de contratos registrados en SECOP en estado En ejecucion o Firmado)*100%
Nota: No se tendrán en cuenta los procesos registrados en SIPSE susceptibles a cambio de base de datos y que no se puedan registrar y una vez se cuente con la debida justificación tramitada por el FDL</t>
  </si>
  <si>
    <t>SIPSE LOCAL</t>
  </si>
  <si>
    <t>De los 161 contratos se registraron en SIPSE 76 contratos se encuentran en estado "ejecución".</t>
  </si>
  <si>
    <t>SIPSE_contratos en ejecución</t>
  </si>
  <si>
    <t>Para los datos extraidos de SECOP, no se tuvieron en cuenta los contratos que se encuentran en estado suspendido y terminado. 
Por otra parte, dado que el terminar todo contrato en SIPSE se cambia automaticamente el estado a "Terminado no requiere liquidación" o "Terminado", según el tipo de contrato, pero en SECOP se mantienen en estado ejecución.
Por lo anterior, para este corte se tuvieron en cuenta esos contratos que aún se encuentran en ejecución en SECOP y que se encuentran en SIPSE en estado "Terminado no requiere liquidación" o "Terminado" para no afectar el indicador. Sin embargo, se hace el llamado para que tan pronto se cuente con todos los documentos de ejecución y pago en SECOP se cambie el estado del contrato alli para asegurar que los análisis de información que se extraen de dicha plataforma sean consecuentes con la realidad.</t>
  </si>
  <si>
    <t xml:space="preserve">Para los datos extraídos de SECOP, no se tuvieron en cuenta los contratos que se encuentran en estado suspendido y terminado. 
Por otra parte, dado que el terminar todo contrato en SIPSE se cambia automáticamente el estado a "Terminado no requiere liquidación" o "Terminado", según el tipo de contrato, pero en SECOP se mantienen en estado ejecución.
</t>
  </si>
  <si>
    <t>Se alcanzó el 50,91% del cumplimiento de la meta programada para la vigencia.</t>
  </si>
  <si>
    <t>8</t>
  </si>
  <si>
    <t>Registrar y actualizar al 90% la información en el Módulo de proyectos de SIPSE LOCAL de proyectos de inversión de la vigencia 2024</t>
  </si>
  <si>
    <t>Porcentaje de proyectos de inversión con información de resultados actualizada en SIPSE Local</t>
  </si>
  <si>
    <t>(Número de Proyectos de inversión con información de seguimiento actualizada en SIPSE Local / Número de Proyectos de inversión registrados en SIPSE LOCAL (SEGPLAN))*90%</t>
  </si>
  <si>
    <t>Reporte de seguimiento
consolidado</t>
  </si>
  <si>
    <t>De acuerdo con la comunicación enviada en el mes de junio via correo electrónico a las alcaldías locales, a los promotores de mejora y a los líderes-as de SIPSE, este indicador se midió verificando por cada proyecto vigente que: 
1. El proyecto esta conciliado (34%)
2. Las metas registradas en POAI estaban registradas y actualizadas en SIPSE (33%)
3. Cada meta POAI del proyecto, tiene asociada y activa al menos una actividad.</t>
  </si>
  <si>
    <t xml:space="preserve">Los proyectos de inversión durante la vigencia 2024, se mantuvieron conciliados y actualizados. </t>
  </si>
  <si>
    <t>PDF "Proyectos de inversión Vigencia 2025"
ncia en la carpeta coherente con la descripción</t>
  </si>
  <si>
    <t>Se alcanzó el 70,37% del cumplimiento de la meta programada para la vigencia.</t>
  </si>
  <si>
    <t>9</t>
  </si>
  <si>
    <t>Registrar  al 100% la información en el Módulo de proyectos de SIPSE LOCAL de proyectos de inversión del nuevo plan de desarrollo local de la vigencia 2025 - 2028</t>
  </si>
  <si>
    <t>(Numero Proyectos de inversión registrados en SIPSE Local / Numero de Proyectos de inversión aprobados en SEGPLAN)*100%</t>
  </si>
  <si>
    <t>Alcaldía Local</t>
  </si>
  <si>
    <t xml:space="preserve">Meta no programada </t>
  </si>
  <si>
    <t xml:space="preserve">Meta no programado </t>
  </si>
  <si>
    <t>Este indicador solo se medira al final del cuarto trimestre, en atención a que responde al cargue de proyectos de inversión de 2025 en la herramienta SIPSE.</t>
  </si>
  <si>
    <t xml:space="preserve">Los 31 proyectos de inversión correspondientes al Plan de Desarrollo Local "Confiando en su veci, Suba camina segura" fueron cargados al aplicativo SIPSE en su totalidad. </t>
  </si>
  <si>
    <t>PDF "Proyectos de inversión Vigencia 2025"</t>
  </si>
  <si>
    <t>Inspección, Vigilancia y Control</t>
  </si>
  <si>
    <t>10</t>
  </si>
  <si>
    <t>Realizar 20.160 impulsos procesales (avocar, rechazar, enviar al competente y todo lo que derive del desarrollo de la actuación) sobre las actuaciones de policía que se encuentran a cargo de las inspecciones de policía</t>
  </si>
  <si>
    <t>Expedientes a cargo de las inspecciones de policía impulsados</t>
  </si>
  <si>
    <t>Número de expedientes a cargo de las inspecciones de policía impulsados</t>
  </si>
  <si>
    <t>Suma</t>
  </si>
  <si>
    <t>Expedientes de actuaciones de policía</t>
  </si>
  <si>
    <t>Reporte de seguimiento de impulsos procesales</t>
  </si>
  <si>
    <t>Aplicativo ARCO</t>
  </si>
  <si>
    <t>Alcaldía Local - Área de Gestión Policiva</t>
  </si>
  <si>
    <t>Dirección para la Gestión Policiva</t>
  </si>
  <si>
    <t>Se realizaron 4.055 impulsos procesales. Los datos reportados corresponden a la información registrada en el aplicativo ARCO, en atención a la capacidad humana, técnica y viabilidad jurídica del cumplimiento de la meta para el periodo en cuestión.</t>
  </si>
  <si>
    <t>Meta 10.  impulsos GIF</t>
  </si>
  <si>
    <t>Se realizaron 3,412 impulsos procesales. Los datos reportados corresponden a la información registrada en el aplicativo ARCO, en atención a la capacidad humana, técnica y viabilidad jurídica del cumplimiento de la meta para el periodo en cuestión. En lo acumulado de la vigencia se han realizado 7.467 impulsos procesales</t>
  </si>
  <si>
    <t>Impulsos procesales - Evidencia Meta 10</t>
  </si>
  <si>
    <t>Se reportaron 3,414 impulsos procesales. Los datos reportados corresponden a la información registrada en el aplicativo ARCO, en atención a la capacidad humana, técnica y viabilidad jurídica del cumplimiento de la meta para el periodo en cuestión. En lo acumulado de la vigencia se han reportado 10,896 impulsos procesales</t>
  </si>
  <si>
    <t xml:space="preserve">Reporte DGP  ARCO </t>
  </si>
  <si>
    <t xml:space="preserve">En el IV trimestre se registraron 5556 impulsos procesales.  Los datos reportados corresponden a la información registrada en el aplicativo ARCO, en atención a la capacidad humana, técnica y viabilidad jurídica del cumplimiento de la meta para el periodo en cuestión. </t>
  </si>
  <si>
    <t>Reporte apliativo ARCO corte 31 de dieciembre 2024</t>
  </si>
  <si>
    <t>Se alcanzó el 73,25% del cumplimiento de la meta programada para la vigencia.</t>
  </si>
  <si>
    <t>11</t>
  </si>
  <si>
    <t>Proferir 5.040 fallos de fondo en primera instancia sobre las actuaciones de policía que se encuentran a cargo de las inspecciones de policía</t>
  </si>
  <si>
    <t>Fallos de fondo en primera instancia proferidos</t>
  </si>
  <si>
    <t>Número de Fallos de fondo en primera instancia proferidos</t>
  </si>
  <si>
    <t>Fallos de fondo</t>
  </si>
  <si>
    <t>Reporte de seguimiento de fallos de fondo de actuaciones de policía</t>
  </si>
  <si>
    <t>Se profirieron 859 fallos de fondo en primera instancia sobre las actuaciones de policía que se encuentran a cargo de las inspecciones de policía.
Los datos reportados corresponden a la información registrada en el aplicativo ARCO, en atención a la capacidad humana, técnica y viabilidad jurídica del cumplimiento de la meta para el periodo en cuestión.</t>
  </si>
  <si>
    <t>Meta 11 . Fallos GIF</t>
  </si>
  <si>
    <t>Se profirieron 476 fallos de fondo en primera instancia sobre las actuaciones de policía que se encuentran a cargo de las inspecciones de policía.
Los datos reportados corresponden a la información registrada en el aplicativo ARCO, en atención a la capacidad humana, técnica y viabilidad jurídica del cumplimiento de la meta para el periodo en cuestión. En lo acumulado de la vigencia se han realizado 1,335 fallos de fondo en primera instancia sobre las actuaciones de policía que se encuentran a cargo de las inspecciones de policía.</t>
  </si>
  <si>
    <t>Fallos de fondo en primera instancia sobre las actuaciones de policía que se encuentran a cargo de las inspecciones de policía -  - Evidencia Meta 11</t>
  </si>
  <si>
    <t>Se profirieron 875 fallos de fondo en primera instancia sobre las actuaciones de policía que se encuentran a cargo de las inspecciones de policía.
Los datos reportados corresponden a la información registrada en el aplicativo ARCO, en atención a la capacidad humana, técnica y viabilidad jurídica del cumplimiento de la meta para el periodo en cuestión. En lo acumulado de la vigencia se han reportado 2217 fallos de fondo en primera instancia sobre las actuaciones de policía que se encuentran a cargo de las inspecciones de policía</t>
  </si>
  <si>
    <t xml:space="preserve">En el IV trimestre se registraron 970 fallos de fondo en primera instancia sobre las actuaciones de policía que se encuentran a cargo de las inspecciones de policía.  Los datos reportados corresponden a la información registrada en el aplicativo ARCO, en atención a la capacidad humana, técnica y viabilidad jurídica del cumplimiento de la meta para el periodo en cuestión. </t>
  </si>
  <si>
    <t>Reporte apliativo ARCO corte 31 de dieciembre 2025</t>
  </si>
  <si>
    <t>Se alcanzó el 63,29% del cumplimiento de la meta programada para la vigencia.</t>
  </si>
  <si>
    <t>12</t>
  </si>
  <si>
    <t>Terminar (archivar) 1.237 actuaciones administrativas activas</t>
  </si>
  <si>
    <t>Actuaciones Administrativas terminadas (archivadas)</t>
  </si>
  <si>
    <t>Número de Actuaciones Administrativas terminadas (archivadas)</t>
  </si>
  <si>
    <t>Actuaciones administrativas terminadas</t>
  </si>
  <si>
    <t>Reporte de seguimiento de actuaciones administrativas terminadas por vía gubernativa</t>
  </si>
  <si>
    <t>Aplicativo Si Actúa I</t>
  </si>
  <si>
    <t>Se terminaron 272 actuaciones administrativas activas.
Los datos reportados corresponden a la información registrada en el aplicativo SI ACTUA, en atención a la capacidad humana, técnica y viabilidad jurídica del cumplimiento de la meta para el periodo en cuestión.</t>
  </si>
  <si>
    <t>Meta 12. PNG</t>
  </si>
  <si>
    <t>Se terminaron 226 actuaciones administrativas activas.
Los datos reportados corresponden a la información registrada en el aplicativo SI ACTUA, en atención a la capacidad humana, técnica y viabilidad jurídica del cumplimiento de la meta para el periodo en cuestión. En lo acumulado de la vigencia, se han terminado 498 actuaciones administrativas activas.</t>
  </si>
  <si>
    <t>Terminación de actuaciones administrativas activas - Evidencia Meta 12</t>
  </si>
  <si>
    <t xml:space="preserve">Se terminaron 47 actuaciones administrativas activas.
Los datos reportados corresponden a la información registrada en el aplicativo SI ACTUA. El porcentaje del cumplimiento de la meta responde al cambio de administración y los inconvenientes propios de los cambios en procesos de contratación de profesionales. La capacidad humana y técnica no se encontró al 100% durante este período. En lo acumulado de la vigencia, se han terminado 545 actuaciones administrativas activas </t>
  </si>
  <si>
    <t xml:space="preserve">Se terminaron 190 actuaciones administrativas activas.
Los datos reportados corresponden a la información registrada en el aplicativo SI ACTUA. El porcentaje del cumplimiento de la meta responde al cambio de administración y los inconvenientes propios de los cambios en procesos de contratación de profesionales. La capacidad humana y técnica no se encontró al 100% durante este período. En lo acumulado de la vigencia, se han terminado 735 actuaciones administrativas activas </t>
  </si>
  <si>
    <t xml:space="preserve">Reporte Powe Bi Secretaría Distrital de Gobierno </t>
  </si>
  <si>
    <t>Se alcanzó el 59,42% del cumplimiento de la meta programada para la vigencia.</t>
  </si>
  <si>
    <t>13</t>
  </si>
  <si>
    <t>Terminar 818 actuaciones administrativas en primera instancia</t>
  </si>
  <si>
    <t>Actuaciones Administrativas terminadas hasta la primera instancia</t>
  </si>
  <si>
    <t>Número de Actuaciones Administrativas terminadas hasta la primera instancia</t>
  </si>
  <si>
    <t>Actuaciones administrativas terminadas por vía gubernativa</t>
  </si>
  <si>
    <t>Se terminaron 133 actuaciones administrativas en primera instancia.
Los datos reportados corresponden a la información registrada en el aplicativo SI ACTUA, en atención a la capacidad humana, técnica y viabilidad jurídica del cumplimiento de la meta para el periodo en cuestión.</t>
  </si>
  <si>
    <t>Meta 13. PNG</t>
  </si>
  <si>
    <t>Se terminaron 104 actuaciones administrativas en primera instancia.
Los datos reportados corresponden a la información registrada en el aplicativo SI ACTUA, en atención a la capacidad humana, técnica y viabilidad jurídica del cumplimiento de la meta para el periodo en cuestión. En lo acumulado de la vigencia, se han terminado 237 actuaciones administrativas en primera instancia.</t>
  </si>
  <si>
    <t>Terminación de actuaciones administrativas en primera instancia - Evidencia Meta 13</t>
  </si>
  <si>
    <t xml:space="preserve">Se terminaron 43 actuaciones administrativas activas.
Los datos reportados corresponden a la información registrada en el aplicativo SI ACTUA. El porcentaje del cumplimiento de la meta responde al cambio de administración y los inconvenientes propios de los cambios en procesos de contratación de profesionales. La capacidad humana y técnica no se encontró al 100% durante este período. En lo acumulado de la vigencia, se han terminado 280 actuaciones administrativas activas </t>
  </si>
  <si>
    <t xml:space="preserve">Se terminaron 42 actuaciones administrativas activas.
Los datos reportados corresponden a la información registrada en el aplicativo SI ACTUA. El porcentaje del cumplimiento de la meta responde al cambio de administración y los inconvenientes propios de los cambios en procesos de contratación de profesionales. La capacidad humana y técnica no se encontró al 100% durante este período. En lo acumulado de la vigencia, se han terminado 322 actuaciones administrativas activas </t>
  </si>
  <si>
    <t>Se alcanzó el 39,36% del cumplimiento de la meta programada para la vigencia.</t>
  </si>
  <si>
    <t>14</t>
  </si>
  <si>
    <t>Realizar 201 operativos de inspección, vigilancia y control en materia de integridad del espacio público</t>
  </si>
  <si>
    <t>Acciones de control u operativos en materia de  integridad del espacio publico</t>
  </si>
  <si>
    <t>Número de acciones de control u operativos en materia de  integridad del espacio publico</t>
  </si>
  <si>
    <t>Acciones de control u operativos</t>
  </si>
  <si>
    <t>Formatos de evidencia de reunión diligenciados de los operativos realizados en materia de integridad del espacio público</t>
  </si>
  <si>
    <t>Registros de operativos Alcaldía Local</t>
  </si>
  <si>
    <t>Se registra el 100% de la meta con actas digitalizadas con cada operativo hecho.</t>
  </si>
  <si>
    <t>Enero 
Febrero
 Marzo</t>
  </si>
  <si>
    <t>Se realizaron 76 operativos de inspección, vigilancia y control en materia de integridad del espacio público. En lo acumulado de la vigencia, se han realizado 133 operativos de inspección, vigilancia y control en materia de integridad del espacio público.</t>
  </si>
  <si>
    <t>Realización de operativos de inspección, vigilancia y control en materia de integridad del espacio público - Evidencia Meta 14</t>
  </si>
  <si>
    <t>Se realizaron 42  operativos de inspección, vigilancia y control en materia de integridad del espacio público. En lo acumulado de la vigencia, se han realizado 175 operativos de inspección, vigilancia y control en materia de integridad del espacio público.</t>
  </si>
  <si>
    <t>Actas de realización de operativos de inspección, vigilancia y control en materia de integridad del espacio público - Evidencia Meta 14</t>
  </si>
  <si>
    <t>Se realizaron 40 operativos de inspección, vigilancia y control en materia de integridad del espacio público. En lo acumulado de la vigencia, se han realizado un total de 215 operativos de inspección, vigilancia y control en materia de integridad del espacio público.</t>
  </si>
  <si>
    <t>Actas de realización de operativos de inspección, vigilancia y control en materia de integridad del espacio público (octubre, noviembre y diciembre) - Evidencia Meta 14</t>
  </si>
  <si>
    <t>15</t>
  </si>
  <si>
    <t>Realizar 281 operativos de inspección, vigilancia y control en materia de actividad económica</t>
  </si>
  <si>
    <t>Acciones de control u operativos en materia de actividad económica realizadas</t>
  </si>
  <si>
    <t>Número de acciones de control u operativos en materia de actividad económica realizadas</t>
  </si>
  <si>
    <t>Formatos de evidencia de reunión diligenciados de los operativos realizados en materia de actividad económica</t>
  </si>
  <si>
    <t>Se registra el 100% de la meta, con actas digitalizadas con cada operativo hecho.</t>
  </si>
  <si>
    <t>Se realizaron 79 operativos de inspección, vigilancia y control en materia de actividad económica. En lo acumulado de la vigencia, se han realizado 136 operativos de inspección, vigilancia y control en materia de actividad económica.</t>
  </si>
  <si>
    <t>Realización de operativos de inspección, vigilancia y control en materia de actividad económica - Evidencia Meta 15</t>
  </si>
  <si>
    <t>Se realizaron 66 operativos de inspección, vigilancia y control en materia de actividad económica. En lo acumulado de la vigencia, se han realizado 201 operativos de inspección, vigilancia y control en materia de actividad económica.</t>
  </si>
  <si>
    <t>Actas de realización de operativos de inspección, vigilancia y control en materia de actividad económica - Evidencia Meta 15</t>
  </si>
  <si>
    <t>Se realizaron 81 operativos de inspección, vigilancia y control en materia de actividad económica. En lo acumulado de la vigencia, se han realizado un total de 283 operativos de inspección, vigilancia y control en materia de actividad económica.</t>
  </si>
  <si>
    <t>Actas de realización de operativos de inspección, vigilancia y control en materia de actividad económica (octubre, noviembre y diciembre) - Evidencia Meta 15</t>
  </si>
  <si>
    <t>16</t>
  </si>
  <si>
    <t>Realizar 18 operativos de inspección, vigilancia y control para dar cumplimiento a los fallos de río Bogotá</t>
  </si>
  <si>
    <t>Acciones de control u operativos para el cumplimiento de los fallos de río Bogotá realizadas</t>
  </si>
  <si>
    <t>Número de acciones de control u operativos para el cumplimiento de los fallos de Río Bogotá</t>
  </si>
  <si>
    <t>Formatos de evidencia de reunión diligenciados de los operativos realizados en materia de fallos río Bogotá</t>
  </si>
  <si>
    <t>Se supera la meta en un 100% - Registo de actas digitalizadas con cada operativo hecho.</t>
  </si>
  <si>
    <t>Se realizaron 4 operativos de inspección, vigilancia y control para dar cumplimiento a los fallos de río Bogotá. En lo acumulado de la vigencia, se han realizado 7 operativos de inspección, vigilancia y control para dar cumplimiento a los fallos de río Bogotá.</t>
  </si>
  <si>
    <t>Realización de operativos de inspección, vigilancia y control para dar cumplimiento a los fallos de río Bogotá  - Evidencia Meta 16</t>
  </si>
  <si>
    <t>Se realizaron 4 operativos de inspección, vigilancia y control para dar cumplimiento a los fallos de río Bogotá. En lo acumulado de la vigencia, se han realizado 11 operativos de inspección, vigilancia y control para dar cumplimiento a los fallos de río Bogotá.</t>
  </si>
  <si>
    <t>Actas de realización de operativos de inspección, vigilancia y control para dar cumplimiento a los fallos de río Bogotá  - Evidencia Meta 16</t>
  </si>
  <si>
    <t>Se realizaron 7 operativos de inspección, vigilancia y control para dar cumplimiento a los fallos de río Bogotá. En lo acumulado de la vigencia, se realizaron 18 operativos de inspección, vigilancia y control para dar cumplimiento a los fallos de río Bogotá.</t>
  </si>
  <si>
    <t>Actas de realización de operativos de inspección, vigilancia y control para dar cumplimiento a los fallos de río Bogotá (octubre, noviembre y diciembre)  - Evidencia Meta 16</t>
  </si>
  <si>
    <t>17</t>
  </si>
  <si>
    <t>Realizar 87 operativos de inspección, vigilancia y control en materia de actividad ambiental</t>
  </si>
  <si>
    <t>Acciones de control u operativos en materia de actividad ambiental realizadas</t>
  </si>
  <si>
    <t>Número de acciones de control u operativos en materia de actividad ambiental realizadas</t>
  </si>
  <si>
    <t>Formatos de evidencia de reunión diligenciados de los operativos realizados en materia de actividad ambiental</t>
  </si>
  <si>
    <t>Se supera la meta en un 100%, Registo de actas digitalizadas con cada operativo hecho.</t>
  </si>
  <si>
    <t>Se realizaron 39 operativos de inspección, vigilancia y control en materia de actividad ambiental. En lo acumulado de la vigencia, se han realizado 46 operativos de inspección, vigilancia y control en materia de actividad ambiental.</t>
  </si>
  <si>
    <t>Realización de operativos de inspección, vigilancia y control en materia de actividad ambiental   - Evidencia Meta 17</t>
  </si>
  <si>
    <t>Se realizaron 19 operativos de inspección, vigilancia y control en materia de actividad ambiental. En lo acumulado de la vigencia, se han realizado 65 operativos de inspección, vigilancia y control en materia de actividad ambiental.</t>
  </si>
  <si>
    <t>Actas de realización de operativos de inspección, vigilancia y control en materia de actividad ambiental   - Evidencia Meta 17</t>
  </si>
  <si>
    <t>Se realizaron 36 operativos de inspección, vigilancia y control en materia de actividad ambiental. En lo acumulado de la vigencia, se han realizado 101 operativos de inspección, vigilancia y control en materia de actividad ambiental.</t>
  </si>
  <si>
    <t>Actas de realización de operativos de inspección, vigilancia y control en materia de actividad ambiental (octubre, noviembre y diciembre)   - Evidencia Meta 17</t>
  </si>
  <si>
    <t>Total metas técnicas (80%)</t>
  </si>
  <si>
    <t>Fortalecer la gestión institucional aumentando las capacidades de la entidad para la planeación, seguimiento y ejecución de sus metas y recursos, y la gestión del talento humano.</t>
  </si>
  <si>
    <t>Planeación Institucional</t>
  </si>
  <si>
    <t>MT1</t>
  </si>
  <si>
    <t>Obtener una ponderación semestral de 80% en la implementación del sistema de gestión ambiental en la alcaldía local, de acuerdo a la herramienta de medición construida por la OAP</t>
  </si>
  <si>
    <t>Sostenibilidad del sistema de gestión</t>
  </si>
  <si>
    <t>Criterios ambientales</t>
  </si>
  <si>
    <t>No. de criterios ambientales cumplidos / No. de criterios ambientales establecidos en la herramienta de medición) X 100</t>
  </si>
  <si>
    <t>80% meta 2023</t>
  </si>
  <si>
    <t xml:space="preserve">Constante </t>
  </si>
  <si>
    <t>Porcentaje de buenas prácticas ambientales implementadas</t>
  </si>
  <si>
    <t xml:space="preserve">Eficacia </t>
  </si>
  <si>
    <t>Reporte de resultados de medición de los criterios ambientales</t>
  </si>
  <si>
    <t>Herramienta Oficina Asesora de Planeación</t>
  </si>
  <si>
    <t>Alcaldía local</t>
  </si>
  <si>
    <t>Oficina Asesora de Planeación Institucional - Equipo de gestión ambiental</t>
  </si>
  <si>
    <t>La calificación se otorga teniendo en cuenta los siguientes parámetros:  
*Inspección ambiental ( ponderación 60%): Obtuvo una calificación del 85% inspección realizada el 27-06-24 
*Indicadores agua, energía ( ponderación 20%): Reporte hasta mayo   
* Reporte consumo de papel ( ponderación 10%):  Reporte hasta mayo 
*Reporte ciclistas ( ponderación 10%):   Reporte hasta abril</t>
  </si>
  <si>
    <t>La calificación se otorga teniendo en cuenta los siguientes parámetros:  
*Inspección ambiental ( ponderación 60%): obtuvo en inspección ambiental del 12 de diciembre de 2024  una calificación del 88%
*Indicadores agua, energía ( ponderación 20%): reportes de energía hasta el mes de septiembre de 2024 y de agua hasta el mes de noviembre de 2024
* Reporte consumo de papel ( ponderación 10%):  reporte hasta el mes de octubre de 2024
*Reporte ciclistas ( ponderación 10%):  reporte hasta el mes de octubre de 2024</t>
  </si>
  <si>
    <t>Reporte meta ambiental de la OAP</t>
  </si>
  <si>
    <t>MT2</t>
  </si>
  <si>
    <t>Mantener el 100% de las acciones de mejora asignadas al proceso/Alcaldía con relación a planes de mejoramiento interno documentadas y vigentes</t>
  </si>
  <si>
    <t>Porcentaje de acciones de mejora documentadas y vigentes</t>
  </si>
  <si>
    <t>1 - (No. De acciones vencidas del plan de mejoramiento  / No  de acciones a gestionar bajo responsabilidad del proceso) X 100</t>
  </si>
  <si>
    <t>100% meta 2023</t>
  </si>
  <si>
    <t>Porcentaje de planes de mejora sin vencimientos</t>
  </si>
  <si>
    <t>Reporte de acciones de mejora sin vencimiento</t>
  </si>
  <si>
    <t>MIMEC - SIG</t>
  </si>
  <si>
    <t>Oficina Asesora de Planeación Institucional - Equipo de planeación institucional y sectorial</t>
  </si>
  <si>
    <t>La alcaldía local tiene 8 de 27 acciones de mejora vencidas</t>
  </si>
  <si>
    <t>Reporte MIMEC</t>
  </si>
  <si>
    <t xml:space="preserve">La alcaldía local cuenta con 8 acciones de mejora vencidas de las 23  acciones de mejora abiertas, lo que representa una ejecución de la meta del __%. </t>
  </si>
  <si>
    <t xml:space="preserve">Reporte MIMEC </t>
  </si>
  <si>
    <t xml:space="preserve">La alcaldía local cuenta con 2 acciones de mejora vencidas de las 8 acciones de mejora abiertas, lo que representa una ejecución de la meta del 75%. </t>
  </si>
  <si>
    <t>Reporte MIMEC de la OAP</t>
  </si>
  <si>
    <t xml:space="preserve">La alcaldía local cuenta con 8 acciones de mejora vencidas de las 26 acciones de mejora abiertas, lo que representa una ejecución de la meta del 69,23%. </t>
  </si>
  <si>
    <t>Reporte MIMEC OAP</t>
  </si>
  <si>
    <t>Se alcanzó el 70,96% del cumplimiento de la meta programada para la vigencia.</t>
  </si>
  <si>
    <t xml:space="preserve">Comunicación Estratégica </t>
  </si>
  <si>
    <t>MT3</t>
  </si>
  <si>
    <t>Mantener el 100% de la información de la página Web actualizada, de acuerdo a lo establecido en la Resolución 1519 de 2020 de MINTIC</t>
  </si>
  <si>
    <t>Porcentaje de cumplimiento en la publicación de información</t>
  </si>
  <si>
    <t>(No. de requisitos de la Resolución 1519 de 2020 de MINTIC de publicación de la información en la página web cumplidos / No total de requisitos de la Resolución 1519 de 2020 de MINTIC de publicación de la información) X 100</t>
  </si>
  <si>
    <t>Porcentaje de requisitos cumplidos</t>
  </si>
  <si>
    <t>Reporte de actualización de la información en la página web de la alcaldía local</t>
  </si>
  <si>
    <t>Página Web Alcaldía Local</t>
  </si>
  <si>
    <t>Oficina Asesora de Comunicaciones</t>
  </si>
  <si>
    <t>No. de requisitos de la Resolución 1519 de 2020 de MINTIC de publicación de la información en la página web cumplidos</t>
  </si>
  <si>
    <t xml:space="preserve">Reporte Oficina Asesora de comunicaciones </t>
  </si>
  <si>
    <t>Reporte de cumplimiento  de actualización de la información en la página web de la alcaldía local</t>
  </si>
  <si>
    <t>Reporte Radicado No. 20241400319663</t>
  </si>
  <si>
    <t>Reporte de publicación de la información en la página web</t>
  </si>
  <si>
    <t>Memorando ORFEO 20251400005553 de 09-01-2025 de la Oficina Asesora de Comunicaciones</t>
  </si>
  <si>
    <t>Se alcanzó el 99,36% del cumplimiento de la meta programada para la vigencia.</t>
  </si>
  <si>
    <t>MT4</t>
  </si>
  <si>
    <t>Participar del 100% de las capacitaciones que se realicen por parte de la Oficina Asesora de Planeación relacionadas con el Modelo Integrado de Planeación y Gestión</t>
  </si>
  <si>
    <t>Porcentaje de partipación en capacitaciones</t>
  </si>
  <si>
    <t>(Número de capacitaciones en las que se participó la alcaldía local / Número de capacitaciones convocadas) *100</t>
  </si>
  <si>
    <t>Registro de asistencia y presentación realizada</t>
  </si>
  <si>
    <t>La alcaldía local asistió a la capacitación realizada por la Oficina Asesora de Planeación sobre el sistema de gestión y el modelo integrado de Planeación y Gestión MIPG, realizada el día 13 de marzo de 2024, en el auditorio de la Localidad de Barrios Unidos</t>
  </si>
  <si>
    <t>Listado de asistencia y presentación</t>
  </si>
  <si>
    <t xml:space="preserve">Capácitacion del dia 16 de septiembre  </t>
  </si>
  <si>
    <t xml:space="preserve">Listado de asistencia  </t>
  </si>
  <si>
    <t>MT5</t>
  </si>
  <si>
    <t xml:space="preserve">Realizar dos jornadas de capacitación o entrenamiento por parte de los promotores de mejora sobre el sistema de gestión y/o los procesos, dirigidas al personal de planta y contratistas para el fortalecimiento del Modelo Integrado de Planeación y Gestión. </t>
  </si>
  <si>
    <t>Jornadas de capacitación sobre el sistema de gestión realizadas</t>
  </si>
  <si>
    <t xml:space="preserve">Número de jornadas de capacitación sobre el sistema de gestión realizadas </t>
  </si>
  <si>
    <t>Líder del proceso</t>
  </si>
  <si>
    <t xml:space="preserve">La alcaldia local realizo la actividad el dia 04 de junio </t>
  </si>
  <si>
    <t>Listado de asistencia y PPT</t>
  </si>
  <si>
    <t xml:space="preserve">la alcaldía local dio cumplimiento a la meta programada para el periodo. </t>
  </si>
  <si>
    <t xml:space="preserve">Listado de asistencia y demas evidencias </t>
  </si>
  <si>
    <t>Brindar atención oportuna y de calidad a los diferentes sectores poblacionales, generando relaciones de confianza y respeto por la diferencia.</t>
  </si>
  <si>
    <t>Servicio a la Ciudadanía</t>
  </si>
  <si>
    <t>MT6</t>
  </si>
  <si>
    <t>Dar respuesta al 100% de los requerimientos ciudadanos asignados a la Alcaldía Local con corte a 31 de diciembre de 2023 tipificadas y registradas como Derechos de Petición en el aplicativo Bogotá te Escucha y gestor documental ORFEO.</t>
  </si>
  <si>
    <t>Porcentaje de requerimientos ciudadanos con respuesta definitiva</t>
  </si>
  <si>
    <t>(No. de respuestas efectuadas / No. requerimientos instaurados antes del 31 de diciembre 2023 pendientes de gestionar) X 100</t>
  </si>
  <si>
    <t>Peticiones pendientes por gestionar al 31 de diciembre de  2023</t>
  </si>
  <si>
    <t>Porcentaje de requerimientos ciudadanos gestionados con respuesta definitiva</t>
  </si>
  <si>
    <t>Reporte de peticiones ciudadanas gestionadas  (con respuesta definitiva o traslado por competencia)</t>
  </si>
  <si>
    <t xml:space="preserve">Reporte Sistema Distrital de Gestión de Peticiones Ciudadanas - Bogotá te  Escucha </t>
  </si>
  <si>
    <t>Subsecretaria de Gestión Institucional - Proceso Servicio de Atención a la Ciudadanía</t>
  </si>
  <si>
    <t>La alcaldía local logró la atención del 98,11% de requerimientos ciudadanos asignados a 31 de diciembre de 2023, registrados y tipificados como Derechos de Petición en el aplicativo Bogotá te Escucha y gestor documental ORFEO.</t>
  </si>
  <si>
    <t>Memorando SGI 20244600114073</t>
  </si>
  <si>
    <t>Se alcanzó el 98,11% del cumplimiento de la meta programada para la vigencia.</t>
  </si>
  <si>
    <t>MT7</t>
  </si>
  <si>
    <t xml:space="preserve">
Gestionar oportunamente el 100% de los requerimientos  que se tipifiquen como derecho de petición ciudadano en los aplicativos Bogotá Te Escucha y  ORFEO, que  sean asignados a la Alcaldía Local durante la vigencia 2024.
</t>
  </si>
  <si>
    <t>Porcentaje de requerimientos ciudadanos  gestionados dentro del término de ley.</t>
  </si>
  <si>
    <t>(No. de peticiones gestionadas en los términos de ley / No. Requerimientos recibidos en la vigencia 2024 que deben tener respuesta) X 100</t>
  </si>
  <si>
    <t>Porcentaje de requerimientos ciudadanos gestionados</t>
  </si>
  <si>
    <t>Eficiencia</t>
  </si>
  <si>
    <t>Reporte de peticiones ciudadanas gestionadas (con respuesta definitiva o traslado por competencia)</t>
  </si>
  <si>
    <t>La alcaldía local cumplió oportunamente con la atención de 215 requerimientos registrados y tipificados como Derechos de Petición en el aplicativo Bogotá te Escucha y gestor documental ORFEO durante la vigencia 2024.</t>
  </si>
  <si>
    <t xml:space="preserve">la alcaldia local dio respuesta a 304 de 352 requerimientos  instaurados.  </t>
  </si>
  <si>
    <t>Según radicado No. 20244600214423</t>
  </si>
  <si>
    <t xml:space="preserve">Reporte Sistema Distrital de Gestión de Peticiones Ciudadanas - Bogotá te  Escucha y la Oficina de atencion a la ciudadania </t>
  </si>
  <si>
    <t>Radicado No. 20244600316223</t>
  </si>
  <si>
    <t>La alcaldia local dio respuesta a 234 requerimientos de los 272 instaurados, segun Radicado No. 20254600001173
Fecha: 03-01-2025</t>
  </si>
  <si>
    <t>Rta a requerimientos ciudadanos Radicado No. 20254600001173
Fecha: 03-01-2025</t>
  </si>
  <si>
    <t>Se alcanzó el 80,77% del cumplimiento de la meta programada para la vigencia.</t>
  </si>
  <si>
    <t>Total metas transversales (20%)</t>
  </si>
  <si>
    <t xml:space="preserve">Total plan de gestión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</si>
</sst>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0_-;\-* #,##0_-;_-* &quot;-&quot;_-;_-@_-"/>
    <numFmt numFmtId="164" formatCode="0.0%"/>
  </numFmts>
  <fonts count="21">
    <font>
      <sz val="11"/>
      <color theme="1"/>
      <name val="Calibri"/>
      <family val="2"/>
      <scheme val="minor"/>
    </font>
    <font>
      <sz val="11"/>
      <color theme="1"/>
      <name val="Calibri Light"/>
      <family val="2"/>
      <scheme val="major"/>
    </font>
    <font>
      <b/>
      <sz val="11"/>
      <color theme="1"/>
      <name val="Calibri Light"/>
      <family val="2"/>
      <scheme val="major"/>
    </font>
    <font>
      <sz val="11"/>
      <name val="Calibri Light"/>
      <family val="2"/>
      <scheme val="major"/>
    </font>
    <font>
      <sz val="11"/>
      <color theme="1"/>
      <name val="Calibri"/>
      <family val="2"/>
      <scheme val="minor"/>
    </font>
    <font>
      <sz val="11"/>
      <color rgb="FF0070C0"/>
      <name val="Calibri Light"/>
      <family val="2"/>
      <scheme val="major"/>
    </font>
    <font>
      <sz val="12"/>
      <color theme="1"/>
      <name val="Calibri Light"/>
      <family val="2"/>
      <scheme val="major"/>
    </font>
    <font>
      <b/>
      <sz val="12"/>
      <color theme="1"/>
      <name val="Calibri Light"/>
      <family val="2"/>
      <scheme val="major"/>
    </font>
    <font>
      <sz val="14"/>
      <color theme="1"/>
      <name val="Calibri Light"/>
      <family val="2"/>
      <scheme val="major"/>
    </font>
    <font>
      <b/>
      <sz val="14"/>
      <color theme="1"/>
      <name val="Calibri Light"/>
      <family val="2"/>
      <scheme val="major"/>
    </font>
    <font>
      <b/>
      <sz val="12"/>
      <color rgb="FF0070C0"/>
      <name val="Calibri Light"/>
      <family val="2"/>
      <scheme val="major"/>
    </font>
    <font>
      <b/>
      <sz val="14"/>
      <name val="Calibri Light"/>
      <family val="2"/>
      <scheme val="major"/>
    </font>
    <font>
      <b/>
      <sz val="9"/>
      <color indexed="81"/>
      <name val="Tahoma"/>
      <family val="2"/>
    </font>
    <font>
      <sz val="9"/>
      <color indexed="81"/>
      <name val="Tahoma"/>
      <family val="2"/>
    </font>
    <font>
      <sz val="8"/>
      <name val="Calibri"/>
      <family val="2"/>
      <scheme val="minor"/>
    </font>
    <font>
      <sz val="11"/>
      <color rgb="FF0070C0"/>
      <name val="Calibri Light"/>
      <family val="2"/>
    </font>
    <font>
      <sz val="11"/>
      <color rgb="FF000000"/>
      <name val="Calibri Light"/>
      <family val="2"/>
      <scheme val="major"/>
    </font>
    <font>
      <b/>
      <sz val="11"/>
      <color rgb="FF000000"/>
      <name val="Calibri Light"/>
      <family val="2"/>
      <scheme val="major"/>
    </font>
    <font>
      <b/>
      <sz val="9"/>
      <color theme="1"/>
      <name val="Calibri Light"/>
      <family val="2"/>
      <scheme val="major"/>
    </font>
    <font>
      <sz val="11"/>
      <color rgb="FF242424"/>
      <name val="Aptos Narrow"/>
      <family val="2"/>
    </font>
    <font>
      <b/>
      <u/>
      <sz val="11"/>
      <color theme="1"/>
      <name val="Calibri Light"/>
      <family val="2"/>
      <scheme val="major"/>
    </font>
  </fonts>
  <fills count="10">
    <fill>
      <patternFill patternType="none"/>
    </fill>
    <fill>
      <patternFill patternType="gray125"/>
    </fill>
    <fill>
      <patternFill patternType="solid">
        <fgColor theme="7" tint="0.59999389629810485"/>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rgb="FF0070C0"/>
        <bgColor indexed="64"/>
      </patternFill>
    </fill>
    <fill>
      <patternFill patternType="solid">
        <fgColor theme="9" tint="0.59999389629810485"/>
        <bgColor indexed="64"/>
      </patternFill>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3">
    <xf numFmtId="0" fontId="0" fillId="0" borderId="0"/>
    <xf numFmtId="9" fontId="4" fillId="0" borderId="0" applyFont="0" applyFill="0" applyBorder="0" applyAlignment="0" applyProtection="0"/>
    <xf numFmtId="41" fontId="4" fillId="0" borderId="0" applyFont="0" applyFill="0" applyBorder="0" applyAlignment="0" applyProtection="0"/>
  </cellStyleXfs>
  <cellXfs count="152">
    <xf numFmtId="0" fontId="0" fillId="0" borderId="0" xfId="0"/>
    <xf numFmtId="0" fontId="1" fillId="0" borderId="0" xfId="0" applyFont="1" applyAlignment="1">
      <alignment wrapText="1"/>
    </xf>
    <xf numFmtId="0" fontId="2" fillId="3"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8" borderId="1" xfId="0" applyFont="1" applyFill="1" applyBorder="1" applyAlignment="1">
      <alignment horizontal="center" vertical="center" wrapText="1"/>
    </xf>
    <xf numFmtId="0" fontId="6" fillId="0" borderId="0" xfId="0" applyFont="1" applyAlignment="1">
      <alignment wrapText="1"/>
    </xf>
    <xf numFmtId="0" fontId="8" fillId="2" borderId="1" xfId="0" applyFont="1" applyFill="1" applyBorder="1" applyAlignment="1">
      <alignment wrapText="1"/>
    </xf>
    <xf numFmtId="0" fontId="9" fillId="2" borderId="1" xfId="0" applyFont="1" applyFill="1" applyBorder="1" applyAlignment="1">
      <alignment wrapText="1"/>
    </xf>
    <xf numFmtId="9" fontId="8" fillId="2" borderId="1" xfId="1" applyFont="1" applyFill="1" applyBorder="1" applyAlignment="1">
      <alignment wrapText="1"/>
    </xf>
    <xf numFmtId="0" fontId="8" fillId="0" borderId="0" xfId="0" applyFont="1" applyAlignment="1">
      <alignment wrapText="1"/>
    </xf>
    <xf numFmtId="0" fontId="6" fillId="3" borderId="1" xfId="0" applyFont="1" applyFill="1" applyBorder="1" applyAlignment="1">
      <alignment wrapText="1"/>
    </xf>
    <xf numFmtId="0" fontId="10" fillId="3" borderId="1" xfId="0" applyFont="1" applyFill="1" applyBorder="1" applyAlignment="1">
      <alignment wrapText="1"/>
    </xf>
    <xf numFmtId="9" fontId="10" fillId="3" borderId="1" xfId="0" applyNumberFormat="1" applyFont="1" applyFill="1" applyBorder="1" applyAlignment="1">
      <alignment wrapText="1"/>
    </xf>
    <xf numFmtId="0" fontId="7" fillId="3" borderId="1" xfId="0" applyFont="1" applyFill="1" applyBorder="1"/>
    <xf numFmtId="9" fontId="7" fillId="3" borderId="1" xfId="1" applyFont="1" applyFill="1" applyBorder="1" applyAlignment="1">
      <alignment wrapText="1"/>
    </xf>
    <xf numFmtId="0" fontId="2" fillId="2" borderId="1" xfId="0" applyFont="1" applyFill="1" applyBorder="1" applyAlignment="1">
      <alignment horizontal="center" vertical="center" wrapText="1"/>
    </xf>
    <xf numFmtId="0" fontId="1" fillId="0" borderId="1" xfId="0" applyFont="1" applyBorder="1" applyAlignment="1">
      <alignment horizontal="justify" vertical="center" wrapText="1"/>
    </xf>
    <xf numFmtId="0" fontId="1" fillId="0" borderId="1" xfId="0" applyFont="1" applyBorder="1" applyAlignment="1">
      <alignment horizontal="center" vertical="center" wrapText="1"/>
    </xf>
    <xf numFmtId="0" fontId="2" fillId="5" borderId="1" xfId="0" applyFont="1" applyFill="1" applyBorder="1" applyAlignment="1">
      <alignment horizontal="center" vertical="center" wrapText="1"/>
    </xf>
    <xf numFmtId="0" fontId="2" fillId="6" borderId="1" xfId="0" applyFont="1" applyFill="1" applyBorder="1" applyAlignment="1">
      <alignment horizontal="center" vertical="center" wrapText="1"/>
    </xf>
    <xf numFmtId="0" fontId="2" fillId="7" borderId="1" xfId="0" applyFont="1" applyFill="1" applyBorder="1" applyAlignment="1">
      <alignment horizontal="center" vertical="center" wrapText="1"/>
    </xf>
    <xf numFmtId="49" fontId="1" fillId="0" borderId="1" xfId="0" applyNumberFormat="1" applyFont="1" applyBorder="1" applyAlignment="1">
      <alignment horizontal="center" vertical="center" wrapText="1"/>
    </xf>
    <xf numFmtId="0" fontId="5" fillId="0" borderId="1" xfId="0" applyFont="1" applyBorder="1" applyAlignment="1">
      <alignment horizontal="justify" vertical="center" wrapText="1"/>
    </xf>
    <xf numFmtId="0" fontId="5" fillId="9" borderId="1" xfId="0" applyFont="1" applyFill="1" applyBorder="1" applyAlignment="1">
      <alignment horizontal="justify" vertical="center" wrapText="1"/>
    </xf>
    <xf numFmtId="1" fontId="1" fillId="0" borderId="1" xfId="0" applyNumberFormat="1" applyFont="1" applyBorder="1" applyAlignment="1">
      <alignment horizontal="justify" vertical="center" wrapText="1"/>
    </xf>
    <xf numFmtId="0" fontId="1" fillId="0" borderId="0" xfId="0" applyFont="1" applyAlignment="1">
      <alignment horizontal="justify" vertical="center" wrapText="1"/>
    </xf>
    <xf numFmtId="9" fontId="5" fillId="9" borderId="1" xfId="1" applyFont="1" applyFill="1" applyBorder="1" applyAlignment="1">
      <alignment horizontal="justify" vertical="center" wrapText="1"/>
    </xf>
    <xf numFmtId="10" fontId="1" fillId="0" borderId="1" xfId="0" applyNumberFormat="1" applyFont="1" applyBorder="1" applyAlignment="1">
      <alignment horizontal="justify" vertical="center" wrapText="1"/>
    </xf>
    <xf numFmtId="9" fontId="1" fillId="0" borderId="1" xfId="0" applyNumberFormat="1" applyFont="1" applyBorder="1" applyAlignment="1">
      <alignment horizontal="justify" vertical="center" wrapText="1"/>
    </xf>
    <xf numFmtId="9" fontId="1" fillId="0" borderId="1" xfId="1" applyFont="1" applyBorder="1" applyAlignment="1">
      <alignment horizontal="justify" vertical="center" wrapText="1"/>
    </xf>
    <xf numFmtId="0" fontId="3" fillId="0" borderId="1" xfId="0" applyFont="1" applyBorder="1" applyAlignment="1">
      <alignment horizontal="justify" vertical="center" wrapText="1"/>
    </xf>
    <xf numFmtId="0" fontId="5" fillId="0" borderId="1" xfId="0" applyFont="1" applyBorder="1" applyAlignment="1">
      <alignment horizontal="center" vertical="center" wrapText="1"/>
    </xf>
    <xf numFmtId="0" fontId="1" fillId="9" borderId="1" xfId="0" applyFont="1" applyFill="1" applyBorder="1" applyAlignment="1">
      <alignment horizontal="center" vertical="center" wrapText="1"/>
    </xf>
    <xf numFmtId="0" fontId="1" fillId="9" borderId="0" xfId="0" applyFont="1" applyFill="1" applyAlignment="1">
      <alignment wrapText="1"/>
    </xf>
    <xf numFmtId="0" fontId="2" fillId="9" borderId="0" xfId="0" applyFont="1" applyFill="1" applyAlignment="1">
      <alignment vertical="center" wrapText="1"/>
    </xf>
    <xf numFmtId="0" fontId="1" fillId="9" borderId="0" xfId="0" applyFont="1" applyFill="1" applyAlignment="1">
      <alignment vertical="center" wrapText="1"/>
    </xf>
    <xf numFmtId="0" fontId="1" fillId="0" borderId="1" xfId="2" applyNumberFormat="1" applyFont="1" applyBorder="1" applyAlignment="1">
      <alignment horizontal="justify" vertical="center" wrapText="1"/>
    </xf>
    <xf numFmtId="0" fontId="15" fillId="0" borderId="11" xfId="0" applyFont="1" applyBorder="1" applyAlignment="1">
      <alignment horizontal="center" vertical="center" wrapText="1"/>
    </xf>
    <xf numFmtId="0" fontId="15" fillId="0" borderId="11" xfId="0" applyFont="1" applyBorder="1" applyAlignment="1">
      <alignment horizontal="left" vertical="center" wrapText="1"/>
    </xf>
    <xf numFmtId="9" fontId="15" fillId="0" borderId="11" xfId="0" applyNumberFormat="1" applyFont="1" applyBorder="1" applyAlignment="1">
      <alignment horizontal="left" vertical="center" wrapText="1"/>
    </xf>
    <xf numFmtId="0" fontId="15" fillId="0" borderId="12" xfId="0" applyFont="1" applyBorder="1" applyAlignment="1">
      <alignment horizontal="center" vertical="center" wrapText="1"/>
    </xf>
    <xf numFmtId="9" fontId="15" fillId="0" borderId="12" xfId="1" applyFont="1" applyBorder="1" applyAlignment="1">
      <alignment horizontal="center" vertical="center" wrapText="1"/>
    </xf>
    <xf numFmtId="9" fontId="15" fillId="0" borderId="1" xfId="1" applyFont="1" applyBorder="1" applyAlignment="1">
      <alignment horizontal="center" vertical="center" wrapText="1"/>
    </xf>
    <xf numFmtId="0" fontId="15" fillId="0" borderId="1" xfId="0" applyFont="1" applyBorder="1" applyAlignment="1">
      <alignment horizontal="left" vertical="center" wrapText="1"/>
    </xf>
    <xf numFmtId="0" fontId="15" fillId="0" borderId="8" xfId="0" applyFont="1" applyBorder="1" applyAlignment="1">
      <alignment horizontal="left" vertical="center" wrapText="1"/>
    </xf>
    <xf numFmtId="1" fontId="5" fillId="0" borderId="1" xfId="0" applyNumberFormat="1" applyFont="1" applyBorder="1" applyAlignment="1">
      <alignment horizontal="justify" vertical="center" wrapText="1"/>
    </xf>
    <xf numFmtId="9" fontId="5" fillId="0" borderId="1" xfId="1" applyFont="1" applyBorder="1" applyAlignment="1">
      <alignment horizontal="justify" vertical="center" wrapText="1"/>
    </xf>
    <xf numFmtId="164" fontId="5" fillId="0" borderId="1" xfId="1" applyNumberFormat="1" applyFont="1" applyBorder="1" applyAlignment="1">
      <alignment horizontal="justify" vertical="center" wrapText="1"/>
    </xf>
    <xf numFmtId="10" fontId="5" fillId="0" borderId="1" xfId="1" applyNumberFormat="1" applyFont="1" applyBorder="1" applyAlignment="1">
      <alignment horizontal="center" vertical="center" wrapText="1"/>
    </xf>
    <xf numFmtId="164" fontId="5" fillId="0" borderId="1" xfId="0" applyNumberFormat="1" applyFont="1" applyBorder="1" applyAlignment="1">
      <alignment horizontal="justify" vertical="center" wrapText="1"/>
    </xf>
    <xf numFmtId="0" fontId="5" fillId="0" borderId="0" xfId="0" applyFont="1" applyAlignment="1">
      <alignment horizontal="justify" vertical="center" wrapText="1"/>
    </xf>
    <xf numFmtId="0" fontId="15" fillId="0" borderId="1" xfId="0" applyFont="1" applyBorder="1" applyAlignment="1">
      <alignment horizontal="center" vertical="center" wrapText="1"/>
    </xf>
    <xf numFmtId="9" fontId="15" fillId="0" borderId="12" xfId="1" applyFont="1" applyFill="1" applyBorder="1" applyAlignment="1">
      <alignment horizontal="center" vertical="center" wrapText="1"/>
    </xf>
    <xf numFmtId="9" fontId="15" fillId="0" borderId="1" xfId="1" applyFont="1" applyFill="1" applyBorder="1" applyAlignment="1">
      <alignment horizontal="center" vertical="center" wrapText="1"/>
    </xf>
    <xf numFmtId="1" fontId="5" fillId="9" borderId="1" xfId="1" applyNumberFormat="1" applyFont="1" applyFill="1" applyBorder="1" applyAlignment="1">
      <alignment horizontal="center" vertical="center" wrapText="1"/>
    </xf>
    <xf numFmtId="0" fontId="5" fillId="0" borderId="1" xfId="0" applyFont="1" applyBorder="1" applyAlignment="1">
      <alignment horizontal="left" vertical="center" wrapText="1"/>
    </xf>
    <xf numFmtId="1" fontId="5" fillId="0" borderId="1" xfId="0" applyNumberFormat="1" applyFont="1" applyBorder="1" applyAlignment="1">
      <alignment horizontal="left" vertical="center" wrapText="1"/>
    </xf>
    <xf numFmtId="1" fontId="5" fillId="0" borderId="1" xfId="1" applyNumberFormat="1" applyFont="1" applyBorder="1" applyAlignment="1">
      <alignment horizontal="justify" vertical="center" wrapText="1"/>
    </xf>
    <xf numFmtId="9" fontId="5" fillId="0" borderId="1" xfId="1" applyFont="1" applyBorder="1" applyAlignment="1">
      <alignment horizontal="center" vertical="center" wrapText="1"/>
    </xf>
    <xf numFmtId="9" fontId="1" fillId="0" borderId="1" xfId="1" applyFont="1" applyBorder="1" applyAlignment="1">
      <alignment horizontal="center" vertical="center" wrapText="1"/>
    </xf>
    <xf numFmtId="10" fontId="1" fillId="0" borderId="1" xfId="1" applyNumberFormat="1" applyFont="1" applyBorder="1" applyAlignment="1">
      <alignment horizontal="center" vertical="center" wrapText="1"/>
    </xf>
    <xf numFmtId="0" fontId="18" fillId="2" borderId="1" xfId="0" applyFont="1" applyFill="1" applyBorder="1" applyAlignment="1">
      <alignment horizontal="center" vertical="center" wrapText="1"/>
    </xf>
    <xf numFmtId="0" fontId="18" fillId="3" borderId="1" xfId="0" applyFont="1" applyFill="1" applyBorder="1" applyAlignment="1">
      <alignment horizontal="center" vertical="center" wrapText="1"/>
    </xf>
    <xf numFmtId="0" fontId="1" fillId="9" borderId="0" xfId="0" applyFont="1" applyFill="1" applyAlignment="1">
      <alignment horizontal="center" vertical="center" wrapText="1"/>
    </xf>
    <xf numFmtId="1" fontId="1" fillId="0" borderId="1" xfId="0" applyNumberFormat="1" applyFont="1" applyBorder="1" applyAlignment="1">
      <alignment horizontal="center" vertical="center" wrapText="1"/>
    </xf>
    <xf numFmtId="9" fontId="7" fillId="3" borderId="1" xfId="1" applyFont="1" applyFill="1" applyBorder="1" applyAlignment="1">
      <alignment horizontal="center" vertical="center" wrapText="1"/>
    </xf>
    <xf numFmtId="1" fontId="5" fillId="0" borderId="1" xfId="0" applyNumberFormat="1" applyFont="1" applyBorder="1" applyAlignment="1">
      <alignment horizontal="center" vertical="center" wrapText="1"/>
    </xf>
    <xf numFmtId="164" fontId="5" fillId="0" borderId="1" xfId="1" applyNumberFormat="1" applyFont="1" applyBorder="1" applyAlignment="1">
      <alignment horizontal="center" vertical="center" wrapText="1"/>
    </xf>
    <xf numFmtId="9" fontId="10" fillId="3" borderId="1" xfId="0" applyNumberFormat="1" applyFont="1" applyFill="1" applyBorder="1" applyAlignment="1">
      <alignment horizontal="center" vertical="center" wrapText="1"/>
    </xf>
    <xf numFmtId="9" fontId="8" fillId="2" borderId="1" xfId="1" applyFont="1" applyFill="1" applyBorder="1" applyAlignment="1">
      <alignment horizontal="center" vertical="center" wrapText="1"/>
    </xf>
    <xf numFmtId="0" fontId="1" fillId="0" borderId="0" xfId="0" applyFont="1" applyAlignment="1">
      <alignment horizontal="center" vertical="center" wrapText="1"/>
    </xf>
    <xf numFmtId="9" fontId="5" fillId="0" borderId="1" xfId="0" applyNumberFormat="1" applyFont="1" applyBorder="1" applyAlignment="1">
      <alignment horizontal="center" vertical="center" wrapText="1"/>
    </xf>
    <xf numFmtId="10" fontId="5" fillId="0" borderId="1" xfId="0" applyNumberFormat="1" applyFont="1" applyBorder="1" applyAlignment="1">
      <alignment horizontal="center" vertical="center" wrapText="1"/>
    </xf>
    <xf numFmtId="0" fontId="6" fillId="3"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1" fillId="9" borderId="0" xfId="0" applyFont="1" applyFill="1" applyAlignment="1">
      <alignment horizontal="justify" vertical="center" wrapText="1"/>
    </xf>
    <xf numFmtId="9" fontId="7" fillId="3" borderId="1" xfId="1" applyFont="1" applyFill="1" applyBorder="1" applyAlignment="1">
      <alignment horizontal="justify" vertical="center" wrapText="1"/>
    </xf>
    <xf numFmtId="0" fontId="6" fillId="3" borderId="1" xfId="0" applyFont="1" applyFill="1" applyBorder="1" applyAlignment="1">
      <alignment horizontal="justify" vertical="center" wrapText="1"/>
    </xf>
    <xf numFmtId="0" fontId="8" fillId="2" borderId="1" xfId="0" applyFont="1" applyFill="1" applyBorder="1" applyAlignment="1">
      <alignment horizontal="justify" vertical="center" wrapText="1"/>
    </xf>
    <xf numFmtId="0" fontId="19" fillId="0" borderId="1" xfId="0" applyFont="1" applyBorder="1" applyAlignment="1">
      <alignment horizontal="center" vertical="center" wrapText="1"/>
    </xf>
    <xf numFmtId="164" fontId="1" fillId="0" borderId="1" xfId="1" applyNumberFormat="1" applyFont="1" applyBorder="1" applyAlignment="1">
      <alignment horizontal="center" vertical="center" wrapText="1"/>
    </xf>
    <xf numFmtId="1" fontId="1" fillId="0" borderId="1" xfId="0" applyNumberFormat="1" applyFont="1" applyBorder="1" applyAlignment="1">
      <alignment horizontal="left" vertical="center" wrapText="1"/>
    </xf>
    <xf numFmtId="0" fontId="1" fillId="9" borderId="0" xfId="0" applyFont="1" applyFill="1" applyAlignment="1">
      <alignment horizontal="center" wrapText="1"/>
    </xf>
    <xf numFmtId="9" fontId="7" fillId="3" borderId="1" xfId="1" applyFont="1" applyFill="1" applyBorder="1" applyAlignment="1">
      <alignment horizontal="center" wrapText="1"/>
    </xf>
    <xf numFmtId="164" fontId="5" fillId="0" borderId="1" xfId="0" applyNumberFormat="1" applyFont="1" applyBorder="1" applyAlignment="1">
      <alignment horizontal="center" vertical="center" wrapText="1"/>
    </xf>
    <xf numFmtId="9" fontId="10" fillId="3" borderId="1" xfId="0" applyNumberFormat="1" applyFont="1" applyFill="1" applyBorder="1" applyAlignment="1">
      <alignment horizontal="center" wrapText="1"/>
    </xf>
    <xf numFmtId="9" fontId="8" fillId="2" borderId="1" xfId="1" applyFont="1" applyFill="1" applyBorder="1" applyAlignment="1">
      <alignment horizontal="center" wrapText="1"/>
    </xf>
    <xf numFmtId="0" fontId="1" fillId="0" borderId="0" xfId="0" applyFont="1" applyAlignment="1">
      <alignment horizontal="center" wrapText="1"/>
    </xf>
    <xf numFmtId="10" fontId="7" fillId="3" borderId="1" xfId="1" applyNumberFormat="1" applyFont="1" applyFill="1" applyBorder="1" applyAlignment="1">
      <alignment horizontal="center" vertical="center" wrapText="1"/>
    </xf>
    <xf numFmtId="10" fontId="9" fillId="2" borderId="1" xfId="1" applyNumberFormat="1" applyFont="1" applyFill="1" applyBorder="1" applyAlignment="1">
      <alignment horizontal="center" vertical="center" wrapText="1"/>
    </xf>
    <xf numFmtId="10" fontId="1" fillId="0" borderId="1" xfId="1" applyNumberFormat="1" applyFont="1" applyBorder="1" applyAlignment="1">
      <alignment horizontal="justify" vertical="center" wrapText="1"/>
    </xf>
    <xf numFmtId="10" fontId="7" fillId="3" borderId="1" xfId="1" applyNumberFormat="1" applyFont="1" applyFill="1" applyBorder="1" applyAlignment="1">
      <alignment wrapText="1"/>
    </xf>
    <xf numFmtId="164" fontId="9" fillId="2" borderId="1" xfId="0" applyNumberFormat="1" applyFont="1" applyFill="1" applyBorder="1" applyAlignment="1">
      <alignment wrapText="1"/>
    </xf>
    <xf numFmtId="9" fontId="1" fillId="9" borderId="1" xfId="1" applyFont="1" applyFill="1" applyBorder="1" applyAlignment="1">
      <alignment horizontal="center" vertical="center" wrapText="1"/>
    </xf>
    <xf numFmtId="9" fontId="5" fillId="9" borderId="1" xfId="1" applyFont="1" applyFill="1" applyBorder="1" applyAlignment="1">
      <alignment horizontal="center" vertical="center" wrapText="1"/>
    </xf>
    <xf numFmtId="164" fontId="5" fillId="9" borderId="1" xfId="0" applyNumberFormat="1" applyFont="1" applyFill="1" applyBorder="1" applyAlignment="1">
      <alignment horizontal="justify" vertical="center" wrapText="1"/>
    </xf>
    <xf numFmtId="10" fontId="5" fillId="9" borderId="1" xfId="1" applyNumberFormat="1" applyFont="1" applyFill="1" applyBorder="1" applyAlignment="1">
      <alignment horizontal="center" vertical="center" wrapText="1"/>
    </xf>
    <xf numFmtId="164" fontId="1" fillId="0" borderId="1" xfId="1" applyNumberFormat="1" applyFont="1" applyBorder="1" applyAlignment="1">
      <alignment horizontal="justify" vertical="center" wrapText="1"/>
    </xf>
    <xf numFmtId="1" fontId="1" fillId="0" borderId="1" xfId="1" applyNumberFormat="1" applyFont="1" applyBorder="1" applyAlignment="1">
      <alignment horizontal="justify" vertical="center" wrapText="1"/>
    </xf>
    <xf numFmtId="164" fontId="7" fillId="3" borderId="1" xfId="1" applyNumberFormat="1" applyFont="1" applyFill="1" applyBorder="1" applyAlignment="1">
      <alignment wrapText="1"/>
    </xf>
    <xf numFmtId="164" fontId="1" fillId="0" borderId="1" xfId="0" applyNumberFormat="1" applyFont="1" applyBorder="1" applyAlignment="1">
      <alignment horizontal="center" vertical="center" wrapText="1"/>
    </xf>
    <xf numFmtId="10" fontId="7" fillId="3" borderId="1" xfId="0" applyNumberFormat="1" applyFont="1" applyFill="1" applyBorder="1" applyAlignment="1">
      <alignment wrapText="1"/>
    </xf>
    <xf numFmtId="10" fontId="9" fillId="2" borderId="1" xfId="0" applyNumberFormat="1" applyFont="1" applyFill="1" applyBorder="1" applyAlignment="1">
      <alignment wrapText="1"/>
    </xf>
    <xf numFmtId="164" fontId="1" fillId="0" borderId="1" xfId="0" applyNumberFormat="1" applyFont="1" applyBorder="1" applyAlignment="1">
      <alignment horizontal="justify" vertical="center" wrapText="1"/>
    </xf>
    <xf numFmtId="0" fontId="2" fillId="3" borderId="1"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16" fillId="9" borderId="1" xfId="0" applyFont="1" applyFill="1" applyBorder="1" applyAlignment="1">
      <alignment horizontal="justify" vertical="center" wrapText="1"/>
    </xf>
    <xf numFmtId="0" fontId="1" fillId="9" borderId="1" xfId="0" applyFont="1" applyFill="1" applyBorder="1" applyAlignment="1">
      <alignment horizontal="justify" vertical="center" wrapText="1"/>
    </xf>
    <xf numFmtId="0" fontId="1" fillId="9" borderId="1" xfId="0" applyFont="1" applyFill="1" applyBorder="1" applyAlignment="1">
      <alignment horizontal="left" vertical="center" wrapText="1"/>
    </xf>
    <xf numFmtId="0" fontId="2" fillId="9" borderId="1" xfId="0" applyFont="1" applyFill="1" applyBorder="1" applyAlignment="1">
      <alignment horizontal="center" vertical="center" wrapText="1"/>
    </xf>
    <xf numFmtId="0" fontId="1" fillId="9" borderId="1" xfId="0" applyFont="1" applyFill="1" applyBorder="1" applyAlignment="1">
      <alignment horizontal="center" vertical="center" wrapText="1"/>
    </xf>
    <xf numFmtId="0" fontId="1" fillId="9" borderId="1" xfId="0" applyFont="1" applyFill="1" applyBorder="1" applyAlignment="1">
      <alignment horizontal="left" vertical="top" wrapText="1"/>
    </xf>
    <xf numFmtId="0" fontId="2" fillId="2" borderId="1" xfId="0" applyFont="1" applyFill="1" applyBorder="1" applyAlignment="1">
      <alignment horizontal="center" vertical="center" wrapText="1"/>
    </xf>
    <xf numFmtId="0" fontId="2" fillId="9" borderId="5" xfId="0" applyFont="1" applyFill="1" applyBorder="1" applyAlignment="1">
      <alignment horizontal="center" vertical="center" wrapText="1"/>
    </xf>
    <xf numFmtId="0" fontId="2" fillId="9" borderId="6"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7" xfId="0" applyFont="1" applyFill="1" applyBorder="1" applyAlignment="1">
      <alignment horizontal="center" vertical="center" wrapText="1"/>
    </xf>
    <xf numFmtId="0" fontId="2" fillId="4" borderId="8" xfId="0" applyFont="1" applyFill="1" applyBorder="1" applyAlignment="1">
      <alignment horizontal="center" vertical="center" wrapText="1"/>
    </xf>
    <xf numFmtId="0" fontId="2" fillId="4" borderId="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2" fillId="5" borderId="6" xfId="0" applyFont="1" applyFill="1" applyBorder="1" applyAlignment="1">
      <alignment horizontal="center" vertical="center" wrapText="1"/>
    </xf>
    <xf numFmtId="0" fontId="2" fillId="5" borderId="7" xfId="0" applyFont="1" applyFill="1" applyBorder="1" applyAlignment="1">
      <alignment horizontal="center" vertical="center" wrapText="1"/>
    </xf>
    <xf numFmtId="0" fontId="2" fillId="5" borderId="8"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2" fillId="5" borderId="10" xfId="0" applyFont="1" applyFill="1" applyBorder="1" applyAlignment="1">
      <alignment horizontal="center" vertical="center" wrapText="1"/>
    </xf>
    <xf numFmtId="0" fontId="2" fillId="6" borderId="5" xfId="0" applyFont="1" applyFill="1" applyBorder="1" applyAlignment="1">
      <alignment horizontal="center" vertical="center" wrapText="1"/>
    </xf>
    <xf numFmtId="0" fontId="2" fillId="6" borderId="6" xfId="0" applyFont="1" applyFill="1" applyBorder="1" applyAlignment="1">
      <alignment horizontal="center" vertical="center" wrapText="1"/>
    </xf>
    <xf numFmtId="0" fontId="2" fillId="6" borderId="7" xfId="0" applyFont="1" applyFill="1" applyBorder="1" applyAlignment="1">
      <alignment horizontal="center" vertical="center" wrapText="1"/>
    </xf>
    <xf numFmtId="0" fontId="2" fillId="6" borderId="8" xfId="0" applyFont="1" applyFill="1" applyBorder="1" applyAlignment="1">
      <alignment horizontal="center" vertical="center" wrapText="1"/>
    </xf>
    <xf numFmtId="0" fontId="2" fillId="6" borderId="9" xfId="0" applyFont="1" applyFill="1" applyBorder="1" applyAlignment="1">
      <alignment horizontal="center" vertical="center" wrapText="1"/>
    </xf>
    <xf numFmtId="0" fontId="2" fillId="6" borderId="10" xfId="0" applyFont="1" applyFill="1" applyBorder="1" applyAlignment="1">
      <alignment horizontal="center" vertical="center" wrapText="1"/>
    </xf>
    <xf numFmtId="0" fontId="2" fillId="7" borderId="5" xfId="0" applyFont="1" applyFill="1" applyBorder="1" applyAlignment="1">
      <alignment horizontal="center" vertical="center" wrapText="1"/>
    </xf>
    <xf numFmtId="0" fontId="2" fillId="7" borderId="6" xfId="0" applyFont="1" applyFill="1" applyBorder="1" applyAlignment="1">
      <alignment horizontal="center" vertical="center" wrapText="1"/>
    </xf>
    <xf numFmtId="0" fontId="2" fillId="7" borderId="7" xfId="0" applyFont="1" applyFill="1" applyBorder="1" applyAlignment="1">
      <alignment horizontal="center" vertical="center" wrapText="1"/>
    </xf>
    <xf numFmtId="0" fontId="2" fillId="7" borderId="8" xfId="0" applyFont="1" applyFill="1" applyBorder="1" applyAlignment="1">
      <alignment horizontal="center" vertical="center" wrapText="1"/>
    </xf>
    <xf numFmtId="0" fontId="2" fillId="7" borderId="9" xfId="0" applyFont="1" applyFill="1" applyBorder="1" applyAlignment="1">
      <alignment horizontal="center" vertical="center" wrapText="1"/>
    </xf>
    <xf numFmtId="0" fontId="2" fillId="7" borderId="10" xfId="0" applyFont="1" applyFill="1" applyBorder="1" applyAlignment="1">
      <alignment horizontal="center" vertical="center" wrapText="1"/>
    </xf>
    <xf numFmtId="0" fontId="2" fillId="8" borderId="5" xfId="0" applyFont="1" applyFill="1" applyBorder="1" applyAlignment="1">
      <alignment horizontal="center" vertical="center" wrapText="1"/>
    </xf>
    <xf numFmtId="0" fontId="2" fillId="8" borderId="6" xfId="0" applyFont="1" applyFill="1" applyBorder="1" applyAlignment="1">
      <alignment horizontal="center" vertical="center" wrapText="1"/>
    </xf>
    <xf numFmtId="0" fontId="2" fillId="8" borderId="7" xfId="0" applyFont="1" applyFill="1" applyBorder="1" applyAlignment="1">
      <alignment horizontal="center" vertical="center" wrapText="1"/>
    </xf>
    <xf numFmtId="0" fontId="2" fillId="8" borderId="8" xfId="0" applyFont="1" applyFill="1" applyBorder="1" applyAlignment="1">
      <alignment horizontal="center" vertical="center" wrapText="1"/>
    </xf>
    <xf numFmtId="0" fontId="2" fillId="8" borderId="9" xfId="0" applyFont="1" applyFill="1" applyBorder="1" applyAlignment="1">
      <alignment horizontal="center" vertical="center" wrapText="1"/>
    </xf>
    <xf numFmtId="0" fontId="2" fillId="8" borderId="10" xfId="0" applyFont="1" applyFill="1" applyBorder="1" applyAlignment="1">
      <alignment horizontal="center" vertical="center" wrapText="1"/>
    </xf>
    <xf numFmtId="0" fontId="1" fillId="0" borderId="1" xfId="0" applyFont="1" applyFill="1" applyBorder="1" applyAlignment="1">
      <alignment horizontal="justify" vertical="center" wrapText="1"/>
    </xf>
    <xf numFmtId="10" fontId="1" fillId="0" borderId="1" xfId="1" applyNumberFormat="1" applyFont="1" applyFill="1" applyBorder="1" applyAlignment="1">
      <alignment horizontal="justify" vertical="center" wrapText="1"/>
    </xf>
    <xf numFmtId="0" fontId="1" fillId="0" borderId="1" xfId="0" applyFont="1" applyFill="1" applyBorder="1" applyAlignment="1">
      <alignment horizontal="center" vertical="center" wrapText="1"/>
    </xf>
    <xf numFmtId="1" fontId="1" fillId="0" borderId="1" xfId="0" applyNumberFormat="1" applyFont="1" applyFill="1" applyBorder="1" applyAlignment="1">
      <alignment horizontal="left" vertical="center" wrapText="1"/>
    </xf>
    <xf numFmtId="0" fontId="1" fillId="0" borderId="1" xfId="0" applyFont="1" applyFill="1" applyBorder="1" applyAlignment="1">
      <alignment horizontal="center" vertical="center" wrapText="1"/>
    </xf>
  </cellXfs>
  <cellStyles count="3">
    <cellStyle name="Millares [0]" xfId="2" builtinId="6"/>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2</xdr:col>
      <xdr:colOff>298986</xdr:colOff>
      <xdr:row>0</xdr:row>
      <xdr:rowOff>742950</xdr:rowOff>
    </xdr:to>
    <xdr:pic>
      <xdr:nvPicPr>
        <xdr:cNvPr id="2" name="Imagen 1">
          <a:extLst>
            <a:ext uri="{FF2B5EF4-FFF2-40B4-BE49-F238E27FC236}">
              <a16:creationId xmlns:a16="http://schemas.microsoft.com/office/drawing/2014/main" id="{0D703797-4AAF-448D-A59A-0DA885684A1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9050"/>
          <a:ext cx="2374900" cy="7239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S42"/>
  <sheetViews>
    <sheetView tabSelected="1" topLeftCell="D5" zoomScale="80" zoomScaleNormal="80" workbookViewId="0">
      <selection activeCell="S16" sqref="S16"/>
    </sheetView>
  </sheetViews>
  <sheetFormatPr defaultColWidth="10.85546875" defaultRowHeight="15"/>
  <cols>
    <col min="1" max="1" width="4.140625" style="1" customWidth="1"/>
    <col min="2" max="2" width="25.5703125" style="1" customWidth="1"/>
    <col min="3" max="3" width="13.85546875" style="1" customWidth="1"/>
    <col min="4" max="4" width="8.140625" style="1" customWidth="1"/>
    <col min="5" max="5" width="44.28515625" style="1" bestFit="1" customWidth="1"/>
    <col min="6" max="6" width="10.85546875" style="1" customWidth="1"/>
    <col min="7" max="7" width="24.42578125" style="1" customWidth="1"/>
    <col min="8" max="8" width="23.5703125" style="1" customWidth="1"/>
    <col min="9" max="9" width="10" style="1" customWidth="1"/>
    <col min="10" max="10" width="18.42578125" style="1" customWidth="1"/>
    <col min="11" max="11" width="15.85546875" style="1" customWidth="1"/>
    <col min="12" max="15" width="7.28515625" style="1" customWidth="1"/>
    <col min="16" max="16" width="14.7109375" style="1" customWidth="1"/>
    <col min="17" max="17" width="17.85546875" style="1" customWidth="1"/>
    <col min="18" max="18" width="19.7109375" style="1" customWidth="1"/>
    <col min="19" max="19" width="13" style="1" customWidth="1"/>
    <col min="20" max="21" width="25.42578125" style="1" customWidth="1"/>
    <col min="22" max="24" width="16.5703125" style="70" hidden="1" customWidth="1"/>
    <col min="25" max="25" width="40.28515625" style="25" hidden="1" customWidth="1"/>
    <col min="26" max="26" width="16.5703125" style="70" hidden="1" customWidth="1"/>
    <col min="27" max="29" width="16.5703125" style="1" hidden="1" customWidth="1"/>
    <col min="30" max="30" width="33.42578125" style="1" hidden="1" customWidth="1"/>
    <col min="31" max="34" width="16.5703125" style="1" hidden="1" customWidth="1"/>
    <col min="35" max="35" width="43.7109375" style="1" hidden="1" customWidth="1"/>
    <col min="36" max="36" width="16.5703125" style="1" hidden="1" customWidth="1"/>
    <col min="37" max="38" width="22" style="1" customWidth="1"/>
    <col min="39" max="39" width="16.5703125" style="1" customWidth="1"/>
    <col min="40" max="40" width="34.85546875" style="1" customWidth="1"/>
    <col min="41" max="41" width="16.5703125" style="1" customWidth="1"/>
    <col min="42" max="42" width="16.5703125" style="82" customWidth="1"/>
    <col min="43" max="43" width="16.5703125" style="87" customWidth="1"/>
    <col min="44" max="44" width="21.5703125" style="87" customWidth="1"/>
    <col min="45" max="45" width="39.42578125" style="1" customWidth="1"/>
    <col min="46" max="16384" width="10.85546875" style="1"/>
  </cols>
  <sheetData>
    <row r="1" spans="1:45" s="33" customFormat="1" ht="70.5" customHeight="1">
      <c r="A1" s="111" t="s">
        <v>0</v>
      </c>
      <c r="B1" s="112"/>
      <c r="C1" s="112"/>
      <c r="D1" s="112"/>
      <c r="E1" s="112"/>
      <c r="F1" s="112"/>
      <c r="G1" s="112"/>
      <c r="H1" s="112"/>
      <c r="I1" s="112"/>
      <c r="J1" s="112"/>
      <c r="K1" s="112"/>
      <c r="L1" s="113" t="s">
        <v>1</v>
      </c>
      <c r="M1" s="113"/>
      <c r="N1" s="113"/>
      <c r="O1" s="113"/>
      <c r="P1" s="113"/>
      <c r="V1" s="63"/>
      <c r="W1" s="63"/>
      <c r="X1" s="63"/>
      <c r="Y1" s="75"/>
      <c r="Z1" s="63"/>
      <c r="AP1" s="82"/>
      <c r="AQ1" s="82"/>
      <c r="AR1" s="82"/>
    </row>
    <row r="2" spans="1:45" s="35" customFormat="1" ht="23.45" customHeight="1">
      <c r="A2" s="115" t="s">
        <v>2</v>
      </c>
      <c r="B2" s="116"/>
      <c r="C2" s="116"/>
      <c r="D2" s="116"/>
      <c r="E2" s="116"/>
      <c r="F2" s="116"/>
      <c r="G2" s="116"/>
      <c r="H2" s="116"/>
      <c r="I2" s="116"/>
      <c r="J2" s="116"/>
      <c r="K2" s="116"/>
      <c r="L2" s="34"/>
      <c r="M2" s="34"/>
      <c r="N2" s="34"/>
      <c r="O2" s="34"/>
      <c r="P2" s="34"/>
      <c r="V2" s="63"/>
      <c r="W2" s="63"/>
      <c r="X2" s="63"/>
      <c r="Y2" s="75"/>
      <c r="Z2" s="63"/>
      <c r="AP2" s="63"/>
      <c r="AQ2" s="63"/>
      <c r="AR2" s="63"/>
    </row>
    <row r="3" spans="1:45" s="33" customFormat="1">
      <c r="V3" s="63"/>
      <c r="W3" s="63"/>
      <c r="X3" s="63"/>
      <c r="Y3" s="75"/>
      <c r="Z3" s="63"/>
      <c r="AP3" s="82"/>
      <c r="AQ3" s="82"/>
      <c r="AR3" s="82"/>
    </row>
    <row r="4" spans="1:45" s="33" customFormat="1" ht="29.1" customHeight="1">
      <c r="F4" s="105" t="s">
        <v>3</v>
      </c>
      <c r="G4" s="106"/>
      <c r="H4" s="106"/>
      <c r="I4" s="106"/>
      <c r="J4" s="106"/>
      <c r="K4" s="107"/>
      <c r="V4" s="63"/>
      <c r="W4" s="63"/>
      <c r="X4" s="63"/>
      <c r="Y4" s="75"/>
      <c r="Z4" s="63"/>
      <c r="AP4" s="82"/>
      <c r="AQ4" s="82"/>
      <c r="AR4" s="82"/>
    </row>
    <row r="5" spans="1:45" s="33" customFormat="1" ht="15" customHeight="1">
      <c r="F5" s="2" t="s">
        <v>4</v>
      </c>
      <c r="G5" s="2" t="s">
        <v>5</v>
      </c>
      <c r="H5" s="105" t="s">
        <v>6</v>
      </c>
      <c r="I5" s="106"/>
      <c r="J5" s="106"/>
      <c r="K5" s="107"/>
      <c r="V5" s="63"/>
      <c r="W5" s="63"/>
      <c r="X5" s="63"/>
      <c r="Y5" s="75"/>
      <c r="Z5" s="63"/>
      <c r="AP5" s="82"/>
      <c r="AQ5" s="82"/>
      <c r="AR5" s="82"/>
    </row>
    <row r="6" spans="1:45" s="33" customFormat="1">
      <c r="F6" s="32">
        <v>1</v>
      </c>
      <c r="G6" s="32" t="s">
        <v>7</v>
      </c>
      <c r="H6" s="108" t="s">
        <v>8</v>
      </c>
      <c r="I6" s="109"/>
      <c r="J6" s="109"/>
      <c r="K6" s="109"/>
      <c r="V6" s="63"/>
      <c r="W6" s="63"/>
      <c r="X6" s="63"/>
      <c r="Y6" s="75"/>
      <c r="Z6" s="63"/>
      <c r="AP6" s="82"/>
      <c r="AQ6" s="82"/>
      <c r="AR6" s="82"/>
    </row>
    <row r="7" spans="1:45" s="33" customFormat="1" ht="60.75" customHeight="1">
      <c r="F7" s="32">
        <v>2</v>
      </c>
      <c r="G7" s="32" t="s">
        <v>9</v>
      </c>
      <c r="H7" s="109" t="s">
        <v>10</v>
      </c>
      <c r="I7" s="109"/>
      <c r="J7" s="109"/>
      <c r="K7" s="109"/>
      <c r="V7" s="63"/>
      <c r="W7" s="63"/>
      <c r="X7" s="63"/>
      <c r="Y7" s="75"/>
      <c r="Z7" s="63"/>
      <c r="AP7" s="82"/>
      <c r="AQ7" s="82"/>
      <c r="AR7" s="82"/>
    </row>
    <row r="8" spans="1:45" s="33" customFormat="1" ht="51.75" customHeight="1">
      <c r="F8" s="32">
        <v>3</v>
      </c>
      <c r="G8" s="32" t="s">
        <v>11</v>
      </c>
      <c r="H8" s="109" t="s">
        <v>12</v>
      </c>
      <c r="I8" s="109"/>
      <c r="J8" s="109"/>
      <c r="K8" s="109"/>
      <c r="V8" s="63"/>
      <c r="W8" s="63"/>
      <c r="X8" s="63"/>
      <c r="Y8" s="75"/>
      <c r="Z8" s="63"/>
      <c r="AP8" s="82"/>
      <c r="AQ8" s="82"/>
      <c r="AR8" s="82"/>
    </row>
    <row r="9" spans="1:45" s="33" customFormat="1" ht="51.75" customHeight="1">
      <c r="F9" s="32">
        <v>4</v>
      </c>
      <c r="G9" s="32" t="s">
        <v>13</v>
      </c>
      <c r="H9" s="110" t="s">
        <v>14</v>
      </c>
      <c r="I9" s="110"/>
      <c r="J9" s="110"/>
      <c r="K9" s="110"/>
      <c r="V9" s="63"/>
      <c r="W9" s="63"/>
      <c r="X9" s="63"/>
      <c r="Y9" s="75"/>
      <c r="Z9" s="63"/>
      <c r="AP9" s="82"/>
      <c r="AQ9" s="82"/>
      <c r="AR9" s="82"/>
    </row>
    <row r="10" spans="1:45" s="33" customFormat="1" ht="51.75" customHeight="1">
      <c r="F10" s="32">
        <v>5</v>
      </c>
      <c r="G10" s="32" t="s">
        <v>15</v>
      </c>
      <c r="H10" s="110" t="s">
        <v>16</v>
      </c>
      <c r="I10" s="110"/>
      <c r="J10" s="110"/>
      <c r="K10" s="110"/>
      <c r="V10" s="63"/>
      <c r="W10" s="63"/>
      <c r="X10" s="63"/>
      <c r="Y10" s="75"/>
      <c r="Z10" s="63"/>
      <c r="AP10" s="82"/>
      <c r="AQ10" s="82"/>
      <c r="AR10" s="82"/>
    </row>
    <row r="11" spans="1:45" s="33" customFormat="1" ht="51.75" customHeight="1">
      <c r="F11" s="32">
        <v>6</v>
      </c>
      <c r="G11" s="32" t="s">
        <v>17</v>
      </c>
      <c r="H11" s="151" t="s">
        <v>18</v>
      </c>
      <c r="I11" s="151"/>
      <c r="J11" s="151"/>
      <c r="K11" s="151"/>
      <c r="V11" s="63"/>
      <c r="W11" s="63"/>
      <c r="X11" s="63"/>
      <c r="Y11" s="75"/>
      <c r="Z11" s="63"/>
      <c r="AP11" s="82"/>
      <c r="AQ11" s="82"/>
      <c r="AR11" s="82"/>
    </row>
    <row r="12" spans="1:45" s="33" customFormat="1">
      <c r="V12" s="63"/>
      <c r="W12" s="63"/>
      <c r="X12" s="63"/>
      <c r="Y12" s="75"/>
      <c r="Z12" s="63"/>
      <c r="AP12" s="82"/>
      <c r="AQ12" s="82"/>
      <c r="AR12" s="82"/>
    </row>
    <row r="13" spans="1:45" ht="14.45" customHeight="1">
      <c r="A13" s="104" t="s">
        <v>19</v>
      </c>
      <c r="B13" s="104"/>
      <c r="C13" s="104" t="s">
        <v>20</v>
      </c>
      <c r="D13" s="104" t="s">
        <v>21</v>
      </c>
      <c r="E13" s="104"/>
      <c r="F13" s="104"/>
      <c r="G13" s="114" t="s">
        <v>22</v>
      </c>
      <c r="H13" s="114"/>
      <c r="I13" s="114"/>
      <c r="J13" s="114"/>
      <c r="K13" s="114"/>
      <c r="L13" s="114"/>
      <c r="M13" s="114"/>
      <c r="N13" s="114"/>
      <c r="O13" s="114"/>
      <c r="P13" s="114"/>
      <c r="Q13" s="114"/>
      <c r="R13" s="104" t="s">
        <v>23</v>
      </c>
      <c r="S13" s="104"/>
      <c r="T13" s="104"/>
      <c r="U13" s="104"/>
      <c r="V13" s="117" t="s">
        <v>24</v>
      </c>
      <c r="W13" s="118"/>
      <c r="X13" s="118"/>
      <c r="Y13" s="118"/>
      <c r="Z13" s="119"/>
      <c r="AA13" s="123" t="s">
        <v>25</v>
      </c>
      <c r="AB13" s="124"/>
      <c r="AC13" s="124"/>
      <c r="AD13" s="124"/>
      <c r="AE13" s="125"/>
      <c r="AF13" s="129" t="s">
        <v>26</v>
      </c>
      <c r="AG13" s="130"/>
      <c r="AH13" s="130"/>
      <c r="AI13" s="130"/>
      <c r="AJ13" s="131"/>
      <c r="AK13" s="135" t="s">
        <v>27</v>
      </c>
      <c r="AL13" s="136"/>
      <c r="AM13" s="136"/>
      <c r="AN13" s="136"/>
      <c r="AO13" s="137"/>
      <c r="AP13" s="141" t="s">
        <v>28</v>
      </c>
      <c r="AQ13" s="142"/>
      <c r="AR13" s="142"/>
      <c r="AS13" s="143"/>
    </row>
    <row r="14" spans="1:45" ht="14.45" customHeight="1">
      <c r="A14" s="104"/>
      <c r="B14" s="104"/>
      <c r="C14" s="104"/>
      <c r="D14" s="104"/>
      <c r="E14" s="104"/>
      <c r="F14" s="104"/>
      <c r="G14" s="114"/>
      <c r="H14" s="114"/>
      <c r="I14" s="114"/>
      <c r="J14" s="114"/>
      <c r="K14" s="114"/>
      <c r="L14" s="114"/>
      <c r="M14" s="114"/>
      <c r="N14" s="114"/>
      <c r="O14" s="114"/>
      <c r="P14" s="114"/>
      <c r="Q14" s="114"/>
      <c r="R14" s="104"/>
      <c r="S14" s="104"/>
      <c r="T14" s="104"/>
      <c r="U14" s="104"/>
      <c r="V14" s="120"/>
      <c r="W14" s="121"/>
      <c r="X14" s="121"/>
      <c r="Y14" s="121"/>
      <c r="Z14" s="122"/>
      <c r="AA14" s="126"/>
      <c r="AB14" s="127"/>
      <c r="AC14" s="127"/>
      <c r="AD14" s="127"/>
      <c r="AE14" s="128"/>
      <c r="AF14" s="132"/>
      <c r="AG14" s="133"/>
      <c r="AH14" s="133"/>
      <c r="AI14" s="133"/>
      <c r="AJ14" s="134"/>
      <c r="AK14" s="138"/>
      <c r="AL14" s="139"/>
      <c r="AM14" s="139"/>
      <c r="AN14" s="139"/>
      <c r="AO14" s="140"/>
      <c r="AP14" s="144"/>
      <c r="AQ14" s="145"/>
      <c r="AR14" s="145"/>
      <c r="AS14" s="146"/>
    </row>
    <row r="15" spans="1:45" ht="50.25">
      <c r="A15" s="2" t="s">
        <v>29</v>
      </c>
      <c r="B15" s="2" t="s">
        <v>30</v>
      </c>
      <c r="C15" s="104"/>
      <c r="D15" s="2" t="s">
        <v>31</v>
      </c>
      <c r="E15" s="2" t="s">
        <v>32</v>
      </c>
      <c r="F15" s="2" t="s">
        <v>33</v>
      </c>
      <c r="G15" s="15" t="s">
        <v>34</v>
      </c>
      <c r="H15" s="15" t="s">
        <v>35</v>
      </c>
      <c r="I15" s="15" t="s">
        <v>36</v>
      </c>
      <c r="J15" s="15" t="s">
        <v>37</v>
      </c>
      <c r="K15" s="15" t="s">
        <v>38</v>
      </c>
      <c r="L15" s="15" t="s">
        <v>39</v>
      </c>
      <c r="M15" s="15" t="s">
        <v>40</v>
      </c>
      <c r="N15" s="15" t="s">
        <v>41</v>
      </c>
      <c r="O15" s="15" t="s">
        <v>42</v>
      </c>
      <c r="P15" s="61" t="s">
        <v>43</v>
      </c>
      <c r="Q15" s="15" t="s">
        <v>44</v>
      </c>
      <c r="R15" s="2" t="s">
        <v>45</v>
      </c>
      <c r="S15" s="62" t="s">
        <v>46</v>
      </c>
      <c r="T15" s="2" t="s">
        <v>47</v>
      </c>
      <c r="U15" s="2" t="s">
        <v>48</v>
      </c>
      <c r="V15" s="3" t="s">
        <v>49</v>
      </c>
      <c r="W15" s="3" t="s">
        <v>50</v>
      </c>
      <c r="X15" s="3" t="s">
        <v>51</v>
      </c>
      <c r="Y15" s="3" t="s">
        <v>52</v>
      </c>
      <c r="Z15" s="3" t="s">
        <v>53</v>
      </c>
      <c r="AA15" s="18" t="s">
        <v>49</v>
      </c>
      <c r="AB15" s="18" t="s">
        <v>50</v>
      </c>
      <c r="AC15" s="18" t="s">
        <v>51</v>
      </c>
      <c r="AD15" s="18" t="s">
        <v>52</v>
      </c>
      <c r="AE15" s="18" t="s">
        <v>53</v>
      </c>
      <c r="AF15" s="19" t="s">
        <v>49</v>
      </c>
      <c r="AG15" s="19" t="s">
        <v>50</v>
      </c>
      <c r="AH15" s="19" t="s">
        <v>51</v>
      </c>
      <c r="AI15" s="19" t="s">
        <v>52</v>
      </c>
      <c r="AJ15" s="19" t="s">
        <v>53</v>
      </c>
      <c r="AK15" s="20" t="s">
        <v>49</v>
      </c>
      <c r="AL15" s="20" t="s">
        <v>50</v>
      </c>
      <c r="AM15" s="20" t="s">
        <v>51</v>
      </c>
      <c r="AN15" s="20" t="s">
        <v>52</v>
      </c>
      <c r="AO15" s="20" t="s">
        <v>53</v>
      </c>
      <c r="AP15" s="4" t="s">
        <v>49</v>
      </c>
      <c r="AQ15" s="4" t="s">
        <v>50</v>
      </c>
      <c r="AR15" s="4" t="s">
        <v>51</v>
      </c>
      <c r="AS15" s="4" t="s">
        <v>52</v>
      </c>
    </row>
    <row r="16" spans="1:45" s="25" customFormat="1" ht="232.5">
      <c r="A16" s="17">
        <v>4</v>
      </c>
      <c r="B16" s="16" t="s">
        <v>54</v>
      </c>
      <c r="C16" s="16" t="s">
        <v>55</v>
      </c>
      <c r="D16" s="21" t="s">
        <v>56</v>
      </c>
      <c r="E16" s="16" t="s">
        <v>57</v>
      </c>
      <c r="F16" s="16" t="s">
        <v>58</v>
      </c>
      <c r="G16" s="16" t="s">
        <v>59</v>
      </c>
      <c r="H16" s="16" t="s">
        <v>60</v>
      </c>
      <c r="I16" s="27" t="s">
        <v>61</v>
      </c>
      <c r="J16" s="16" t="s">
        <v>62</v>
      </c>
      <c r="K16" s="16" t="s">
        <v>63</v>
      </c>
      <c r="L16" s="28">
        <v>0</v>
      </c>
      <c r="M16" s="28">
        <v>0</v>
      </c>
      <c r="N16" s="28">
        <v>0</v>
      </c>
      <c r="O16" s="28">
        <v>0.85</v>
      </c>
      <c r="P16" s="28">
        <v>0.85</v>
      </c>
      <c r="Q16" s="16" t="s">
        <v>64</v>
      </c>
      <c r="R16" s="16" t="s">
        <v>65</v>
      </c>
      <c r="S16" s="16" t="s">
        <v>66</v>
      </c>
      <c r="T16" s="16" t="s">
        <v>67</v>
      </c>
      <c r="U16" s="16" t="s">
        <v>68</v>
      </c>
      <c r="V16" s="64" t="s">
        <v>69</v>
      </c>
      <c r="W16" s="64" t="s">
        <v>69</v>
      </c>
      <c r="X16" s="64" t="s">
        <v>69</v>
      </c>
      <c r="Y16" s="81" t="s">
        <v>70</v>
      </c>
      <c r="Z16" s="64" t="s">
        <v>69</v>
      </c>
      <c r="AA16" s="29">
        <f t="shared" ref="AA16:AA32" si="0">M16</f>
        <v>0</v>
      </c>
      <c r="AB16" s="16" t="s">
        <v>69</v>
      </c>
      <c r="AC16" s="90" t="s">
        <v>69</v>
      </c>
      <c r="AD16" s="16" t="s">
        <v>69</v>
      </c>
      <c r="AE16" s="16" t="s">
        <v>69</v>
      </c>
      <c r="AF16" s="29">
        <f t="shared" ref="AF16:AF32" si="1">N16</f>
        <v>0</v>
      </c>
      <c r="AG16" s="29" t="s">
        <v>71</v>
      </c>
      <c r="AH16" s="90" t="s">
        <v>72</v>
      </c>
      <c r="AI16" s="16" t="s">
        <v>72</v>
      </c>
      <c r="AJ16" s="16" t="s">
        <v>72</v>
      </c>
      <c r="AK16" s="29">
        <f t="shared" ref="AK16:AK32" si="2">O16</f>
        <v>0.85</v>
      </c>
      <c r="AL16" s="103">
        <v>0.79100000000000004</v>
      </c>
      <c r="AM16" s="90">
        <f>IF(AL16/AK16&gt;100%,100%,AL16/AK16)</f>
        <v>0.93058823529411772</v>
      </c>
      <c r="AN16" s="16" t="s">
        <v>73</v>
      </c>
      <c r="AO16" s="16" t="s">
        <v>65</v>
      </c>
      <c r="AP16" s="93">
        <f t="shared" ref="AP16:AP32" si="3">P16</f>
        <v>0.85</v>
      </c>
      <c r="AQ16" s="100">
        <f>MAX(W16,AB16,AG16,AL16)</f>
        <v>0.79100000000000004</v>
      </c>
      <c r="AR16" s="60">
        <f>IF(AQ16/AP16&gt;100%,100%,AQ16/AP16)</f>
        <v>0.93058823529411772</v>
      </c>
      <c r="AS16" s="81" t="s">
        <v>74</v>
      </c>
    </row>
    <row r="17" spans="1:45" s="25" customFormat="1" ht="199.5">
      <c r="A17" s="17">
        <v>4</v>
      </c>
      <c r="B17" s="16" t="s">
        <v>54</v>
      </c>
      <c r="C17" s="16" t="s">
        <v>75</v>
      </c>
      <c r="D17" s="21" t="s">
        <v>76</v>
      </c>
      <c r="E17" s="16" t="s">
        <v>77</v>
      </c>
      <c r="F17" s="16" t="s">
        <v>58</v>
      </c>
      <c r="G17" s="16" t="s">
        <v>78</v>
      </c>
      <c r="H17" s="16" t="s">
        <v>79</v>
      </c>
      <c r="I17" s="16" t="s">
        <v>61</v>
      </c>
      <c r="J17" s="16" t="s">
        <v>62</v>
      </c>
      <c r="K17" s="16" t="s">
        <v>63</v>
      </c>
      <c r="L17" s="28">
        <v>0.14000000000000001</v>
      </c>
      <c r="M17" s="28">
        <v>0.27</v>
      </c>
      <c r="N17" s="28">
        <v>0.45</v>
      </c>
      <c r="O17" s="28">
        <v>0.65</v>
      </c>
      <c r="P17" s="28">
        <v>0.65</v>
      </c>
      <c r="Q17" s="16" t="s">
        <v>80</v>
      </c>
      <c r="R17" s="16" t="s">
        <v>81</v>
      </c>
      <c r="S17" s="16" t="s">
        <v>82</v>
      </c>
      <c r="T17" s="16" t="s">
        <v>67</v>
      </c>
      <c r="U17" s="16" t="s">
        <v>68</v>
      </c>
      <c r="V17" s="59">
        <f t="shared" ref="V17:V32" si="4">L17</f>
        <v>0.14000000000000001</v>
      </c>
      <c r="W17" s="60">
        <v>0.2414</v>
      </c>
      <c r="X17" s="59">
        <f t="shared" ref="X17:X32" si="5">IF(W17/V17&gt;100%,100%,W17/V17)</f>
        <v>1</v>
      </c>
      <c r="Y17" s="16" t="s">
        <v>83</v>
      </c>
      <c r="Z17" s="17" t="s">
        <v>84</v>
      </c>
      <c r="AA17" s="29">
        <f t="shared" si="0"/>
        <v>0.27</v>
      </c>
      <c r="AB17" s="27">
        <v>0.37669999999999998</v>
      </c>
      <c r="AC17" s="90">
        <f t="shared" ref="AC17:AC32" si="6">IF(AB17/AA17&gt;100%,100%,AB17/AA17)</f>
        <v>1</v>
      </c>
      <c r="AD17" s="16" t="s">
        <v>85</v>
      </c>
      <c r="AE17" s="16" t="s">
        <v>86</v>
      </c>
      <c r="AF17" s="29">
        <f t="shared" si="1"/>
        <v>0.45</v>
      </c>
      <c r="AG17" s="97">
        <v>0.51929999999999998</v>
      </c>
      <c r="AH17" s="90">
        <f t="shared" ref="AH17:AH32" si="7">IF(AG17/AF17&gt;100%,100%,AG17/AF17)</f>
        <v>1</v>
      </c>
      <c r="AI17" s="16" t="s">
        <v>87</v>
      </c>
      <c r="AJ17" s="16" t="s">
        <v>88</v>
      </c>
      <c r="AK17" s="29">
        <f t="shared" si="2"/>
        <v>0.65</v>
      </c>
      <c r="AL17" s="103">
        <v>0.66810000000000003</v>
      </c>
      <c r="AM17" s="90">
        <f t="shared" ref="AM17:AM32" si="8">IF(AL17/AK17&gt;100%,100%,AL17/AK17)</f>
        <v>1</v>
      </c>
      <c r="AN17" s="16" t="s">
        <v>87</v>
      </c>
      <c r="AO17" s="16" t="s">
        <v>89</v>
      </c>
      <c r="AP17" s="93">
        <f t="shared" si="3"/>
        <v>0.65</v>
      </c>
      <c r="AQ17" s="100">
        <f>MAX(W17,AB17,AG17,AL17)</f>
        <v>0.66810000000000003</v>
      </c>
      <c r="AR17" s="60">
        <f t="shared" ref="AR17:AR32" si="9">IF(AQ17/AP17&gt;100%,100%,AQ17/AP17)</f>
        <v>1</v>
      </c>
      <c r="AS17" s="81" t="s">
        <v>90</v>
      </c>
    </row>
    <row r="18" spans="1:45" s="25" customFormat="1" ht="199.5">
      <c r="A18" s="17">
        <v>4</v>
      </c>
      <c r="B18" s="16" t="s">
        <v>54</v>
      </c>
      <c r="C18" s="16" t="s">
        <v>75</v>
      </c>
      <c r="D18" s="21" t="s">
        <v>91</v>
      </c>
      <c r="E18" s="16" t="s">
        <v>92</v>
      </c>
      <c r="F18" s="16" t="s">
        <v>58</v>
      </c>
      <c r="G18" s="16" t="s">
        <v>93</v>
      </c>
      <c r="H18" s="16" t="s">
        <v>94</v>
      </c>
      <c r="I18" s="16" t="s">
        <v>61</v>
      </c>
      <c r="J18" s="16" t="s">
        <v>62</v>
      </c>
      <c r="K18" s="16" t="s">
        <v>63</v>
      </c>
      <c r="L18" s="28">
        <v>0.12</v>
      </c>
      <c r="M18" s="28">
        <v>0.25</v>
      </c>
      <c r="N18" s="28">
        <v>0.43</v>
      </c>
      <c r="O18" s="28">
        <v>0.63</v>
      </c>
      <c r="P18" s="28">
        <v>0.63</v>
      </c>
      <c r="Q18" s="16" t="s">
        <v>80</v>
      </c>
      <c r="R18" s="16" t="s">
        <v>81</v>
      </c>
      <c r="S18" s="16" t="s">
        <v>82</v>
      </c>
      <c r="T18" s="16" t="s">
        <v>67</v>
      </c>
      <c r="U18" s="16" t="s">
        <v>68</v>
      </c>
      <c r="V18" s="59">
        <f t="shared" si="4"/>
        <v>0.12</v>
      </c>
      <c r="W18" s="60">
        <v>0.66849999999999998</v>
      </c>
      <c r="X18" s="59">
        <f t="shared" si="5"/>
        <v>1</v>
      </c>
      <c r="Y18" s="16" t="s">
        <v>95</v>
      </c>
      <c r="Z18" s="17" t="s">
        <v>84</v>
      </c>
      <c r="AA18" s="29">
        <f t="shared" si="0"/>
        <v>0.25</v>
      </c>
      <c r="AB18" s="27">
        <v>0.72150000000000003</v>
      </c>
      <c r="AC18" s="90">
        <f t="shared" si="6"/>
        <v>1</v>
      </c>
      <c r="AD18" s="16" t="s">
        <v>96</v>
      </c>
      <c r="AE18" s="16" t="s">
        <v>86</v>
      </c>
      <c r="AF18" s="29">
        <f t="shared" si="1"/>
        <v>0.43</v>
      </c>
      <c r="AG18" s="97">
        <v>0.79679999999999995</v>
      </c>
      <c r="AH18" s="90">
        <f t="shared" si="7"/>
        <v>1</v>
      </c>
      <c r="AI18" s="16" t="s">
        <v>87</v>
      </c>
      <c r="AJ18" s="16" t="s">
        <v>88</v>
      </c>
      <c r="AK18" s="29">
        <f t="shared" si="2"/>
        <v>0.63</v>
      </c>
      <c r="AL18" s="103">
        <v>0.82620000000000005</v>
      </c>
      <c r="AM18" s="90">
        <f t="shared" si="8"/>
        <v>1</v>
      </c>
      <c r="AN18" s="16" t="s">
        <v>87</v>
      </c>
      <c r="AO18" s="16" t="s">
        <v>89</v>
      </c>
      <c r="AP18" s="93">
        <f t="shared" si="3"/>
        <v>0.63</v>
      </c>
      <c r="AQ18" s="100">
        <f>MAX(W18,AB18,AG18,AL18)</f>
        <v>0.82620000000000005</v>
      </c>
      <c r="AR18" s="60">
        <f t="shared" si="9"/>
        <v>1</v>
      </c>
      <c r="AS18" s="81" t="s">
        <v>90</v>
      </c>
    </row>
    <row r="19" spans="1:45" s="25" customFormat="1" ht="99.75">
      <c r="A19" s="17">
        <v>4</v>
      </c>
      <c r="B19" s="16" t="s">
        <v>54</v>
      </c>
      <c r="C19" s="16" t="s">
        <v>75</v>
      </c>
      <c r="D19" s="21" t="s">
        <v>97</v>
      </c>
      <c r="E19" s="16" t="s">
        <v>98</v>
      </c>
      <c r="F19" s="16" t="s">
        <v>58</v>
      </c>
      <c r="G19" s="16" t="s">
        <v>99</v>
      </c>
      <c r="H19" s="16" t="s">
        <v>100</v>
      </c>
      <c r="I19" s="28" t="s">
        <v>61</v>
      </c>
      <c r="J19" s="16" t="s">
        <v>62</v>
      </c>
      <c r="K19" s="16" t="s">
        <v>63</v>
      </c>
      <c r="L19" s="28">
        <v>0.2</v>
      </c>
      <c r="M19" s="28">
        <v>0.3</v>
      </c>
      <c r="N19" s="29">
        <v>0.6</v>
      </c>
      <c r="O19" s="29">
        <v>0.96</v>
      </c>
      <c r="P19" s="28">
        <v>0.96</v>
      </c>
      <c r="Q19" s="16" t="s">
        <v>80</v>
      </c>
      <c r="R19" s="16" t="s">
        <v>81</v>
      </c>
      <c r="S19" s="16" t="s">
        <v>82</v>
      </c>
      <c r="T19" s="16" t="s">
        <v>67</v>
      </c>
      <c r="U19" s="16" t="s">
        <v>68</v>
      </c>
      <c r="V19" s="59">
        <f t="shared" si="4"/>
        <v>0.2</v>
      </c>
      <c r="W19" s="60">
        <f>7642107718/150425199000</f>
        <v>5.0803374493125983E-2</v>
      </c>
      <c r="X19" s="60">
        <f t="shared" si="5"/>
        <v>0.25401687246562987</v>
      </c>
      <c r="Y19" s="16" t="s">
        <v>101</v>
      </c>
      <c r="Z19" s="17" t="s">
        <v>102</v>
      </c>
      <c r="AA19" s="29">
        <f t="shared" si="0"/>
        <v>0.3</v>
      </c>
      <c r="AB19" s="27">
        <v>8.5699999999999998E-2</v>
      </c>
      <c r="AC19" s="90">
        <f t="shared" si="6"/>
        <v>0.28566666666666668</v>
      </c>
      <c r="AD19" s="16" t="s">
        <v>103</v>
      </c>
      <c r="AE19" s="16" t="s">
        <v>86</v>
      </c>
      <c r="AF19" s="29">
        <f t="shared" si="1"/>
        <v>0.6</v>
      </c>
      <c r="AG19" s="97">
        <v>0.31759999999999999</v>
      </c>
      <c r="AH19" s="90">
        <f t="shared" si="7"/>
        <v>0.52933333333333332</v>
      </c>
      <c r="AI19" s="16" t="s">
        <v>103</v>
      </c>
      <c r="AJ19" s="16" t="s">
        <v>88</v>
      </c>
      <c r="AK19" s="29">
        <f t="shared" si="2"/>
        <v>0.96</v>
      </c>
      <c r="AL19" s="103">
        <v>0.86029999999999995</v>
      </c>
      <c r="AM19" s="90">
        <f t="shared" si="8"/>
        <v>0.89614583333333331</v>
      </c>
      <c r="AN19" s="16" t="s">
        <v>104</v>
      </c>
      <c r="AO19" s="16" t="s">
        <v>89</v>
      </c>
      <c r="AP19" s="93">
        <f t="shared" si="3"/>
        <v>0.96</v>
      </c>
      <c r="AQ19" s="100">
        <f>MAX(W19,AB19,AG19,AL19)</f>
        <v>0.86029999999999995</v>
      </c>
      <c r="AR19" s="60">
        <f t="shared" si="9"/>
        <v>0.89614583333333331</v>
      </c>
      <c r="AS19" s="81" t="s">
        <v>105</v>
      </c>
    </row>
    <row r="20" spans="1:45" s="25" customFormat="1" ht="150">
      <c r="A20" s="17">
        <v>4</v>
      </c>
      <c r="B20" s="16" t="s">
        <v>54</v>
      </c>
      <c r="C20" s="16" t="s">
        <v>75</v>
      </c>
      <c r="D20" s="21" t="s">
        <v>106</v>
      </c>
      <c r="E20" s="16" t="s">
        <v>107</v>
      </c>
      <c r="F20" s="16" t="s">
        <v>58</v>
      </c>
      <c r="G20" s="16" t="s">
        <v>108</v>
      </c>
      <c r="H20" s="16" t="s">
        <v>109</v>
      </c>
      <c r="I20" s="28" t="s">
        <v>61</v>
      </c>
      <c r="J20" s="16" t="s">
        <v>62</v>
      </c>
      <c r="K20" s="16" t="s">
        <v>63</v>
      </c>
      <c r="L20" s="28">
        <v>0.1</v>
      </c>
      <c r="M20" s="28">
        <v>0.25</v>
      </c>
      <c r="N20" s="29">
        <v>0.35</v>
      </c>
      <c r="O20" s="29">
        <v>0.52</v>
      </c>
      <c r="P20" s="28">
        <v>0.52</v>
      </c>
      <c r="Q20" s="16" t="s">
        <v>80</v>
      </c>
      <c r="R20" s="16" t="s">
        <v>81</v>
      </c>
      <c r="S20" s="16" t="s">
        <v>82</v>
      </c>
      <c r="T20" s="16" t="s">
        <v>67</v>
      </c>
      <c r="U20" s="16" t="s">
        <v>68</v>
      </c>
      <c r="V20" s="59">
        <f t="shared" si="4"/>
        <v>0.1</v>
      </c>
      <c r="W20" s="60">
        <f>1258521720/150425199000</f>
        <v>8.3664288188842612E-3</v>
      </c>
      <c r="X20" s="60">
        <f t="shared" si="5"/>
        <v>8.3664288188842612E-2</v>
      </c>
      <c r="Y20" s="16" t="s">
        <v>110</v>
      </c>
      <c r="Z20" s="17" t="s">
        <v>102</v>
      </c>
      <c r="AA20" s="29">
        <f t="shared" si="0"/>
        <v>0.25</v>
      </c>
      <c r="AB20" s="27">
        <v>4.9099999999999998E-2</v>
      </c>
      <c r="AC20" s="90">
        <f t="shared" si="6"/>
        <v>0.19639999999999999</v>
      </c>
      <c r="AD20" s="16" t="s">
        <v>103</v>
      </c>
      <c r="AE20" s="16" t="s">
        <v>86</v>
      </c>
      <c r="AF20" s="29">
        <f t="shared" si="1"/>
        <v>0.35</v>
      </c>
      <c r="AG20" s="97">
        <v>0.1744</v>
      </c>
      <c r="AH20" s="90">
        <f t="shared" si="7"/>
        <v>0.49828571428571433</v>
      </c>
      <c r="AI20" s="16" t="s">
        <v>103</v>
      </c>
      <c r="AJ20" s="16" t="s">
        <v>88</v>
      </c>
      <c r="AK20" s="29">
        <f t="shared" si="2"/>
        <v>0.52</v>
      </c>
      <c r="AL20" s="103">
        <v>0.28860000000000002</v>
      </c>
      <c r="AM20" s="90">
        <f t="shared" si="8"/>
        <v>0.55500000000000005</v>
      </c>
      <c r="AN20" s="16" t="s">
        <v>111</v>
      </c>
      <c r="AO20" s="16" t="s">
        <v>89</v>
      </c>
      <c r="AP20" s="93">
        <f t="shared" si="3"/>
        <v>0.52</v>
      </c>
      <c r="AQ20" s="100">
        <f>MAX(W20,AB20,AG20,AL20)</f>
        <v>0.28860000000000002</v>
      </c>
      <c r="AR20" s="60">
        <f t="shared" si="9"/>
        <v>0.55500000000000005</v>
      </c>
      <c r="AS20" s="81" t="s">
        <v>112</v>
      </c>
    </row>
    <row r="21" spans="1:45" s="25" customFormat="1" ht="265.5">
      <c r="A21" s="17">
        <v>4</v>
      </c>
      <c r="B21" s="16" t="s">
        <v>54</v>
      </c>
      <c r="C21" s="16" t="s">
        <v>75</v>
      </c>
      <c r="D21" s="21" t="s">
        <v>113</v>
      </c>
      <c r="E21" s="16" t="s">
        <v>114</v>
      </c>
      <c r="F21" s="16" t="s">
        <v>115</v>
      </c>
      <c r="G21" s="16" t="s">
        <v>116</v>
      </c>
      <c r="H21" s="16" t="s">
        <v>117</v>
      </c>
      <c r="I21" s="16" t="s">
        <v>61</v>
      </c>
      <c r="J21" s="16" t="s">
        <v>118</v>
      </c>
      <c r="K21" s="16" t="s">
        <v>63</v>
      </c>
      <c r="L21" s="28">
        <v>1</v>
      </c>
      <c r="M21" s="28">
        <v>1</v>
      </c>
      <c r="N21" s="28">
        <v>1</v>
      </c>
      <c r="O21" s="28">
        <v>1</v>
      </c>
      <c r="P21" s="28">
        <v>1</v>
      </c>
      <c r="Q21" s="16" t="s">
        <v>80</v>
      </c>
      <c r="R21" s="16" t="s">
        <v>119</v>
      </c>
      <c r="S21" s="16" t="s">
        <v>120</v>
      </c>
      <c r="T21" s="16" t="s">
        <v>67</v>
      </c>
      <c r="U21" s="16" t="s">
        <v>68</v>
      </c>
      <c r="V21" s="59">
        <f t="shared" si="4"/>
        <v>1</v>
      </c>
      <c r="W21" s="80" t="s">
        <v>121</v>
      </c>
      <c r="X21" s="80" t="s">
        <v>121</v>
      </c>
      <c r="Y21" s="16" t="s">
        <v>122</v>
      </c>
      <c r="Z21" s="80" t="s">
        <v>121</v>
      </c>
      <c r="AA21" s="29">
        <f t="shared" si="0"/>
        <v>1</v>
      </c>
      <c r="AB21" s="29">
        <v>0</v>
      </c>
      <c r="AC21" s="90">
        <f t="shared" si="6"/>
        <v>0</v>
      </c>
      <c r="AD21" s="16" t="s">
        <v>123</v>
      </c>
      <c r="AE21" s="16" t="s">
        <v>124</v>
      </c>
      <c r="AF21" s="29">
        <f t="shared" si="1"/>
        <v>1</v>
      </c>
      <c r="AG21" s="97">
        <v>0.90139999999999998</v>
      </c>
      <c r="AH21" s="90">
        <f t="shared" si="7"/>
        <v>0.90139999999999998</v>
      </c>
      <c r="AI21" s="16" t="s">
        <v>103</v>
      </c>
      <c r="AJ21" s="16" t="s">
        <v>88</v>
      </c>
      <c r="AK21" s="29">
        <f t="shared" si="2"/>
        <v>1</v>
      </c>
      <c r="AL21" s="27">
        <v>0.91279999999999994</v>
      </c>
      <c r="AM21" s="90">
        <f t="shared" si="8"/>
        <v>0.91279999999999994</v>
      </c>
      <c r="AN21" s="16" t="s">
        <v>125</v>
      </c>
      <c r="AO21" s="16" t="s">
        <v>89</v>
      </c>
      <c r="AP21" s="93">
        <f t="shared" si="3"/>
        <v>1</v>
      </c>
      <c r="AQ21" s="80">
        <f>AVERAGE(W21,AB21,AG21,AL21)</f>
        <v>0.60473333333333334</v>
      </c>
      <c r="AR21" s="60">
        <f t="shared" si="9"/>
        <v>0.60473333333333334</v>
      </c>
      <c r="AS21" s="81" t="s">
        <v>126</v>
      </c>
    </row>
    <row r="22" spans="1:45" s="25" customFormat="1" ht="366">
      <c r="A22" s="17">
        <v>4</v>
      </c>
      <c r="B22" s="16" t="s">
        <v>54</v>
      </c>
      <c r="C22" s="16" t="s">
        <v>75</v>
      </c>
      <c r="D22" s="21" t="s">
        <v>127</v>
      </c>
      <c r="E22" s="16" t="s">
        <v>128</v>
      </c>
      <c r="F22" s="16" t="s">
        <v>115</v>
      </c>
      <c r="G22" s="16" t="s">
        <v>129</v>
      </c>
      <c r="H22" s="16" t="s">
        <v>130</v>
      </c>
      <c r="I22" s="16" t="s">
        <v>61</v>
      </c>
      <c r="J22" s="16" t="s">
        <v>118</v>
      </c>
      <c r="K22" s="16" t="s">
        <v>63</v>
      </c>
      <c r="L22" s="28">
        <v>1</v>
      </c>
      <c r="M22" s="28">
        <v>1</v>
      </c>
      <c r="N22" s="28">
        <v>1</v>
      </c>
      <c r="O22" s="28">
        <v>1</v>
      </c>
      <c r="P22" s="28">
        <v>1</v>
      </c>
      <c r="Q22" s="16" t="s">
        <v>80</v>
      </c>
      <c r="R22" s="16" t="s">
        <v>119</v>
      </c>
      <c r="S22" s="16" t="s">
        <v>131</v>
      </c>
      <c r="T22" s="16" t="s">
        <v>67</v>
      </c>
      <c r="U22" s="16" t="s">
        <v>68</v>
      </c>
      <c r="V22" s="59">
        <f t="shared" si="4"/>
        <v>1</v>
      </c>
      <c r="W22" s="80">
        <v>0.47199999999999998</v>
      </c>
      <c r="X22" s="59">
        <f t="shared" si="5"/>
        <v>0.47199999999999998</v>
      </c>
      <c r="Y22" s="16" t="s">
        <v>132</v>
      </c>
      <c r="Z22" s="17" t="s">
        <v>133</v>
      </c>
      <c r="AA22" s="29">
        <f t="shared" si="0"/>
        <v>1</v>
      </c>
      <c r="AB22" s="29">
        <v>0</v>
      </c>
      <c r="AC22" s="90">
        <f t="shared" si="6"/>
        <v>0</v>
      </c>
      <c r="AD22" s="16" t="s">
        <v>124</v>
      </c>
      <c r="AE22" s="16" t="s">
        <v>124</v>
      </c>
      <c r="AF22" s="29">
        <f t="shared" si="1"/>
        <v>1</v>
      </c>
      <c r="AG22" s="97">
        <v>0.77539999999999998</v>
      </c>
      <c r="AH22" s="90">
        <f t="shared" si="7"/>
        <v>0.77539999999999998</v>
      </c>
      <c r="AI22" s="16" t="s">
        <v>134</v>
      </c>
      <c r="AJ22" s="16" t="s">
        <v>88</v>
      </c>
      <c r="AK22" s="29">
        <f t="shared" si="2"/>
        <v>1</v>
      </c>
      <c r="AL22" s="27">
        <v>0.78879999999999995</v>
      </c>
      <c r="AM22" s="90">
        <f t="shared" si="8"/>
        <v>0.78879999999999995</v>
      </c>
      <c r="AN22" s="16" t="s">
        <v>135</v>
      </c>
      <c r="AO22" s="16" t="s">
        <v>89</v>
      </c>
      <c r="AP22" s="93">
        <f t="shared" si="3"/>
        <v>1</v>
      </c>
      <c r="AQ22" s="80">
        <f>AVERAGE(W22,AB22,AG22,AL22)</f>
        <v>0.50905</v>
      </c>
      <c r="AR22" s="60">
        <f t="shared" si="9"/>
        <v>0.50905</v>
      </c>
      <c r="AS22" s="81" t="s">
        <v>136</v>
      </c>
    </row>
    <row r="23" spans="1:45" s="25" customFormat="1" ht="182.25">
      <c r="A23" s="17">
        <v>4</v>
      </c>
      <c r="B23" s="16" t="s">
        <v>54</v>
      </c>
      <c r="C23" s="16" t="s">
        <v>75</v>
      </c>
      <c r="D23" s="21" t="s">
        <v>137</v>
      </c>
      <c r="E23" s="16" t="s">
        <v>138</v>
      </c>
      <c r="F23" s="16" t="s">
        <v>115</v>
      </c>
      <c r="G23" s="16" t="s">
        <v>139</v>
      </c>
      <c r="H23" s="16" t="s">
        <v>140</v>
      </c>
      <c r="I23" s="16" t="s">
        <v>61</v>
      </c>
      <c r="J23" s="16" t="s">
        <v>118</v>
      </c>
      <c r="K23" s="16" t="s">
        <v>63</v>
      </c>
      <c r="L23" s="28">
        <v>0.9</v>
      </c>
      <c r="M23" s="28">
        <v>0.9</v>
      </c>
      <c r="N23" s="28">
        <v>0.9</v>
      </c>
      <c r="O23" s="28">
        <v>0.9</v>
      </c>
      <c r="P23" s="28">
        <v>0.9</v>
      </c>
      <c r="Q23" s="16" t="s">
        <v>80</v>
      </c>
      <c r="R23" s="16" t="s">
        <v>141</v>
      </c>
      <c r="S23" s="16" t="s">
        <v>131</v>
      </c>
      <c r="T23" s="16" t="s">
        <v>67</v>
      </c>
      <c r="U23" s="16" t="s">
        <v>68</v>
      </c>
      <c r="V23" s="59">
        <f t="shared" si="4"/>
        <v>0.9</v>
      </c>
      <c r="W23" s="80" t="s">
        <v>121</v>
      </c>
      <c r="X23" s="80" t="s">
        <v>121</v>
      </c>
      <c r="Y23" s="16" t="s">
        <v>122</v>
      </c>
      <c r="Z23" s="80" t="s">
        <v>121</v>
      </c>
      <c r="AA23" s="29">
        <f t="shared" si="0"/>
        <v>0.9</v>
      </c>
      <c r="AB23" s="29">
        <v>0</v>
      </c>
      <c r="AC23" s="90">
        <f t="shared" si="6"/>
        <v>0</v>
      </c>
      <c r="AD23" s="16" t="s">
        <v>124</v>
      </c>
      <c r="AE23" s="16" t="s">
        <v>124</v>
      </c>
      <c r="AF23" s="29">
        <f t="shared" si="1"/>
        <v>0.9</v>
      </c>
      <c r="AG23" s="97">
        <v>1</v>
      </c>
      <c r="AH23" s="90">
        <f t="shared" si="7"/>
        <v>1</v>
      </c>
      <c r="AI23" s="16" t="s">
        <v>142</v>
      </c>
      <c r="AJ23" s="16" t="s">
        <v>88</v>
      </c>
      <c r="AK23" s="29">
        <f t="shared" si="2"/>
        <v>0.9</v>
      </c>
      <c r="AL23" s="97">
        <v>0.9</v>
      </c>
      <c r="AM23" s="90">
        <f t="shared" si="8"/>
        <v>1</v>
      </c>
      <c r="AN23" s="16" t="s">
        <v>143</v>
      </c>
      <c r="AO23" s="16" t="s">
        <v>144</v>
      </c>
      <c r="AP23" s="93">
        <f t="shared" si="3"/>
        <v>0.9</v>
      </c>
      <c r="AQ23" s="80">
        <f>AVERAGE(W23,AB23,AG23,AL23)</f>
        <v>0.6333333333333333</v>
      </c>
      <c r="AR23" s="60">
        <f t="shared" si="9"/>
        <v>0.70370370370370361</v>
      </c>
      <c r="AS23" s="81" t="s">
        <v>145</v>
      </c>
    </row>
    <row r="24" spans="1:45" s="25" customFormat="1" ht="99.75">
      <c r="A24" s="17">
        <v>4</v>
      </c>
      <c r="B24" s="16" t="s">
        <v>54</v>
      </c>
      <c r="C24" s="16" t="s">
        <v>75</v>
      </c>
      <c r="D24" s="21" t="s">
        <v>146</v>
      </c>
      <c r="E24" s="16" t="s">
        <v>147</v>
      </c>
      <c r="F24" s="16" t="s">
        <v>115</v>
      </c>
      <c r="G24" s="16" t="s">
        <v>139</v>
      </c>
      <c r="H24" s="16" t="s">
        <v>148</v>
      </c>
      <c r="I24" s="16" t="s">
        <v>61</v>
      </c>
      <c r="J24" s="16" t="s">
        <v>62</v>
      </c>
      <c r="K24" s="16" t="s">
        <v>63</v>
      </c>
      <c r="L24" s="28">
        <v>0</v>
      </c>
      <c r="M24" s="28">
        <v>0</v>
      </c>
      <c r="N24" s="28">
        <v>0</v>
      </c>
      <c r="O24" s="28">
        <v>1</v>
      </c>
      <c r="P24" s="28">
        <v>1</v>
      </c>
      <c r="Q24" s="16" t="s">
        <v>80</v>
      </c>
      <c r="R24" s="30" t="s">
        <v>141</v>
      </c>
      <c r="S24" s="30" t="s">
        <v>131</v>
      </c>
      <c r="T24" s="30" t="s">
        <v>67</v>
      </c>
      <c r="U24" s="30" t="s">
        <v>149</v>
      </c>
      <c r="V24" s="64" t="s">
        <v>69</v>
      </c>
      <c r="W24" s="64" t="s">
        <v>69</v>
      </c>
      <c r="X24" s="64" t="s">
        <v>69</v>
      </c>
      <c r="Y24" s="81" t="s">
        <v>70</v>
      </c>
      <c r="Z24" s="64" t="s">
        <v>69</v>
      </c>
      <c r="AA24" s="29">
        <f t="shared" si="0"/>
        <v>0</v>
      </c>
      <c r="AB24" s="16" t="s">
        <v>150</v>
      </c>
      <c r="AC24" s="90" t="s">
        <v>150</v>
      </c>
      <c r="AD24" s="16" t="s">
        <v>151</v>
      </c>
      <c r="AE24" s="16" t="s">
        <v>150</v>
      </c>
      <c r="AF24" s="29">
        <f t="shared" si="1"/>
        <v>0</v>
      </c>
      <c r="AG24" s="29" t="s">
        <v>71</v>
      </c>
      <c r="AH24" s="90" t="s">
        <v>72</v>
      </c>
      <c r="AI24" s="16" t="s">
        <v>152</v>
      </c>
      <c r="AJ24" s="16" t="s">
        <v>88</v>
      </c>
      <c r="AK24" s="29">
        <f t="shared" si="2"/>
        <v>1</v>
      </c>
      <c r="AL24" s="97">
        <v>1</v>
      </c>
      <c r="AM24" s="90">
        <f t="shared" si="8"/>
        <v>1</v>
      </c>
      <c r="AN24" s="16" t="s">
        <v>153</v>
      </c>
      <c r="AO24" s="16" t="s">
        <v>154</v>
      </c>
      <c r="AP24" s="93">
        <f t="shared" si="3"/>
        <v>1</v>
      </c>
      <c r="AQ24" s="100">
        <f>MAX(W24,AB24,AG24,AL24)</f>
        <v>1</v>
      </c>
      <c r="AR24" s="60">
        <f t="shared" si="9"/>
        <v>1</v>
      </c>
      <c r="AS24" s="81" t="s">
        <v>90</v>
      </c>
    </row>
    <row r="25" spans="1:45" s="25" customFormat="1" ht="135" customHeight="1">
      <c r="A25" s="17">
        <v>4</v>
      </c>
      <c r="B25" s="16" t="s">
        <v>54</v>
      </c>
      <c r="C25" s="16" t="s">
        <v>155</v>
      </c>
      <c r="D25" s="21" t="s">
        <v>156</v>
      </c>
      <c r="E25" s="16" t="s">
        <v>157</v>
      </c>
      <c r="F25" s="16" t="s">
        <v>115</v>
      </c>
      <c r="G25" s="16" t="s">
        <v>158</v>
      </c>
      <c r="H25" s="16" t="s">
        <v>159</v>
      </c>
      <c r="I25" s="16" t="s">
        <v>61</v>
      </c>
      <c r="J25" s="16" t="s">
        <v>160</v>
      </c>
      <c r="K25" s="16" t="s">
        <v>161</v>
      </c>
      <c r="L25" s="16">
        <v>5040</v>
      </c>
      <c r="M25" s="16">
        <v>5040</v>
      </c>
      <c r="N25" s="16">
        <v>5040</v>
      </c>
      <c r="O25" s="16">
        <v>5040</v>
      </c>
      <c r="P25" s="16">
        <f t="shared" ref="P25:P32" si="10">SUM(L25:O25)</f>
        <v>20160</v>
      </c>
      <c r="Q25" s="16" t="s">
        <v>80</v>
      </c>
      <c r="R25" s="16" t="s">
        <v>162</v>
      </c>
      <c r="S25" s="16" t="s">
        <v>163</v>
      </c>
      <c r="T25" s="16" t="s">
        <v>164</v>
      </c>
      <c r="U25" s="16" t="s">
        <v>165</v>
      </c>
      <c r="V25" s="64">
        <f t="shared" si="4"/>
        <v>5040</v>
      </c>
      <c r="W25" s="17">
        <v>4055</v>
      </c>
      <c r="X25" s="59">
        <f t="shared" si="5"/>
        <v>0.80456349206349209</v>
      </c>
      <c r="Y25" s="16" t="s">
        <v>166</v>
      </c>
      <c r="Z25" s="16" t="s">
        <v>167</v>
      </c>
      <c r="AA25" s="24">
        <f t="shared" si="0"/>
        <v>5040</v>
      </c>
      <c r="AB25" s="16">
        <v>2153</v>
      </c>
      <c r="AC25" s="90">
        <f t="shared" si="6"/>
        <v>0.42718253968253966</v>
      </c>
      <c r="AD25" s="16" t="s">
        <v>168</v>
      </c>
      <c r="AE25" s="16" t="s">
        <v>169</v>
      </c>
      <c r="AF25" s="24">
        <f t="shared" si="1"/>
        <v>5040</v>
      </c>
      <c r="AG25" s="98">
        <v>3004</v>
      </c>
      <c r="AH25" s="90">
        <f t="shared" si="7"/>
        <v>0.59603174603174602</v>
      </c>
      <c r="AI25" s="16" t="s">
        <v>170</v>
      </c>
      <c r="AJ25" s="16" t="s">
        <v>171</v>
      </c>
      <c r="AK25" s="24">
        <f t="shared" si="2"/>
        <v>5040</v>
      </c>
      <c r="AL25" s="16">
        <v>5556</v>
      </c>
      <c r="AM25" s="90">
        <f t="shared" si="8"/>
        <v>1</v>
      </c>
      <c r="AN25" s="16" t="s">
        <v>172</v>
      </c>
      <c r="AO25" s="16" t="s">
        <v>173</v>
      </c>
      <c r="AP25" s="32">
        <f>P25</f>
        <v>20160</v>
      </c>
      <c r="AQ25" s="17">
        <f>SUM(W25,AB25,AG25,AL25)</f>
        <v>14768</v>
      </c>
      <c r="AR25" s="60">
        <f t="shared" si="9"/>
        <v>0.73253968253968249</v>
      </c>
      <c r="AS25" s="81" t="s">
        <v>174</v>
      </c>
    </row>
    <row r="26" spans="1:45" s="25" customFormat="1" ht="299.25">
      <c r="A26" s="17">
        <v>4</v>
      </c>
      <c r="B26" s="16" t="s">
        <v>54</v>
      </c>
      <c r="C26" s="16" t="s">
        <v>155</v>
      </c>
      <c r="D26" s="21" t="s">
        <v>175</v>
      </c>
      <c r="E26" s="16" t="s">
        <v>176</v>
      </c>
      <c r="F26" s="16" t="s">
        <v>58</v>
      </c>
      <c r="G26" s="16" t="s">
        <v>177</v>
      </c>
      <c r="H26" s="16" t="s">
        <v>178</v>
      </c>
      <c r="I26" s="16" t="s">
        <v>61</v>
      </c>
      <c r="J26" s="16" t="s">
        <v>160</v>
      </c>
      <c r="K26" s="16" t="s">
        <v>179</v>
      </c>
      <c r="L26" s="36">
        <v>1260</v>
      </c>
      <c r="M26" s="36">
        <v>1260</v>
      </c>
      <c r="N26" s="36">
        <v>1260</v>
      </c>
      <c r="O26" s="36">
        <v>1260</v>
      </c>
      <c r="P26" s="16">
        <f t="shared" si="10"/>
        <v>5040</v>
      </c>
      <c r="Q26" s="16" t="s">
        <v>80</v>
      </c>
      <c r="R26" s="16" t="s">
        <v>180</v>
      </c>
      <c r="S26" s="16" t="s">
        <v>163</v>
      </c>
      <c r="T26" s="16" t="s">
        <v>164</v>
      </c>
      <c r="U26" s="16" t="s">
        <v>165</v>
      </c>
      <c r="V26" s="64">
        <f t="shared" si="4"/>
        <v>1260</v>
      </c>
      <c r="W26" s="17">
        <v>859</v>
      </c>
      <c r="X26" s="59">
        <f t="shared" si="5"/>
        <v>0.68174603174603177</v>
      </c>
      <c r="Y26" s="16" t="s">
        <v>181</v>
      </c>
      <c r="Z26" s="16" t="s">
        <v>182</v>
      </c>
      <c r="AA26" s="24">
        <f t="shared" si="0"/>
        <v>1260</v>
      </c>
      <c r="AB26" s="16">
        <v>477</v>
      </c>
      <c r="AC26" s="90">
        <f t="shared" si="6"/>
        <v>0.37857142857142856</v>
      </c>
      <c r="AD26" s="16" t="s">
        <v>183</v>
      </c>
      <c r="AE26" s="16" t="s">
        <v>184</v>
      </c>
      <c r="AF26" s="24">
        <f t="shared" si="1"/>
        <v>1260</v>
      </c>
      <c r="AG26" s="98">
        <v>884</v>
      </c>
      <c r="AH26" s="90">
        <f t="shared" si="7"/>
        <v>0.70158730158730154</v>
      </c>
      <c r="AI26" s="16" t="s">
        <v>185</v>
      </c>
      <c r="AJ26" s="16" t="s">
        <v>171</v>
      </c>
      <c r="AK26" s="24">
        <f t="shared" si="2"/>
        <v>1260</v>
      </c>
      <c r="AL26" s="16">
        <v>970</v>
      </c>
      <c r="AM26" s="90">
        <f t="shared" si="8"/>
        <v>0.76984126984126988</v>
      </c>
      <c r="AN26" s="16" t="s">
        <v>186</v>
      </c>
      <c r="AO26" s="16" t="s">
        <v>187</v>
      </c>
      <c r="AP26" s="32">
        <f t="shared" si="3"/>
        <v>5040</v>
      </c>
      <c r="AQ26" s="17">
        <f t="shared" ref="AQ26:AQ32" si="11">SUM(W26,AB26,AG26,AL26)</f>
        <v>3190</v>
      </c>
      <c r="AR26" s="60">
        <f t="shared" si="9"/>
        <v>0.63293650793650791</v>
      </c>
      <c r="AS26" s="81" t="s">
        <v>188</v>
      </c>
    </row>
    <row r="27" spans="1:45" s="25" customFormat="1" ht="249">
      <c r="A27" s="17">
        <v>4</v>
      </c>
      <c r="B27" s="16" t="s">
        <v>54</v>
      </c>
      <c r="C27" s="16" t="s">
        <v>155</v>
      </c>
      <c r="D27" s="21" t="s">
        <v>189</v>
      </c>
      <c r="E27" s="16" t="s">
        <v>190</v>
      </c>
      <c r="F27" s="16" t="s">
        <v>58</v>
      </c>
      <c r="G27" s="16" t="s">
        <v>191</v>
      </c>
      <c r="H27" s="16" t="s">
        <v>192</v>
      </c>
      <c r="I27" s="16" t="s">
        <v>61</v>
      </c>
      <c r="J27" s="16" t="s">
        <v>160</v>
      </c>
      <c r="K27" s="16" t="s">
        <v>193</v>
      </c>
      <c r="L27" s="36">
        <v>186</v>
      </c>
      <c r="M27" s="36">
        <v>309</v>
      </c>
      <c r="N27" s="36">
        <v>432</v>
      </c>
      <c r="O27" s="36">
        <v>310</v>
      </c>
      <c r="P27" s="16">
        <f t="shared" si="10"/>
        <v>1237</v>
      </c>
      <c r="Q27" s="16" t="s">
        <v>80</v>
      </c>
      <c r="R27" s="16" t="s">
        <v>194</v>
      </c>
      <c r="S27" s="16" t="s">
        <v>195</v>
      </c>
      <c r="T27" s="16" t="s">
        <v>164</v>
      </c>
      <c r="U27" s="16" t="s">
        <v>165</v>
      </c>
      <c r="V27" s="64">
        <f t="shared" si="4"/>
        <v>186</v>
      </c>
      <c r="W27" s="17">
        <v>272</v>
      </c>
      <c r="X27" s="59">
        <f t="shared" si="5"/>
        <v>1</v>
      </c>
      <c r="Y27" s="16" t="s">
        <v>196</v>
      </c>
      <c r="Z27" s="16" t="s">
        <v>197</v>
      </c>
      <c r="AA27" s="24">
        <f t="shared" si="0"/>
        <v>309</v>
      </c>
      <c r="AB27" s="16">
        <v>226</v>
      </c>
      <c r="AC27" s="90">
        <f t="shared" si="6"/>
        <v>0.73139158576051777</v>
      </c>
      <c r="AD27" s="16" t="s">
        <v>198</v>
      </c>
      <c r="AE27" s="16" t="s">
        <v>199</v>
      </c>
      <c r="AF27" s="24">
        <f t="shared" si="1"/>
        <v>432</v>
      </c>
      <c r="AG27" s="98">
        <v>47</v>
      </c>
      <c r="AH27" s="90">
        <f t="shared" si="7"/>
        <v>0.10879629629629629</v>
      </c>
      <c r="AI27" s="16" t="s">
        <v>200</v>
      </c>
      <c r="AJ27" s="16" t="s">
        <v>171</v>
      </c>
      <c r="AK27" s="24">
        <f t="shared" si="2"/>
        <v>310</v>
      </c>
      <c r="AL27" s="147">
        <v>190</v>
      </c>
      <c r="AM27" s="148">
        <f t="shared" si="8"/>
        <v>0.61290322580645162</v>
      </c>
      <c r="AN27" s="147" t="s">
        <v>201</v>
      </c>
      <c r="AO27" s="16" t="s">
        <v>202</v>
      </c>
      <c r="AP27" s="32">
        <f t="shared" si="3"/>
        <v>1237</v>
      </c>
      <c r="AQ27" s="149">
        <f t="shared" si="11"/>
        <v>735</v>
      </c>
      <c r="AR27" s="60">
        <f t="shared" si="9"/>
        <v>0.59417946645109132</v>
      </c>
      <c r="AS27" s="150" t="s">
        <v>203</v>
      </c>
    </row>
    <row r="28" spans="1:45" s="25" customFormat="1" ht="249">
      <c r="A28" s="17">
        <v>4</v>
      </c>
      <c r="B28" s="16" t="s">
        <v>54</v>
      </c>
      <c r="C28" s="16" t="s">
        <v>155</v>
      </c>
      <c r="D28" s="21" t="s">
        <v>204</v>
      </c>
      <c r="E28" s="16" t="s">
        <v>205</v>
      </c>
      <c r="F28" s="16" t="s">
        <v>115</v>
      </c>
      <c r="G28" s="16" t="s">
        <v>206</v>
      </c>
      <c r="H28" s="16" t="s">
        <v>207</v>
      </c>
      <c r="I28" s="16" t="s">
        <v>61</v>
      </c>
      <c r="J28" s="16" t="s">
        <v>160</v>
      </c>
      <c r="K28" s="16" t="s">
        <v>208</v>
      </c>
      <c r="L28" s="16">
        <v>123</v>
      </c>
      <c r="M28" s="16">
        <v>204</v>
      </c>
      <c r="N28" s="16">
        <v>285</v>
      </c>
      <c r="O28" s="16">
        <v>206</v>
      </c>
      <c r="P28" s="16">
        <f t="shared" si="10"/>
        <v>818</v>
      </c>
      <c r="Q28" s="16" t="s">
        <v>80</v>
      </c>
      <c r="R28" s="16" t="s">
        <v>194</v>
      </c>
      <c r="S28" s="16" t="s">
        <v>195</v>
      </c>
      <c r="T28" s="16" t="s">
        <v>164</v>
      </c>
      <c r="U28" s="16" t="s">
        <v>165</v>
      </c>
      <c r="V28" s="64">
        <f t="shared" si="4"/>
        <v>123</v>
      </c>
      <c r="W28" s="17">
        <v>133</v>
      </c>
      <c r="X28" s="59">
        <f t="shared" si="5"/>
        <v>1</v>
      </c>
      <c r="Y28" s="16" t="s">
        <v>209</v>
      </c>
      <c r="Z28" s="16" t="s">
        <v>210</v>
      </c>
      <c r="AA28" s="24">
        <f t="shared" si="0"/>
        <v>204</v>
      </c>
      <c r="AB28" s="16">
        <v>104</v>
      </c>
      <c r="AC28" s="90">
        <f t="shared" si="6"/>
        <v>0.50980392156862742</v>
      </c>
      <c r="AD28" s="16" t="s">
        <v>211</v>
      </c>
      <c r="AE28" s="16" t="s">
        <v>212</v>
      </c>
      <c r="AF28" s="24">
        <f t="shared" si="1"/>
        <v>285</v>
      </c>
      <c r="AG28" s="98">
        <v>43</v>
      </c>
      <c r="AH28" s="90">
        <f t="shared" si="7"/>
        <v>0.15087719298245614</v>
      </c>
      <c r="AI28" s="16" t="s">
        <v>213</v>
      </c>
      <c r="AJ28" s="16" t="s">
        <v>171</v>
      </c>
      <c r="AK28" s="24">
        <f t="shared" si="2"/>
        <v>206</v>
      </c>
      <c r="AL28" s="147">
        <v>42</v>
      </c>
      <c r="AM28" s="148">
        <f t="shared" si="8"/>
        <v>0.20388349514563106</v>
      </c>
      <c r="AN28" s="147" t="s">
        <v>214</v>
      </c>
      <c r="AO28" s="16" t="s">
        <v>202</v>
      </c>
      <c r="AP28" s="32">
        <f t="shared" si="3"/>
        <v>818</v>
      </c>
      <c r="AQ28" s="149">
        <f t="shared" si="11"/>
        <v>322</v>
      </c>
      <c r="AR28" s="60">
        <f t="shared" si="9"/>
        <v>0.39364303178484106</v>
      </c>
      <c r="AS28" s="150" t="s">
        <v>215</v>
      </c>
    </row>
    <row r="29" spans="1:45" s="25" customFormat="1" ht="232.5">
      <c r="A29" s="17">
        <v>4</v>
      </c>
      <c r="B29" s="16" t="s">
        <v>54</v>
      </c>
      <c r="C29" s="16" t="s">
        <v>155</v>
      </c>
      <c r="D29" s="21" t="s">
        <v>216</v>
      </c>
      <c r="E29" s="16" t="s">
        <v>217</v>
      </c>
      <c r="F29" s="16" t="s">
        <v>115</v>
      </c>
      <c r="G29" s="16" t="s">
        <v>218</v>
      </c>
      <c r="H29" s="16" t="s">
        <v>219</v>
      </c>
      <c r="I29" s="16" t="s">
        <v>61</v>
      </c>
      <c r="J29" s="16" t="s">
        <v>160</v>
      </c>
      <c r="K29" s="16" t="s">
        <v>220</v>
      </c>
      <c r="L29" s="16">
        <v>15</v>
      </c>
      <c r="M29" s="16">
        <v>66</v>
      </c>
      <c r="N29" s="16">
        <v>66</v>
      </c>
      <c r="O29" s="16">
        <v>54</v>
      </c>
      <c r="P29" s="16">
        <f t="shared" si="10"/>
        <v>201</v>
      </c>
      <c r="Q29" s="16" t="s">
        <v>80</v>
      </c>
      <c r="R29" s="16" t="s">
        <v>221</v>
      </c>
      <c r="S29" s="16" t="s">
        <v>222</v>
      </c>
      <c r="T29" s="16" t="s">
        <v>164</v>
      </c>
      <c r="U29" s="16" t="s">
        <v>149</v>
      </c>
      <c r="V29" s="64">
        <f t="shared" si="4"/>
        <v>15</v>
      </c>
      <c r="W29" s="17">
        <v>57</v>
      </c>
      <c r="X29" s="59">
        <f t="shared" si="5"/>
        <v>1</v>
      </c>
      <c r="Y29" s="16" t="s">
        <v>223</v>
      </c>
      <c r="Z29" s="79" t="s">
        <v>224</v>
      </c>
      <c r="AA29" s="24">
        <f t="shared" si="0"/>
        <v>66</v>
      </c>
      <c r="AB29" s="16">
        <v>76</v>
      </c>
      <c r="AC29" s="90">
        <f t="shared" si="6"/>
        <v>1</v>
      </c>
      <c r="AD29" s="16" t="s">
        <v>225</v>
      </c>
      <c r="AE29" s="16" t="s">
        <v>226</v>
      </c>
      <c r="AF29" s="24">
        <f t="shared" si="1"/>
        <v>66</v>
      </c>
      <c r="AG29" s="98">
        <v>42</v>
      </c>
      <c r="AH29" s="90">
        <f t="shared" si="7"/>
        <v>0.63636363636363635</v>
      </c>
      <c r="AI29" s="16" t="s">
        <v>227</v>
      </c>
      <c r="AJ29" s="16" t="s">
        <v>228</v>
      </c>
      <c r="AK29" s="24">
        <f t="shared" si="2"/>
        <v>54</v>
      </c>
      <c r="AL29" s="16">
        <v>40</v>
      </c>
      <c r="AM29" s="90">
        <f t="shared" si="8"/>
        <v>0.7407407407407407</v>
      </c>
      <c r="AN29" s="16" t="s">
        <v>229</v>
      </c>
      <c r="AO29" s="16" t="s">
        <v>230</v>
      </c>
      <c r="AP29" s="32">
        <f t="shared" si="3"/>
        <v>201</v>
      </c>
      <c r="AQ29" s="17">
        <f t="shared" si="11"/>
        <v>215</v>
      </c>
      <c r="AR29" s="60">
        <f t="shared" si="9"/>
        <v>1</v>
      </c>
      <c r="AS29" s="81" t="s">
        <v>90</v>
      </c>
    </row>
    <row r="30" spans="1:45" s="25" customFormat="1" ht="232.5">
      <c r="A30" s="17">
        <v>4</v>
      </c>
      <c r="B30" s="16" t="s">
        <v>54</v>
      </c>
      <c r="C30" s="16" t="s">
        <v>155</v>
      </c>
      <c r="D30" s="21" t="s">
        <v>231</v>
      </c>
      <c r="E30" s="16" t="s">
        <v>232</v>
      </c>
      <c r="F30" s="16" t="s">
        <v>115</v>
      </c>
      <c r="G30" s="16" t="s">
        <v>233</v>
      </c>
      <c r="H30" s="16" t="s">
        <v>234</v>
      </c>
      <c r="I30" s="16" t="s">
        <v>61</v>
      </c>
      <c r="J30" s="16" t="s">
        <v>160</v>
      </c>
      <c r="K30" s="16" t="s">
        <v>220</v>
      </c>
      <c r="L30" s="16">
        <v>30</v>
      </c>
      <c r="M30" s="16">
        <v>90</v>
      </c>
      <c r="N30" s="16">
        <v>90</v>
      </c>
      <c r="O30" s="16">
        <v>71</v>
      </c>
      <c r="P30" s="16">
        <f t="shared" si="10"/>
        <v>281</v>
      </c>
      <c r="Q30" s="16" t="s">
        <v>80</v>
      </c>
      <c r="R30" s="16" t="s">
        <v>235</v>
      </c>
      <c r="S30" s="16" t="s">
        <v>222</v>
      </c>
      <c r="T30" s="16" t="s">
        <v>164</v>
      </c>
      <c r="U30" s="16" t="s">
        <v>149</v>
      </c>
      <c r="V30" s="64">
        <f t="shared" si="4"/>
        <v>30</v>
      </c>
      <c r="W30" s="17">
        <v>57</v>
      </c>
      <c r="X30" s="59">
        <f t="shared" si="5"/>
        <v>1</v>
      </c>
      <c r="Y30" s="16" t="s">
        <v>236</v>
      </c>
      <c r="Z30" s="79" t="s">
        <v>224</v>
      </c>
      <c r="AA30" s="24">
        <f t="shared" si="0"/>
        <v>90</v>
      </c>
      <c r="AB30" s="16">
        <v>79</v>
      </c>
      <c r="AC30" s="90">
        <f t="shared" si="6"/>
        <v>0.87777777777777777</v>
      </c>
      <c r="AD30" s="16" t="s">
        <v>237</v>
      </c>
      <c r="AE30" s="16" t="s">
        <v>238</v>
      </c>
      <c r="AF30" s="24">
        <f t="shared" si="1"/>
        <v>90</v>
      </c>
      <c r="AG30" s="98">
        <v>66</v>
      </c>
      <c r="AH30" s="90">
        <f t="shared" si="7"/>
        <v>0.73333333333333328</v>
      </c>
      <c r="AI30" s="16" t="s">
        <v>239</v>
      </c>
      <c r="AJ30" s="16" t="s">
        <v>240</v>
      </c>
      <c r="AK30" s="24">
        <f t="shared" si="2"/>
        <v>71</v>
      </c>
      <c r="AL30" s="16">
        <v>81</v>
      </c>
      <c r="AM30" s="90">
        <f t="shared" si="8"/>
        <v>1</v>
      </c>
      <c r="AN30" s="16" t="s">
        <v>241</v>
      </c>
      <c r="AO30" s="16" t="s">
        <v>242</v>
      </c>
      <c r="AP30" s="32">
        <f t="shared" si="3"/>
        <v>281</v>
      </c>
      <c r="AQ30" s="17">
        <f t="shared" si="11"/>
        <v>283</v>
      </c>
      <c r="AR30" s="60">
        <f t="shared" si="9"/>
        <v>1</v>
      </c>
      <c r="AS30" s="81" t="s">
        <v>90</v>
      </c>
    </row>
    <row r="31" spans="1:45" s="25" customFormat="1" ht="216">
      <c r="A31" s="17">
        <v>4</v>
      </c>
      <c r="B31" s="16" t="s">
        <v>54</v>
      </c>
      <c r="C31" s="16" t="s">
        <v>155</v>
      </c>
      <c r="D31" s="21" t="s">
        <v>243</v>
      </c>
      <c r="E31" s="16" t="s">
        <v>244</v>
      </c>
      <c r="F31" s="16" t="s">
        <v>115</v>
      </c>
      <c r="G31" s="16" t="s">
        <v>245</v>
      </c>
      <c r="H31" s="16" t="s">
        <v>246</v>
      </c>
      <c r="I31" s="16" t="s">
        <v>61</v>
      </c>
      <c r="J31" s="16" t="s">
        <v>160</v>
      </c>
      <c r="K31" s="16" t="s">
        <v>220</v>
      </c>
      <c r="L31" s="16">
        <v>1</v>
      </c>
      <c r="M31" s="16">
        <v>6</v>
      </c>
      <c r="N31" s="16">
        <v>6</v>
      </c>
      <c r="O31" s="16">
        <v>5</v>
      </c>
      <c r="P31" s="16">
        <f t="shared" si="10"/>
        <v>18</v>
      </c>
      <c r="Q31" s="16" t="s">
        <v>80</v>
      </c>
      <c r="R31" s="16" t="s">
        <v>247</v>
      </c>
      <c r="S31" s="16" t="s">
        <v>222</v>
      </c>
      <c r="T31" s="16" t="s">
        <v>164</v>
      </c>
      <c r="U31" s="16" t="s">
        <v>149</v>
      </c>
      <c r="V31" s="64">
        <f t="shared" si="4"/>
        <v>1</v>
      </c>
      <c r="W31" s="17">
        <v>3</v>
      </c>
      <c r="X31" s="59">
        <f t="shared" si="5"/>
        <v>1</v>
      </c>
      <c r="Y31" s="16" t="s">
        <v>248</v>
      </c>
      <c r="Z31" s="79" t="s">
        <v>224</v>
      </c>
      <c r="AA31" s="24">
        <f t="shared" si="0"/>
        <v>6</v>
      </c>
      <c r="AB31" s="16">
        <v>4</v>
      </c>
      <c r="AC31" s="90">
        <f t="shared" si="6"/>
        <v>0.66666666666666663</v>
      </c>
      <c r="AD31" s="16" t="s">
        <v>249</v>
      </c>
      <c r="AE31" s="16" t="s">
        <v>250</v>
      </c>
      <c r="AF31" s="24">
        <f t="shared" si="1"/>
        <v>6</v>
      </c>
      <c r="AG31" s="98">
        <v>4</v>
      </c>
      <c r="AH31" s="90">
        <f t="shared" si="7"/>
        <v>0.66666666666666663</v>
      </c>
      <c r="AI31" s="16" t="s">
        <v>251</v>
      </c>
      <c r="AJ31" s="16" t="s">
        <v>252</v>
      </c>
      <c r="AK31" s="24">
        <f t="shared" si="2"/>
        <v>5</v>
      </c>
      <c r="AL31" s="16">
        <v>7</v>
      </c>
      <c r="AM31" s="90">
        <f t="shared" si="8"/>
        <v>1</v>
      </c>
      <c r="AN31" s="16" t="s">
        <v>253</v>
      </c>
      <c r="AO31" s="16" t="s">
        <v>254</v>
      </c>
      <c r="AP31" s="32">
        <f t="shared" si="3"/>
        <v>18</v>
      </c>
      <c r="AQ31" s="17">
        <f t="shared" si="11"/>
        <v>18</v>
      </c>
      <c r="AR31" s="60">
        <f t="shared" si="9"/>
        <v>1</v>
      </c>
      <c r="AS31" s="81" t="s">
        <v>90</v>
      </c>
    </row>
    <row r="32" spans="1:45" s="25" customFormat="1" ht="232.5">
      <c r="A32" s="17">
        <v>4</v>
      </c>
      <c r="B32" s="16" t="s">
        <v>54</v>
      </c>
      <c r="C32" s="16" t="s">
        <v>155</v>
      </c>
      <c r="D32" s="21" t="s">
        <v>255</v>
      </c>
      <c r="E32" s="16" t="s">
        <v>256</v>
      </c>
      <c r="F32" s="16" t="s">
        <v>115</v>
      </c>
      <c r="G32" s="16" t="s">
        <v>257</v>
      </c>
      <c r="H32" s="16" t="s">
        <v>258</v>
      </c>
      <c r="I32" s="16" t="s">
        <v>61</v>
      </c>
      <c r="J32" s="16" t="s">
        <v>160</v>
      </c>
      <c r="K32" s="16" t="s">
        <v>220</v>
      </c>
      <c r="L32" s="16">
        <v>6</v>
      </c>
      <c r="M32" s="16">
        <v>30</v>
      </c>
      <c r="N32" s="16">
        <v>30</v>
      </c>
      <c r="O32" s="16">
        <v>21</v>
      </c>
      <c r="P32" s="16">
        <f t="shared" si="10"/>
        <v>87</v>
      </c>
      <c r="Q32" s="16" t="s">
        <v>80</v>
      </c>
      <c r="R32" s="16" t="s">
        <v>259</v>
      </c>
      <c r="S32" s="16" t="s">
        <v>222</v>
      </c>
      <c r="T32" s="16" t="s">
        <v>164</v>
      </c>
      <c r="U32" s="16" t="s">
        <v>149</v>
      </c>
      <c r="V32" s="64">
        <f t="shared" si="4"/>
        <v>6</v>
      </c>
      <c r="W32" s="17">
        <v>7</v>
      </c>
      <c r="X32" s="59">
        <f t="shared" si="5"/>
        <v>1</v>
      </c>
      <c r="Y32" s="16" t="s">
        <v>260</v>
      </c>
      <c r="Z32" s="79" t="s">
        <v>224</v>
      </c>
      <c r="AA32" s="24">
        <f t="shared" si="0"/>
        <v>30</v>
      </c>
      <c r="AB32" s="16">
        <v>39</v>
      </c>
      <c r="AC32" s="90">
        <f t="shared" si="6"/>
        <v>1</v>
      </c>
      <c r="AD32" s="16" t="s">
        <v>261</v>
      </c>
      <c r="AE32" s="16" t="s">
        <v>262</v>
      </c>
      <c r="AF32" s="24">
        <f t="shared" si="1"/>
        <v>30</v>
      </c>
      <c r="AG32" s="98">
        <v>19</v>
      </c>
      <c r="AH32" s="90">
        <f t="shared" si="7"/>
        <v>0.6333333333333333</v>
      </c>
      <c r="AI32" s="16" t="s">
        <v>263</v>
      </c>
      <c r="AJ32" s="16" t="s">
        <v>264</v>
      </c>
      <c r="AK32" s="24">
        <f t="shared" si="2"/>
        <v>21</v>
      </c>
      <c r="AL32" s="16">
        <v>36</v>
      </c>
      <c r="AM32" s="90">
        <f t="shared" si="8"/>
        <v>1</v>
      </c>
      <c r="AN32" s="16" t="s">
        <v>265</v>
      </c>
      <c r="AO32" s="16" t="s">
        <v>266</v>
      </c>
      <c r="AP32" s="32">
        <f t="shared" si="3"/>
        <v>87</v>
      </c>
      <c r="AQ32" s="17">
        <f t="shared" si="11"/>
        <v>101</v>
      </c>
      <c r="AR32" s="60">
        <f t="shared" si="9"/>
        <v>1</v>
      </c>
      <c r="AS32" s="81" t="s">
        <v>90</v>
      </c>
    </row>
    <row r="33" spans="1:45" s="5" customFormat="1" ht="15.75">
      <c r="A33" s="10"/>
      <c r="B33" s="10"/>
      <c r="C33" s="10"/>
      <c r="D33" s="10"/>
      <c r="E33" s="13" t="s">
        <v>267</v>
      </c>
      <c r="F33" s="10"/>
      <c r="G33" s="10"/>
      <c r="H33" s="10"/>
      <c r="I33" s="10"/>
      <c r="J33" s="10"/>
      <c r="K33" s="10"/>
      <c r="L33" s="14"/>
      <c r="M33" s="14"/>
      <c r="N33" s="14"/>
      <c r="O33" s="14"/>
      <c r="P33" s="14"/>
      <c r="Q33" s="10"/>
      <c r="R33" s="10"/>
      <c r="S33" s="10"/>
      <c r="T33" s="10"/>
      <c r="U33" s="10"/>
      <c r="V33" s="65"/>
      <c r="W33" s="65"/>
      <c r="X33" s="88">
        <f>AVERAGE(X16:X32)*80%</f>
        <v>0.63359942673624603</v>
      </c>
      <c r="Y33" s="76"/>
      <c r="Z33" s="65"/>
      <c r="AA33" s="14"/>
      <c r="AB33" s="14"/>
      <c r="AC33" s="91">
        <f>AVERAGE(AC16:AC32)*80%</f>
        <v>0.43058456462369199</v>
      </c>
      <c r="AD33" s="14"/>
      <c r="AE33" s="14"/>
      <c r="AF33" s="14"/>
      <c r="AG33" s="14"/>
      <c r="AH33" s="91">
        <f>AVERAGE(AH16:AH32)*80%</f>
        <v>0.52967512289140362</v>
      </c>
      <c r="AI33" s="14"/>
      <c r="AJ33" s="14"/>
      <c r="AK33" s="14"/>
      <c r="AL33" s="14"/>
      <c r="AM33" s="91">
        <f>AVERAGE(AM16:AM32)*80%</f>
        <v>0.67815072000760213</v>
      </c>
      <c r="AN33" s="10"/>
      <c r="AO33" s="10"/>
      <c r="AP33" s="83"/>
      <c r="AQ33" s="83"/>
      <c r="AR33" s="88">
        <f>AVERAGE(AR16:AR32)*80%</f>
        <v>0.63776563738242875</v>
      </c>
      <c r="AS33" s="10"/>
    </row>
    <row r="34" spans="1:45" s="50" customFormat="1" ht="105" customHeight="1">
      <c r="A34" s="31">
        <v>7</v>
      </c>
      <c r="B34" s="22" t="s">
        <v>268</v>
      </c>
      <c r="C34" s="22" t="s">
        <v>269</v>
      </c>
      <c r="D34" s="37" t="s">
        <v>270</v>
      </c>
      <c r="E34" s="38" t="s">
        <v>271</v>
      </c>
      <c r="F34" s="38" t="s">
        <v>272</v>
      </c>
      <c r="G34" s="38" t="s">
        <v>273</v>
      </c>
      <c r="H34" s="38" t="s">
        <v>274</v>
      </c>
      <c r="I34" s="39" t="s">
        <v>275</v>
      </c>
      <c r="J34" s="38" t="s">
        <v>276</v>
      </c>
      <c r="K34" s="38" t="s">
        <v>277</v>
      </c>
      <c r="L34" s="40" t="s">
        <v>69</v>
      </c>
      <c r="M34" s="41">
        <v>0.8</v>
      </c>
      <c r="N34" s="40" t="s">
        <v>69</v>
      </c>
      <c r="O34" s="42">
        <v>0.8</v>
      </c>
      <c r="P34" s="42">
        <v>0.8</v>
      </c>
      <c r="Q34" s="43" t="s">
        <v>278</v>
      </c>
      <c r="R34" s="43" t="s">
        <v>279</v>
      </c>
      <c r="S34" s="38" t="s">
        <v>280</v>
      </c>
      <c r="T34" s="38" t="s">
        <v>281</v>
      </c>
      <c r="U34" s="44" t="s">
        <v>282</v>
      </c>
      <c r="V34" s="66" t="s">
        <v>69</v>
      </c>
      <c r="W34" s="31" t="s">
        <v>69</v>
      </c>
      <c r="X34" s="72" t="s">
        <v>69</v>
      </c>
      <c r="Y34" s="22" t="s">
        <v>70</v>
      </c>
      <c r="Z34" s="31" t="s">
        <v>69</v>
      </c>
      <c r="AA34" s="46">
        <f>M34</f>
        <v>0.8</v>
      </c>
      <c r="AB34" s="47">
        <v>0.89</v>
      </c>
      <c r="AC34" s="48">
        <f t="shared" ref="AC34:AC40" si="12">IF(AB34/AA34&gt;100%,100%,AB34/AA34)</f>
        <v>1</v>
      </c>
      <c r="AD34" s="22" t="s">
        <v>283</v>
      </c>
      <c r="AE34" s="22" t="s">
        <v>86</v>
      </c>
      <c r="AF34" s="45" t="s">
        <v>69</v>
      </c>
      <c r="AG34" s="22" t="s">
        <v>69</v>
      </c>
      <c r="AH34" s="22" t="s">
        <v>69</v>
      </c>
      <c r="AI34" s="22" t="s">
        <v>69</v>
      </c>
      <c r="AJ34" s="22" t="s">
        <v>69</v>
      </c>
      <c r="AK34" s="46">
        <f>O34</f>
        <v>0.8</v>
      </c>
      <c r="AL34" s="49">
        <v>0.92</v>
      </c>
      <c r="AM34" s="48">
        <f t="shared" ref="AM34:AM40" si="13">IF(AL34/AK34&gt;100%,100%,AL34/AK34)</f>
        <v>1</v>
      </c>
      <c r="AN34" s="22" t="s">
        <v>284</v>
      </c>
      <c r="AO34" s="22" t="s">
        <v>285</v>
      </c>
      <c r="AP34" s="94">
        <f>P34</f>
        <v>0.8</v>
      </c>
      <c r="AQ34" s="84">
        <f>AVERAGE(AB34,AL34)</f>
        <v>0.90500000000000003</v>
      </c>
      <c r="AR34" s="48">
        <f t="shared" ref="AR34:AR40" si="14">IF(AQ34/AP34&gt;100%,100%,AQ34/AP34)</f>
        <v>1</v>
      </c>
      <c r="AS34" s="56" t="s">
        <v>90</v>
      </c>
    </row>
    <row r="35" spans="1:45" s="50" customFormat="1" ht="133.5">
      <c r="A35" s="31">
        <v>7</v>
      </c>
      <c r="B35" s="22" t="s">
        <v>268</v>
      </c>
      <c r="C35" s="22" t="s">
        <v>269</v>
      </c>
      <c r="D35" s="51" t="s">
        <v>286</v>
      </c>
      <c r="E35" s="43" t="s">
        <v>287</v>
      </c>
      <c r="F35" s="43" t="s">
        <v>272</v>
      </c>
      <c r="G35" s="43" t="s">
        <v>288</v>
      </c>
      <c r="H35" s="43" t="s">
        <v>289</v>
      </c>
      <c r="I35" s="43" t="s">
        <v>290</v>
      </c>
      <c r="J35" s="43" t="s">
        <v>276</v>
      </c>
      <c r="K35" s="43" t="s">
        <v>291</v>
      </c>
      <c r="L35" s="52">
        <v>1</v>
      </c>
      <c r="M35" s="52">
        <v>1</v>
      </c>
      <c r="N35" s="52">
        <v>1</v>
      </c>
      <c r="O35" s="53">
        <v>1</v>
      </c>
      <c r="P35" s="53">
        <v>1</v>
      </c>
      <c r="Q35" s="43" t="s">
        <v>278</v>
      </c>
      <c r="R35" s="43" t="s">
        <v>292</v>
      </c>
      <c r="S35" s="43" t="s">
        <v>293</v>
      </c>
      <c r="T35" s="38" t="s">
        <v>281</v>
      </c>
      <c r="U35" s="44" t="s">
        <v>294</v>
      </c>
      <c r="V35" s="67">
        <v>1</v>
      </c>
      <c r="W35" s="72">
        <v>0.70369999999999999</v>
      </c>
      <c r="X35" s="48">
        <f t="shared" ref="X35:X40" si="15">IF(W35/V35&gt;100%,100%,W35/V35)</f>
        <v>0.70369999999999999</v>
      </c>
      <c r="Y35" s="22" t="s">
        <v>295</v>
      </c>
      <c r="Z35" s="31" t="s">
        <v>296</v>
      </c>
      <c r="AA35" s="46">
        <f t="shared" ref="AA35:AA40" si="16">M35</f>
        <v>1</v>
      </c>
      <c r="AB35" s="49">
        <v>0.69230000000000003</v>
      </c>
      <c r="AC35" s="48">
        <f t="shared" si="12"/>
        <v>0.69230000000000003</v>
      </c>
      <c r="AD35" s="22" t="s">
        <v>297</v>
      </c>
      <c r="AE35" s="22" t="s">
        <v>298</v>
      </c>
      <c r="AF35" s="46">
        <f>N35</f>
        <v>1</v>
      </c>
      <c r="AG35" s="47">
        <v>0.75</v>
      </c>
      <c r="AH35" s="48">
        <f t="shared" ref="AH35:AH37" si="17">IF(AG35/AF35&gt;100%,100%,AG35/AF35)</f>
        <v>0.75</v>
      </c>
      <c r="AI35" s="22" t="s">
        <v>299</v>
      </c>
      <c r="AJ35" s="22" t="s">
        <v>300</v>
      </c>
      <c r="AK35" s="46">
        <f t="shared" ref="AK35:AK40" si="18">O35</f>
        <v>1</v>
      </c>
      <c r="AL35" s="49">
        <v>0.69230000000000003</v>
      </c>
      <c r="AM35" s="48">
        <f t="shared" si="13"/>
        <v>0.69230000000000003</v>
      </c>
      <c r="AN35" s="22" t="s">
        <v>301</v>
      </c>
      <c r="AO35" s="22" t="s">
        <v>302</v>
      </c>
      <c r="AP35" s="94">
        <f t="shared" ref="AP35:AP39" si="19">P35</f>
        <v>1</v>
      </c>
      <c r="AQ35" s="84">
        <f>AVERAGE(W35,AB35,AG35,AL35)</f>
        <v>0.70957499999999996</v>
      </c>
      <c r="AR35" s="48">
        <f t="shared" si="14"/>
        <v>0.70957499999999996</v>
      </c>
      <c r="AS35" s="56" t="s">
        <v>303</v>
      </c>
    </row>
    <row r="36" spans="1:45" s="50" customFormat="1" ht="182.25">
      <c r="A36" s="31">
        <v>7</v>
      </c>
      <c r="B36" s="22" t="s">
        <v>268</v>
      </c>
      <c r="C36" s="22" t="s">
        <v>304</v>
      </c>
      <c r="D36" s="51" t="s">
        <v>305</v>
      </c>
      <c r="E36" s="43" t="s">
        <v>306</v>
      </c>
      <c r="F36" s="43" t="s">
        <v>272</v>
      </c>
      <c r="G36" s="43" t="s">
        <v>307</v>
      </c>
      <c r="H36" s="43" t="s">
        <v>308</v>
      </c>
      <c r="I36" s="43" t="s">
        <v>290</v>
      </c>
      <c r="J36" s="43" t="s">
        <v>276</v>
      </c>
      <c r="K36" s="43" t="s">
        <v>309</v>
      </c>
      <c r="L36" s="40" t="s">
        <v>69</v>
      </c>
      <c r="M36" s="41">
        <v>1</v>
      </c>
      <c r="N36" s="41">
        <v>1</v>
      </c>
      <c r="O36" s="42">
        <v>1</v>
      </c>
      <c r="P36" s="42">
        <v>1</v>
      </c>
      <c r="Q36" s="43" t="s">
        <v>278</v>
      </c>
      <c r="R36" s="43" t="s">
        <v>310</v>
      </c>
      <c r="S36" s="43" t="s">
        <v>311</v>
      </c>
      <c r="T36" s="38" t="s">
        <v>281</v>
      </c>
      <c r="U36" s="44" t="s">
        <v>312</v>
      </c>
      <c r="V36" s="67" t="s">
        <v>69</v>
      </c>
      <c r="W36" s="31" t="s">
        <v>69</v>
      </c>
      <c r="X36" s="31" t="s">
        <v>69</v>
      </c>
      <c r="Y36" s="22" t="s">
        <v>70</v>
      </c>
      <c r="Z36" s="31" t="s">
        <v>69</v>
      </c>
      <c r="AA36" s="46">
        <f t="shared" si="16"/>
        <v>1</v>
      </c>
      <c r="AB36" s="95">
        <v>1</v>
      </c>
      <c r="AC36" s="96">
        <f t="shared" si="12"/>
        <v>1</v>
      </c>
      <c r="AD36" s="23" t="s">
        <v>313</v>
      </c>
      <c r="AE36" s="22" t="s">
        <v>314</v>
      </c>
      <c r="AF36" s="46">
        <f t="shared" ref="AF36:AF37" si="20">N36</f>
        <v>1</v>
      </c>
      <c r="AG36" s="47">
        <v>1</v>
      </c>
      <c r="AH36" s="48">
        <f t="shared" si="17"/>
        <v>1</v>
      </c>
      <c r="AI36" s="22" t="s">
        <v>315</v>
      </c>
      <c r="AJ36" s="22" t="s">
        <v>316</v>
      </c>
      <c r="AK36" s="46">
        <f t="shared" si="18"/>
        <v>1</v>
      </c>
      <c r="AL36" s="49">
        <v>0.98080000000000001</v>
      </c>
      <c r="AM36" s="48">
        <f t="shared" si="13"/>
        <v>0.98080000000000001</v>
      </c>
      <c r="AN36" s="22" t="s">
        <v>317</v>
      </c>
      <c r="AO36" s="22" t="s">
        <v>318</v>
      </c>
      <c r="AP36" s="94">
        <f t="shared" si="19"/>
        <v>1</v>
      </c>
      <c r="AQ36" s="84">
        <f t="shared" ref="AQ36:AQ40" si="21">AVERAGE(W36,AB36,AG36,AL36)</f>
        <v>0.99359999999999993</v>
      </c>
      <c r="AR36" s="48">
        <f>IF(AQ36/AP36&gt;100%,100%,AQ36/AP36)</f>
        <v>0.99359999999999993</v>
      </c>
      <c r="AS36" s="56" t="s">
        <v>319</v>
      </c>
    </row>
    <row r="37" spans="1:45" s="50" customFormat="1" ht="133.5">
      <c r="A37" s="31">
        <v>7</v>
      </c>
      <c r="B37" s="22" t="s">
        <v>268</v>
      </c>
      <c r="C37" s="22" t="s">
        <v>269</v>
      </c>
      <c r="D37" s="51" t="s">
        <v>320</v>
      </c>
      <c r="E37" s="43" t="s">
        <v>321</v>
      </c>
      <c r="F37" s="43" t="s">
        <v>272</v>
      </c>
      <c r="G37" s="43" t="s">
        <v>322</v>
      </c>
      <c r="H37" s="43" t="s">
        <v>323</v>
      </c>
      <c r="I37" s="43" t="s">
        <v>290</v>
      </c>
      <c r="J37" s="43" t="s">
        <v>118</v>
      </c>
      <c r="K37" s="43" t="s">
        <v>322</v>
      </c>
      <c r="L37" s="41">
        <v>1</v>
      </c>
      <c r="M37" s="40" t="s">
        <v>69</v>
      </c>
      <c r="N37" s="41">
        <v>1</v>
      </c>
      <c r="O37" s="42" t="s">
        <v>69</v>
      </c>
      <c r="P37" s="42">
        <v>1</v>
      </c>
      <c r="Q37" s="43" t="s">
        <v>80</v>
      </c>
      <c r="R37" s="43" t="s">
        <v>324</v>
      </c>
      <c r="S37" s="43" t="s">
        <v>324</v>
      </c>
      <c r="T37" s="38" t="s">
        <v>281</v>
      </c>
      <c r="U37" s="44" t="s">
        <v>294</v>
      </c>
      <c r="V37" s="67">
        <v>1</v>
      </c>
      <c r="W37" s="71">
        <v>1</v>
      </c>
      <c r="X37" s="48">
        <f t="shared" si="15"/>
        <v>1</v>
      </c>
      <c r="Y37" s="22" t="s">
        <v>325</v>
      </c>
      <c r="Z37" s="31" t="s">
        <v>326</v>
      </c>
      <c r="AA37" s="46" t="str">
        <f t="shared" si="16"/>
        <v>No programada</v>
      </c>
      <c r="AB37" s="49" t="s">
        <v>150</v>
      </c>
      <c r="AC37" s="48" t="s">
        <v>150</v>
      </c>
      <c r="AD37" s="22" t="s">
        <v>151</v>
      </c>
      <c r="AE37" s="22" t="s">
        <v>150</v>
      </c>
      <c r="AF37" s="46">
        <f t="shared" si="20"/>
        <v>1</v>
      </c>
      <c r="AG37" s="47">
        <v>1</v>
      </c>
      <c r="AH37" s="48">
        <f t="shared" si="17"/>
        <v>1</v>
      </c>
      <c r="AI37" s="22" t="s">
        <v>327</v>
      </c>
      <c r="AJ37" s="22" t="s">
        <v>328</v>
      </c>
      <c r="AK37" s="46" t="str">
        <f t="shared" si="18"/>
        <v>No programada</v>
      </c>
      <c r="AL37" s="26" t="s">
        <v>69</v>
      </c>
      <c r="AM37" s="26" t="s">
        <v>69</v>
      </c>
      <c r="AN37" s="26" t="s">
        <v>69</v>
      </c>
      <c r="AO37" s="26" t="s">
        <v>69</v>
      </c>
      <c r="AP37" s="94">
        <f>P37</f>
        <v>1</v>
      </c>
      <c r="AQ37" s="84">
        <f>AVERAGE(W37,AG37)</f>
        <v>1</v>
      </c>
      <c r="AR37" s="48">
        <f t="shared" si="14"/>
        <v>1</v>
      </c>
      <c r="AS37" s="56" t="s">
        <v>90</v>
      </c>
    </row>
    <row r="38" spans="1:45" s="50" customFormat="1" ht="133.5">
      <c r="A38" s="31">
        <v>7</v>
      </c>
      <c r="B38" s="22" t="s">
        <v>268</v>
      </c>
      <c r="C38" s="22" t="s">
        <v>269</v>
      </c>
      <c r="D38" s="51" t="s">
        <v>329</v>
      </c>
      <c r="E38" s="22" t="s">
        <v>330</v>
      </c>
      <c r="F38" s="22" t="s">
        <v>272</v>
      </c>
      <c r="G38" s="22" t="s">
        <v>331</v>
      </c>
      <c r="H38" s="22" t="s">
        <v>332</v>
      </c>
      <c r="I38" s="22" t="s">
        <v>121</v>
      </c>
      <c r="J38" s="23" t="s">
        <v>160</v>
      </c>
      <c r="K38" s="22" t="s">
        <v>331</v>
      </c>
      <c r="L38" s="54">
        <v>0</v>
      </c>
      <c r="M38" s="54">
        <v>1</v>
      </c>
      <c r="N38" s="54">
        <v>0</v>
      </c>
      <c r="O38" s="54">
        <v>1</v>
      </c>
      <c r="P38" s="54">
        <v>2</v>
      </c>
      <c r="Q38" s="22" t="s">
        <v>80</v>
      </c>
      <c r="R38" s="55" t="s">
        <v>324</v>
      </c>
      <c r="S38" s="55" t="s">
        <v>324</v>
      </c>
      <c r="T38" s="22" t="s">
        <v>333</v>
      </c>
      <c r="U38" s="56" t="s">
        <v>69</v>
      </c>
      <c r="V38" s="66" t="s">
        <v>69</v>
      </c>
      <c r="W38" s="66" t="s">
        <v>69</v>
      </c>
      <c r="X38" s="66" t="s">
        <v>69</v>
      </c>
      <c r="Y38" s="22" t="s">
        <v>70</v>
      </c>
      <c r="Z38" s="66" t="s">
        <v>69</v>
      </c>
      <c r="AA38" s="57">
        <f t="shared" si="16"/>
        <v>1</v>
      </c>
      <c r="AB38" s="57">
        <v>1</v>
      </c>
      <c r="AC38" s="48">
        <f t="shared" si="12"/>
        <v>1</v>
      </c>
      <c r="AD38" s="22" t="s">
        <v>334</v>
      </c>
      <c r="AE38" s="56" t="s">
        <v>335</v>
      </c>
      <c r="AF38" s="56" t="s">
        <v>69</v>
      </c>
      <c r="AG38" s="56" t="s">
        <v>69</v>
      </c>
      <c r="AH38" s="56" t="s">
        <v>69</v>
      </c>
      <c r="AI38" s="56" t="s">
        <v>69</v>
      </c>
      <c r="AJ38" s="57" t="s">
        <v>72</v>
      </c>
      <c r="AK38" s="57">
        <f>O38</f>
        <v>1</v>
      </c>
      <c r="AL38" s="57">
        <v>1</v>
      </c>
      <c r="AM38" s="48">
        <f t="shared" si="13"/>
        <v>1</v>
      </c>
      <c r="AN38" s="22" t="s">
        <v>336</v>
      </c>
      <c r="AO38" s="56" t="s">
        <v>337</v>
      </c>
      <c r="AP38" s="54">
        <f t="shared" si="19"/>
        <v>2</v>
      </c>
      <c r="AQ38" s="66">
        <f>SUM(AL38,AB38)</f>
        <v>2</v>
      </c>
      <c r="AR38" s="48">
        <f t="shared" si="14"/>
        <v>1</v>
      </c>
      <c r="AS38" s="56" t="s">
        <v>90</v>
      </c>
    </row>
    <row r="39" spans="1:45" s="50" customFormat="1" ht="150">
      <c r="A39" s="31">
        <v>5</v>
      </c>
      <c r="B39" s="22" t="s">
        <v>338</v>
      </c>
      <c r="C39" s="22" t="s">
        <v>339</v>
      </c>
      <c r="D39" s="51" t="s">
        <v>340</v>
      </c>
      <c r="E39" s="43" t="s">
        <v>341</v>
      </c>
      <c r="F39" s="43" t="s">
        <v>272</v>
      </c>
      <c r="G39" s="43" t="s">
        <v>342</v>
      </c>
      <c r="H39" s="43" t="s">
        <v>343</v>
      </c>
      <c r="I39" s="43" t="s">
        <v>344</v>
      </c>
      <c r="J39" s="43" t="s">
        <v>160</v>
      </c>
      <c r="K39" s="43" t="s">
        <v>345</v>
      </c>
      <c r="L39" s="41">
        <v>1</v>
      </c>
      <c r="M39" s="41">
        <v>0</v>
      </c>
      <c r="N39" s="41">
        <v>0</v>
      </c>
      <c r="O39" s="42">
        <v>0</v>
      </c>
      <c r="P39" s="42">
        <v>1</v>
      </c>
      <c r="Q39" s="43" t="s">
        <v>80</v>
      </c>
      <c r="R39" s="43" t="s">
        <v>346</v>
      </c>
      <c r="S39" s="43" t="s">
        <v>347</v>
      </c>
      <c r="T39" s="38" t="s">
        <v>149</v>
      </c>
      <c r="U39" s="44" t="s">
        <v>348</v>
      </c>
      <c r="V39" s="58">
        <v>1</v>
      </c>
      <c r="W39" s="48">
        <v>0.98109999999999997</v>
      </c>
      <c r="X39" s="48">
        <f t="shared" si="15"/>
        <v>0.98109999999999997</v>
      </c>
      <c r="Y39" s="46" t="s">
        <v>349</v>
      </c>
      <c r="Z39" s="58" t="s">
        <v>350</v>
      </c>
      <c r="AA39" s="26" t="s">
        <v>69</v>
      </c>
      <c r="AB39" s="26" t="s">
        <v>69</v>
      </c>
      <c r="AC39" s="26" t="s">
        <v>69</v>
      </c>
      <c r="AD39" s="26" t="s">
        <v>69</v>
      </c>
      <c r="AE39" s="26" t="s">
        <v>69</v>
      </c>
      <c r="AF39" s="26" t="s">
        <v>69</v>
      </c>
      <c r="AG39" s="26" t="s">
        <v>69</v>
      </c>
      <c r="AH39" s="26" t="s">
        <v>69</v>
      </c>
      <c r="AI39" s="26" t="s">
        <v>69</v>
      </c>
      <c r="AJ39" s="26" t="s">
        <v>69</v>
      </c>
      <c r="AK39" s="26" t="s">
        <v>69</v>
      </c>
      <c r="AL39" s="26" t="s">
        <v>69</v>
      </c>
      <c r="AM39" s="26" t="s">
        <v>69</v>
      </c>
      <c r="AN39" s="26" t="s">
        <v>69</v>
      </c>
      <c r="AO39" s="26" t="s">
        <v>69</v>
      </c>
      <c r="AP39" s="94">
        <f t="shared" si="19"/>
        <v>1</v>
      </c>
      <c r="AQ39" s="84">
        <f t="shared" si="21"/>
        <v>0.98109999999999997</v>
      </c>
      <c r="AR39" s="48">
        <f t="shared" si="14"/>
        <v>0.98109999999999997</v>
      </c>
      <c r="AS39" s="56" t="s">
        <v>351</v>
      </c>
    </row>
    <row r="40" spans="1:45" s="50" customFormat="1" ht="182.25">
      <c r="A40" s="31">
        <v>5</v>
      </c>
      <c r="B40" s="22" t="s">
        <v>338</v>
      </c>
      <c r="C40" s="22" t="s">
        <v>339</v>
      </c>
      <c r="D40" s="51" t="s">
        <v>352</v>
      </c>
      <c r="E40" s="43" t="s">
        <v>353</v>
      </c>
      <c r="F40" s="43" t="s">
        <v>272</v>
      </c>
      <c r="G40" s="43" t="s">
        <v>354</v>
      </c>
      <c r="H40" s="43" t="s">
        <v>355</v>
      </c>
      <c r="I40" s="43" t="s">
        <v>121</v>
      </c>
      <c r="J40" s="43" t="s">
        <v>118</v>
      </c>
      <c r="K40" s="43" t="s">
        <v>356</v>
      </c>
      <c r="L40" s="41">
        <v>1</v>
      </c>
      <c r="M40" s="41">
        <v>1</v>
      </c>
      <c r="N40" s="41">
        <v>1</v>
      </c>
      <c r="O40" s="41">
        <v>1</v>
      </c>
      <c r="P40" s="41">
        <v>1</v>
      </c>
      <c r="Q40" s="43" t="s">
        <v>357</v>
      </c>
      <c r="R40" s="43" t="s">
        <v>358</v>
      </c>
      <c r="S40" s="43" t="s">
        <v>347</v>
      </c>
      <c r="T40" s="38" t="s">
        <v>149</v>
      </c>
      <c r="U40" s="44" t="s">
        <v>348</v>
      </c>
      <c r="V40" s="58">
        <v>1</v>
      </c>
      <c r="W40" s="48">
        <v>0.75700000000000001</v>
      </c>
      <c r="X40" s="48">
        <f t="shared" si="15"/>
        <v>0.75700000000000001</v>
      </c>
      <c r="Y40" s="46" t="s">
        <v>359</v>
      </c>
      <c r="Z40" s="58" t="s">
        <v>350</v>
      </c>
      <c r="AA40" s="46">
        <f t="shared" si="16"/>
        <v>1</v>
      </c>
      <c r="AB40" s="48">
        <v>0.86360000000000003</v>
      </c>
      <c r="AC40" s="48">
        <f t="shared" si="12"/>
        <v>0.86360000000000003</v>
      </c>
      <c r="AD40" s="46" t="s">
        <v>360</v>
      </c>
      <c r="AE40" s="46" t="s">
        <v>361</v>
      </c>
      <c r="AF40" s="46">
        <f t="shared" ref="AF40" si="22">N40</f>
        <v>1</v>
      </c>
      <c r="AG40" s="47">
        <f>192/256</f>
        <v>0.75</v>
      </c>
      <c r="AH40" s="48">
        <f t="shared" ref="AH40" si="23">IF(AG40/AF40&gt;100%,100%,AG40/AF40)</f>
        <v>0.75</v>
      </c>
      <c r="AI40" s="46" t="s">
        <v>362</v>
      </c>
      <c r="AJ40" s="46" t="s">
        <v>363</v>
      </c>
      <c r="AK40" s="46">
        <f t="shared" si="18"/>
        <v>1</v>
      </c>
      <c r="AL40" s="46">
        <f>234/272</f>
        <v>0.86029411764705888</v>
      </c>
      <c r="AM40" s="48">
        <f t="shared" si="13"/>
        <v>0.86029411764705888</v>
      </c>
      <c r="AN40" s="46" t="s">
        <v>364</v>
      </c>
      <c r="AO40" s="46" t="s">
        <v>365</v>
      </c>
      <c r="AP40" s="94">
        <f>P40</f>
        <v>1</v>
      </c>
      <c r="AQ40" s="84">
        <f t="shared" si="21"/>
        <v>0.80772352941176473</v>
      </c>
      <c r="AR40" s="48">
        <f t="shared" si="14"/>
        <v>0.80772352941176473</v>
      </c>
      <c r="AS40" s="56" t="s">
        <v>366</v>
      </c>
    </row>
    <row r="41" spans="1:45" s="5" customFormat="1" ht="17.25">
      <c r="A41" s="10"/>
      <c r="B41" s="10"/>
      <c r="C41" s="10"/>
      <c r="D41" s="10"/>
      <c r="E41" s="11" t="s">
        <v>367</v>
      </c>
      <c r="F41" s="11"/>
      <c r="G41" s="11"/>
      <c r="H41" s="11"/>
      <c r="I41" s="11"/>
      <c r="J41" s="11"/>
      <c r="K41" s="11"/>
      <c r="L41" s="12"/>
      <c r="M41" s="12"/>
      <c r="N41" s="12"/>
      <c r="O41" s="12"/>
      <c r="P41" s="12"/>
      <c r="Q41" s="11"/>
      <c r="R41" s="10"/>
      <c r="S41" s="10"/>
      <c r="T41" s="10"/>
      <c r="U41" s="10"/>
      <c r="V41" s="68"/>
      <c r="W41" s="68"/>
      <c r="X41" s="88">
        <f>AVERAGE(X34:X40)*20%</f>
        <v>0.17209000000000002</v>
      </c>
      <c r="Y41" s="77"/>
      <c r="Z41" s="73"/>
      <c r="AA41" s="12"/>
      <c r="AB41" s="12"/>
      <c r="AC41" s="91">
        <f>AVERAGE(AC34:AC40)*20%</f>
        <v>0.18223600000000004</v>
      </c>
      <c r="AD41" s="10"/>
      <c r="AE41" s="10"/>
      <c r="AF41" s="12"/>
      <c r="AG41" s="12"/>
      <c r="AH41" s="99">
        <f>AVERAGE(AH34:AH40)*20%</f>
        <v>0.17500000000000002</v>
      </c>
      <c r="AI41" s="10"/>
      <c r="AJ41" s="10"/>
      <c r="AK41" s="12"/>
      <c r="AL41" s="12"/>
      <c r="AM41" s="101">
        <f>AVERAGE(AM34:AM40)*20%</f>
        <v>0.18133576470588236</v>
      </c>
      <c r="AN41" s="10"/>
      <c r="AO41" s="10"/>
      <c r="AP41" s="85"/>
      <c r="AQ41" s="85"/>
      <c r="AR41" s="88">
        <f>AVERAGE(AR34:AR40)*20%</f>
        <v>0.18548567226890755</v>
      </c>
      <c r="AS41" s="10"/>
    </row>
    <row r="42" spans="1:45" s="9" customFormat="1" ht="20.25">
      <c r="A42" s="6"/>
      <c r="B42" s="6"/>
      <c r="C42" s="6"/>
      <c r="D42" s="6"/>
      <c r="E42" s="7" t="s">
        <v>368</v>
      </c>
      <c r="F42" s="6"/>
      <c r="G42" s="6"/>
      <c r="H42" s="6"/>
      <c r="I42" s="6"/>
      <c r="J42" s="6"/>
      <c r="K42" s="6"/>
      <c r="L42" s="8"/>
      <c r="M42" s="8"/>
      <c r="N42" s="8"/>
      <c r="O42" s="8"/>
      <c r="P42" s="8"/>
      <c r="Q42" s="6"/>
      <c r="R42" s="6"/>
      <c r="S42" s="6"/>
      <c r="T42" s="6"/>
      <c r="U42" s="6"/>
      <c r="V42" s="69"/>
      <c r="W42" s="69"/>
      <c r="X42" s="89">
        <f>X33+X41</f>
        <v>0.80568942673624599</v>
      </c>
      <c r="Y42" s="78"/>
      <c r="Z42" s="74"/>
      <c r="AA42" s="8"/>
      <c r="AB42" s="8"/>
      <c r="AC42" s="92">
        <f>AC33+AC41</f>
        <v>0.61282056462369205</v>
      </c>
      <c r="AD42" s="6"/>
      <c r="AE42" s="6"/>
      <c r="AF42" s="8"/>
      <c r="AG42" s="8"/>
      <c r="AH42" s="92">
        <f>AH33+AH41</f>
        <v>0.70467512289140366</v>
      </c>
      <c r="AI42" s="6"/>
      <c r="AJ42" s="6"/>
      <c r="AK42" s="8"/>
      <c r="AL42" s="8"/>
      <c r="AM42" s="102">
        <f>AM33+AM41</f>
        <v>0.85948648471348443</v>
      </c>
      <c r="AN42" s="6"/>
      <c r="AO42" s="6"/>
      <c r="AP42" s="86"/>
      <c r="AQ42" s="86"/>
      <c r="AR42" s="89">
        <f>AR33+AR41</f>
        <v>0.8232513096513363</v>
      </c>
      <c r="AS42" s="6"/>
    </row>
  </sheetData>
  <mergeCells count="21">
    <mergeCell ref="V13:Z14"/>
    <mergeCell ref="AA13:AE14"/>
    <mergeCell ref="AF13:AJ14"/>
    <mergeCell ref="AK13:AO14"/>
    <mergeCell ref="AP13:AS14"/>
    <mergeCell ref="A13:B14"/>
    <mergeCell ref="C13:C15"/>
    <mergeCell ref="A1:K1"/>
    <mergeCell ref="L1:P1"/>
    <mergeCell ref="D13:F14"/>
    <mergeCell ref="G13:Q14"/>
    <mergeCell ref="A2:K2"/>
    <mergeCell ref="H9:K9"/>
    <mergeCell ref="R13:U14"/>
    <mergeCell ref="F4:K4"/>
    <mergeCell ref="H5:K5"/>
    <mergeCell ref="H6:K6"/>
    <mergeCell ref="H7:K7"/>
    <mergeCell ref="H8:K8"/>
    <mergeCell ref="H10:K10"/>
    <mergeCell ref="H11:K11"/>
  </mergeCells>
  <phoneticPr fontId="14" type="noConversion"/>
  <dataValidations count="1">
    <dataValidation allowBlank="1" showInputMessage="1" showErrorMessage="1" error="Escriba un texto " promptTitle="Cualquier contenido" sqref="F15 F3:F12" xr:uid="{00000000-0002-0000-0000-000000000000}"/>
  </dataValidations>
  <pageMargins left="0.7" right="0.7" top="0.75" bottom="0.75" header="0.3" footer="0.3"/>
  <pageSetup paperSize="9" orientation="portrait"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error="Escriba un texto " promptTitle="Cualquier contenido" xr:uid="{00000000-0002-0000-0000-000001000000}">
          <x14:formula1>
            <xm:f>Listas!$A$2:$A$4</xm:f>
          </x14:formula1>
          <xm:sqref>F13:F14 F1 F16:F33 F41:F1048576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defaultColWidth="11.42578125" defaultRowHeight="15"/>
  <cols>
    <col min="1" max="1" width="34.5703125" bestFit="1" customWidth="1"/>
  </cols>
  <sheetData>
    <row r="1" spans="1:1">
      <c r="A1" t="s">
        <v>33</v>
      </c>
    </row>
    <row r="2" spans="1:1">
      <c r="A2" t="s">
        <v>115</v>
      </c>
    </row>
    <row r="3" spans="1:1">
      <c r="A3" t="s">
        <v>58</v>
      </c>
    </row>
    <row r="4" spans="1:1">
      <c r="A4" t="s">
        <v>272</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41BFFB4411CFC54CA6A3FA228255AE4E" ma:contentTypeVersion="14" ma:contentTypeDescription="Crear nuevo documento." ma:contentTypeScope="" ma:versionID="9adc6aef112ce374d4d3a5f2145baaab">
  <xsd:schema xmlns:xsd="http://www.w3.org/2001/XMLSchema" xmlns:xs="http://www.w3.org/2001/XMLSchema" xmlns:p="http://schemas.microsoft.com/office/2006/metadata/properties" xmlns:ns2="4d1d2e24-7be0-47eb-a1db-99cc6d75caff" xmlns:ns3="d6eaa91c-3afb-4015-aba1-5ff992c1a5ca" targetNamespace="http://schemas.microsoft.com/office/2006/metadata/properties" ma:root="true" ma:fieldsID="726275b6cf75e4812a1477c958f750fd" ns2:_="" ns3:_="">
    <xsd:import namespace="4d1d2e24-7be0-47eb-a1db-99cc6d75caff"/>
    <xsd:import namespace="d6eaa91c-3afb-4015-aba1-5ff992c1a5c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1d2e24-7be0-47eb-a1db-99cc6d75ca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Estado de aprobación" ma:internalName="Estado_x0020_de_x0020_aprobaci_x00f3_n">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d6eaa91c-3afb-4015-aba1-5ff992c1a5ca"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Flow_SignoffStatus xmlns="4d1d2e24-7be0-47eb-a1db-99cc6d75caff" xsi:nil="true"/>
  </documentManagement>
</p:properties>
</file>

<file path=customXml/itemProps1.xml><?xml version="1.0" encoding="utf-8"?>
<ds:datastoreItem xmlns:ds="http://schemas.openxmlformats.org/officeDocument/2006/customXml" ds:itemID="{265251AB-C88B-4079-B78F-2291AC2E7ABC}"/>
</file>

<file path=customXml/itemProps2.xml><?xml version="1.0" encoding="utf-8"?>
<ds:datastoreItem xmlns:ds="http://schemas.openxmlformats.org/officeDocument/2006/customXml" ds:itemID="{9FC9A537-6340-403E-AE9D-33BDBA51BF4E}"/>
</file>

<file path=customXml/itemProps3.xml><?xml version="1.0" encoding="utf-8"?>
<ds:datastoreItem xmlns:ds="http://schemas.openxmlformats.org/officeDocument/2006/customXml" ds:itemID="{1BD912C2-67FF-4F74-B857-B8D2F5FE6CA6}"/>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liliana casas</dc:creator>
  <cp:keywords/>
  <dc:description/>
  <cp:lastModifiedBy>Diego Luis Buelvas Ramirez</cp:lastModifiedBy>
  <cp:revision/>
  <dcterms:created xsi:type="dcterms:W3CDTF">2021-01-25T18:44:53Z</dcterms:created>
  <dcterms:modified xsi:type="dcterms:W3CDTF">2025-01-29T20:14:29Z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0x01010041BFFB4411CFC54CA6A3FA228255AE4E</vt:lpwstr>
  </property>
</Properties>
</file>