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defaultThemeVersion="166925"/>
  <mc:AlternateContent xmlns:mc="http://schemas.openxmlformats.org/markup-compatibility/2006">
    <mc:Choice Requires="x15">
      <x15ac:absPath xmlns:x15ac="http://schemas.microsoft.com/office/spreadsheetml/2010/11/ac" url="https://gobiernobogota-my.sharepoint.com/personal/dora_guevara_gobiernobogota_gov_co/Documents/1.OAP/PLAN DE GESTION 2023_AL/Alcaldias Locales/11_Suba/"/>
    </mc:Choice>
  </mc:AlternateContent>
  <xr:revisionPtr revIDLastSave="49" documentId="13_ncr:1_{220591FB-8CBE-4CDC-B302-488238758F36}" xr6:coauthVersionLast="47" xr6:coauthVersionMax="47" xr10:uidLastSave="{4745BBAB-84E7-4258-8921-98C8E0271DA0}"/>
  <bookViews>
    <workbookView xWindow="-120" yWindow="-120" windowWidth="29040" windowHeight="15840" xr2:uid="{00000000-000D-0000-FFFF-FFFF00000000}"/>
  </bookViews>
  <sheets>
    <sheet name="Hoja1" sheetId="1" r:id="rId1"/>
    <sheet name="Listas" sheetId="2" state="hidden"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37" i="1" l="1"/>
  <c r="AH38" i="1"/>
  <c r="AR36" i="1"/>
  <c r="AR37" i="1"/>
  <c r="AF35" i="1"/>
  <c r="AF31" i="1"/>
  <c r="AF19" i="1" l="1"/>
  <c r="AF14" i="1"/>
  <c r="AQ33" i="1"/>
  <c r="AQ22" i="1"/>
  <c r="AQ20" i="1"/>
  <c r="AP19" i="1"/>
  <c r="AQ35" i="1"/>
  <c r="AQ34" i="1"/>
  <c r="AR34" i="1" s="1"/>
  <c r="AQ32" i="1"/>
  <c r="AR32" i="1" s="1"/>
  <c r="AQ31" i="1"/>
  <c r="AQ28" i="1"/>
  <c r="AQ29" i="1"/>
  <c r="AQ26" i="1"/>
  <c r="AQ27" i="1"/>
  <c r="AQ23" i="1"/>
  <c r="AQ24" i="1"/>
  <c r="AQ25" i="1"/>
  <c r="AQ19" i="1"/>
  <c r="AH33" i="1"/>
  <c r="AH35" i="1"/>
  <c r="AC33" i="1"/>
  <c r="AC34" i="1"/>
  <c r="AP37" i="1"/>
  <c r="AK37" i="1"/>
  <c r="AF37" i="1"/>
  <c r="AH37" i="1" s="1"/>
  <c r="AA37" i="1"/>
  <c r="V37" i="1"/>
  <c r="X37" i="1" s="1"/>
  <c r="AP36" i="1"/>
  <c r="AK36" i="1"/>
  <c r="AF36" i="1"/>
  <c r="AA36" i="1"/>
  <c r="V36" i="1"/>
  <c r="X36" i="1" s="1"/>
  <c r="AP35" i="1"/>
  <c r="AK35" i="1"/>
  <c r="AA35" i="1"/>
  <c r="AC35" i="1" s="1"/>
  <c r="V35" i="1"/>
  <c r="AP34" i="1"/>
  <c r="AK34" i="1"/>
  <c r="AF34" i="1"/>
  <c r="AA34" i="1"/>
  <c r="V34" i="1"/>
  <c r="X34" i="1" s="1"/>
  <c r="AP33" i="1"/>
  <c r="AK33" i="1"/>
  <c r="AF33" i="1"/>
  <c r="AA33" i="1"/>
  <c r="V33" i="1"/>
  <c r="AP32" i="1"/>
  <c r="AK32" i="1"/>
  <c r="AF32" i="1"/>
  <c r="AH32" i="1" s="1"/>
  <c r="AA32" i="1"/>
  <c r="AC32" i="1" s="1"/>
  <c r="V32" i="1"/>
  <c r="X32" i="1" s="1"/>
  <c r="X38" i="1" s="1"/>
  <c r="AP31" i="1"/>
  <c r="AR31" i="1" s="1"/>
  <c r="AK31" i="1"/>
  <c r="AM31" i="1" s="1"/>
  <c r="AA31" i="1"/>
  <c r="AC31" i="1" s="1"/>
  <c r="V31" i="1"/>
  <c r="P22" i="1"/>
  <c r="P23" i="1"/>
  <c r="P25" i="1"/>
  <c r="P26" i="1"/>
  <c r="P27" i="1"/>
  <c r="P28" i="1"/>
  <c r="P29" i="1"/>
  <c r="P24" i="1"/>
  <c r="AR35" i="1" l="1"/>
  <c r="AR33" i="1"/>
  <c r="AR38" i="1" s="1"/>
  <c r="AC38" i="1"/>
  <c r="AP14" i="1"/>
  <c r="AR14" i="1" s="1"/>
  <c r="AK14" i="1"/>
  <c r="AM14" i="1" s="1"/>
  <c r="AM38" i="1"/>
  <c r="AP29" i="1"/>
  <c r="AR29" i="1" s="1"/>
  <c r="AP28" i="1"/>
  <c r="AR28" i="1" s="1"/>
  <c r="AP27" i="1"/>
  <c r="AR27" i="1"/>
  <c r="AP26" i="1"/>
  <c r="AR26" i="1" s="1"/>
  <c r="AP25" i="1"/>
  <c r="AR25" i="1"/>
  <c r="AP24" i="1"/>
  <c r="AR24" i="1" s="1"/>
  <c r="AP23" i="1"/>
  <c r="AR23" i="1" s="1"/>
  <c r="AP22" i="1"/>
  <c r="AR22" i="1" s="1"/>
  <c r="AP21" i="1"/>
  <c r="AR21" i="1" s="1"/>
  <c r="AP20" i="1"/>
  <c r="AR20" i="1" s="1"/>
  <c r="AR19" i="1"/>
  <c r="AP18" i="1"/>
  <c r="AR18" i="1" s="1"/>
  <c r="AP17" i="1"/>
  <c r="AR17" i="1" s="1"/>
  <c r="AP16" i="1"/>
  <c r="AR16" i="1" s="1"/>
  <c r="AP15" i="1"/>
  <c r="AR15" i="1" s="1"/>
  <c r="AK29" i="1"/>
  <c r="AM29" i="1"/>
  <c r="AK28" i="1"/>
  <c r="AM28" i="1" s="1"/>
  <c r="AK27" i="1"/>
  <c r="AM27" i="1"/>
  <c r="AK26" i="1"/>
  <c r="AM26" i="1" s="1"/>
  <c r="AK25" i="1"/>
  <c r="AM25" i="1" s="1"/>
  <c r="AK24" i="1"/>
  <c r="AM24" i="1" s="1"/>
  <c r="AK23" i="1"/>
  <c r="AM23" i="1" s="1"/>
  <c r="AK22" i="1"/>
  <c r="AM22" i="1" s="1"/>
  <c r="AK21" i="1"/>
  <c r="AM21" i="1" s="1"/>
  <c r="AK20" i="1"/>
  <c r="AM20" i="1"/>
  <c r="AK19" i="1"/>
  <c r="AM19" i="1" s="1"/>
  <c r="AK18" i="1"/>
  <c r="AM18" i="1" s="1"/>
  <c r="AK17" i="1"/>
  <c r="AM17" i="1" s="1"/>
  <c r="AK16" i="1"/>
  <c r="AM16" i="1" s="1"/>
  <c r="AK15" i="1"/>
  <c r="AM15" i="1" s="1"/>
  <c r="AF29" i="1"/>
  <c r="AH29" i="1" s="1"/>
  <c r="AF28" i="1"/>
  <c r="AH28" i="1"/>
  <c r="AF27" i="1"/>
  <c r="AH27" i="1" s="1"/>
  <c r="AF26" i="1"/>
  <c r="AH26" i="1" s="1"/>
  <c r="AF25" i="1"/>
  <c r="AH25" i="1"/>
  <c r="AF24" i="1"/>
  <c r="AH24" i="1" s="1"/>
  <c r="AF23" i="1"/>
  <c r="AH23" i="1" s="1"/>
  <c r="AF22" i="1"/>
  <c r="AH22" i="1" s="1"/>
  <c r="AF21" i="1"/>
  <c r="AH21" i="1" s="1"/>
  <c r="AF20" i="1"/>
  <c r="AH20" i="1" s="1"/>
  <c r="AH19" i="1"/>
  <c r="AF18" i="1"/>
  <c r="AH18" i="1" s="1"/>
  <c r="AF17" i="1"/>
  <c r="AH17" i="1" s="1"/>
  <c r="AF16" i="1"/>
  <c r="AH16" i="1" s="1"/>
  <c r="AF15" i="1"/>
  <c r="AH15" i="1" s="1"/>
  <c r="AH14" i="1"/>
  <c r="AA29" i="1"/>
  <c r="AC29" i="1" s="1"/>
  <c r="AA28" i="1"/>
  <c r="AC28" i="1" s="1"/>
  <c r="AA27" i="1"/>
  <c r="AC27" i="1" s="1"/>
  <c r="AA26" i="1"/>
  <c r="AC26" i="1" s="1"/>
  <c r="AA25" i="1"/>
  <c r="AC25" i="1" s="1"/>
  <c r="AA24" i="1"/>
  <c r="AC24" i="1" s="1"/>
  <c r="AA23" i="1"/>
  <c r="AC23" i="1" s="1"/>
  <c r="AA22" i="1"/>
  <c r="AC22" i="1" s="1"/>
  <c r="AA21" i="1"/>
  <c r="AC21" i="1" s="1"/>
  <c r="AA20" i="1"/>
  <c r="AC20" i="1" s="1"/>
  <c r="AA19" i="1"/>
  <c r="AC19" i="1" s="1"/>
  <c r="AA18" i="1"/>
  <c r="AC18" i="1" s="1"/>
  <c r="AA17" i="1"/>
  <c r="AC17" i="1"/>
  <c r="AA16" i="1"/>
  <c r="AC16" i="1" s="1"/>
  <c r="AA15" i="1"/>
  <c r="AC15" i="1" s="1"/>
  <c r="AA14" i="1"/>
  <c r="AC14" i="1" s="1"/>
  <c r="AC30" i="1" s="1"/>
  <c r="V29" i="1"/>
  <c r="X29" i="1" s="1"/>
  <c r="V28" i="1"/>
  <c r="X28" i="1" s="1"/>
  <c r="V27" i="1"/>
  <c r="X27" i="1" s="1"/>
  <c r="V26" i="1"/>
  <c r="X26" i="1" s="1"/>
  <c r="V25" i="1"/>
  <c r="X25" i="1" s="1"/>
  <c r="V24" i="1"/>
  <c r="X24" i="1" s="1"/>
  <c r="V23" i="1"/>
  <c r="X23" i="1" s="1"/>
  <c r="V22" i="1"/>
  <c r="X22" i="1" s="1"/>
  <c r="V21" i="1"/>
  <c r="V20" i="1"/>
  <c r="X20" i="1" s="1"/>
  <c r="V19" i="1"/>
  <c r="X19" i="1" s="1"/>
  <c r="V18" i="1"/>
  <c r="X18" i="1" s="1"/>
  <c r="V17" i="1"/>
  <c r="X17" i="1" s="1"/>
  <c r="V16" i="1"/>
  <c r="X16" i="1" s="1"/>
  <c r="V15" i="1"/>
  <c r="X15" i="1" s="1"/>
  <c r="V14" i="1"/>
  <c r="X30" i="1" l="1"/>
  <c r="AR30" i="1"/>
  <c r="AR39" i="1" s="1"/>
  <c r="AC39" i="1"/>
  <c r="AM30" i="1"/>
  <c r="AM39" i="1" s="1"/>
  <c r="AH30" i="1"/>
  <c r="AH39" i="1" s="1"/>
  <c r="X3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Yamile Espinosa Galindo</author>
  </authors>
  <commentList>
    <comment ref="F4" authorId="0" shapeId="0" xr:uid="{00000000-0006-0000-0000-000001000000}">
      <text>
        <r>
          <rPr>
            <b/>
            <sz val="9"/>
            <color indexed="81"/>
            <rFont val="Tahoma"/>
            <family val="2"/>
          </rPr>
          <t>Cuadro que resume los cambios realizados de una versión a otra</t>
        </r>
      </text>
    </comment>
    <comment ref="F5" authorId="0" shapeId="0" xr:uid="{00000000-0006-0000-0000-000002000000}">
      <text>
        <r>
          <rPr>
            <b/>
            <sz val="9"/>
            <color indexed="81"/>
            <rFont val="Tahoma"/>
            <family val="2"/>
          </rPr>
          <t xml:space="preserve">Número consecutivo de la versión generada </t>
        </r>
      </text>
    </comment>
    <comment ref="G5" authorId="0" shapeId="0" xr:uid="{00000000-0006-0000-0000-000003000000}">
      <text>
        <r>
          <rPr>
            <b/>
            <sz val="9"/>
            <color indexed="81"/>
            <rFont val="Tahoma"/>
            <family val="2"/>
          </rPr>
          <t>Fecha de la versión generada</t>
        </r>
      </text>
    </comment>
    <comment ref="H5" authorId="0" shapeId="0" xr:uid="{00000000-0006-0000-0000-000004000000}">
      <text>
        <r>
          <rPr>
            <b/>
            <sz val="9"/>
            <color indexed="81"/>
            <rFont val="Tahoma"/>
            <family val="2"/>
          </rPr>
          <t>Breve descripción del cambio realizado en la nueva versión</t>
        </r>
      </text>
    </comment>
    <comment ref="C11" authorId="0" shapeId="0" xr:uid="{00000000-0006-0000-0000-000005000000}">
      <text>
        <r>
          <rPr>
            <b/>
            <sz val="9"/>
            <color indexed="81"/>
            <rFont val="Tahoma"/>
            <family val="2"/>
          </rPr>
          <t>Indique el nombre del proceso al cual está asociada la meta</t>
        </r>
      </text>
    </comment>
    <comment ref="A13" authorId="0" shapeId="0" xr:uid="{00000000-0006-0000-0000-000006000000}">
      <text>
        <r>
          <rPr>
            <b/>
            <sz val="9"/>
            <color indexed="81"/>
            <rFont val="Tahoma"/>
            <family val="2"/>
          </rPr>
          <t>Incluya el número del objetivo estratégico, de acuerdo con lo adoptado en el Plan Estratégico Institucional</t>
        </r>
      </text>
    </comment>
    <comment ref="B13" authorId="0" shapeId="0" xr:uid="{00000000-0006-0000-0000-000007000000}">
      <text>
        <r>
          <rPr>
            <b/>
            <sz val="9"/>
            <color indexed="81"/>
            <rFont val="Tahoma"/>
            <family val="2"/>
          </rPr>
          <t>Incluya el objetivo estratégico, de acuerdo con lo adoptado en el Plan Estratégico Institucional, al cual se asocia la meta</t>
        </r>
      </text>
    </comment>
    <comment ref="D13" authorId="0" shapeId="0" xr:uid="{00000000-0006-0000-0000-000008000000}">
      <text>
        <r>
          <rPr>
            <b/>
            <sz val="9"/>
            <color indexed="81"/>
            <rFont val="Tahoma"/>
            <family val="2"/>
          </rPr>
          <t>Escriba el número de la meta, en orden consecutivo</t>
        </r>
      </text>
    </comment>
    <comment ref="E13" authorId="0" shapeId="0" xr:uid="{00000000-0006-0000-0000-000009000000}">
      <text>
        <r>
          <rPr>
            <b/>
            <sz val="9"/>
            <color indexed="81"/>
            <rFont val="Tahoma"/>
            <family val="2"/>
          </rPr>
          <t xml:space="preserve">Son el resultado aceptable que se espera alcanzar en un periodo de tiempo a través de la ejecución y/o cumplimiento de los entregables. 
Se debe redactar la meta iniciando con un verbo en infinitivo fuerte, seguido de una magnitud o cantidad, una unidad de medida que se encuentre en términos numéricos o porcentuales y finalmente el complemento.
verbo + magnitud + unidad de medida + complemento
</t>
        </r>
      </text>
    </comment>
    <comment ref="F13" authorId="0" shapeId="0" xr:uid="{00000000-0006-0000-0000-00000A000000}">
      <text>
        <r>
          <rPr>
            <b/>
            <sz val="9"/>
            <color indexed="81"/>
            <rFont val="Tahoma"/>
            <family val="2"/>
          </rPr>
          <t xml:space="preserve">Seleccione la opción que corresponda
</t>
        </r>
      </text>
    </comment>
    <comment ref="G13" authorId="0" shapeId="0" xr:uid="{00000000-0006-0000-0000-00000B000000}">
      <text>
        <r>
          <rPr>
            <b/>
            <sz val="9"/>
            <color indexed="81"/>
            <rFont val="Tahoma"/>
            <family val="2"/>
          </rPr>
          <t>Indique un nombre corto que refleje lo que pretende medir. 
Ej. Porcentaje de giros acumulados</t>
        </r>
      </text>
    </comment>
    <comment ref="H13" authorId="0" shapeId="0" xr:uid="{00000000-0006-0000-0000-00000C000000}">
      <text>
        <r>
          <rPr>
            <b/>
            <sz val="9"/>
            <color indexed="81"/>
            <rFont val="Tahoma"/>
            <family val="2"/>
          </rPr>
          <t>Indique la fórmula (relación entre variables) que permite medir el cumplimiento de la meta. Debe existir una coherencia lógica entre la magnitud y unidad de medida de la meta y las variables del indicador</t>
        </r>
      </text>
    </comment>
    <comment ref="I13" authorId="0" shapeId="0" xr:uid="{00000000-0006-0000-0000-00000D000000}">
      <text>
        <r>
          <rPr>
            <b/>
            <sz val="9"/>
            <color indexed="81"/>
            <rFont val="Tahoma"/>
            <family val="2"/>
          </rPr>
          <t>Valor inicial que se toma como referencia para comparar el avance de la meta. Es imporante indicar la magnitud, unidad de medida y la vigencia en la cual se obtuvo</t>
        </r>
      </text>
    </comment>
    <comment ref="J13" authorId="0" shapeId="0" xr:uid="{00000000-0006-0000-0000-00000E000000}">
      <text>
        <r>
          <rPr>
            <b/>
            <sz val="9"/>
            <color indexed="81"/>
            <rFont val="Tahoma"/>
            <family val="2"/>
          </rPr>
          <t>Indique el tipo de programación que corresponde: 
- Suma
- Constante
- Creciente
- Decreciente 
Este tipo depende de la forma en que se acumulan los resultados del indicador trimestralmente para la vigencia. Ver Manual PLE-PIN-M002</t>
        </r>
      </text>
    </comment>
    <comment ref="K13" authorId="0" shapeId="0" xr:uid="{00000000-0006-0000-0000-00000F000000}">
      <text>
        <r>
          <rPr>
            <b/>
            <sz val="9"/>
            <color indexed="81"/>
            <rFont val="Tahoma"/>
            <family val="2"/>
          </rPr>
          <t xml:space="preserve">Indique la forma en la que se expresa la magnitud de la meta. Ej. Porcentaje, actuaciones administrativas, informes, etc. </t>
        </r>
        <r>
          <rPr>
            <sz val="9"/>
            <color indexed="81"/>
            <rFont val="Tahoma"/>
            <family val="2"/>
          </rPr>
          <t xml:space="preserve">
</t>
        </r>
      </text>
    </comment>
    <comment ref="L13" authorId="0" shapeId="0" xr:uid="{00000000-0006-0000-0000-000010000000}">
      <text>
        <r>
          <rPr>
            <b/>
            <sz val="9"/>
            <color indexed="81"/>
            <rFont val="Tahoma"/>
            <family val="2"/>
          </rPr>
          <t xml:space="preserve">Indique la magnitud programada para el trimestre. </t>
        </r>
      </text>
    </comment>
    <comment ref="M13" authorId="0" shapeId="0" xr:uid="{00000000-0006-0000-0000-000011000000}">
      <text>
        <r>
          <rPr>
            <b/>
            <sz val="9"/>
            <color indexed="81"/>
            <rFont val="Tahoma"/>
            <family val="2"/>
          </rPr>
          <t xml:space="preserve">Indique la magnitud programada para el trimestre. </t>
        </r>
      </text>
    </comment>
    <comment ref="N13" authorId="0" shapeId="0" xr:uid="{00000000-0006-0000-0000-000012000000}">
      <text>
        <r>
          <rPr>
            <b/>
            <sz val="9"/>
            <color indexed="81"/>
            <rFont val="Tahoma"/>
            <family val="2"/>
          </rPr>
          <t xml:space="preserve">Indique la magnitud programada para el trimestre. </t>
        </r>
      </text>
    </comment>
    <comment ref="O13" authorId="0" shapeId="0" xr:uid="{00000000-0006-0000-0000-000013000000}">
      <text>
        <r>
          <rPr>
            <b/>
            <sz val="9"/>
            <color indexed="81"/>
            <rFont val="Tahoma"/>
            <family val="2"/>
          </rPr>
          <t xml:space="preserve">Indique la magnitud programada para el trimestre. </t>
        </r>
      </text>
    </comment>
    <comment ref="P13" authorId="0" shapeId="0" xr:uid="{00000000-0006-0000-0000-000014000000}">
      <text>
        <r>
          <rPr>
            <b/>
            <sz val="9"/>
            <color indexed="81"/>
            <rFont val="Tahoma"/>
            <family val="2"/>
          </rPr>
          <t>Indique la programación total de la vigencia. 
Debe ser coherente con la meta.</t>
        </r>
      </text>
    </comment>
    <comment ref="Q13" authorId="0" shapeId="0" xr:uid="{00000000-0006-0000-0000-000015000000}">
      <text>
        <r>
          <rPr>
            <b/>
            <sz val="9"/>
            <color indexed="81"/>
            <rFont val="Tahoma"/>
            <family val="2"/>
          </rPr>
          <t xml:space="preserve">Indique el tipo de indicador: 
- Eficancia 
- Eficiencia 
- Efectividad </t>
        </r>
      </text>
    </comment>
    <comment ref="R13" authorId="0" shapeId="0" xr:uid="{00000000-0006-0000-0000-000016000000}">
      <text>
        <r>
          <rPr>
            <b/>
            <sz val="9"/>
            <color indexed="81"/>
            <rFont val="Tahoma"/>
            <family val="2"/>
          </rPr>
          <t>Indique la evidencia a presentar del cumplimiento de la meta. Se debe redactar de forma concreta y coherente con la meta</t>
        </r>
      </text>
    </comment>
    <comment ref="S13" authorId="0" shapeId="0" xr:uid="{00000000-0006-0000-0000-000017000000}">
      <text>
        <r>
          <rPr>
            <b/>
            <sz val="9"/>
            <color indexed="81"/>
            <rFont val="Tahoma"/>
            <family val="2"/>
          </rPr>
          <t>Indique la herramienta o aplicativo donde reposa la información que da origen al entregable o en el que es posible contrastar o verificar la información de ser necesario.</t>
        </r>
      </text>
    </comment>
    <comment ref="T13" authorId="0" shapeId="0" xr:uid="{00000000-0006-0000-0000-000018000000}">
      <text>
        <r>
          <rPr>
            <b/>
            <sz val="9"/>
            <color indexed="81"/>
            <rFont val="Tahoma"/>
            <family val="2"/>
          </rPr>
          <t>Indique el área y grupo de trabajo (si se tiene), responsable de cumplir o ejecutar la meta</t>
        </r>
      </text>
    </comment>
    <comment ref="U13" authorId="0" shapeId="0" xr:uid="{00000000-0006-0000-0000-000019000000}">
      <text>
        <r>
          <rPr>
            <b/>
            <sz val="9"/>
            <color indexed="81"/>
            <rFont val="Tahoma"/>
            <family val="2"/>
          </rPr>
          <t>Indique el nombre de la dependencia responsable de reportar trimestralmente la meta a la OAP</t>
        </r>
      </text>
    </comment>
    <comment ref="V13" authorId="0" shapeId="0" xr:uid="{00000000-0006-0000-0000-00001A000000}">
      <text>
        <r>
          <rPr>
            <b/>
            <sz val="9"/>
            <color indexed="81"/>
            <rFont val="Tahoma"/>
            <family val="2"/>
          </rPr>
          <t>Indique la magnitud programada</t>
        </r>
      </text>
    </comment>
    <comment ref="W13" authorId="0" shapeId="0" xr:uid="{00000000-0006-0000-0000-00001B000000}">
      <text>
        <r>
          <rPr>
            <b/>
            <sz val="9"/>
            <color indexed="81"/>
            <rFont val="Tahoma"/>
            <family val="2"/>
          </rPr>
          <t>Indique la magnitud ejecutada. Corresponde al resultado de medir el indicador de la meta</t>
        </r>
      </text>
    </comment>
    <comment ref="X13" authorId="0" shapeId="0" xr:uid="{00000000-0006-0000-0000-00001C000000}">
      <text>
        <r>
          <rPr>
            <b/>
            <sz val="9"/>
            <color indexed="81"/>
            <rFont val="Tahoma"/>
            <family val="2"/>
          </rPr>
          <t>Es el resultado porcentual de dividir lo ejecutado vs. lo programado. En caso de sobre ejecución, el resultado máximo es el 100%</t>
        </r>
      </text>
    </comment>
    <comment ref="Y13" authorId="0" shapeId="0" xr:uid="{00000000-0006-0000-0000-00001D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Z13" authorId="0" shapeId="0" xr:uid="{00000000-0006-0000-0000-00001E000000}">
      <text>
        <r>
          <rPr>
            <b/>
            <sz val="9"/>
            <color indexed="81"/>
            <rFont val="Tahoma"/>
            <family val="2"/>
          </rPr>
          <t xml:space="preserve">Indicar el nombre concreto de la evidencia aportada. </t>
        </r>
      </text>
    </comment>
    <comment ref="AA13" authorId="0" shapeId="0" xr:uid="{00000000-0006-0000-0000-00001F000000}">
      <text>
        <r>
          <rPr>
            <b/>
            <sz val="9"/>
            <color indexed="81"/>
            <rFont val="Tahoma"/>
            <family val="2"/>
          </rPr>
          <t>Indique la magnitud programada</t>
        </r>
      </text>
    </comment>
    <comment ref="AB13" authorId="0" shapeId="0" xr:uid="{00000000-0006-0000-0000-000020000000}">
      <text>
        <r>
          <rPr>
            <b/>
            <sz val="9"/>
            <color indexed="81"/>
            <rFont val="Tahoma"/>
            <family val="2"/>
          </rPr>
          <t>Indique la magnitud ejecutada. Corresponde al resultado de medir el indicador de la meta</t>
        </r>
      </text>
    </comment>
    <comment ref="AC13" authorId="0" shapeId="0" xr:uid="{00000000-0006-0000-0000-000021000000}">
      <text>
        <r>
          <rPr>
            <b/>
            <sz val="9"/>
            <color indexed="81"/>
            <rFont val="Tahoma"/>
            <family val="2"/>
          </rPr>
          <t>Es el resultado porcentual de dividir lo ejecutado vs. lo programado. En caso de sobre ejecución, el resultado máximo es el 100%</t>
        </r>
      </text>
    </comment>
    <comment ref="AD13" authorId="0" shapeId="0" xr:uid="{00000000-0006-0000-0000-000022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E13" authorId="0" shapeId="0" xr:uid="{00000000-0006-0000-0000-000023000000}">
      <text>
        <r>
          <rPr>
            <b/>
            <sz val="9"/>
            <color indexed="81"/>
            <rFont val="Tahoma"/>
            <family val="2"/>
          </rPr>
          <t xml:space="preserve">Indicar el nombre concreto de la evidencia aportada. </t>
        </r>
      </text>
    </comment>
    <comment ref="AF13" authorId="0" shapeId="0" xr:uid="{00000000-0006-0000-0000-000024000000}">
      <text>
        <r>
          <rPr>
            <b/>
            <sz val="9"/>
            <color indexed="81"/>
            <rFont val="Tahoma"/>
            <family val="2"/>
          </rPr>
          <t>Indique la magnitud programada</t>
        </r>
      </text>
    </comment>
    <comment ref="AG13" authorId="0" shapeId="0" xr:uid="{00000000-0006-0000-0000-000025000000}">
      <text>
        <r>
          <rPr>
            <b/>
            <sz val="9"/>
            <color indexed="81"/>
            <rFont val="Tahoma"/>
            <family val="2"/>
          </rPr>
          <t>Indique la magnitud ejecutada. Corresponde al resultado de medir el indicador de la meta</t>
        </r>
      </text>
    </comment>
    <comment ref="AH13" authorId="0" shapeId="0" xr:uid="{00000000-0006-0000-0000-000026000000}">
      <text>
        <r>
          <rPr>
            <b/>
            <sz val="9"/>
            <color indexed="81"/>
            <rFont val="Tahoma"/>
            <family val="2"/>
          </rPr>
          <t>Es el resultado porcentual de dividir lo ejecutado vs. lo programado. En caso de sobre ejecución, el resultado máximo es el 100%</t>
        </r>
      </text>
    </comment>
    <comment ref="AI13" authorId="0" shapeId="0" xr:uid="{00000000-0006-0000-0000-000027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J13" authorId="0" shapeId="0" xr:uid="{00000000-0006-0000-0000-000028000000}">
      <text>
        <r>
          <rPr>
            <b/>
            <sz val="9"/>
            <color indexed="81"/>
            <rFont val="Tahoma"/>
            <family val="2"/>
          </rPr>
          <t xml:space="preserve">Indicar el nombre concreto de la evidencia aportada. </t>
        </r>
      </text>
    </comment>
    <comment ref="AK13" authorId="0" shapeId="0" xr:uid="{00000000-0006-0000-0000-000029000000}">
      <text>
        <r>
          <rPr>
            <b/>
            <sz val="9"/>
            <color indexed="81"/>
            <rFont val="Tahoma"/>
            <family val="2"/>
          </rPr>
          <t>Indique la magnitud programada</t>
        </r>
      </text>
    </comment>
    <comment ref="AL13" authorId="0" shapeId="0" xr:uid="{00000000-0006-0000-0000-00002A000000}">
      <text>
        <r>
          <rPr>
            <b/>
            <sz val="9"/>
            <color indexed="81"/>
            <rFont val="Tahoma"/>
            <family val="2"/>
          </rPr>
          <t>Indique la magnitud ejecutada. Corresponde al resultado de medir el indicador de la meta</t>
        </r>
      </text>
    </comment>
    <comment ref="AM13" authorId="0" shapeId="0" xr:uid="{00000000-0006-0000-0000-00002B000000}">
      <text>
        <r>
          <rPr>
            <b/>
            <sz val="9"/>
            <color indexed="81"/>
            <rFont val="Tahoma"/>
            <family val="2"/>
          </rPr>
          <t>Es el resultado porcentual de dividir lo ejecutado vs. lo programado. En caso de sobre ejecución, el resultado máximo es el 100%</t>
        </r>
      </text>
    </comment>
    <comment ref="AN13" authorId="0" shapeId="0" xr:uid="{00000000-0006-0000-0000-00002C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O13" authorId="0" shapeId="0" xr:uid="{00000000-0006-0000-0000-00002D000000}">
      <text>
        <r>
          <rPr>
            <b/>
            <sz val="9"/>
            <color indexed="81"/>
            <rFont val="Tahoma"/>
            <family val="2"/>
          </rPr>
          <t xml:space="preserve">Indicar el nombre concreto de la evidencia aportada. </t>
        </r>
      </text>
    </comment>
    <comment ref="AP13" authorId="0" shapeId="0" xr:uid="{00000000-0006-0000-0000-00002E000000}">
      <text>
        <r>
          <rPr>
            <b/>
            <sz val="9"/>
            <color indexed="81"/>
            <rFont val="Tahoma"/>
            <family val="2"/>
          </rPr>
          <t>Indique la magnitud total programada para la vigencia</t>
        </r>
      </text>
    </comment>
    <comment ref="AQ13" authorId="0" shapeId="0" xr:uid="{00000000-0006-0000-0000-00002F000000}">
      <text>
        <r>
          <rPr>
            <b/>
            <sz val="9"/>
            <color indexed="81"/>
            <rFont val="Tahoma"/>
            <family val="2"/>
          </rPr>
          <t xml:space="preserve">Indique la magnitud ejecutada acumulada para la vigencia </t>
        </r>
      </text>
    </comment>
    <comment ref="AR13" authorId="0" shapeId="0" xr:uid="{00000000-0006-0000-0000-000030000000}">
      <text>
        <r>
          <rPr>
            <b/>
            <sz val="9"/>
            <color indexed="81"/>
            <rFont val="Tahoma"/>
            <family val="2"/>
          </rPr>
          <t>Es el resultado porcentual de dividir lo ejecutado vs. lo programado. En caso de sobre ejecución, el resultado máximo es el 100%</t>
        </r>
      </text>
    </comment>
    <comment ref="AS13" authorId="0" shapeId="0" xr:uid="{00000000-0006-0000-0000-000031000000}">
      <text>
        <r>
          <rPr>
            <b/>
            <sz val="9"/>
            <color indexed="81"/>
            <rFont val="Tahoma"/>
            <family val="2"/>
          </rPr>
          <t>Es la descripción detallada de los avances y logros obtenidos con la ejecución de la meta acumulados para la vigencia</t>
        </r>
      </text>
    </comment>
    <comment ref="E30" authorId="0" shapeId="0" xr:uid="{00000000-0006-0000-0000-000032000000}">
      <text>
        <r>
          <rPr>
            <b/>
            <sz val="9"/>
            <color indexed="81"/>
            <rFont val="Tahoma"/>
            <family val="2"/>
          </rPr>
          <t>Promedio obtenido para el periodo x 80%</t>
        </r>
      </text>
    </comment>
    <comment ref="E38" authorId="0" shapeId="0" xr:uid="{00000000-0006-0000-0000-000033000000}">
      <text>
        <r>
          <rPr>
            <b/>
            <sz val="9"/>
            <color indexed="81"/>
            <rFont val="Tahoma"/>
            <family val="2"/>
          </rPr>
          <t>Promedio obtenido en las metas transversales para el periodo x 20%</t>
        </r>
      </text>
    </comment>
    <comment ref="E39" authorId="0" shapeId="0" xr:uid="{00000000-0006-0000-0000-000034000000}">
      <text>
        <r>
          <rPr>
            <b/>
            <sz val="9"/>
            <color indexed="81"/>
            <rFont val="Tahoma"/>
            <family val="2"/>
          </rPr>
          <t>Sumatoria del total de metas técnicas y metas transversales</t>
        </r>
      </text>
    </comment>
  </commentList>
</comments>
</file>

<file path=xl/sharedStrings.xml><?xml version="1.0" encoding="utf-8"?>
<sst xmlns="http://schemas.openxmlformats.org/spreadsheetml/2006/main" count="593" uniqueCount="302">
  <si>
    <r>
      <rPr>
        <b/>
        <sz val="14"/>
        <rFont val="Calibri Light"/>
        <family val="2"/>
        <scheme val="major"/>
      </rPr>
      <t>FORMULACIÓN Y SEGUIMIENTO PLANES DE GESTIÓN NIVEL LOCAL</t>
    </r>
    <r>
      <rPr>
        <b/>
        <sz val="11"/>
        <color theme="1"/>
        <rFont val="Calibri Light"/>
        <family val="2"/>
        <scheme val="major"/>
      </rPr>
      <t xml:space="preserve">
ALCALDÍA LOCAL DE SUBA</t>
    </r>
  </si>
  <si>
    <r>
      <rPr>
        <b/>
        <sz val="11"/>
        <color theme="1"/>
        <rFont val="Calibri Light"/>
        <family val="2"/>
        <scheme val="major"/>
      </rPr>
      <t xml:space="preserve">Código Formato: </t>
    </r>
    <r>
      <rPr>
        <sz val="11"/>
        <color theme="1"/>
        <rFont val="Calibri Light"/>
        <family val="2"/>
        <scheme val="major"/>
      </rPr>
      <t xml:space="preserve">PLE-PIN-F018
</t>
    </r>
    <r>
      <rPr>
        <b/>
        <sz val="11"/>
        <color theme="1"/>
        <rFont val="Calibri Light"/>
        <family val="2"/>
        <scheme val="major"/>
      </rPr>
      <t xml:space="preserve">Versión: </t>
    </r>
    <r>
      <rPr>
        <sz val="11"/>
        <color theme="1"/>
        <rFont val="Calibri Light"/>
        <family val="2"/>
        <scheme val="major"/>
      </rPr>
      <t xml:space="preserve">6
</t>
    </r>
    <r>
      <rPr>
        <b/>
        <sz val="11"/>
        <color theme="1"/>
        <rFont val="Calibri Light"/>
        <family val="2"/>
        <scheme val="major"/>
      </rPr>
      <t xml:space="preserve">Vigencia desde: </t>
    </r>
    <r>
      <rPr>
        <sz val="11"/>
        <color theme="1"/>
        <rFont val="Calibri Light"/>
        <family val="2"/>
        <scheme val="major"/>
      </rPr>
      <t xml:space="preserve">23 de enero de 2023
</t>
    </r>
    <r>
      <rPr>
        <b/>
        <sz val="11"/>
        <color theme="1"/>
        <rFont val="Calibri Light"/>
        <family val="2"/>
        <scheme val="major"/>
      </rPr>
      <t xml:space="preserve">Caso HOLA: </t>
    </r>
    <r>
      <rPr>
        <sz val="11"/>
        <color theme="1"/>
        <rFont val="Calibri Light"/>
        <family val="2"/>
        <scheme val="major"/>
      </rPr>
      <t>291736</t>
    </r>
  </si>
  <si>
    <t>VIGENCIA DE LA PLANEACIÓN 2023</t>
  </si>
  <si>
    <t>CONTROL DE CAMBIOS</t>
  </si>
  <si>
    <t>VERSIÓN</t>
  </si>
  <si>
    <t>FECHA</t>
  </si>
  <si>
    <t>DESCRIPCIÓN DE LA MODIFICACIÓN</t>
  </si>
  <si>
    <t>27 de enero 2023</t>
  </si>
  <si>
    <t>Publicación del plan de gestión aprobado. Caso HOLA: 292264</t>
  </si>
  <si>
    <t>26 de enero de 2023</t>
  </si>
  <si>
    <t xml:space="preserve">Para el primer trimteste de la vigencia 2023, el Plan de Gestión de la Alcaldia Local alcanzó un nivel de desempeño del 87% y del 35 % acumulado para la vigencia. Se corrige responsable de las metas No 8 y de la 13 a la 16 a cargo de la alcaldia Local. </t>
  </si>
  <si>
    <t>PLAN ESTRATÉGICO INSTITUCIONAL</t>
  </si>
  <si>
    <t>PROCESO</t>
  </si>
  <si>
    <t>META</t>
  </si>
  <si>
    <t>INDICADOR</t>
  </si>
  <si>
    <t>RESULTADO</t>
  </si>
  <si>
    <t>I TRIMESTRE</t>
  </si>
  <si>
    <t>II TRIMESTRE</t>
  </si>
  <si>
    <t>III TRIMESTRE</t>
  </si>
  <si>
    <t>IV TRIMESTRE</t>
  </si>
  <si>
    <t>SEGUIMIENTO ACUMULADO PLAN GESTIÓN</t>
  </si>
  <si>
    <t>No OE</t>
  </si>
  <si>
    <t>OBJETIVO ESTRATÉGICO</t>
  </si>
  <si>
    <t xml:space="preserve">No. Meta </t>
  </si>
  <si>
    <t>META PLAN DE GESTIÓN VIGENCIA</t>
  </si>
  <si>
    <t>TIPO DE META</t>
  </si>
  <si>
    <t>NOMBRE DEL INDICADOR</t>
  </si>
  <si>
    <t>FÓRMULA DEL INDICADOR</t>
  </si>
  <si>
    <t>LÍNEA BASE</t>
  </si>
  <si>
    <t>TIPO DE PROGRAMACIÓN</t>
  </si>
  <si>
    <t>UNIDAD DE MEDIDA</t>
  </si>
  <si>
    <t>I TRI</t>
  </si>
  <si>
    <t>II TRI</t>
  </si>
  <si>
    <t>III TRI</t>
  </si>
  <si>
    <t>IV TRI</t>
  </si>
  <si>
    <t>TOTAL PROGRAMACIÓN VIGENCIA</t>
  </si>
  <si>
    <t>TIPO DE INDICADOR</t>
  </si>
  <si>
    <t>ENTREGABLE</t>
  </si>
  <si>
    <t>FUENTE DE INFORMACIÓN</t>
  </si>
  <si>
    <t>RESPONSABLES DE LA META</t>
  </si>
  <si>
    <t>DEPENDENCIA RESPONSABLE DEL REPORTE DE LA META</t>
  </si>
  <si>
    <t>PROGRAMADO</t>
  </si>
  <si>
    <t>EJECUTADO</t>
  </si>
  <si>
    <t>RESULTADO DE LA MEDICIÓN</t>
  </si>
  <si>
    <t>ANÁLISIS DE AVANCE</t>
  </si>
  <si>
    <t xml:space="preserve">EVIDENCIA </t>
  </si>
  <si>
    <t>Realizar acciones enfocadas al fortalecimiento de la gobernabilidad democrática local.</t>
  </si>
  <si>
    <t>Gestión Pública Territorial Local</t>
  </si>
  <si>
    <t>1</t>
  </si>
  <si>
    <t>Alcanzar en un 55% el avance de las metas del Plan de Desarrollo Local acumuladas al 30 de septiembre de 2023 (metas entregadas).</t>
  </si>
  <si>
    <t>Retadora (mejora)</t>
  </si>
  <si>
    <t>Avance cuplimiento metas Plan de Desarrollo Local (metas entregadas).</t>
  </si>
  <si>
    <t>% Avance metas Plan de Desarrollo Local acumulado al periodo evaluado (marzo, junio y septiembre)</t>
  </si>
  <si>
    <t>xxx % (resultado de cada Alcaldía Local al 31 de diciembre de 2022)</t>
  </si>
  <si>
    <t>Creciente</t>
  </si>
  <si>
    <t>Porcentaje</t>
  </si>
  <si>
    <t xml:space="preserve">Efectividad </t>
  </si>
  <si>
    <t>Reporte trimestral de avance del Plan de Desarrollo Local - PDL</t>
  </si>
  <si>
    <t>MUSI</t>
  </si>
  <si>
    <t>Alcaldía Local - Área de Gestión del Desarrollo, Adminsitrativa y Financiera</t>
  </si>
  <si>
    <t>Dirección para la Gestión del Desarrollo Local</t>
  </si>
  <si>
    <t xml:space="preserve">No programado </t>
  </si>
  <si>
    <t xml:space="preserve">Reporte de la Direccion para la Geston del Dllo Local </t>
  </si>
  <si>
    <t xml:space="preserve">Reporte plan de gestion Alcaldias Locales </t>
  </si>
  <si>
    <t>No es posible hasta tener la MUSI consolidada en agosto</t>
  </si>
  <si>
    <t>Gestión Corporativa Institucional</t>
  </si>
  <si>
    <t>2</t>
  </si>
  <si>
    <t>Girar mínimo el 72% del presupuesto comprometido constituido como obligaciones por pagar de la vigencia 2022.</t>
  </si>
  <si>
    <t>Porcentaje de giros acumulados de obligaciones por pagar de la vigencia 2022</t>
  </si>
  <si>
    <t>(Giros acumulados/Presupuesto comprometido constituido como obligaciones por pagar de la vigencia 2022)*100</t>
  </si>
  <si>
    <t xml:space="preserve">Eficacia </t>
  </si>
  <si>
    <t>Reporte seguimiento mensual consolidado</t>
  </si>
  <si>
    <t>BOGDATA</t>
  </si>
  <si>
    <t>La Administración Local cumplio con los programado en el primer trimestre de la presente vigencia, los giros de Obligaciones por pagar.</t>
  </si>
  <si>
    <t>Informe de ejecución presupuestal con corte 31-03-2023</t>
  </si>
  <si>
    <t>La administración local superó la meta de la presente vigencia para los giros del presupuesto comprometido como obligaciones por pagar de la vigencia 2022 en un 20%.</t>
  </si>
  <si>
    <t>Reporte plan de gestion Alcaldias Locales</t>
  </si>
  <si>
    <t>3</t>
  </si>
  <si>
    <t>Girar mínimo el 70 % del presupuesto comprometido constituido como obligaciones por pagar de la vigencia 2021 y anteriores.</t>
  </si>
  <si>
    <t>Porcentaje de giros acumulados de obligaciones por pagar de la vigencia 2021 y anteriores</t>
  </si>
  <si>
    <t>(Giros acumulados/Presupuesto comprometido constituido como obligaciones por pagar de la vigencia 2021 y anteriores)*100</t>
  </si>
  <si>
    <t>La Administración Local alcanzó una ejecución de Obligaciones por pagar, vigencia 2021 y anteriores de un 7,40%.</t>
  </si>
  <si>
    <t>La administración local reporto para los giros del presupuesto comprometido como obligaciones por pagar de la vigencia 2021 y anteriores un resultado 11% inferior a lo esperado..</t>
  </si>
  <si>
    <t>4</t>
  </si>
  <si>
    <t>Comprometer mínimo el 50% al 30 de junio y el 98,5% al 31 de diciembre del presupuesto de inversión directa de la vigencia 2023</t>
  </si>
  <si>
    <t>Porcentaje de compromiso del presupuesto de inversión directa de la vigencia 2023</t>
  </si>
  <si>
    <t>(Valor de RP de inversión directa de la vigencia  / Valor total del presupuesto de inversión directa de la Vigencia)*100</t>
  </si>
  <si>
    <t xml:space="preserve">La Administración Local comprometio el 16% de los recursos de la Inversión en este primer Trimestre. </t>
  </si>
  <si>
    <t>La administración local supero la meta correspondiente a los compromisos de inversión realizados en un 25% sobre lo presupuestado para el II Trimestre.</t>
  </si>
  <si>
    <t>5</t>
  </si>
  <si>
    <t>Girar mínimo el 55% del presupuesto total  disponible de inversión directa de la vigencia.</t>
  </si>
  <si>
    <t>Porcentaje de giros acumulados</t>
  </si>
  <si>
    <t>(Giros acumulados de inversión directa/Presupuesto disponible de inversión directa de la vigencia)*100</t>
  </si>
  <si>
    <t xml:space="preserve">La Administración Local giró el1,9% de lo comprometido en el primer Trimestre de la vigencia 2023, 
</t>
  </si>
  <si>
    <t>La administración local cumplió con la meta correspondiente a los giros de inversión de la vigencia respecto a la apropiación disponible.</t>
  </si>
  <si>
    <t xml:space="preserve">  
Reporte plan de gestion Alcaldias Locales </t>
  </si>
  <si>
    <t>6</t>
  </si>
  <si>
    <t>Registrar en el sistema SIPSE Local, el 100% de los contratos publicados en la plataforma SECOP II de la vigencia. (Con excepción de comodatos, procesos de contratos de corredor de seguros, convenios interadministrativos, procesos de contratación por Tienda Virtual).</t>
  </si>
  <si>
    <t>Gestión</t>
  </si>
  <si>
    <t>Porcentaje de contratos registrados en SIPSE Local</t>
  </si>
  <si>
    <t>(Número de contratos registrados en SIPSE Local /Número de contratos publicados en la plataforma SECOP II)*100%</t>
  </si>
  <si>
    <t>Constante</t>
  </si>
  <si>
    <t>Reporte de seguimiento  consolidado</t>
  </si>
  <si>
    <t>SIPSE LOCAL y SECOP</t>
  </si>
  <si>
    <t>SIPSE Local, de los 423 contratos publicados en la plataforma SECOP I y II, publico en SIPSE un 98%</t>
  </si>
  <si>
    <t>Reporte plan de gestion alcaldias locales DGDL</t>
  </si>
  <si>
    <t xml:space="preserve">En el segundo trimestre de la vigencia la Alcaldía Local ha registrado 524 contratos en SIPSE Local, de los 524 contratos, todos fueron publicados en la plataforma SECOP I y II, lo que representa una ejecución de la meta del 100% para el trimestre.  </t>
  </si>
  <si>
    <t>7</t>
  </si>
  <si>
    <t>Lograr que el 100% de los contratos registrados en SIPSE-Local se encuentren, dentro del sistema, en estado “ejecución”.</t>
  </si>
  <si>
    <t>Porcentaje de contratos en estado ejecución registrados en SIPSE Local</t>
  </si>
  <si>
    <t>(Número de contratos registrados en SIPSE Local en estado ejecución /Número total de contratos registrados en SECOP en estado En ejecucion o Firmado)*100%</t>
  </si>
  <si>
    <t>SIPSE LOCAL</t>
  </si>
  <si>
    <t>Falta por registrar 8 y por completas el flujo 40 procesos en suscrito o legalizado</t>
  </si>
  <si>
    <t xml:space="preserve">En el primer trimestre de la vigencia la Alcaldía Local ha registrado 524 contratos en SIPSE Local, de los 524 contratos, todos se encuentran registrados y en ejecución en la plataforma SECOP I y II, lo que representa una ejecución de la meta del 100% para el trimestre. </t>
  </si>
  <si>
    <t>8</t>
  </si>
  <si>
    <t>Registrar y actualizar al 80% la información en el Módulo de proyectos de SIPSE LOCAL de proyectos de inversión de la vigencia 2023</t>
  </si>
  <si>
    <t>Porcentaje de proyectos de inversión con información de resultados actualizada en SIPSE Local</t>
  </si>
  <si>
    <t>(Porcentaje trimestral de Proyectos de inversión con información de seguimiento actualizada en SIPSE Local / Porcentaje de Proyectos de inversión registrados en SIPSE LOCAL (SEGPLAN))*80%</t>
  </si>
  <si>
    <t>N/A</t>
  </si>
  <si>
    <t>Reporte de seguimiento
consolidado</t>
  </si>
  <si>
    <t>Alcaldía local</t>
  </si>
  <si>
    <t>En el trimestre se han registrado 35 proyectos, los cuales se encuentran debidamente conciliados. Se encuentran registradas el total de las iniciativas propuestas que fueron elegidas como ganadoras en el Banco de Iniciativas.</t>
  </si>
  <si>
    <t>Reporte Banco de Iniciativas SIPSE local.</t>
  </si>
  <si>
    <t>Inspección, Vigilancia y Control</t>
  </si>
  <si>
    <t>9</t>
  </si>
  <si>
    <t>Realizar 9.240 impulsos procesales (avocar, rechazar, enviar al competente y todo lo que derive del desarrollo de la actuación) sobre las actuaciones de policía que se encuentran a cargo de las inspecciones de policía.</t>
  </si>
  <si>
    <t xml:space="preserve">Expedientes a cargo de las inspecciones de policía impulsados </t>
  </si>
  <si>
    <t xml:space="preserve">Número de expedientes a cargo de las inspecciones de policía impulsados </t>
  </si>
  <si>
    <t>Resultados a 31 de diciembre de 2022</t>
  </si>
  <si>
    <t>Suma</t>
  </si>
  <si>
    <t xml:space="preserve">Expedientes de actuaciones de policía </t>
  </si>
  <si>
    <t>Reporte de seguimiento de impulsos procesales</t>
  </si>
  <si>
    <t>Aplicativo ARCO</t>
  </si>
  <si>
    <t>Alcaldía Local - Área de Gestión Policiva</t>
  </si>
  <si>
    <t>Dirección para la Gestión Policiva</t>
  </si>
  <si>
    <t>La Alcaldía local realizó 4821 impulsos procesales, cumpliento ya con el 100% del trimestre.</t>
  </si>
  <si>
    <t>Informe IVC primer trimestre localidades DGP</t>
  </si>
  <si>
    <t>La alcaldía local realizó 6523 impulsos procesales, cumpliento ya con el 100% del trimestre.</t>
  </si>
  <si>
    <t>Reporte IVC</t>
  </si>
  <si>
    <t>10</t>
  </si>
  <si>
    <t>Proferir 2.772 fallos de fondo en primera instancia sobre las actuaciones de policía que se encuentran a cargo de las inspecciones de policía.</t>
  </si>
  <si>
    <t>Fallos de fondo en primera instancia proferidos</t>
  </si>
  <si>
    <t>Número de Fallos de fondo en primera instancia proferidos</t>
  </si>
  <si>
    <t>Fallos de fondo</t>
  </si>
  <si>
    <t>Reporte de seguimiento de fallos de fondo de actuaciones de policía</t>
  </si>
  <si>
    <t>La Alcaldía local profirió 728 fallos en primera instancia, cumpliento ya con el 100% del trimestre.</t>
  </si>
  <si>
    <t>La alcaldía local profirió 1331 fallos en primera instancia, cumpliento ya con el 100% del trimestre.</t>
  </si>
  <si>
    <t>11</t>
  </si>
  <si>
    <t>Terminar (archivar) 1.322 actuaciones administrativas activas.</t>
  </si>
  <si>
    <t>Actuaciones Administrativas terminadas (archivadas)</t>
  </si>
  <si>
    <t>Número de Actuaciones Administrativas terminadas (archivadas)</t>
  </si>
  <si>
    <t>Actuaciones administrativas terminadas</t>
  </si>
  <si>
    <t>Reporte de seguimiento de actuaciones administrativas terminadas por vía gubernativa</t>
  </si>
  <si>
    <t>Aplicativo Si Actúa I</t>
  </si>
  <si>
    <t>La alcaldía local terminó 158 actuaciones administrativas activas</t>
  </si>
  <si>
    <t>La alcaldía local  (archivó) 565 actuaciones administrativas activas con un total del 100% ejecutado.</t>
  </si>
  <si>
    <t>12</t>
  </si>
  <si>
    <t>Terminar 1.045 actuaciones administrativas en primera instancia.</t>
  </si>
  <si>
    <t>Actuaciones Administrativas terminadas hasta la primera instancia</t>
  </si>
  <si>
    <t>Número de Actuaciones Administrativas terminadas hasta la primera instancia</t>
  </si>
  <si>
    <t>Actuaciones administrativas terminadas por vía gubernativa</t>
  </si>
  <si>
    <t>La alcaldía local terminó 159 actuaciones administrativas activas</t>
  </si>
  <si>
    <t>La alcaldía local (archivó) 536 actuaciones administrativas en primera instancia con un total del 100% ejecutado.</t>
  </si>
  <si>
    <t>13</t>
  </si>
  <si>
    <t>Realizar 123 operativos de inspección, vigilancia y control en materia de integridad del espacio público.</t>
  </si>
  <si>
    <t>Acciones de control u operativos en materia de  integridad del espacio publico.</t>
  </si>
  <si>
    <t>Número de Acciones de control u operativos en materia de  integridad del espacio publico.</t>
  </si>
  <si>
    <t xml:space="preserve">Acciones de control u operativos </t>
  </si>
  <si>
    <t>Acta de asistencia e informe del operativo</t>
  </si>
  <si>
    <t>Registros de operativos Alcaldía Local</t>
  </si>
  <si>
    <t>Se registra el 100% de la meta con registo de actas digitalizadas con cada operativo hecho.</t>
  </si>
  <si>
    <t>Direccion para la gestion policiva  https://luziiqyzwnh9hqt-dbanaliticasdg.adb.us-ashburn-1.oraclecloudapps.com/ords/r/analitica1/direccion-para-la-gestion-policiva/login?session=310692727768271</t>
  </si>
  <si>
    <t>Reporte IVC Direccion para la gestion policiva  https://luziiqyzwnh9hqt-dbanaliticasdg.adb.us-ashburn-1.oraclecloudapps.com/ords/r/analitica1/direccion-para-la-gestion-policiva/login?session=310692727768271</t>
  </si>
  <si>
    <t>14</t>
  </si>
  <si>
    <t>Realizar 286 operativos de inspección, vigilancia y control en materia de actividad económica.</t>
  </si>
  <si>
    <t>Acciones de control u operativos en materia actividad económica realizadas</t>
  </si>
  <si>
    <t>Número de Acciones de control u operativos en materia actividad económica realizadas</t>
  </si>
  <si>
    <t>Se registra el 100% de la meta, con registo de actas digitalizadas con cada operativo hecho.</t>
  </si>
  <si>
    <t>Reporte IVC
Direccion para la gestion policiva  https://luziiqyzwnh9hqt-dbanaliticasdg.adb.us-ashburn-1.oraclecloudapps.com/ords/r/analitica1/direccion-para-la-gestion-policiva/login?session=310692727768271</t>
  </si>
  <si>
    <t>15</t>
  </si>
  <si>
    <t>Realizar 18 operativos de inspección, vigilancia y control para dar cumplimiento a los fallos de río Bogotá.</t>
  </si>
  <si>
    <t>Acciones de control u operativos para el cumplimiento de los fallos de río Bogotá realizadas</t>
  </si>
  <si>
    <t>Número de Acciones de control u operativos para el cumplimiento de los fallos de Río Bogotá</t>
  </si>
  <si>
    <t>Se supera la meta en un 100% - Registo de actas digitalizadas con cada operativo hecho.</t>
  </si>
  <si>
    <t>Se supera la meta en un 100% Registo de actas digitalizadas con cada operativo hecho.</t>
  </si>
  <si>
    <t>16</t>
  </si>
  <si>
    <t>Realizar 40 operativos de inspección, vigilancia y control en materia de actividad ambiental</t>
  </si>
  <si>
    <t>Acciones de control u operativos en materia actividad ambiental realizadas</t>
  </si>
  <si>
    <t>Número de Acciones de control u operativos en materia actividad ambiental realizadas</t>
  </si>
  <si>
    <t>Se supera la meta en un 100%, Registo de actas digitalizadas con cada operativo hecho.</t>
  </si>
  <si>
    <t>Total metas técnicas (80%)</t>
  </si>
  <si>
    <t>Fortalecer la gestión institucional aumentando las capacidades de la entidad para la planeación, seguimiento y ejecución de sus metas y recursos, y la gestión del talento humano.</t>
  </si>
  <si>
    <t>Planeación Institucional</t>
  </si>
  <si>
    <t>MT1</t>
  </si>
  <si>
    <t>Obtener una ponderación semestral de 80% en la implementación del sistema de gestión ambiental en la alcaldía local, de acuerdo a la herramienta de medición construida por la OAP</t>
  </si>
  <si>
    <t>Sostenibilidad del sistema de gestión</t>
  </si>
  <si>
    <t>Criterios ambientales</t>
  </si>
  <si>
    <t>No. de criterios ambientales cumplidos / No. de criterios ambientales establecidos en la herramienta de medición) X 100</t>
  </si>
  <si>
    <t>80% meta 2022</t>
  </si>
  <si>
    <t xml:space="preserve">Constante </t>
  </si>
  <si>
    <t>Porcentaje de buenas prácticas ambientales implementadas</t>
  </si>
  <si>
    <t>No programada</t>
  </si>
  <si>
    <t>Reporte de resultados de medición de los criterios ambientales</t>
  </si>
  <si>
    <t>Herramienta Oficina Asesora de Planeación</t>
  </si>
  <si>
    <t>Oficina Asesora de Planeación Institucional - Equipo de gestión ambiental</t>
  </si>
  <si>
    <t xml:space="preserve">La calificación se otorga teniendo en cuenta los siguientes parámetros: 
*Inspección ambiental ( ponderación 60%): La Alcaldía obtiene calificación de 85% .
*Indicadores agua, energía ( ponderación 20%): Información reportada hasta el mes de mayo de 2023.
* Reporte consumo de papel ( ponderación 10%): información reportada a junio de 2023. 
*Reporte ciclistas ( ponderación 10%): información reportada a junio de 2023.   </t>
  </si>
  <si>
    <t>Reporte de seguimiento metas ambientales</t>
  </si>
  <si>
    <t>MT2</t>
  </si>
  <si>
    <t>Mantener el 100% de las acciones de mejora asignadas al proceso/Alcaldía con relación a planes de mejoramiento interno documentadas y vigentes</t>
  </si>
  <si>
    <t>1 - (No. De acciones vencidas del plan de mejoramiento  / No  de acciones a gestionar bajo responsabilidad del proceso) X 100</t>
  </si>
  <si>
    <t>100% meta 2022</t>
  </si>
  <si>
    <t>Porcentaje de planes de mejora sin vencimientos</t>
  </si>
  <si>
    <t>Reporte de acciones de mejora sin vencimiento</t>
  </si>
  <si>
    <t>MIMEC - SIG</t>
  </si>
  <si>
    <t>Oficina Asesora de Planeación Institucional - Equipo de planeación institucional y sectorial</t>
  </si>
  <si>
    <t xml:space="preserve">La alcaldía local cuenta con 8 acciones de mejora vencidas de las 22 acciones de mejora abiertas, lo que representa una ejecución de la meta del 63,64%. </t>
  </si>
  <si>
    <t xml:space="preserve">Reporte MIMEC </t>
  </si>
  <si>
    <t>La alcaldía local cuenta con 8 acciones de mejora vencidas de las 27 acciones de mejora abiertas, lo que representa una ejecución de la meta del 70,37%</t>
  </si>
  <si>
    <t>Reporte informe planes de mejora MIMEC</t>
  </si>
  <si>
    <t xml:space="preserve">Comunicación Estratégica </t>
  </si>
  <si>
    <t>MT3</t>
  </si>
  <si>
    <t>Mantener el 100% de la información de la página Web actualizada, de acuerdo a lo establecido en la Resolución 1519 de 2020 de MINTIC</t>
  </si>
  <si>
    <t>Porcentaje de cumplimiento en la publicación de información</t>
  </si>
  <si>
    <t>(No. de requisitos de la Resolución 1519 de 2020 de MINTIC de publicación de la información en la página web cumplidos / No total de requisitos de la Resolución 1519 de 2020 de MINTIC de publicación de la información) X 100</t>
  </si>
  <si>
    <t>100% meta 2022 Ley 1712/2014</t>
  </si>
  <si>
    <t>Porcentaje de requisitos cumplidos</t>
  </si>
  <si>
    <t>Reporte de actualización de la información en la página web de la alcaldía local</t>
  </si>
  <si>
    <t>Página Web Alcaldía Local</t>
  </si>
  <si>
    <t>Oficina Asesora de Comunicaciones</t>
  </si>
  <si>
    <t xml:space="preserve">Total de requisitos de la Resolución 1519 de 2020 de  MINTIC de publicación de la información en la página web. </t>
  </si>
  <si>
    <t>Reporte comunicaciones II Trimestre 2023</t>
  </si>
  <si>
    <t>MT4</t>
  </si>
  <si>
    <t>Participar del 100% de las capacitaciones que se realicen por parte de la Oficina Asesora de Planeación relacionadas con el Modelo Integrado de Planeación y Gestión</t>
  </si>
  <si>
    <t>Porcentaje de partipación en capacitaciones</t>
  </si>
  <si>
    <t>(Número de capacitaciones en las que se participó al menos dos personas de la alcaldía local / Número de capacitaciones convocadas) *100</t>
  </si>
  <si>
    <t>Eficacia</t>
  </si>
  <si>
    <t>Formato Evidencia de Reunión GDI-GPD-F029 diligenciado y presentación realizada</t>
  </si>
  <si>
    <t>Se realizó capacitación el 27 de marzo con los promotores de mejora sobre el Sistema de Gestión.</t>
  </si>
  <si>
    <t xml:space="preserve">Listado de asistencia </t>
  </si>
  <si>
    <t>Capacitación del 17 Mayo de 2023 en la Alcaldía Local de Barrios Unidos</t>
  </si>
  <si>
    <t>Listado de Asistencia</t>
  </si>
  <si>
    <t>MT5</t>
  </si>
  <si>
    <t>Realizar dos jornadas de capacitación o entrenamiento por parte de los promotores de mejora sobre el sistema de gestión y/o los procesos, dirigidas al personal de planta y contratistas para el fortalecimiento del Modelo Integrado de Planeación y Gestión, de acuerdo con los lineamientos dados por la Oficina Asesora de Planeación</t>
  </si>
  <si>
    <t>Jornadas de capacitación sobre el sistema de gestión realizadas</t>
  </si>
  <si>
    <t>Número de jornadas de capacitación sobre el sistema de gestión realizadas / Número de jornadas de capacitación sobre el sistema de gestión esperadas</t>
  </si>
  <si>
    <t>https://gobiernobogota-my.sharepoint.com/:f:/g/personal/miguel_cardozo_gobiernobogota_gov_co/Em3Cl6hCPQhDioiu_JLgoPYBkPVfsju4ScZS7Z6vKKn1PQ?e=Q2RSJH</t>
  </si>
  <si>
    <t>Jornada de Capacitación del Sistema de Gestión del 22 Junio de 2023</t>
  </si>
  <si>
    <t>Brindar atención oportuna y de calidad a los diferentes sectores poblacionales, generando relaciones de confianza y respeto por la diferencia.</t>
  </si>
  <si>
    <t>Servicio a la Ciudadanía</t>
  </si>
  <si>
    <t>MT6</t>
  </si>
  <si>
    <t>Dar respuesta al 100% de los requerimientos ciudadanos asignados a la alcaldía local con corte a 31 de diciembre de 2022 tipificadas como Derechos de Petición registradas en el aplicativo Bogotá te Escucha y gestor documental ORFEO.</t>
  </si>
  <si>
    <t>Porcentaje de requerimientos ciudadanos con respuesta definitiva</t>
  </si>
  <si>
    <t>(No. de respuestas efectuadas / No. requerimientos instaurados antes del 31 de diciembre 2022) X 100</t>
  </si>
  <si>
    <t>Reporte de respuestas a la ciudadania</t>
  </si>
  <si>
    <t xml:space="preserve">Reporte Aplicativo BOGOTA TE ESCUCHA </t>
  </si>
  <si>
    <t>Subsecretaria de Gestión Institucional - Grupo Oficina de atención a la Ciudadanía</t>
  </si>
  <si>
    <t>Se atendieron 81 requerimientos ciudadanos de la vigencia 2022, equivalentes al 100% de la meta</t>
  </si>
  <si>
    <t>MT7</t>
  </si>
  <si>
    <t>Dar respuesta al 80% de los requerimientos ciudadanos asignados a la alcaldía local ingresados en la vigencia 2023 y asignados a la Alcaldía Local de la vigencia actual tipificadas como Derechos de Petición registradas en el aplicativo Bogotá te Escucha y gestor documental ORFEO dentro de los terminos de ley.</t>
  </si>
  <si>
    <t>(No. de respuestas efectuadas / No. requerimientos instaurados en la vigencia 2023 que deben tener respuesta) X 100</t>
  </si>
  <si>
    <t>Reporte Aplicativo BOGOTA TE ESCUCHA.</t>
  </si>
  <si>
    <t>Se atendieron 215 requerimientos ciudadanos de la vigencia 2022, equivalentes al 100% de la meta</t>
  </si>
  <si>
    <t>Total metas transversales (20%)</t>
  </si>
  <si>
    <t xml:space="preserve">Total plan de gestión </t>
  </si>
  <si>
    <t xml:space="preserve">Meta no reportada </t>
  </si>
  <si>
    <t xml:space="preserve">Debido a las inconsistencias presentadas entre el reporte recibido en los  memorandos 20231300110163 ,20234600272223y 20234600252283 , no se reporta esta meta en este periodo y el mismo se realizara en el proximo periodo de acuerdo con las indicaciones </t>
  </si>
  <si>
    <t>31 de julio de 2023</t>
  </si>
  <si>
    <t>Se reporta avance a 30 de junio de 2023, dado que el reporte del tercer trimestre de la MUSI se realiza en el mes de octubre. Sin embargo, la cifra a junio muestra el cumplimiento de la meta del plan de gestión.</t>
  </si>
  <si>
    <t>En el tercer mes del tercer trimestre, la administración local superó la meta de la presente vigencia para los giros del presupuesto comprometido como obligaciones por pagar de la vigencia 2022 en un 25,89% en relación a la meta programada para el tercer trimestre</t>
  </si>
  <si>
    <t>En el tercer mes del tercer trimestre, la administración local para los giros del presupuesto comprometido como obligaciones por pagar de la vigencia 2021 y anteriores, reportó un resultado 28,35% inferior a lo esperado en relación a la meta programada para el tercer trimestre.</t>
  </si>
  <si>
    <t>Ejecución presupuestal a 30 de septiembre de 2023 BogData
https://gobiernobogota-my.sharepoint.com/:f:/g/personal/claudia_garcia_gobiernobogota_gov_co/EqQxfsvjLeJGriJv691wRk8B-SMZxGOc148JZVE0Y6OJ7w?e=zdMMvV</t>
  </si>
  <si>
    <t>En el tercer mes del tercer trimestre, la administración local superó la meta correspondiente a los compromisos de inversión realizados en un 19,73% en relación a la meta programada para el tercer trimestre.</t>
  </si>
  <si>
    <t>Ejecución presupuestal a 30 de septiembre de 2023 BogData
https://gobiernobogota-my.sharepoint.com/:f:/g/personal/claudia_garcia_gobiernobogota_gov_co/ErU858Ax_tRBj0a1yGgo4agBzn-FtlZhgKShfLzCSn99AQ?e=AaWdjl</t>
  </si>
  <si>
    <t>En el tercer mes del tercer trimestre, la administración local para la meta correspondiente a los giros de inversión directa de la vigencia respecto a la apropiación disponible, superó la meta correspondiente con un resultado de 6,42% a lo esperado en relación a la meta programada para el tercer trimestre.</t>
  </si>
  <si>
    <t>Ejecución presupuestal a 30 de septiembre de 2023 BogData
https://gobiernobogota-my.sharepoint.com/:f:/g/personal/claudia_garcia_gobiernobogota_gov_co/Ekufp6AgRjZIsWIOnFoRuAEBxlCot-0c1wwWpPCMyGMFsw?e=dLYbln</t>
  </si>
  <si>
    <t>Se cumplió meta del trimestre. Sin embargo, el aplicativo SIPSE tiene errores para reflejar los contratos en 100% de ejecución, como se evidencio en reunión de seguimiento con SdG del 28 de septiembre de 2023. 
En concordancia con las instrucciones de SDG de dicha reunión, se envío mediante correo elecrónico la relación de errores del aplicativo y evidencia en pantallazos, que dan cuenta del cumplimiento al 100% de la meta 6 y 7 del plan de gestión.</t>
  </si>
  <si>
    <t>Correo electrónico con reporte SIPSE y aclaración de errores del aplicativo. 
Dos anexos del correo:
1. Pantallazos de evidencia de errores.
2. Matriz de reporte de contratos de la vigencia generada desde SIPSE el 29 de septiembre de 2023.
Se adjunta documento en carpeta drive de evidencias.</t>
  </si>
  <si>
    <t>A la fecha en el modulo de proyectos de SIPSE 33 de los 35 proyectos de inversión están conciliados. Los 2 proyectos faltantes no son posibles de conciliar porque no tienen recursos programados durante la vigencia y el aplicativo SIPSE no permite hacer edición en otras vigencias. 
En reunión de seguimiento con SDG del día 28 de septiembre de 2023, SDG aprueba que la línea base del indicador sea 33 proyectos de inversión. En consecuencia, la meta se cumplió en un 100%. 
Dado que la meta del trimestre es 60% y se logró la meta anual, para el trimestre hay un cumplimiento del 166,6%.</t>
  </si>
  <si>
    <t>Pantallazos de SIPSe en los que se evidencia los 33 proyectos de inversión conciliados.
Correo dirigido a SDG, que se utilizó como antecedente para cambiar línea base de la meta en reunión del 28 de septiembre de 2023.</t>
  </si>
  <si>
    <t>La Alcaldía local realizó 8716 impulsos procesales, cumpliendo así con el 100% del trimestre.</t>
  </si>
  <si>
    <t>Reporte DGP</t>
  </si>
  <si>
    <t>La Alcaldía local profirió 1173 fallos en primera instancia, cumpliendo así con el 100% del trimestre.</t>
  </si>
  <si>
    <t>La Alcaldía local  (archivó) 350 actuaciones administrativas activas con un total del 75% ejecutado.</t>
  </si>
  <si>
    <t>La Alcaldía local (archivo) 325 actuaciones administrativas en primera instancia, con un total del 88% ejecutado.</t>
  </si>
  <si>
    <t>Se registra el 100% de la meta con registo de actas digitalizadas para cada operativo hecho.</t>
  </si>
  <si>
    <t>Se registra el 100% de la meta, con registo de actas digitalizadas, para cada operativo hecho.</t>
  </si>
  <si>
    <t>Se supera la meta en un 100% - Registo de actas digitalizadas, para cada operativo hecho.</t>
  </si>
  <si>
    <t>Se supera la meta en un 100%. 
Registo de actas digitalizadas, para cada operativo hecho.</t>
  </si>
  <si>
    <t xml:space="preserve">La Alcaldía Local cuenta con (8) acciones de mejora de acciones vencidas de las (27) abiertas.  </t>
  </si>
  <si>
    <t>Reporte MIMEC</t>
  </si>
  <si>
    <t xml:space="preserve">Número de requisitos de la Ley 1712 de 2014 de publicación de la información cumplidos en la página Web. </t>
  </si>
  <si>
    <t>Reporte Comunicaciones</t>
  </si>
  <si>
    <t>La Alcaldía Local participó en la capacitación del 20 de Septiembre-2023, con una participación de 20 personas</t>
  </si>
  <si>
    <t>Listado de asistencia</t>
  </si>
  <si>
    <t xml:space="preserve">INFORME DGDL AVANCE PDL 2021 - 2024 
</t>
  </si>
  <si>
    <t xml:space="preserve">INFORME DDL  Ejecución presupuestal a 30 de septiembre de 2023 BogData
</t>
  </si>
  <si>
    <t>31 octubre de 2023</t>
  </si>
  <si>
    <t>No  programada ya que la meta se cumplio en el primer trimestre según radicado No 20234600272223*</t>
  </si>
  <si>
    <t xml:space="preserve">Rta a requerimientos ciudadanos memorando NO 20234600272223 </t>
  </si>
  <si>
    <t>Respuesta a requerimientos ciudadanos No 20234600378473</t>
  </si>
  <si>
    <t xml:space="preserve">Para el segundo trimestre de la vigencia 2023, el Plan de Gestión de la Alcaldia Local alcanzó un nivel de desempeño del 95,93 y del 76,28% acumulado para la vigencia. </t>
  </si>
  <si>
    <t xml:space="preserve">Para el tercer trimestre de la vigencia 2023, el Plan de Gestión de la Alcaldia Local alcanzó un nivel de desempeño del 89,88% y del 86,96% acumulado para la vigencia.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</si>
</sst>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7" x14ac:knownFonts="1">
    <font>
      <sz val="11"/>
      <color theme="1"/>
      <name val="Calibri"/>
      <family val="2"/>
      <scheme val="minor"/>
    </font>
    <font>
      <sz val="11"/>
      <color theme="1"/>
      <name val="Calibri Light"/>
      <family val="2"/>
      <scheme val="major"/>
    </font>
    <font>
      <b/>
      <sz val="11"/>
      <color theme="1"/>
      <name val="Calibri Light"/>
      <family val="2"/>
      <scheme val="major"/>
    </font>
    <font>
      <sz val="11"/>
      <color theme="1"/>
      <name val="Calibri"/>
      <family val="2"/>
      <scheme val="minor"/>
    </font>
    <font>
      <sz val="11"/>
      <color rgb="FF0070C0"/>
      <name val="Calibri Light"/>
      <family val="2"/>
      <scheme val="major"/>
    </font>
    <font>
      <sz val="12"/>
      <color theme="1"/>
      <name val="Calibri Light"/>
      <family val="2"/>
      <scheme val="major"/>
    </font>
    <font>
      <b/>
      <sz val="12"/>
      <color theme="1"/>
      <name val="Calibri Light"/>
      <family val="2"/>
      <scheme val="major"/>
    </font>
    <font>
      <sz val="14"/>
      <color theme="1"/>
      <name val="Calibri Light"/>
      <family val="2"/>
      <scheme val="major"/>
    </font>
    <font>
      <b/>
      <sz val="14"/>
      <color theme="1"/>
      <name val="Calibri Light"/>
      <family val="2"/>
      <scheme val="major"/>
    </font>
    <font>
      <b/>
      <sz val="12"/>
      <color rgb="FF0070C0"/>
      <name val="Calibri Light"/>
      <family val="2"/>
      <scheme val="major"/>
    </font>
    <font>
      <b/>
      <sz val="14"/>
      <name val="Calibri Light"/>
      <family val="2"/>
      <scheme val="major"/>
    </font>
    <font>
      <b/>
      <sz val="9"/>
      <color indexed="81"/>
      <name val="Tahoma"/>
      <family val="2"/>
    </font>
    <font>
      <sz val="9"/>
      <color indexed="81"/>
      <name val="Tahoma"/>
      <family val="2"/>
    </font>
    <font>
      <sz val="11"/>
      <color rgb="FF9C0006"/>
      <name val="Calibri"/>
      <family val="2"/>
      <scheme val="minor"/>
    </font>
    <font>
      <sz val="11"/>
      <color rgb="FF000000"/>
      <name val="Calibri Light"/>
      <family val="2"/>
    </font>
    <font>
      <sz val="11"/>
      <color theme="1"/>
      <name val="Calibri Light"/>
      <family val="2"/>
    </font>
    <font>
      <sz val="11"/>
      <name val="Calibri Light"/>
      <family val="2"/>
    </font>
    <font>
      <sz val="11"/>
      <color rgb="FF0070C0"/>
      <name val="Calibri Light"/>
      <family val="2"/>
    </font>
    <font>
      <sz val="8"/>
      <color theme="1"/>
      <name val="Calibri Light"/>
      <family val="2"/>
      <scheme val="major"/>
    </font>
    <font>
      <u/>
      <sz val="11"/>
      <color theme="10"/>
      <name val="Calibri"/>
      <family val="2"/>
      <scheme val="minor"/>
    </font>
    <font>
      <sz val="12"/>
      <color rgb="FF000000"/>
      <name val="Calibri Light"/>
      <family val="2"/>
    </font>
    <font>
      <sz val="12"/>
      <color rgb="FF000000"/>
      <name val="Calibri Light"/>
      <family val="2"/>
      <scheme val="major"/>
    </font>
    <font>
      <sz val="11"/>
      <color rgb="FF000000"/>
      <name val="Calibri Light"/>
      <family val="2"/>
      <scheme val="major"/>
    </font>
    <font>
      <sz val="11"/>
      <color rgb="FF0070C0"/>
      <name val="Calibri"/>
      <family val="2"/>
    </font>
    <font>
      <sz val="12"/>
      <color rgb="FF000000"/>
      <name val="Calibri Light"/>
      <family val="2"/>
    </font>
    <font>
      <sz val="11"/>
      <color rgb="FF000000"/>
      <name val="Calibri Light"/>
      <scheme val="major"/>
    </font>
    <font>
      <sz val="12"/>
      <color rgb="FF000000"/>
      <name val="Calibri Light"/>
    </font>
  </fonts>
  <fills count="12">
    <fill>
      <patternFill patternType="none"/>
    </fill>
    <fill>
      <patternFill patternType="gray125"/>
    </fill>
    <fill>
      <patternFill patternType="solid">
        <fgColor theme="7" tint="0.59999389629810485"/>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rgb="FF0070C0"/>
        <bgColor indexed="64"/>
      </patternFill>
    </fill>
    <fill>
      <patternFill patternType="solid">
        <fgColor theme="9" tint="0.59999389629810485"/>
        <bgColor indexed="64"/>
      </patternFill>
    </fill>
    <fill>
      <patternFill patternType="solid">
        <fgColor theme="0"/>
        <bgColor indexed="64"/>
      </patternFill>
    </fill>
    <fill>
      <patternFill patternType="solid">
        <fgColor rgb="FFFFC7CE"/>
      </patternFill>
    </fill>
    <fill>
      <patternFill patternType="solid">
        <fgColor rgb="FFFFFFFF"/>
        <bgColor rgb="FF000000"/>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style="thin">
        <color indexed="64"/>
      </bottom>
      <diagonal/>
    </border>
    <border>
      <left/>
      <right style="medium">
        <color indexed="64"/>
      </right>
      <top/>
      <bottom style="thin">
        <color indexed="64"/>
      </bottom>
      <diagonal/>
    </border>
    <border>
      <left style="thin">
        <color indexed="64"/>
      </left>
      <right style="medium">
        <color indexed="64"/>
      </right>
      <top/>
      <bottom style="thin">
        <color indexed="64"/>
      </bottom>
      <diagonal/>
    </border>
  </borders>
  <cellStyleXfs count="4">
    <xf numFmtId="0" fontId="0" fillId="0" borderId="0"/>
    <xf numFmtId="9" fontId="3" fillId="0" borderId="0" applyFont="0" applyFill="0" applyBorder="0" applyAlignment="0" applyProtection="0"/>
    <xf numFmtId="0" fontId="13" fillId="10" borderId="0" applyNumberFormat="0" applyBorder="0" applyAlignment="0" applyProtection="0"/>
    <xf numFmtId="0" fontId="19" fillId="0" borderId="0" applyNumberFormat="0" applyFill="0" applyBorder="0" applyAlignment="0" applyProtection="0"/>
  </cellStyleXfs>
  <cellXfs count="173">
    <xf numFmtId="0" fontId="0" fillId="0" borderId="0" xfId="0"/>
    <xf numFmtId="0" fontId="1" fillId="0" borderId="0" xfId="0" applyFont="1" applyAlignment="1">
      <alignment wrapText="1"/>
    </xf>
    <xf numFmtId="0" fontId="2" fillId="3"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8" borderId="1" xfId="0" applyFont="1" applyFill="1" applyBorder="1" applyAlignment="1">
      <alignment horizontal="center" vertical="center" wrapText="1"/>
    </xf>
    <xf numFmtId="0" fontId="5" fillId="0" borderId="0" xfId="0" applyFont="1" applyAlignment="1">
      <alignment wrapText="1"/>
    </xf>
    <xf numFmtId="0" fontId="7" fillId="2" borderId="1" xfId="0" applyFont="1" applyFill="1" applyBorder="1" applyAlignment="1">
      <alignment wrapText="1"/>
    </xf>
    <xf numFmtId="0" fontId="8" fillId="2" borderId="1" xfId="0" applyFont="1" applyFill="1" applyBorder="1" applyAlignment="1">
      <alignment wrapText="1"/>
    </xf>
    <xf numFmtId="9" fontId="7" fillId="2" borderId="1" xfId="1" applyFont="1" applyFill="1" applyBorder="1" applyAlignment="1">
      <alignment wrapText="1"/>
    </xf>
    <xf numFmtId="0" fontId="7" fillId="0" borderId="0" xfId="0" applyFont="1" applyAlignment="1">
      <alignment wrapText="1"/>
    </xf>
    <xf numFmtId="0" fontId="5" fillId="3" borderId="1" xfId="0" applyFont="1" applyFill="1" applyBorder="1" applyAlignment="1">
      <alignment wrapText="1"/>
    </xf>
    <xf numFmtId="0" fontId="9" fillId="3" borderId="1" xfId="0" applyFont="1" applyFill="1" applyBorder="1" applyAlignment="1">
      <alignment wrapText="1"/>
    </xf>
    <xf numFmtId="9" fontId="9" fillId="3" borderId="1" xfId="0" applyNumberFormat="1" applyFont="1" applyFill="1" applyBorder="1" applyAlignment="1">
      <alignment wrapText="1"/>
    </xf>
    <xf numFmtId="0" fontId="6" fillId="3" borderId="1" xfId="0" applyFont="1" applyFill="1" applyBorder="1"/>
    <xf numFmtId="0" fontId="6" fillId="3" borderId="1" xfId="0" applyFont="1" applyFill="1" applyBorder="1" applyAlignment="1">
      <alignment wrapText="1"/>
    </xf>
    <xf numFmtId="9" fontId="6" fillId="3" borderId="1" xfId="1" applyFont="1" applyFill="1" applyBorder="1" applyAlignment="1">
      <alignment wrapText="1"/>
    </xf>
    <xf numFmtId="9" fontId="6" fillId="3" borderId="1" xfId="1" applyFont="1" applyFill="1" applyBorder="1" applyAlignment="1">
      <alignment horizontal="right" wrapText="1"/>
    </xf>
    <xf numFmtId="9" fontId="9" fillId="3" borderId="1" xfId="0" applyNumberFormat="1" applyFont="1" applyFill="1" applyBorder="1" applyAlignment="1">
      <alignment horizontal="right" wrapText="1"/>
    </xf>
    <xf numFmtId="9" fontId="7" fillId="2" borderId="1" xfId="1" applyFont="1" applyFill="1" applyBorder="1" applyAlignment="1">
      <alignment horizontal="right" wrapText="1"/>
    </xf>
    <xf numFmtId="9" fontId="8" fillId="2" borderId="1" xfId="0" applyNumberFormat="1" applyFont="1" applyFill="1" applyBorder="1" applyAlignment="1">
      <alignment wrapText="1"/>
    </xf>
    <xf numFmtId="0" fontId="2" fillId="2" borderId="1" xfId="0" applyFont="1" applyFill="1" applyBorder="1" applyAlignment="1">
      <alignment horizontal="center" vertical="center" wrapText="1"/>
    </xf>
    <xf numFmtId="0" fontId="1" fillId="0" borderId="1" xfId="0" applyFont="1" applyBorder="1" applyAlignment="1">
      <alignment horizontal="justify" vertical="center" wrapText="1"/>
    </xf>
    <xf numFmtId="0" fontId="1" fillId="0" borderId="1" xfId="0" applyFont="1" applyBorder="1" applyAlignment="1">
      <alignment horizontal="center" vertical="center" wrapText="1"/>
    </xf>
    <xf numFmtId="0" fontId="2" fillId="5" borderId="1" xfId="0" applyFont="1" applyFill="1" applyBorder="1" applyAlignment="1">
      <alignment horizontal="center" vertical="center" wrapText="1"/>
    </xf>
    <xf numFmtId="0" fontId="2" fillId="6" borderId="1" xfId="0" applyFont="1" applyFill="1" applyBorder="1" applyAlignment="1">
      <alignment horizontal="center" vertical="center" wrapText="1"/>
    </xf>
    <xf numFmtId="0" fontId="2" fillId="7" borderId="1" xfId="0" applyFont="1" applyFill="1" applyBorder="1" applyAlignment="1">
      <alignment horizontal="center" vertical="center" wrapText="1"/>
    </xf>
    <xf numFmtId="49" fontId="1" fillId="0" borderId="1" xfId="0" applyNumberFormat="1" applyFont="1" applyBorder="1" applyAlignment="1">
      <alignment horizontal="center" vertical="center" wrapText="1"/>
    </xf>
    <xf numFmtId="0" fontId="4" fillId="0" borderId="1" xfId="0" applyFont="1" applyBorder="1" applyAlignment="1">
      <alignment horizontal="justify" vertical="center" wrapText="1"/>
    </xf>
    <xf numFmtId="1" fontId="1" fillId="0" borderId="1" xfId="0" applyNumberFormat="1" applyFont="1" applyBorder="1" applyAlignment="1">
      <alignment horizontal="justify" vertical="center" wrapText="1"/>
    </xf>
    <xf numFmtId="0" fontId="1" fillId="0" borderId="0" xfId="0" applyFont="1" applyAlignment="1">
      <alignment horizontal="justify" vertical="center" wrapText="1"/>
    </xf>
    <xf numFmtId="0" fontId="4" fillId="0" borderId="1" xfId="0" applyFont="1" applyBorder="1" applyAlignment="1">
      <alignment horizontal="center" vertical="center" wrapText="1"/>
    </xf>
    <xf numFmtId="0" fontId="1" fillId="9" borderId="0" xfId="0" applyFont="1" applyFill="1" applyAlignment="1">
      <alignment wrapText="1"/>
    </xf>
    <xf numFmtId="0" fontId="2" fillId="9" borderId="0" xfId="0" applyFont="1" applyFill="1" applyAlignment="1">
      <alignment vertical="center" wrapText="1"/>
    </xf>
    <xf numFmtId="0" fontId="1" fillId="9" borderId="0" xfId="0" applyFont="1" applyFill="1" applyAlignment="1">
      <alignment vertical="center" wrapText="1"/>
    </xf>
    <xf numFmtId="0" fontId="1" fillId="9" borderId="1" xfId="0" applyFont="1" applyFill="1" applyBorder="1" applyAlignment="1">
      <alignment horizontal="center" vertical="center" wrapText="1"/>
    </xf>
    <xf numFmtId="10" fontId="14" fillId="0" borderId="1" xfId="0" applyNumberFormat="1" applyFont="1" applyBorder="1" applyAlignment="1">
      <alignment horizontal="center" vertical="center" wrapText="1"/>
    </xf>
    <xf numFmtId="0" fontId="14" fillId="0" borderId="12" xfId="0" applyFont="1" applyBorder="1" applyAlignment="1">
      <alignment horizontal="center" vertical="center" wrapText="1"/>
    </xf>
    <xf numFmtId="0" fontId="15" fillId="0" borderId="1" xfId="0" applyFont="1" applyBorder="1" applyAlignment="1" applyProtection="1">
      <alignment horizontal="left" vertical="center" wrapText="1"/>
      <protection hidden="1"/>
    </xf>
    <xf numFmtId="9" fontId="15" fillId="0" borderId="1" xfId="0" applyNumberFormat="1" applyFont="1" applyBorder="1" applyAlignment="1" applyProtection="1">
      <alignment horizontal="center" vertical="center" wrapText="1"/>
      <protection hidden="1"/>
    </xf>
    <xf numFmtId="0" fontId="15" fillId="0" borderId="1" xfId="0" applyFont="1" applyBorder="1" applyAlignment="1" applyProtection="1">
      <alignment horizontal="center" vertical="center" wrapText="1"/>
      <protection hidden="1"/>
    </xf>
    <xf numFmtId="10" fontId="15" fillId="0" borderId="1" xfId="0" applyNumberFormat="1" applyFont="1" applyBorder="1" applyAlignment="1" applyProtection="1">
      <alignment horizontal="center" vertical="center" wrapText="1"/>
      <protection hidden="1"/>
    </xf>
    <xf numFmtId="0" fontId="14" fillId="0" borderId="1" xfId="0" applyFont="1" applyBorder="1" applyAlignment="1">
      <alignment horizontal="left" vertical="center" wrapText="1"/>
    </xf>
    <xf numFmtId="9" fontId="14" fillId="0" borderId="1" xfId="0" applyNumberFormat="1" applyFont="1" applyBorder="1" applyAlignment="1">
      <alignment horizontal="center" vertical="center" wrapText="1"/>
    </xf>
    <xf numFmtId="0" fontId="14" fillId="0" borderId="1" xfId="0" applyFont="1" applyBorder="1" applyAlignment="1">
      <alignment horizontal="center" vertical="center" wrapText="1"/>
    </xf>
    <xf numFmtId="0" fontId="15" fillId="0" borderId="11" xfId="0" applyFont="1" applyBorder="1" applyAlignment="1" applyProtection="1">
      <alignment horizontal="left" vertical="center" wrapText="1"/>
      <protection hidden="1"/>
    </xf>
    <xf numFmtId="0" fontId="14" fillId="0" borderId="11" xfId="0" applyFont="1" applyBorder="1" applyAlignment="1">
      <alignment horizontal="center" vertical="center" wrapText="1"/>
    </xf>
    <xf numFmtId="0" fontId="15" fillId="0" borderId="11" xfId="0" applyFont="1" applyBorder="1" applyAlignment="1" applyProtection="1">
      <alignment horizontal="center" vertical="center" wrapText="1"/>
      <protection hidden="1"/>
    </xf>
    <xf numFmtId="0" fontId="14" fillId="0" borderId="12" xfId="0" applyFont="1" applyBorder="1" applyAlignment="1">
      <alignment horizontal="left" vertical="center" wrapText="1"/>
    </xf>
    <xf numFmtId="0" fontId="14" fillId="0" borderId="13" xfId="0" applyFont="1" applyBorder="1" applyAlignment="1">
      <alignment horizontal="left" vertical="center" wrapText="1"/>
    </xf>
    <xf numFmtId="9" fontId="15" fillId="0" borderId="1" xfId="0" applyNumberFormat="1" applyFont="1" applyBorder="1" applyAlignment="1">
      <alignment horizontal="center" vertical="center" wrapText="1"/>
    </xf>
    <xf numFmtId="0" fontId="15" fillId="0" borderId="13" xfId="0" applyFont="1" applyBorder="1" applyAlignment="1" applyProtection="1">
      <alignment horizontal="left" vertical="center" wrapText="1"/>
      <protection hidden="1"/>
    </xf>
    <xf numFmtId="0" fontId="15" fillId="0" borderId="13" xfId="0" applyFont="1" applyBorder="1" applyAlignment="1">
      <alignment horizontal="left" vertical="center" wrapText="1"/>
    </xf>
    <xf numFmtId="0" fontId="14" fillId="0" borderId="14" xfId="0" applyFont="1" applyBorder="1" applyAlignment="1">
      <alignment horizontal="left" vertical="center" wrapText="1"/>
    </xf>
    <xf numFmtId="0" fontId="14" fillId="0" borderId="3" xfId="0" applyFont="1" applyBorder="1" applyAlignment="1">
      <alignment horizontal="left" vertical="center" wrapText="1"/>
    </xf>
    <xf numFmtId="0" fontId="15" fillId="0" borderId="3" xfId="0" applyFont="1" applyBorder="1" applyAlignment="1" applyProtection="1">
      <alignment horizontal="left" vertical="center" wrapText="1"/>
      <protection hidden="1"/>
    </xf>
    <xf numFmtId="0" fontId="16" fillId="0" borderId="1" xfId="0" applyFont="1" applyBorder="1" applyAlignment="1" applyProtection="1">
      <alignment horizontal="left" vertical="center" wrapText="1"/>
      <protection hidden="1"/>
    </xf>
    <xf numFmtId="0" fontId="16" fillId="0" borderId="3" xfId="0" applyFont="1" applyBorder="1" applyAlignment="1" applyProtection="1">
      <alignment horizontal="left" vertical="center" wrapText="1"/>
      <protection hidden="1"/>
    </xf>
    <xf numFmtId="0" fontId="16" fillId="0" borderId="3" xfId="2" applyFont="1" applyFill="1" applyBorder="1" applyAlignment="1" applyProtection="1">
      <alignment horizontal="left" vertical="center" wrapText="1"/>
      <protection hidden="1"/>
    </xf>
    <xf numFmtId="0" fontId="16" fillId="0" borderId="7" xfId="2" applyFont="1" applyFill="1" applyBorder="1" applyAlignment="1" applyProtection="1">
      <alignment horizontal="left" vertical="center" wrapText="1"/>
      <protection hidden="1"/>
    </xf>
    <xf numFmtId="0" fontId="14" fillId="0" borderId="15" xfId="0" applyFont="1" applyBorder="1" applyAlignment="1">
      <alignment horizontal="left" vertical="center" wrapText="1"/>
    </xf>
    <xf numFmtId="0" fontId="15" fillId="0" borderId="14" xfId="0" applyFont="1" applyBorder="1" applyAlignment="1">
      <alignment horizontal="left" vertical="center" wrapText="1"/>
    </xf>
    <xf numFmtId="1" fontId="14" fillId="0" borderId="1" xfId="0" applyNumberFormat="1" applyFont="1" applyBorder="1" applyAlignment="1">
      <alignment horizontal="center" vertical="center" wrapText="1"/>
    </xf>
    <xf numFmtId="164" fontId="14" fillId="0" borderId="1" xfId="0" applyNumberFormat="1" applyFont="1" applyBorder="1" applyAlignment="1">
      <alignment horizontal="center" vertical="center" wrapText="1"/>
    </xf>
    <xf numFmtId="0" fontId="17" fillId="0" borderId="12" xfId="0" applyFont="1" applyBorder="1" applyAlignment="1">
      <alignment horizontal="center" vertical="center" wrapText="1"/>
    </xf>
    <xf numFmtId="0" fontId="17" fillId="0" borderId="12" xfId="0" applyFont="1" applyBorder="1" applyAlignment="1">
      <alignment horizontal="left" vertical="center" wrapText="1"/>
    </xf>
    <xf numFmtId="9" fontId="17" fillId="0" borderId="12" xfId="0" applyNumberFormat="1" applyFont="1" applyBorder="1" applyAlignment="1">
      <alignment horizontal="left" vertical="center" wrapText="1"/>
    </xf>
    <xf numFmtId="0" fontId="17" fillId="0" borderId="11" xfId="0" applyFont="1" applyBorder="1" applyAlignment="1">
      <alignment horizontal="center" vertical="center" wrapText="1"/>
    </xf>
    <xf numFmtId="9" fontId="17" fillId="0" borderId="11" xfId="1" applyFont="1" applyBorder="1" applyAlignment="1">
      <alignment horizontal="center" vertical="center" wrapText="1"/>
    </xf>
    <xf numFmtId="9" fontId="17" fillId="0" borderId="1" xfId="1" applyFont="1" applyBorder="1" applyAlignment="1">
      <alignment horizontal="center" vertical="center" wrapText="1"/>
    </xf>
    <xf numFmtId="0" fontId="17" fillId="0" borderId="1" xfId="0" applyFont="1" applyBorder="1" applyAlignment="1">
      <alignment horizontal="left" vertical="center" wrapText="1"/>
    </xf>
    <xf numFmtId="0" fontId="17" fillId="0" borderId="8" xfId="0" applyFont="1" applyBorder="1" applyAlignment="1">
      <alignment horizontal="left" vertical="center" wrapText="1"/>
    </xf>
    <xf numFmtId="9" fontId="1" fillId="0" borderId="1" xfId="1" applyFont="1" applyBorder="1" applyAlignment="1">
      <alignment horizontal="justify" vertical="center" wrapText="1"/>
    </xf>
    <xf numFmtId="0" fontId="17" fillId="0" borderId="1" xfId="0" applyFont="1" applyBorder="1" applyAlignment="1">
      <alignment horizontal="center" vertical="center" wrapText="1"/>
    </xf>
    <xf numFmtId="9" fontId="17" fillId="0" borderId="11" xfId="1" applyFont="1" applyFill="1" applyBorder="1" applyAlignment="1">
      <alignment horizontal="center" vertical="center" wrapText="1"/>
    </xf>
    <xf numFmtId="9" fontId="17" fillId="0" borderId="1" xfId="1" applyFont="1" applyFill="1" applyBorder="1" applyAlignment="1">
      <alignment horizontal="center" vertical="center" wrapText="1"/>
    </xf>
    <xf numFmtId="1" fontId="17" fillId="0" borderId="11" xfId="1" applyNumberFormat="1" applyFont="1" applyBorder="1" applyAlignment="1">
      <alignment horizontal="center" vertical="center" wrapText="1"/>
    </xf>
    <xf numFmtId="1" fontId="17" fillId="0" borderId="11" xfId="0" applyNumberFormat="1" applyFont="1" applyBorder="1" applyAlignment="1">
      <alignment horizontal="center" vertical="center" wrapText="1"/>
    </xf>
    <xf numFmtId="1" fontId="17" fillId="0" borderId="1" xfId="1" applyNumberFormat="1" applyFont="1" applyBorder="1" applyAlignment="1">
      <alignment horizontal="center" vertical="center" wrapText="1"/>
    </xf>
    <xf numFmtId="9" fontId="4" fillId="0" borderId="1" xfId="1" applyFont="1" applyBorder="1" applyAlignment="1">
      <alignment horizontal="justify" vertical="center" wrapText="1"/>
    </xf>
    <xf numFmtId="10" fontId="4" fillId="0" borderId="1" xfId="0" applyNumberFormat="1" applyFont="1" applyBorder="1" applyAlignment="1">
      <alignment horizontal="justify" vertical="center" wrapText="1"/>
    </xf>
    <xf numFmtId="10" fontId="1" fillId="0" borderId="1" xfId="0" applyNumberFormat="1" applyFont="1" applyBorder="1" applyAlignment="1">
      <alignment horizontal="justify" vertical="center" wrapText="1"/>
    </xf>
    <xf numFmtId="9" fontId="1" fillId="0" borderId="1" xfId="0" applyNumberFormat="1" applyFont="1" applyBorder="1" applyAlignment="1">
      <alignment horizontal="justify" vertical="center" wrapText="1"/>
    </xf>
    <xf numFmtId="0" fontId="18" fillId="0" borderId="1" xfId="0" applyFont="1" applyBorder="1" applyAlignment="1">
      <alignment horizontal="justify" vertical="center" wrapText="1"/>
    </xf>
    <xf numFmtId="9" fontId="4" fillId="0" borderId="1" xfId="0" applyNumberFormat="1" applyFont="1" applyBorder="1" applyAlignment="1">
      <alignment horizontal="justify" vertical="center" wrapText="1"/>
    </xf>
    <xf numFmtId="10" fontId="1" fillId="0" borderId="0" xfId="0" applyNumberFormat="1" applyFont="1" applyAlignment="1">
      <alignment wrapText="1"/>
    </xf>
    <xf numFmtId="10" fontId="6" fillId="3" borderId="1" xfId="0" applyNumberFormat="1" applyFont="1" applyFill="1" applyBorder="1" applyAlignment="1">
      <alignment wrapText="1"/>
    </xf>
    <xf numFmtId="164" fontId="4" fillId="0" borderId="1" xfId="0" applyNumberFormat="1" applyFont="1" applyBorder="1" applyAlignment="1">
      <alignment horizontal="justify" vertical="center" wrapText="1"/>
    </xf>
    <xf numFmtId="10" fontId="8" fillId="2" borderId="1" xfId="0" applyNumberFormat="1" applyFont="1" applyFill="1" applyBorder="1" applyAlignment="1">
      <alignment wrapText="1"/>
    </xf>
    <xf numFmtId="0" fontId="20" fillId="0" borderId="3" xfId="0" applyFont="1" applyBorder="1" applyAlignment="1">
      <alignment horizontal="left" vertical="center" wrapText="1"/>
    </xf>
    <xf numFmtId="0" fontId="20" fillId="0" borderId="10" xfId="0" applyFont="1" applyBorder="1" applyAlignment="1">
      <alignment horizontal="left" vertical="center" wrapText="1"/>
    </xf>
    <xf numFmtId="0" fontId="21" fillId="0" borderId="3" xfId="0" applyFont="1" applyBorder="1" applyAlignment="1">
      <alignment horizontal="left" vertical="center" wrapText="1"/>
    </xf>
    <xf numFmtId="0" fontId="21" fillId="0" borderId="10" xfId="0" applyFont="1" applyBorder="1" applyAlignment="1">
      <alignment horizontal="left" vertical="center" wrapText="1"/>
    </xf>
    <xf numFmtId="0" fontId="20" fillId="0" borderId="1" xfId="0" applyFont="1" applyBorder="1" applyAlignment="1">
      <alignment horizontal="left" vertical="center" wrapText="1"/>
    </xf>
    <xf numFmtId="0" fontId="20" fillId="0" borderId="12" xfId="0" applyFont="1" applyBorder="1" applyAlignment="1">
      <alignment horizontal="left" vertical="center" wrapText="1"/>
    </xf>
    <xf numFmtId="0" fontId="22" fillId="11" borderId="10" xfId="0" applyFont="1" applyFill="1" applyBorder="1" applyAlignment="1">
      <alignment horizontal="left" vertical="center" wrapText="1"/>
    </xf>
    <xf numFmtId="0" fontId="22" fillId="0" borderId="10" xfId="0" applyFont="1" applyBorder="1" applyAlignment="1">
      <alignment horizontal="left" vertical="center" wrapText="1"/>
    </xf>
    <xf numFmtId="0" fontId="21" fillId="11" borderId="16" xfId="0" applyFont="1" applyFill="1" applyBorder="1" applyAlignment="1">
      <alignment horizontal="left" vertical="center" wrapText="1"/>
    </xf>
    <xf numFmtId="0" fontId="23" fillId="0" borderId="1" xfId="0" applyFont="1" applyBorder="1" applyAlignment="1">
      <alignment horizontal="left" wrapText="1"/>
    </xf>
    <xf numFmtId="0" fontId="23" fillId="0" borderId="1" xfId="0" applyFont="1" applyBorder="1" applyAlignment="1">
      <alignment vertical="center" wrapText="1"/>
    </xf>
    <xf numFmtId="0" fontId="4" fillId="0" borderId="1" xfId="0" applyFont="1" applyBorder="1" applyAlignment="1">
      <alignment horizontal="left" vertical="center" wrapText="1"/>
    </xf>
    <xf numFmtId="0" fontId="19" fillId="0" borderId="0" xfId="3" applyAlignment="1">
      <alignment vertical="center" wrapText="1"/>
    </xf>
    <xf numFmtId="164" fontId="1" fillId="0" borderId="1" xfId="0" applyNumberFormat="1" applyFont="1" applyBorder="1" applyAlignment="1">
      <alignment horizontal="justify" vertical="center" wrapText="1"/>
    </xf>
    <xf numFmtId="0" fontId="22" fillId="0" borderId="12" xfId="0" applyFont="1" applyBorder="1" applyAlignment="1">
      <alignment horizontal="left" vertical="center" wrapText="1"/>
    </xf>
    <xf numFmtId="10" fontId="6" fillId="3" borderId="1" xfId="1" applyNumberFormat="1" applyFont="1" applyFill="1" applyBorder="1" applyAlignment="1">
      <alignment wrapText="1"/>
    </xf>
    <xf numFmtId="0" fontId="24" fillId="0" borderId="0" xfId="0" applyFont="1" applyAlignment="1">
      <alignment vertical="center" wrapText="1"/>
    </xf>
    <xf numFmtId="164" fontId="1" fillId="0" borderId="1" xfId="1" applyNumberFormat="1" applyFont="1" applyBorder="1" applyAlignment="1">
      <alignment horizontal="justify" vertical="center" wrapText="1"/>
    </xf>
    <xf numFmtId="0" fontId="25" fillId="0" borderId="1" xfId="0" applyFont="1" applyBorder="1" applyAlignment="1">
      <alignment horizontal="justify" vertical="center" wrapText="1"/>
    </xf>
    <xf numFmtId="0" fontId="26" fillId="11" borderId="1" xfId="0" applyFont="1" applyFill="1" applyBorder="1" applyAlignment="1">
      <alignment horizontal="center" vertical="center" wrapText="1"/>
    </xf>
    <xf numFmtId="0" fontId="26" fillId="11" borderId="13" xfId="0" applyFont="1" applyFill="1" applyBorder="1" applyAlignment="1">
      <alignment horizontal="center" vertical="center" wrapText="1"/>
    </xf>
    <xf numFmtId="0" fontId="26" fillId="11" borderId="12" xfId="0" applyFont="1" applyFill="1" applyBorder="1" applyAlignment="1">
      <alignment horizontal="center" vertical="center" wrapText="1"/>
    </xf>
    <xf numFmtId="0" fontId="26" fillId="11" borderId="17" xfId="0" applyFont="1" applyFill="1" applyBorder="1" applyAlignment="1">
      <alignment horizontal="center" vertical="center" wrapText="1"/>
    </xf>
    <xf numFmtId="0" fontId="26" fillId="0" borderId="12" xfId="0" applyFont="1" applyBorder="1" applyAlignment="1">
      <alignment horizontal="center" vertical="center" wrapText="1"/>
    </xf>
    <xf numFmtId="1" fontId="4" fillId="0" borderId="1" xfId="0" applyNumberFormat="1" applyFont="1" applyBorder="1" applyAlignment="1">
      <alignment horizontal="justify" vertical="center" wrapText="1"/>
    </xf>
    <xf numFmtId="0" fontId="0" fillId="11" borderId="17" xfId="3" applyFont="1" applyFill="1" applyBorder="1" applyAlignment="1">
      <alignment horizontal="center" vertical="center" wrapText="1"/>
    </xf>
    <xf numFmtId="0" fontId="1" fillId="9" borderId="2" xfId="0" applyFont="1" applyFill="1" applyBorder="1" applyAlignment="1">
      <alignment horizontal="center" vertical="center" wrapText="1"/>
    </xf>
    <xf numFmtId="0" fontId="4" fillId="9" borderId="1" xfId="0" applyFont="1" applyFill="1" applyBorder="1" applyAlignment="1">
      <alignment horizontal="center" vertical="center" wrapText="1"/>
    </xf>
    <xf numFmtId="0" fontId="4" fillId="9" borderId="1" xfId="0" applyFont="1" applyFill="1" applyBorder="1" applyAlignment="1">
      <alignment horizontal="justify" vertical="center" wrapText="1"/>
    </xf>
    <xf numFmtId="0" fontId="17" fillId="9" borderId="1" xfId="0" applyFont="1" applyFill="1" applyBorder="1" applyAlignment="1">
      <alignment horizontal="center" vertical="center" wrapText="1"/>
    </xf>
    <xf numFmtId="0" fontId="17" fillId="9" borderId="1" xfId="0" applyFont="1" applyFill="1" applyBorder="1" applyAlignment="1">
      <alignment horizontal="left" vertical="center" wrapText="1"/>
    </xf>
    <xf numFmtId="9" fontId="17" fillId="9" borderId="11" xfId="1" applyFont="1" applyFill="1" applyBorder="1" applyAlignment="1">
      <alignment horizontal="center" vertical="center" wrapText="1"/>
    </xf>
    <xf numFmtId="9" fontId="17" fillId="9" borderId="1" xfId="1" applyFont="1" applyFill="1" applyBorder="1" applyAlignment="1">
      <alignment horizontal="center" vertical="center" wrapText="1"/>
    </xf>
    <xf numFmtId="0" fontId="17" fillId="9" borderId="12" xfId="0" applyFont="1" applyFill="1" applyBorder="1" applyAlignment="1">
      <alignment horizontal="left" vertical="center" wrapText="1"/>
    </xf>
    <xf numFmtId="0" fontId="17" fillId="9" borderId="8" xfId="0" applyFont="1" applyFill="1" applyBorder="1" applyAlignment="1">
      <alignment horizontal="left" vertical="center" wrapText="1"/>
    </xf>
    <xf numFmtId="9" fontId="1" fillId="9" borderId="1" xfId="1" applyFont="1" applyFill="1" applyBorder="1" applyAlignment="1">
      <alignment horizontal="justify" vertical="center" wrapText="1"/>
    </xf>
    <xf numFmtId="10" fontId="4" fillId="9" borderId="1" xfId="1" applyNumberFormat="1" applyFont="1" applyFill="1" applyBorder="1" applyAlignment="1">
      <alignment horizontal="justify" vertical="center" wrapText="1"/>
    </xf>
    <xf numFmtId="10" fontId="1" fillId="9" borderId="1" xfId="0" applyNumberFormat="1" applyFont="1" applyFill="1" applyBorder="1" applyAlignment="1">
      <alignment horizontal="justify" vertical="center" wrapText="1"/>
    </xf>
    <xf numFmtId="9" fontId="4" fillId="9" borderId="1" xfId="1" applyFont="1" applyFill="1" applyBorder="1" applyAlignment="1">
      <alignment horizontal="justify" vertical="center" wrapText="1"/>
    </xf>
    <xf numFmtId="10" fontId="1" fillId="9" borderId="1" xfId="1" applyNumberFormat="1" applyFont="1" applyFill="1" applyBorder="1" applyAlignment="1">
      <alignment horizontal="justify" vertical="center" wrapText="1"/>
    </xf>
    <xf numFmtId="0" fontId="1" fillId="9" borderId="0" xfId="0" applyFont="1" applyFill="1" applyAlignment="1">
      <alignment horizontal="justify" vertical="center" wrapText="1"/>
    </xf>
    <xf numFmtId="164" fontId="4" fillId="9" borderId="1" xfId="1" applyNumberFormat="1" applyFont="1" applyFill="1" applyBorder="1" applyAlignment="1">
      <alignment horizontal="justify" vertical="center" wrapText="1"/>
    </xf>
    <xf numFmtId="164" fontId="4" fillId="9" borderId="1" xfId="0" applyNumberFormat="1" applyFont="1" applyFill="1" applyBorder="1" applyAlignment="1">
      <alignment horizontal="justify" vertical="center" wrapText="1"/>
    </xf>
    <xf numFmtId="164" fontId="4" fillId="0" borderId="1" xfId="1" applyNumberFormat="1" applyFont="1" applyBorder="1" applyAlignment="1">
      <alignment horizontal="justify" vertical="center" wrapText="1"/>
    </xf>
    <xf numFmtId="0" fontId="2" fillId="3" borderId="1"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1" fillId="9" borderId="1" xfId="0" applyFont="1" applyFill="1" applyBorder="1" applyAlignment="1">
      <alignment horizontal="justify" vertical="center" wrapText="1"/>
    </xf>
    <xf numFmtId="0" fontId="2" fillId="9" borderId="1" xfId="0" applyFont="1" applyFill="1" applyBorder="1" applyAlignment="1">
      <alignment horizontal="center" vertical="center" wrapText="1"/>
    </xf>
    <xf numFmtId="0" fontId="1" fillId="9" borderId="1" xfId="0" applyFont="1" applyFill="1" applyBorder="1" applyAlignment="1">
      <alignment horizontal="center" vertical="center" wrapText="1"/>
    </xf>
    <xf numFmtId="0" fontId="1" fillId="9" borderId="1" xfId="0" applyFont="1" applyFill="1" applyBorder="1" applyAlignment="1">
      <alignment horizontal="left" vertical="top" wrapText="1"/>
    </xf>
    <xf numFmtId="0" fontId="2" fillId="2" borderId="1" xfId="0" applyFont="1" applyFill="1" applyBorder="1" applyAlignment="1">
      <alignment horizontal="center" vertical="center" wrapText="1"/>
    </xf>
    <xf numFmtId="0" fontId="2" fillId="9" borderId="5" xfId="0" applyFont="1" applyFill="1" applyBorder="1" applyAlignment="1">
      <alignment horizontal="center" vertical="center" wrapText="1"/>
    </xf>
    <xf numFmtId="0" fontId="2" fillId="9" borderId="6"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7" xfId="0" applyFont="1" applyFill="1" applyBorder="1" applyAlignment="1">
      <alignment horizontal="center" vertical="center" wrapText="1"/>
    </xf>
    <xf numFmtId="0" fontId="2" fillId="4" borderId="8" xfId="0" applyFont="1" applyFill="1" applyBorder="1" applyAlignment="1">
      <alignment horizontal="center" vertical="center" wrapText="1"/>
    </xf>
    <xf numFmtId="0" fontId="2" fillId="4" borderId="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2" fillId="5" borderId="6" xfId="0" applyFont="1" applyFill="1" applyBorder="1" applyAlignment="1">
      <alignment horizontal="center" vertical="center" wrapText="1"/>
    </xf>
    <xf numFmtId="0" fontId="2" fillId="5" borderId="7" xfId="0" applyFont="1" applyFill="1" applyBorder="1" applyAlignment="1">
      <alignment horizontal="center" vertical="center" wrapText="1"/>
    </xf>
    <xf numFmtId="0" fontId="2" fillId="5" borderId="8"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2" fillId="5" borderId="10" xfId="0" applyFont="1" applyFill="1" applyBorder="1" applyAlignment="1">
      <alignment horizontal="center" vertical="center" wrapText="1"/>
    </xf>
    <xf numFmtId="0" fontId="2" fillId="6" borderId="5" xfId="0" applyFont="1" applyFill="1" applyBorder="1" applyAlignment="1">
      <alignment horizontal="center" vertical="center" wrapText="1"/>
    </xf>
    <xf numFmtId="0" fontId="2" fillId="6" borderId="6" xfId="0" applyFont="1" applyFill="1" applyBorder="1" applyAlignment="1">
      <alignment horizontal="center" vertical="center" wrapText="1"/>
    </xf>
    <xf numFmtId="0" fontId="2" fillId="6" borderId="7" xfId="0" applyFont="1" applyFill="1" applyBorder="1" applyAlignment="1">
      <alignment horizontal="center" vertical="center" wrapText="1"/>
    </xf>
    <xf numFmtId="0" fontId="2" fillId="6" borderId="8" xfId="0" applyFont="1" applyFill="1" applyBorder="1" applyAlignment="1">
      <alignment horizontal="center" vertical="center" wrapText="1"/>
    </xf>
    <xf numFmtId="0" fontId="2" fillId="6" borderId="9" xfId="0" applyFont="1" applyFill="1" applyBorder="1" applyAlignment="1">
      <alignment horizontal="center" vertical="center" wrapText="1"/>
    </xf>
    <xf numFmtId="0" fontId="2" fillId="6" borderId="10" xfId="0" applyFont="1" applyFill="1" applyBorder="1" applyAlignment="1">
      <alignment horizontal="center" vertical="center" wrapText="1"/>
    </xf>
    <xf numFmtId="0" fontId="2" fillId="7" borderId="5" xfId="0" applyFont="1" applyFill="1" applyBorder="1" applyAlignment="1">
      <alignment horizontal="center" vertical="center" wrapText="1"/>
    </xf>
    <xf numFmtId="0" fontId="2" fillId="7" borderId="6" xfId="0" applyFont="1" applyFill="1" applyBorder="1" applyAlignment="1">
      <alignment horizontal="center" vertical="center" wrapText="1"/>
    </xf>
    <xf numFmtId="0" fontId="2" fillId="7" borderId="7" xfId="0" applyFont="1" applyFill="1" applyBorder="1" applyAlignment="1">
      <alignment horizontal="center" vertical="center" wrapText="1"/>
    </xf>
    <xf numFmtId="0" fontId="2" fillId="7" borderId="8" xfId="0" applyFont="1" applyFill="1" applyBorder="1" applyAlignment="1">
      <alignment horizontal="center" vertical="center" wrapText="1"/>
    </xf>
    <xf numFmtId="0" fontId="2" fillId="7" borderId="9" xfId="0" applyFont="1" applyFill="1" applyBorder="1" applyAlignment="1">
      <alignment horizontal="center" vertical="center" wrapText="1"/>
    </xf>
    <xf numFmtId="0" fontId="2" fillId="7" borderId="10" xfId="0" applyFont="1" applyFill="1" applyBorder="1" applyAlignment="1">
      <alignment horizontal="center" vertical="center" wrapText="1"/>
    </xf>
    <xf numFmtId="0" fontId="2" fillId="8" borderId="5" xfId="0" applyFont="1" applyFill="1" applyBorder="1" applyAlignment="1">
      <alignment horizontal="center" vertical="center" wrapText="1"/>
    </xf>
    <xf numFmtId="0" fontId="2" fillId="8" borderId="6" xfId="0" applyFont="1" applyFill="1" applyBorder="1" applyAlignment="1">
      <alignment horizontal="center" vertical="center" wrapText="1"/>
    </xf>
    <xf numFmtId="0" fontId="2" fillId="8" borderId="7" xfId="0" applyFont="1" applyFill="1" applyBorder="1" applyAlignment="1">
      <alignment horizontal="center" vertical="center" wrapText="1"/>
    </xf>
    <xf numFmtId="0" fontId="2" fillId="8" borderId="8" xfId="0" applyFont="1" applyFill="1" applyBorder="1" applyAlignment="1">
      <alignment horizontal="center" vertical="center" wrapText="1"/>
    </xf>
    <xf numFmtId="0" fontId="2" fillId="8" borderId="9" xfId="0" applyFont="1" applyFill="1" applyBorder="1" applyAlignment="1">
      <alignment horizontal="center" vertical="center" wrapText="1"/>
    </xf>
    <xf numFmtId="0" fontId="2" fillId="8" borderId="10" xfId="0" applyFont="1" applyFill="1" applyBorder="1" applyAlignment="1">
      <alignment horizontal="center" vertical="center" wrapText="1"/>
    </xf>
  </cellXfs>
  <cellStyles count="4">
    <cellStyle name="Hyperlink" xfId="3" xr:uid="{00000000-000B-0000-0000-000008000000}"/>
    <cellStyle name="Incorrecto" xfId="2" builtinId="27"/>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2</xdr:col>
      <xdr:colOff>298986</xdr:colOff>
      <xdr:row>0</xdr:row>
      <xdr:rowOff>742950</xdr:rowOff>
    </xdr:to>
    <xdr:pic>
      <xdr:nvPicPr>
        <xdr:cNvPr id="2" name="Imagen 1">
          <a:extLst>
            <a:ext uri="{FF2B5EF4-FFF2-40B4-BE49-F238E27FC236}">
              <a16:creationId xmlns:a16="http://schemas.microsoft.com/office/drawing/2014/main" id="{0D703797-4AAF-448D-A59A-0DA885684A1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9050"/>
          <a:ext cx="2374900" cy="72390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f:/g/personal/miguel_cardozo_gobiernobogota_gov_co/Em3Cl6hCPQhDioiu_JLgoPYBkPVfsju4ScZS7Z6vKKn1PQ?e=Q2RSJH"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S42"/>
  <sheetViews>
    <sheetView tabSelected="1" topLeftCell="E1" zoomScale="70" zoomScaleNormal="70" workbookViewId="0">
      <selection activeCell="K14" sqref="K14"/>
    </sheetView>
  </sheetViews>
  <sheetFormatPr baseColWidth="10" defaultColWidth="10.85546875" defaultRowHeight="15" x14ac:dyDescent="0.25"/>
  <cols>
    <col min="1" max="1" width="4.140625" style="1" customWidth="1"/>
    <col min="2" max="2" width="25.5703125" style="1" customWidth="1"/>
    <col min="3" max="3" width="13.85546875" style="1" customWidth="1"/>
    <col min="4" max="4" width="8.140625" style="1" customWidth="1"/>
    <col min="5" max="5" width="44.28515625" style="1" bestFit="1" customWidth="1"/>
    <col min="6" max="6" width="10.85546875" style="1" customWidth="1"/>
    <col min="7" max="7" width="24.42578125" style="1" customWidth="1"/>
    <col min="8" max="8" width="23.5703125" style="1" customWidth="1"/>
    <col min="9" max="9" width="10" style="1" customWidth="1"/>
    <col min="10" max="10" width="18.42578125" style="1" customWidth="1"/>
    <col min="11" max="11" width="15.85546875" style="1" customWidth="1"/>
    <col min="12" max="15" width="7.28515625" style="1" customWidth="1"/>
    <col min="16" max="16" width="22.5703125" style="1" customWidth="1"/>
    <col min="17" max="17" width="17.85546875" style="1" customWidth="1"/>
    <col min="18" max="18" width="19.7109375" style="1" customWidth="1"/>
    <col min="19" max="19" width="21.7109375" style="1" customWidth="1"/>
    <col min="20" max="21" width="25.42578125" style="1" customWidth="1"/>
    <col min="22" max="24" width="16.5703125" style="1" hidden="1" customWidth="1"/>
    <col min="25" max="25" width="40.28515625" style="1" hidden="1" customWidth="1"/>
    <col min="26" max="29" width="16.5703125" style="1" hidden="1" customWidth="1"/>
    <col min="30" max="30" width="33.42578125" style="1" hidden="1" customWidth="1"/>
    <col min="31" max="31" width="16.5703125" style="1" hidden="1" customWidth="1"/>
    <col min="32" max="34" width="16.5703125" style="1" customWidth="1"/>
    <col min="35" max="35" width="43.7109375" style="1" customWidth="1"/>
    <col min="36" max="36" width="16.5703125" style="1" customWidth="1"/>
    <col min="37" max="38" width="22" style="1" hidden="1" customWidth="1"/>
    <col min="39" max="39" width="16.5703125" style="1" hidden="1" customWidth="1"/>
    <col min="40" max="40" width="34.85546875" style="1" hidden="1" customWidth="1"/>
    <col min="41" max="41" width="16.5703125" style="1" hidden="1" customWidth="1"/>
    <col min="42" max="43" width="16.5703125" style="1" customWidth="1"/>
    <col min="44" max="44" width="21.5703125" style="1" customWidth="1"/>
    <col min="45" max="45" width="39.42578125" style="1" customWidth="1"/>
    <col min="46" max="16384" width="10.85546875" style="1"/>
  </cols>
  <sheetData>
    <row r="1" spans="1:45" s="31" customFormat="1" ht="70.5" customHeight="1" x14ac:dyDescent="0.25">
      <c r="A1" s="137" t="s">
        <v>0</v>
      </c>
      <c r="B1" s="138"/>
      <c r="C1" s="138"/>
      <c r="D1" s="138"/>
      <c r="E1" s="138"/>
      <c r="F1" s="138"/>
      <c r="G1" s="138"/>
      <c r="H1" s="138"/>
      <c r="I1" s="138"/>
      <c r="J1" s="138"/>
      <c r="K1" s="138"/>
      <c r="L1" s="139" t="s">
        <v>1</v>
      </c>
      <c r="M1" s="139"/>
      <c r="N1" s="139"/>
      <c r="O1" s="139"/>
      <c r="P1" s="139"/>
    </row>
    <row r="2" spans="1:45" s="33" customFormat="1" ht="23.45" customHeight="1" x14ac:dyDescent="0.25">
      <c r="A2" s="141" t="s">
        <v>2</v>
      </c>
      <c r="B2" s="142"/>
      <c r="C2" s="142"/>
      <c r="D2" s="142"/>
      <c r="E2" s="142"/>
      <c r="F2" s="142"/>
      <c r="G2" s="142"/>
      <c r="H2" s="142"/>
      <c r="I2" s="142"/>
      <c r="J2" s="142"/>
      <c r="K2" s="142"/>
      <c r="L2" s="32"/>
      <c r="M2" s="32"/>
      <c r="N2" s="32"/>
      <c r="O2" s="32"/>
      <c r="P2" s="32"/>
    </row>
    <row r="3" spans="1:45" s="31" customFormat="1" x14ac:dyDescent="0.25"/>
    <row r="4" spans="1:45" s="31" customFormat="1" ht="29.1" customHeight="1" x14ac:dyDescent="0.25">
      <c r="F4" s="133" t="s">
        <v>3</v>
      </c>
      <c r="G4" s="134"/>
      <c r="H4" s="134"/>
      <c r="I4" s="134"/>
      <c r="J4" s="134"/>
      <c r="K4" s="135"/>
    </row>
    <row r="5" spans="1:45" s="31" customFormat="1" ht="15" customHeight="1" x14ac:dyDescent="0.25">
      <c r="F5" s="2" t="s">
        <v>4</v>
      </c>
      <c r="G5" s="2" t="s">
        <v>5</v>
      </c>
      <c r="H5" s="133" t="s">
        <v>6</v>
      </c>
      <c r="I5" s="134"/>
      <c r="J5" s="134"/>
      <c r="K5" s="135"/>
    </row>
    <row r="6" spans="1:45" s="31" customFormat="1" x14ac:dyDescent="0.25">
      <c r="F6" s="34">
        <v>1</v>
      </c>
      <c r="G6" s="34" t="s">
        <v>7</v>
      </c>
      <c r="H6" s="136" t="s">
        <v>8</v>
      </c>
      <c r="I6" s="136"/>
      <c r="J6" s="136"/>
      <c r="K6" s="136"/>
    </row>
    <row r="7" spans="1:45" s="31" customFormat="1" ht="58.5" customHeight="1" x14ac:dyDescent="0.25">
      <c r="F7" s="34">
        <v>2</v>
      </c>
      <c r="G7" s="34" t="s">
        <v>9</v>
      </c>
      <c r="H7" s="136" t="s">
        <v>10</v>
      </c>
      <c r="I7" s="136"/>
      <c r="J7" s="136"/>
      <c r="K7" s="136"/>
    </row>
    <row r="8" spans="1:45" s="31" customFormat="1" ht="39.75" customHeight="1" x14ac:dyDescent="0.25">
      <c r="F8" s="34">
        <v>3</v>
      </c>
      <c r="G8" s="34" t="s">
        <v>266</v>
      </c>
      <c r="H8" s="136" t="s">
        <v>300</v>
      </c>
      <c r="I8" s="136"/>
      <c r="J8" s="136"/>
      <c r="K8" s="136"/>
    </row>
    <row r="9" spans="1:45" s="31" customFormat="1" ht="48" customHeight="1" x14ac:dyDescent="0.25">
      <c r="F9" s="114">
        <v>4</v>
      </c>
      <c r="G9" s="34" t="s">
        <v>296</v>
      </c>
      <c r="H9" s="136" t="s">
        <v>301</v>
      </c>
      <c r="I9" s="136"/>
      <c r="J9" s="136"/>
      <c r="K9" s="136"/>
    </row>
    <row r="10" spans="1:45" s="31" customFormat="1" x14ac:dyDescent="0.25"/>
    <row r="11" spans="1:45" ht="14.45" customHeight="1" x14ac:dyDescent="0.25">
      <c r="A11" s="132" t="s">
        <v>11</v>
      </c>
      <c r="B11" s="132"/>
      <c r="C11" s="132" t="s">
        <v>12</v>
      </c>
      <c r="D11" s="132" t="s">
        <v>13</v>
      </c>
      <c r="E11" s="132"/>
      <c r="F11" s="132"/>
      <c r="G11" s="140" t="s">
        <v>14</v>
      </c>
      <c r="H11" s="140"/>
      <c r="I11" s="140"/>
      <c r="J11" s="140"/>
      <c r="K11" s="140"/>
      <c r="L11" s="140"/>
      <c r="M11" s="140"/>
      <c r="N11" s="140"/>
      <c r="O11" s="140"/>
      <c r="P11" s="140"/>
      <c r="Q11" s="140"/>
      <c r="R11" s="132" t="s">
        <v>15</v>
      </c>
      <c r="S11" s="132"/>
      <c r="T11" s="132"/>
      <c r="U11" s="132"/>
      <c r="V11" s="143" t="s">
        <v>16</v>
      </c>
      <c r="W11" s="144"/>
      <c r="X11" s="144"/>
      <c r="Y11" s="144"/>
      <c r="Z11" s="145"/>
      <c r="AA11" s="149" t="s">
        <v>17</v>
      </c>
      <c r="AB11" s="150"/>
      <c r="AC11" s="150"/>
      <c r="AD11" s="150"/>
      <c r="AE11" s="151"/>
      <c r="AF11" s="155" t="s">
        <v>18</v>
      </c>
      <c r="AG11" s="156"/>
      <c r="AH11" s="156"/>
      <c r="AI11" s="156"/>
      <c r="AJ11" s="157"/>
      <c r="AK11" s="161" t="s">
        <v>19</v>
      </c>
      <c r="AL11" s="162"/>
      <c r="AM11" s="162"/>
      <c r="AN11" s="162"/>
      <c r="AO11" s="163"/>
      <c r="AP11" s="167" t="s">
        <v>20</v>
      </c>
      <c r="AQ11" s="168"/>
      <c r="AR11" s="168"/>
      <c r="AS11" s="169"/>
    </row>
    <row r="12" spans="1:45" ht="14.45" customHeight="1" x14ac:dyDescent="0.25">
      <c r="A12" s="132"/>
      <c r="B12" s="132"/>
      <c r="C12" s="132"/>
      <c r="D12" s="132"/>
      <c r="E12" s="132"/>
      <c r="F12" s="132"/>
      <c r="G12" s="140"/>
      <c r="H12" s="140"/>
      <c r="I12" s="140"/>
      <c r="J12" s="140"/>
      <c r="K12" s="140"/>
      <c r="L12" s="140"/>
      <c r="M12" s="140"/>
      <c r="N12" s="140"/>
      <c r="O12" s="140"/>
      <c r="P12" s="140"/>
      <c r="Q12" s="140"/>
      <c r="R12" s="132"/>
      <c r="S12" s="132"/>
      <c r="T12" s="132"/>
      <c r="U12" s="132"/>
      <c r="V12" s="146"/>
      <c r="W12" s="147"/>
      <c r="X12" s="147"/>
      <c r="Y12" s="147"/>
      <c r="Z12" s="148"/>
      <c r="AA12" s="152"/>
      <c r="AB12" s="153"/>
      <c r="AC12" s="153"/>
      <c r="AD12" s="153"/>
      <c r="AE12" s="154"/>
      <c r="AF12" s="158"/>
      <c r="AG12" s="159"/>
      <c r="AH12" s="159"/>
      <c r="AI12" s="159"/>
      <c r="AJ12" s="160"/>
      <c r="AK12" s="164"/>
      <c r="AL12" s="165"/>
      <c r="AM12" s="165"/>
      <c r="AN12" s="165"/>
      <c r="AO12" s="166"/>
      <c r="AP12" s="170"/>
      <c r="AQ12" s="171"/>
      <c r="AR12" s="171"/>
      <c r="AS12" s="172"/>
    </row>
    <row r="13" spans="1:45" ht="45.75" thickBot="1" x14ac:dyDescent="0.3">
      <c r="A13" s="2" t="s">
        <v>21</v>
      </c>
      <c r="B13" s="2" t="s">
        <v>22</v>
      </c>
      <c r="C13" s="132"/>
      <c r="D13" s="2" t="s">
        <v>23</v>
      </c>
      <c r="E13" s="2" t="s">
        <v>24</v>
      </c>
      <c r="F13" s="2" t="s">
        <v>25</v>
      </c>
      <c r="G13" s="20" t="s">
        <v>26</v>
      </c>
      <c r="H13" s="20" t="s">
        <v>27</v>
      </c>
      <c r="I13" s="20" t="s">
        <v>28</v>
      </c>
      <c r="J13" s="20" t="s">
        <v>29</v>
      </c>
      <c r="K13" s="20" t="s">
        <v>30</v>
      </c>
      <c r="L13" s="20" t="s">
        <v>31</v>
      </c>
      <c r="M13" s="20" t="s">
        <v>32</v>
      </c>
      <c r="N13" s="20" t="s">
        <v>33</v>
      </c>
      <c r="O13" s="20" t="s">
        <v>34</v>
      </c>
      <c r="P13" s="20" t="s">
        <v>35</v>
      </c>
      <c r="Q13" s="20" t="s">
        <v>36</v>
      </c>
      <c r="R13" s="2" t="s">
        <v>37</v>
      </c>
      <c r="S13" s="2" t="s">
        <v>38</v>
      </c>
      <c r="T13" s="2" t="s">
        <v>39</v>
      </c>
      <c r="U13" s="2" t="s">
        <v>40</v>
      </c>
      <c r="V13" s="3" t="s">
        <v>41</v>
      </c>
      <c r="W13" s="3" t="s">
        <v>42</v>
      </c>
      <c r="X13" s="3" t="s">
        <v>43</v>
      </c>
      <c r="Y13" s="3" t="s">
        <v>44</v>
      </c>
      <c r="Z13" s="3" t="s">
        <v>45</v>
      </c>
      <c r="AA13" s="23" t="s">
        <v>41</v>
      </c>
      <c r="AB13" s="23" t="s">
        <v>42</v>
      </c>
      <c r="AC13" s="23" t="s">
        <v>43</v>
      </c>
      <c r="AD13" s="23" t="s">
        <v>44</v>
      </c>
      <c r="AE13" s="23" t="s">
        <v>45</v>
      </c>
      <c r="AF13" s="24" t="s">
        <v>41</v>
      </c>
      <c r="AG13" s="24" t="s">
        <v>42</v>
      </c>
      <c r="AH13" s="24" t="s">
        <v>43</v>
      </c>
      <c r="AI13" s="24" t="s">
        <v>44</v>
      </c>
      <c r="AJ13" s="24" t="s">
        <v>45</v>
      </c>
      <c r="AK13" s="25" t="s">
        <v>41</v>
      </c>
      <c r="AL13" s="25" t="s">
        <v>42</v>
      </c>
      <c r="AM13" s="25" t="s">
        <v>43</v>
      </c>
      <c r="AN13" s="25" t="s">
        <v>44</v>
      </c>
      <c r="AO13" s="25" t="s">
        <v>45</v>
      </c>
      <c r="AP13" s="4" t="s">
        <v>41</v>
      </c>
      <c r="AQ13" s="4" t="s">
        <v>42</v>
      </c>
      <c r="AR13" s="4" t="s">
        <v>43</v>
      </c>
      <c r="AS13" s="4" t="s">
        <v>44</v>
      </c>
    </row>
    <row r="14" spans="1:45" s="29" customFormat="1" ht="120" x14ac:dyDescent="0.25">
      <c r="A14" s="22">
        <v>4</v>
      </c>
      <c r="B14" s="21" t="s">
        <v>46</v>
      </c>
      <c r="C14" s="22" t="s">
        <v>47</v>
      </c>
      <c r="D14" s="26" t="s">
        <v>48</v>
      </c>
      <c r="E14" s="21" t="s">
        <v>49</v>
      </c>
      <c r="F14" s="21" t="s">
        <v>50</v>
      </c>
      <c r="G14" s="21" t="s">
        <v>51</v>
      </c>
      <c r="H14" s="41" t="s">
        <v>52</v>
      </c>
      <c r="I14" s="35" t="s">
        <v>53</v>
      </c>
      <c r="J14" s="36" t="s">
        <v>54</v>
      </c>
      <c r="K14" s="47" t="s">
        <v>55</v>
      </c>
      <c r="L14" s="42">
        <v>0</v>
      </c>
      <c r="M14" s="42">
        <v>0.4</v>
      </c>
      <c r="N14" s="42">
        <v>0.48</v>
      </c>
      <c r="O14" s="42">
        <v>0.55000000000000004</v>
      </c>
      <c r="P14" s="42">
        <v>0.55000000000000004</v>
      </c>
      <c r="Q14" s="48" t="s">
        <v>56</v>
      </c>
      <c r="R14" s="53" t="s">
        <v>57</v>
      </c>
      <c r="S14" s="41" t="s">
        <v>58</v>
      </c>
      <c r="T14" s="47" t="s">
        <v>59</v>
      </c>
      <c r="U14" s="59" t="s">
        <v>60</v>
      </c>
      <c r="V14" s="81">
        <f t="shared" ref="V14:V29" si="0">L14</f>
        <v>0</v>
      </c>
      <c r="W14" s="21" t="s">
        <v>61</v>
      </c>
      <c r="X14" s="80" t="s">
        <v>61</v>
      </c>
      <c r="Y14" s="21" t="s">
        <v>61</v>
      </c>
      <c r="Z14" s="21" t="s">
        <v>61</v>
      </c>
      <c r="AA14" s="81">
        <f t="shared" ref="AA14:AA29" si="1">M14</f>
        <v>0.4</v>
      </c>
      <c r="AB14" s="101">
        <v>0.41</v>
      </c>
      <c r="AC14" s="80">
        <f>IF(AB14/AA14&gt;100%,100%,AB14/AA14)</f>
        <v>1</v>
      </c>
      <c r="AD14" s="88" t="s">
        <v>62</v>
      </c>
      <c r="AE14" s="88" t="s">
        <v>63</v>
      </c>
      <c r="AF14" s="71">
        <f>N14</f>
        <v>0.48</v>
      </c>
      <c r="AG14" s="105">
        <v>0.50600000000000001</v>
      </c>
      <c r="AH14" s="80">
        <f>IF(AG14/AF14&gt;100%,100%,AG14/AF14)</f>
        <v>1</v>
      </c>
      <c r="AI14" s="106" t="s">
        <v>267</v>
      </c>
      <c r="AJ14" s="106" t="s">
        <v>294</v>
      </c>
      <c r="AK14" s="28">
        <f t="shared" ref="AK14:AK29" si="2">O14</f>
        <v>0.55000000000000004</v>
      </c>
      <c r="AL14" s="21"/>
      <c r="AM14" s="80">
        <f>IF(AL14/AK14&gt;100%,100%,AL14/AK14)</f>
        <v>0</v>
      </c>
      <c r="AN14" s="21"/>
      <c r="AO14" s="21"/>
      <c r="AP14" s="81">
        <f t="shared" ref="AP14:AP29" si="3">P14</f>
        <v>0.55000000000000004</v>
      </c>
      <c r="AQ14" s="101">
        <v>0.41</v>
      </c>
      <c r="AR14" s="80">
        <f>IF(AQ14/AP14&gt;100%,100%,AQ14/AP14)</f>
        <v>0.74545454545454537</v>
      </c>
      <c r="AS14" s="88" t="s">
        <v>64</v>
      </c>
    </row>
    <row r="15" spans="1:45" s="29" customFormat="1" ht="105" x14ac:dyDescent="0.25">
      <c r="A15" s="22">
        <v>4</v>
      </c>
      <c r="B15" s="21" t="s">
        <v>46</v>
      </c>
      <c r="C15" s="22" t="s">
        <v>65</v>
      </c>
      <c r="D15" s="26" t="s">
        <v>66</v>
      </c>
      <c r="E15" s="21" t="s">
        <v>67</v>
      </c>
      <c r="F15" s="21" t="s">
        <v>50</v>
      </c>
      <c r="G15" s="21" t="s">
        <v>68</v>
      </c>
      <c r="H15" s="37" t="s">
        <v>69</v>
      </c>
      <c r="I15" s="38">
        <v>0.6</v>
      </c>
      <c r="J15" s="39" t="s">
        <v>54</v>
      </c>
      <c r="K15" s="47" t="s">
        <v>55</v>
      </c>
      <c r="L15" s="49">
        <v>0.12</v>
      </c>
      <c r="M15" s="49">
        <v>0.35</v>
      </c>
      <c r="N15" s="49">
        <v>0.51</v>
      </c>
      <c r="O15" s="49">
        <v>0.72</v>
      </c>
      <c r="P15" s="49">
        <v>0.72</v>
      </c>
      <c r="Q15" s="50" t="s">
        <v>70</v>
      </c>
      <c r="R15" s="54" t="s">
        <v>71</v>
      </c>
      <c r="S15" s="37" t="s">
        <v>72</v>
      </c>
      <c r="T15" s="47" t="s">
        <v>59</v>
      </c>
      <c r="U15" s="51" t="s">
        <v>60</v>
      </c>
      <c r="V15" s="81">
        <f t="shared" si="0"/>
        <v>0.12</v>
      </c>
      <c r="W15" s="80">
        <v>0.21299999999999999</v>
      </c>
      <c r="X15" s="80">
        <f t="shared" ref="X15:X29" si="4">IF(W15/V15&gt;100%,100%,W15/V15)</f>
        <v>1</v>
      </c>
      <c r="Y15" s="21" t="s">
        <v>73</v>
      </c>
      <c r="Z15" s="21" t="s">
        <v>74</v>
      </c>
      <c r="AA15" s="81">
        <f t="shared" si="1"/>
        <v>0.35</v>
      </c>
      <c r="AB15" s="21">
        <v>55.6</v>
      </c>
      <c r="AC15" s="80">
        <f t="shared" ref="AC15:AC35" si="5">IF(AB15/AA15&gt;100%,100%,AB15/AA15)</f>
        <v>1</v>
      </c>
      <c r="AD15" s="88" t="s">
        <v>75</v>
      </c>
      <c r="AE15" s="104" t="s">
        <v>76</v>
      </c>
      <c r="AF15" s="71">
        <f t="shared" ref="AF15:AF29" si="6">N15</f>
        <v>0.51</v>
      </c>
      <c r="AG15" s="105">
        <v>0.77010000000000001</v>
      </c>
      <c r="AH15" s="80">
        <f t="shared" ref="AH15:AH29" si="7">IF(AG15/AF15&gt;100%,100%,AG15/AF15)</f>
        <v>1</v>
      </c>
      <c r="AI15" s="106" t="s">
        <v>268</v>
      </c>
      <c r="AJ15" s="106" t="s">
        <v>295</v>
      </c>
      <c r="AK15" s="28">
        <f t="shared" si="2"/>
        <v>0.72</v>
      </c>
      <c r="AL15" s="21"/>
      <c r="AM15" s="80">
        <f t="shared" ref="AM15:AM29" si="8">IF(AL15/AK15&gt;100%,100%,AL15/AK15)</f>
        <v>0</v>
      </c>
      <c r="AN15" s="21"/>
      <c r="AO15" s="21"/>
      <c r="AP15" s="81">
        <f t="shared" si="3"/>
        <v>0.72</v>
      </c>
      <c r="AQ15" s="80">
        <v>0.55600000000000005</v>
      </c>
      <c r="AR15" s="80">
        <f t="shared" ref="AR15:AR29" si="9">IF(AQ15/AP15&gt;100%,100%,AQ15/AP15)</f>
        <v>0.77222222222222237</v>
      </c>
      <c r="AS15" s="88" t="s">
        <v>75</v>
      </c>
    </row>
    <row r="16" spans="1:45" s="29" customFormat="1" ht="240" x14ac:dyDescent="0.25">
      <c r="A16" s="22">
        <v>4</v>
      </c>
      <c r="B16" s="21" t="s">
        <v>46</v>
      </c>
      <c r="C16" s="22" t="s">
        <v>65</v>
      </c>
      <c r="D16" s="26" t="s">
        <v>77</v>
      </c>
      <c r="E16" s="21" t="s">
        <v>78</v>
      </c>
      <c r="F16" s="21" t="s">
        <v>50</v>
      </c>
      <c r="G16" s="21" t="s">
        <v>79</v>
      </c>
      <c r="H16" s="37" t="s">
        <v>80</v>
      </c>
      <c r="I16" s="38">
        <v>0.6</v>
      </c>
      <c r="J16" s="39" t="s">
        <v>54</v>
      </c>
      <c r="K16" s="47" t="s">
        <v>55</v>
      </c>
      <c r="L16" s="42">
        <v>0.12</v>
      </c>
      <c r="M16" s="42">
        <v>0.3</v>
      </c>
      <c r="N16" s="42">
        <v>0.49</v>
      </c>
      <c r="O16" s="42">
        <v>0.7</v>
      </c>
      <c r="P16" s="42">
        <v>0.7</v>
      </c>
      <c r="Q16" s="50" t="s">
        <v>70</v>
      </c>
      <c r="R16" s="54" t="s">
        <v>71</v>
      </c>
      <c r="S16" s="37" t="s">
        <v>72</v>
      </c>
      <c r="T16" s="47" t="s">
        <v>59</v>
      </c>
      <c r="U16" s="51" t="s">
        <v>60</v>
      </c>
      <c r="V16" s="81">
        <f t="shared" si="0"/>
        <v>0.12</v>
      </c>
      <c r="W16" s="80">
        <v>7.3999999999999996E-2</v>
      </c>
      <c r="X16" s="80">
        <f t="shared" si="4"/>
        <v>0.6166666666666667</v>
      </c>
      <c r="Y16" s="21" t="s">
        <v>81</v>
      </c>
      <c r="Z16" s="21" t="s">
        <v>74</v>
      </c>
      <c r="AA16" s="81">
        <f t="shared" si="1"/>
        <v>0.3</v>
      </c>
      <c r="AB16" s="101">
        <v>0.19400000000000001</v>
      </c>
      <c r="AC16" s="80">
        <f t="shared" si="5"/>
        <v>0.64666666666666672</v>
      </c>
      <c r="AD16" s="89" t="s">
        <v>82</v>
      </c>
      <c r="AE16" s="92" t="s">
        <v>63</v>
      </c>
      <c r="AF16" s="71">
        <f t="shared" si="6"/>
        <v>0.49</v>
      </c>
      <c r="AG16" s="105">
        <v>0.20669999999999999</v>
      </c>
      <c r="AH16" s="80">
        <f t="shared" si="7"/>
        <v>0.42183673469387756</v>
      </c>
      <c r="AI16" s="106" t="s">
        <v>269</v>
      </c>
      <c r="AJ16" s="106" t="s">
        <v>270</v>
      </c>
      <c r="AK16" s="28">
        <f t="shared" si="2"/>
        <v>0.7</v>
      </c>
      <c r="AL16" s="21"/>
      <c r="AM16" s="80">
        <f t="shared" si="8"/>
        <v>0</v>
      </c>
      <c r="AN16" s="21"/>
      <c r="AO16" s="21"/>
      <c r="AP16" s="81">
        <f t="shared" si="3"/>
        <v>0.7</v>
      </c>
      <c r="AQ16" s="101">
        <v>0.19400000000000001</v>
      </c>
      <c r="AR16" s="80">
        <f t="shared" si="9"/>
        <v>0.27714285714285719</v>
      </c>
      <c r="AS16" s="89" t="s">
        <v>82</v>
      </c>
    </row>
    <row r="17" spans="1:45" s="29" customFormat="1" ht="240" x14ac:dyDescent="0.25">
      <c r="A17" s="22">
        <v>4</v>
      </c>
      <c r="B17" s="21" t="s">
        <v>46</v>
      </c>
      <c r="C17" s="22" t="s">
        <v>65</v>
      </c>
      <c r="D17" s="26" t="s">
        <v>83</v>
      </c>
      <c r="E17" s="21" t="s">
        <v>84</v>
      </c>
      <c r="F17" s="21" t="s">
        <v>50</v>
      </c>
      <c r="G17" s="21" t="s">
        <v>85</v>
      </c>
      <c r="H17" s="37" t="s">
        <v>86</v>
      </c>
      <c r="I17" s="40">
        <v>0.96489999999999998</v>
      </c>
      <c r="J17" s="39" t="s">
        <v>54</v>
      </c>
      <c r="K17" s="47" t="s">
        <v>55</v>
      </c>
      <c r="L17" s="42">
        <v>0.25</v>
      </c>
      <c r="M17" s="42">
        <v>0.5</v>
      </c>
      <c r="N17" s="42">
        <v>0.7</v>
      </c>
      <c r="O17" s="62">
        <v>0.98499999999999999</v>
      </c>
      <c r="P17" s="62">
        <v>0.98499999999999999</v>
      </c>
      <c r="Q17" s="50" t="s">
        <v>70</v>
      </c>
      <c r="R17" s="54" t="s">
        <v>71</v>
      </c>
      <c r="S17" s="37" t="s">
        <v>72</v>
      </c>
      <c r="T17" s="47" t="s">
        <v>59</v>
      </c>
      <c r="U17" s="51" t="s">
        <v>60</v>
      </c>
      <c r="V17" s="81">
        <f t="shared" si="0"/>
        <v>0.25</v>
      </c>
      <c r="W17" s="80">
        <v>0.15709999999999999</v>
      </c>
      <c r="X17" s="80">
        <f t="shared" si="4"/>
        <v>0.62839999999999996</v>
      </c>
      <c r="Y17" s="21" t="s">
        <v>87</v>
      </c>
      <c r="Z17" s="21" t="s">
        <v>74</v>
      </c>
      <c r="AA17" s="81">
        <f t="shared" si="1"/>
        <v>0.5</v>
      </c>
      <c r="AB17" s="101">
        <v>0.749</v>
      </c>
      <c r="AC17" s="80">
        <f t="shared" si="5"/>
        <v>1</v>
      </c>
      <c r="AD17" s="89" t="s">
        <v>88</v>
      </c>
      <c r="AE17" s="93" t="s">
        <v>63</v>
      </c>
      <c r="AF17" s="71">
        <f t="shared" si="6"/>
        <v>0.7</v>
      </c>
      <c r="AG17" s="105">
        <v>0.15709999999999999</v>
      </c>
      <c r="AH17" s="80">
        <f t="shared" si="7"/>
        <v>0.22442857142857142</v>
      </c>
      <c r="AI17" s="106" t="s">
        <v>271</v>
      </c>
      <c r="AJ17" s="106" t="s">
        <v>272</v>
      </c>
      <c r="AK17" s="28">
        <f t="shared" si="2"/>
        <v>0.98499999999999999</v>
      </c>
      <c r="AL17" s="21"/>
      <c r="AM17" s="80">
        <f t="shared" si="8"/>
        <v>0</v>
      </c>
      <c r="AN17" s="21"/>
      <c r="AO17" s="21"/>
      <c r="AP17" s="81">
        <f t="shared" si="3"/>
        <v>0.98499999999999999</v>
      </c>
      <c r="AQ17" s="80">
        <v>0.749</v>
      </c>
      <c r="AR17" s="80">
        <f t="shared" si="9"/>
        <v>0.76040609137055837</v>
      </c>
      <c r="AS17" s="89" t="s">
        <v>88</v>
      </c>
    </row>
    <row r="18" spans="1:45" s="29" customFormat="1" ht="240" x14ac:dyDescent="0.25">
      <c r="A18" s="22">
        <v>4</v>
      </c>
      <c r="B18" s="21" t="s">
        <v>46</v>
      </c>
      <c r="C18" s="22" t="s">
        <v>65</v>
      </c>
      <c r="D18" s="26" t="s">
        <v>89</v>
      </c>
      <c r="E18" s="21" t="s">
        <v>90</v>
      </c>
      <c r="F18" s="21" t="s">
        <v>50</v>
      </c>
      <c r="G18" s="21" t="s">
        <v>91</v>
      </c>
      <c r="H18" s="41" t="s">
        <v>92</v>
      </c>
      <c r="I18" s="42">
        <v>0.25</v>
      </c>
      <c r="J18" s="43" t="s">
        <v>54</v>
      </c>
      <c r="K18" s="47" t="s">
        <v>55</v>
      </c>
      <c r="L18" s="42">
        <v>0.08</v>
      </c>
      <c r="M18" s="42">
        <v>0.2</v>
      </c>
      <c r="N18" s="42">
        <v>0.3</v>
      </c>
      <c r="O18" s="42">
        <v>0.55000000000000004</v>
      </c>
      <c r="P18" s="42">
        <v>0.55000000000000004</v>
      </c>
      <c r="Q18" s="48" t="s">
        <v>70</v>
      </c>
      <c r="R18" s="53" t="s">
        <v>71</v>
      </c>
      <c r="S18" s="37" t="s">
        <v>72</v>
      </c>
      <c r="T18" s="47" t="s">
        <v>59</v>
      </c>
      <c r="U18" s="51" t="s">
        <v>60</v>
      </c>
      <c r="V18" s="81">
        <f t="shared" si="0"/>
        <v>0.08</v>
      </c>
      <c r="W18" s="80">
        <v>1.09E-2</v>
      </c>
      <c r="X18" s="80">
        <f t="shared" si="4"/>
        <v>0.13625000000000001</v>
      </c>
      <c r="Y18" s="21" t="s">
        <v>93</v>
      </c>
      <c r="Z18" s="21"/>
      <c r="AA18" s="81">
        <f t="shared" si="1"/>
        <v>0.2</v>
      </c>
      <c r="AB18" s="101">
        <v>0.20430000000000001</v>
      </c>
      <c r="AC18" s="80">
        <f t="shared" si="5"/>
        <v>1</v>
      </c>
      <c r="AD18" s="89" t="s">
        <v>94</v>
      </c>
      <c r="AE18" s="92" t="s">
        <v>95</v>
      </c>
      <c r="AF18" s="71">
        <f t="shared" si="6"/>
        <v>0.3</v>
      </c>
      <c r="AG18" s="105">
        <v>0.36</v>
      </c>
      <c r="AH18" s="80">
        <f t="shared" si="7"/>
        <v>1</v>
      </c>
      <c r="AI18" s="106" t="s">
        <v>273</v>
      </c>
      <c r="AJ18" s="106" t="s">
        <v>274</v>
      </c>
      <c r="AK18" s="28">
        <f t="shared" si="2"/>
        <v>0.55000000000000004</v>
      </c>
      <c r="AL18" s="21"/>
      <c r="AM18" s="80">
        <f t="shared" si="8"/>
        <v>0</v>
      </c>
      <c r="AN18" s="21"/>
      <c r="AO18" s="21"/>
      <c r="AP18" s="81">
        <f t="shared" si="3"/>
        <v>0.55000000000000004</v>
      </c>
      <c r="AQ18" s="80">
        <v>0.20399999999999999</v>
      </c>
      <c r="AR18" s="80">
        <f t="shared" si="9"/>
        <v>0.37090909090909085</v>
      </c>
      <c r="AS18" s="89" t="s">
        <v>94</v>
      </c>
    </row>
    <row r="19" spans="1:45" s="29" customFormat="1" ht="375" x14ac:dyDescent="0.25">
      <c r="A19" s="22">
        <v>4</v>
      </c>
      <c r="B19" s="21" t="s">
        <v>46</v>
      </c>
      <c r="C19" s="22" t="s">
        <v>65</v>
      </c>
      <c r="D19" s="26" t="s">
        <v>96</v>
      </c>
      <c r="E19" s="21" t="s">
        <v>97</v>
      </c>
      <c r="F19" s="21" t="s">
        <v>98</v>
      </c>
      <c r="G19" s="21" t="s">
        <v>99</v>
      </c>
      <c r="H19" s="37" t="s">
        <v>100</v>
      </c>
      <c r="I19" s="38">
        <v>0.95</v>
      </c>
      <c r="J19" s="39" t="s">
        <v>101</v>
      </c>
      <c r="K19" s="47" t="s">
        <v>55</v>
      </c>
      <c r="L19" s="42">
        <v>0.98</v>
      </c>
      <c r="M19" s="42">
        <v>1</v>
      </c>
      <c r="N19" s="42">
        <v>1</v>
      </c>
      <c r="O19" s="42">
        <v>1</v>
      </c>
      <c r="P19" s="42">
        <v>1</v>
      </c>
      <c r="Q19" s="50" t="s">
        <v>70</v>
      </c>
      <c r="R19" s="54" t="s">
        <v>102</v>
      </c>
      <c r="S19" s="37" t="s">
        <v>103</v>
      </c>
      <c r="T19" s="47" t="s">
        <v>59</v>
      </c>
      <c r="U19" s="51" t="s">
        <v>60</v>
      </c>
      <c r="V19" s="81">
        <f t="shared" si="0"/>
        <v>0.98</v>
      </c>
      <c r="W19" s="81">
        <v>0.98</v>
      </c>
      <c r="X19" s="80">
        <f t="shared" si="4"/>
        <v>1</v>
      </c>
      <c r="Y19" s="21" t="s">
        <v>104</v>
      </c>
      <c r="Z19" s="21" t="s">
        <v>105</v>
      </c>
      <c r="AA19" s="81">
        <f t="shared" si="1"/>
        <v>1</v>
      </c>
      <c r="AB19" s="101">
        <v>0.89</v>
      </c>
      <c r="AC19" s="80">
        <f t="shared" si="5"/>
        <v>0.89</v>
      </c>
      <c r="AD19" s="90" t="s">
        <v>106</v>
      </c>
      <c r="AE19" s="90" t="s">
        <v>63</v>
      </c>
      <c r="AF19" s="71">
        <f>N19</f>
        <v>1</v>
      </c>
      <c r="AG19" s="105">
        <v>0.98</v>
      </c>
      <c r="AH19" s="80">
        <f t="shared" si="7"/>
        <v>0.98</v>
      </c>
      <c r="AI19" s="106" t="s">
        <v>275</v>
      </c>
      <c r="AJ19" s="106" t="s">
        <v>276</v>
      </c>
      <c r="AK19" s="28">
        <f t="shared" si="2"/>
        <v>1</v>
      </c>
      <c r="AL19" s="21"/>
      <c r="AM19" s="80">
        <f t="shared" si="8"/>
        <v>0</v>
      </c>
      <c r="AN19" s="21"/>
      <c r="AO19" s="21"/>
      <c r="AP19" s="81">
        <f t="shared" si="3"/>
        <v>1</v>
      </c>
      <c r="AQ19" s="80">
        <f>AVERAGE(W19,AB19,AG19,AL19)</f>
        <v>0.95000000000000007</v>
      </c>
      <c r="AR19" s="80">
        <f t="shared" si="9"/>
        <v>0.95000000000000007</v>
      </c>
      <c r="AS19" s="90" t="s">
        <v>106</v>
      </c>
    </row>
    <row r="20" spans="1:45" s="29" customFormat="1" ht="375" x14ac:dyDescent="0.25">
      <c r="A20" s="22">
        <v>4</v>
      </c>
      <c r="B20" s="21" t="s">
        <v>46</v>
      </c>
      <c r="C20" s="22" t="s">
        <v>65</v>
      </c>
      <c r="D20" s="26" t="s">
        <v>107</v>
      </c>
      <c r="E20" s="21" t="s">
        <v>108</v>
      </c>
      <c r="F20" s="21" t="s">
        <v>50</v>
      </c>
      <c r="G20" s="21" t="s">
        <v>109</v>
      </c>
      <c r="H20" s="37" t="s">
        <v>110</v>
      </c>
      <c r="I20" s="38">
        <v>1</v>
      </c>
      <c r="J20" s="39" t="s">
        <v>101</v>
      </c>
      <c r="K20" s="47" t="s">
        <v>55</v>
      </c>
      <c r="L20" s="49">
        <v>1</v>
      </c>
      <c r="M20" s="49">
        <v>1</v>
      </c>
      <c r="N20" s="49">
        <v>1</v>
      </c>
      <c r="O20" s="49">
        <v>1</v>
      </c>
      <c r="P20" s="49">
        <v>1</v>
      </c>
      <c r="Q20" s="50" t="s">
        <v>70</v>
      </c>
      <c r="R20" s="54" t="s">
        <v>102</v>
      </c>
      <c r="S20" s="55" t="s">
        <v>111</v>
      </c>
      <c r="T20" s="47" t="s">
        <v>59</v>
      </c>
      <c r="U20" s="51" t="s">
        <v>60</v>
      </c>
      <c r="V20" s="81">
        <f t="shared" si="0"/>
        <v>1</v>
      </c>
      <c r="W20" s="81">
        <v>0.89</v>
      </c>
      <c r="X20" s="80">
        <f t="shared" si="4"/>
        <v>0.89</v>
      </c>
      <c r="Y20" s="21" t="s">
        <v>112</v>
      </c>
      <c r="Z20" s="21" t="s">
        <v>105</v>
      </c>
      <c r="AA20" s="81">
        <f t="shared" si="1"/>
        <v>1</v>
      </c>
      <c r="AB20" s="101">
        <v>0.87</v>
      </c>
      <c r="AC20" s="80">
        <f t="shared" si="5"/>
        <v>0.87</v>
      </c>
      <c r="AD20" s="91" t="s">
        <v>113</v>
      </c>
      <c r="AE20" s="91" t="s">
        <v>63</v>
      </c>
      <c r="AF20" s="71">
        <f t="shared" si="6"/>
        <v>1</v>
      </c>
      <c r="AG20" s="105">
        <v>1</v>
      </c>
      <c r="AH20" s="80">
        <f t="shared" si="7"/>
        <v>1</v>
      </c>
      <c r="AI20" s="106" t="s">
        <v>275</v>
      </c>
      <c r="AJ20" s="106" t="s">
        <v>276</v>
      </c>
      <c r="AK20" s="28">
        <f t="shared" si="2"/>
        <v>1</v>
      </c>
      <c r="AL20" s="21"/>
      <c r="AM20" s="80">
        <f t="shared" si="8"/>
        <v>0</v>
      </c>
      <c r="AN20" s="21"/>
      <c r="AO20" s="21"/>
      <c r="AP20" s="81">
        <f t="shared" si="3"/>
        <v>1</v>
      </c>
      <c r="AQ20" s="80">
        <f>AVERAGE(W20,AB20,AG20,AL20)</f>
        <v>0.91999999999999993</v>
      </c>
      <c r="AR20" s="80">
        <f t="shared" si="9"/>
        <v>0.91999999999999993</v>
      </c>
      <c r="AS20" s="91" t="s">
        <v>113</v>
      </c>
    </row>
    <row r="21" spans="1:45" s="29" customFormat="1" ht="255" x14ac:dyDescent="0.25">
      <c r="A21" s="22">
        <v>4</v>
      </c>
      <c r="B21" s="21" t="s">
        <v>46</v>
      </c>
      <c r="C21" s="22" t="s">
        <v>65</v>
      </c>
      <c r="D21" s="26" t="s">
        <v>114</v>
      </c>
      <c r="E21" s="21" t="s">
        <v>115</v>
      </c>
      <c r="F21" s="21" t="s">
        <v>50</v>
      </c>
      <c r="G21" s="21" t="s">
        <v>116</v>
      </c>
      <c r="H21" s="37" t="s">
        <v>117</v>
      </c>
      <c r="I21" s="38" t="s">
        <v>118</v>
      </c>
      <c r="J21" s="39" t="s">
        <v>54</v>
      </c>
      <c r="K21" s="47" t="s">
        <v>55</v>
      </c>
      <c r="L21" s="49">
        <v>0</v>
      </c>
      <c r="M21" s="49">
        <v>0.4</v>
      </c>
      <c r="N21" s="49">
        <v>0.6</v>
      </c>
      <c r="O21" s="49">
        <v>0.8</v>
      </c>
      <c r="P21" s="49">
        <v>0.8</v>
      </c>
      <c r="Q21" s="50" t="s">
        <v>70</v>
      </c>
      <c r="R21" s="56" t="s">
        <v>119</v>
      </c>
      <c r="S21" s="37" t="s">
        <v>111</v>
      </c>
      <c r="T21" s="47" t="s">
        <v>59</v>
      </c>
      <c r="U21" s="51" t="s">
        <v>120</v>
      </c>
      <c r="V21" s="81">
        <f t="shared" si="0"/>
        <v>0</v>
      </c>
      <c r="W21" s="21" t="s">
        <v>61</v>
      </c>
      <c r="X21" s="80" t="s">
        <v>61</v>
      </c>
      <c r="Y21" s="21" t="s">
        <v>61</v>
      </c>
      <c r="Z21" s="21" t="s">
        <v>61</v>
      </c>
      <c r="AA21" s="81">
        <f t="shared" si="1"/>
        <v>0.4</v>
      </c>
      <c r="AB21" s="101">
        <v>1</v>
      </c>
      <c r="AC21" s="80">
        <f t="shared" si="5"/>
        <v>1</v>
      </c>
      <c r="AD21" s="91" t="s">
        <v>121</v>
      </c>
      <c r="AE21" s="91" t="s">
        <v>122</v>
      </c>
      <c r="AF21" s="71">
        <f t="shared" si="6"/>
        <v>0.6</v>
      </c>
      <c r="AG21" s="105">
        <v>0.6</v>
      </c>
      <c r="AH21" s="80">
        <f t="shared" si="7"/>
        <v>1</v>
      </c>
      <c r="AI21" s="106" t="s">
        <v>277</v>
      </c>
      <c r="AJ21" s="106" t="s">
        <v>278</v>
      </c>
      <c r="AK21" s="28">
        <f t="shared" si="2"/>
        <v>0.8</v>
      </c>
      <c r="AL21" s="21"/>
      <c r="AM21" s="80">
        <f t="shared" si="8"/>
        <v>0</v>
      </c>
      <c r="AN21" s="21"/>
      <c r="AO21" s="21"/>
      <c r="AP21" s="81">
        <f t="shared" si="3"/>
        <v>0.8</v>
      </c>
      <c r="AQ21" s="101">
        <v>1</v>
      </c>
      <c r="AR21" s="80">
        <f t="shared" si="9"/>
        <v>1</v>
      </c>
      <c r="AS21" s="91" t="s">
        <v>121</v>
      </c>
    </row>
    <row r="22" spans="1:45" s="29" customFormat="1" ht="75" x14ac:dyDescent="0.25">
      <c r="A22" s="22">
        <v>4</v>
      </c>
      <c r="B22" s="21" t="s">
        <v>46</v>
      </c>
      <c r="C22" s="22" t="s">
        <v>123</v>
      </c>
      <c r="D22" s="26" t="s">
        <v>124</v>
      </c>
      <c r="E22" s="21" t="s">
        <v>125</v>
      </c>
      <c r="F22" s="21" t="s">
        <v>98</v>
      </c>
      <c r="G22" s="21" t="s">
        <v>126</v>
      </c>
      <c r="H22" s="37" t="s">
        <v>127</v>
      </c>
      <c r="I22" s="43" t="s">
        <v>128</v>
      </c>
      <c r="J22" s="39" t="s">
        <v>129</v>
      </c>
      <c r="K22" s="37" t="s">
        <v>130</v>
      </c>
      <c r="L22" s="43">
        <v>2310</v>
      </c>
      <c r="M22" s="43">
        <v>2310</v>
      </c>
      <c r="N22" s="43">
        <v>2310</v>
      </c>
      <c r="O22" s="43">
        <v>2310</v>
      </c>
      <c r="P22" s="61">
        <f t="shared" ref="P22:P23" si="10">SUM(L22:O22)</f>
        <v>9240</v>
      </c>
      <c r="Q22" s="50" t="s">
        <v>70</v>
      </c>
      <c r="R22" s="56" t="s">
        <v>131</v>
      </c>
      <c r="S22" s="37" t="s">
        <v>132</v>
      </c>
      <c r="T22" s="37" t="s">
        <v>133</v>
      </c>
      <c r="U22" s="51" t="s">
        <v>134</v>
      </c>
      <c r="V22" s="28">
        <f t="shared" si="0"/>
        <v>2310</v>
      </c>
      <c r="W22" s="21">
        <v>4821</v>
      </c>
      <c r="X22" s="80">
        <f t="shared" si="4"/>
        <v>1</v>
      </c>
      <c r="Y22" s="21" t="s">
        <v>135</v>
      </c>
      <c r="Z22" s="21" t="s">
        <v>136</v>
      </c>
      <c r="AA22" s="28">
        <f t="shared" si="1"/>
        <v>2310</v>
      </c>
      <c r="AB22" s="102">
        <v>6523</v>
      </c>
      <c r="AC22" s="80">
        <f t="shared" si="5"/>
        <v>1</v>
      </c>
      <c r="AD22" s="94" t="s">
        <v>137</v>
      </c>
      <c r="AE22" s="96" t="s">
        <v>138</v>
      </c>
      <c r="AF22" s="28">
        <f t="shared" si="6"/>
        <v>2310</v>
      </c>
      <c r="AG22" s="21">
        <v>7840</v>
      </c>
      <c r="AH22" s="80">
        <f t="shared" si="7"/>
        <v>1</v>
      </c>
      <c r="AI22" s="107" t="s">
        <v>279</v>
      </c>
      <c r="AJ22" s="108" t="s">
        <v>280</v>
      </c>
      <c r="AK22" s="28">
        <f t="shared" si="2"/>
        <v>2310</v>
      </c>
      <c r="AL22" s="21"/>
      <c r="AM22" s="80">
        <f t="shared" si="8"/>
        <v>0</v>
      </c>
      <c r="AN22" s="21"/>
      <c r="AO22" s="21"/>
      <c r="AP22" s="21">
        <f t="shared" si="3"/>
        <v>9240</v>
      </c>
      <c r="AQ22" s="102">
        <f>SUM(W22,AB22,AG22,AL22)</f>
        <v>19184</v>
      </c>
      <c r="AR22" s="80">
        <f t="shared" si="9"/>
        <v>1</v>
      </c>
      <c r="AS22" s="94" t="s">
        <v>137</v>
      </c>
    </row>
    <row r="23" spans="1:45" s="29" customFormat="1" ht="60" x14ac:dyDescent="0.25">
      <c r="A23" s="22">
        <v>4</v>
      </c>
      <c r="B23" s="21" t="s">
        <v>46</v>
      </c>
      <c r="C23" s="22" t="s">
        <v>123</v>
      </c>
      <c r="D23" s="26" t="s">
        <v>139</v>
      </c>
      <c r="E23" s="21" t="s">
        <v>140</v>
      </c>
      <c r="F23" s="21" t="s">
        <v>50</v>
      </c>
      <c r="G23" s="21" t="s">
        <v>141</v>
      </c>
      <c r="H23" s="37" t="s">
        <v>142</v>
      </c>
      <c r="I23" s="43" t="s">
        <v>128</v>
      </c>
      <c r="J23" s="39" t="s">
        <v>129</v>
      </c>
      <c r="K23" s="37" t="s">
        <v>143</v>
      </c>
      <c r="L23" s="43">
        <v>693</v>
      </c>
      <c r="M23" s="43">
        <v>693</v>
      </c>
      <c r="N23" s="43">
        <v>693</v>
      </c>
      <c r="O23" s="43">
        <v>693</v>
      </c>
      <c r="P23" s="61">
        <f t="shared" si="10"/>
        <v>2772</v>
      </c>
      <c r="Q23" s="50" t="s">
        <v>70</v>
      </c>
      <c r="R23" s="56" t="s">
        <v>144</v>
      </c>
      <c r="S23" s="37" t="s">
        <v>132</v>
      </c>
      <c r="T23" s="37" t="s">
        <v>133</v>
      </c>
      <c r="U23" s="51" t="s">
        <v>134</v>
      </c>
      <c r="V23" s="28">
        <f t="shared" si="0"/>
        <v>693</v>
      </c>
      <c r="W23" s="21">
        <v>728</v>
      </c>
      <c r="X23" s="80">
        <f t="shared" si="4"/>
        <v>1</v>
      </c>
      <c r="Y23" s="21" t="s">
        <v>145</v>
      </c>
      <c r="Z23" s="21" t="s">
        <v>136</v>
      </c>
      <c r="AA23" s="28">
        <f t="shared" si="1"/>
        <v>693</v>
      </c>
      <c r="AB23" s="102">
        <v>1331</v>
      </c>
      <c r="AC23" s="80">
        <f t="shared" si="5"/>
        <v>1</v>
      </c>
      <c r="AD23" s="94" t="s">
        <v>146</v>
      </c>
      <c r="AE23" s="96" t="s">
        <v>138</v>
      </c>
      <c r="AF23" s="28">
        <f t="shared" si="6"/>
        <v>693</v>
      </c>
      <c r="AG23" s="21">
        <v>1219</v>
      </c>
      <c r="AH23" s="80">
        <f t="shared" si="7"/>
        <v>1</v>
      </c>
      <c r="AI23" s="109" t="s">
        <v>281</v>
      </c>
      <c r="AJ23" s="110" t="s">
        <v>280</v>
      </c>
      <c r="AK23" s="28">
        <f t="shared" si="2"/>
        <v>693</v>
      </c>
      <c r="AL23" s="21"/>
      <c r="AM23" s="80">
        <f t="shared" si="8"/>
        <v>0</v>
      </c>
      <c r="AN23" s="21"/>
      <c r="AO23" s="21"/>
      <c r="AP23" s="21">
        <f t="shared" si="3"/>
        <v>2772</v>
      </c>
      <c r="AQ23" s="102">
        <f t="shared" ref="AQ23:AQ29" si="11">SUM(W23,AB23,AG23,AL23)</f>
        <v>3278</v>
      </c>
      <c r="AR23" s="80">
        <f t="shared" si="9"/>
        <v>1</v>
      </c>
      <c r="AS23" s="94" t="s">
        <v>146</v>
      </c>
    </row>
    <row r="24" spans="1:45" s="29" customFormat="1" ht="90" x14ac:dyDescent="0.25">
      <c r="A24" s="22">
        <v>4</v>
      </c>
      <c r="B24" s="21" t="s">
        <v>46</v>
      </c>
      <c r="C24" s="22" t="s">
        <v>123</v>
      </c>
      <c r="D24" s="26" t="s">
        <v>147</v>
      </c>
      <c r="E24" s="21" t="s">
        <v>148</v>
      </c>
      <c r="F24" s="21" t="s">
        <v>50</v>
      </c>
      <c r="G24" s="21" t="s">
        <v>149</v>
      </c>
      <c r="H24" s="37" t="s">
        <v>150</v>
      </c>
      <c r="I24" s="43" t="s">
        <v>128</v>
      </c>
      <c r="J24" s="39" t="s">
        <v>129</v>
      </c>
      <c r="K24" s="37" t="s">
        <v>151</v>
      </c>
      <c r="L24" s="43">
        <v>198</v>
      </c>
      <c r="M24" s="43">
        <v>330</v>
      </c>
      <c r="N24" s="43">
        <v>462</v>
      </c>
      <c r="O24" s="43">
        <v>332</v>
      </c>
      <c r="P24" s="61">
        <f>SUM(L24:O24)</f>
        <v>1322</v>
      </c>
      <c r="Q24" s="50" t="s">
        <v>70</v>
      </c>
      <c r="R24" s="56" t="s">
        <v>152</v>
      </c>
      <c r="S24" s="37" t="s">
        <v>153</v>
      </c>
      <c r="T24" s="37" t="s">
        <v>133</v>
      </c>
      <c r="U24" s="51" t="s">
        <v>134</v>
      </c>
      <c r="V24" s="28">
        <f t="shared" si="0"/>
        <v>198</v>
      </c>
      <c r="W24" s="21">
        <v>158</v>
      </c>
      <c r="X24" s="80">
        <f t="shared" si="4"/>
        <v>0.79797979797979801</v>
      </c>
      <c r="Y24" s="21" t="s">
        <v>154</v>
      </c>
      <c r="Z24" s="21" t="s">
        <v>136</v>
      </c>
      <c r="AA24" s="28">
        <f t="shared" si="1"/>
        <v>330</v>
      </c>
      <c r="AB24" s="102">
        <v>565</v>
      </c>
      <c r="AC24" s="80">
        <f t="shared" si="5"/>
        <v>1</v>
      </c>
      <c r="AD24" s="94" t="s">
        <v>155</v>
      </c>
      <c r="AE24" s="96" t="s">
        <v>138</v>
      </c>
      <c r="AF24" s="28">
        <f t="shared" si="6"/>
        <v>462</v>
      </c>
      <c r="AG24" s="21">
        <v>350</v>
      </c>
      <c r="AH24" s="80">
        <f t="shared" si="7"/>
        <v>0.75757575757575757</v>
      </c>
      <c r="AI24" s="109" t="s">
        <v>282</v>
      </c>
      <c r="AJ24" s="110" t="s">
        <v>280</v>
      </c>
      <c r="AK24" s="28">
        <f t="shared" si="2"/>
        <v>332</v>
      </c>
      <c r="AL24" s="21"/>
      <c r="AM24" s="80">
        <f t="shared" si="8"/>
        <v>0</v>
      </c>
      <c r="AN24" s="21"/>
      <c r="AO24" s="21"/>
      <c r="AP24" s="21">
        <f t="shared" si="3"/>
        <v>1322</v>
      </c>
      <c r="AQ24" s="102">
        <f t="shared" si="11"/>
        <v>1073</v>
      </c>
      <c r="AR24" s="80">
        <f t="shared" si="9"/>
        <v>0.81164901664145239</v>
      </c>
      <c r="AS24" s="94" t="s">
        <v>155</v>
      </c>
    </row>
    <row r="25" spans="1:45" s="29" customFormat="1" ht="90" x14ac:dyDescent="0.25">
      <c r="A25" s="22">
        <v>4</v>
      </c>
      <c r="B25" s="21" t="s">
        <v>46</v>
      </c>
      <c r="C25" s="22" t="s">
        <v>123</v>
      </c>
      <c r="D25" s="26" t="s">
        <v>156</v>
      </c>
      <c r="E25" s="21" t="s">
        <v>157</v>
      </c>
      <c r="F25" s="21" t="s">
        <v>98</v>
      </c>
      <c r="G25" s="21" t="s">
        <v>158</v>
      </c>
      <c r="H25" s="37" t="s">
        <v>159</v>
      </c>
      <c r="I25" s="43" t="s">
        <v>128</v>
      </c>
      <c r="J25" s="39" t="s">
        <v>129</v>
      </c>
      <c r="K25" s="37" t="s">
        <v>160</v>
      </c>
      <c r="L25" s="43">
        <v>156</v>
      </c>
      <c r="M25" s="43">
        <v>261</v>
      </c>
      <c r="N25" s="43">
        <v>366</v>
      </c>
      <c r="O25" s="43">
        <v>262</v>
      </c>
      <c r="P25" s="61">
        <f t="shared" ref="P25:P29" si="12">SUM(L25:O25)</f>
        <v>1045</v>
      </c>
      <c r="Q25" s="50" t="s">
        <v>70</v>
      </c>
      <c r="R25" s="56" t="s">
        <v>152</v>
      </c>
      <c r="S25" s="37" t="s">
        <v>153</v>
      </c>
      <c r="T25" s="37" t="s">
        <v>133</v>
      </c>
      <c r="U25" s="51" t="s">
        <v>134</v>
      </c>
      <c r="V25" s="28">
        <f t="shared" si="0"/>
        <v>156</v>
      </c>
      <c r="W25" s="21">
        <v>159</v>
      </c>
      <c r="X25" s="80">
        <f t="shared" si="4"/>
        <v>1</v>
      </c>
      <c r="Y25" s="21" t="s">
        <v>161</v>
      </c>
      <c r="Z25" s="21" t="s">
        <v>136</v>
      </c>
      <c r="AA25" s="28">
        <f t="shared" si="1"/>
        <v>261</v>
      </c>
      <c r="AB25" s="102">
        <v>536</v>
      </c>
      <c r="AC25" s="80">
        <f t="shared" si="5"/>
        <v>1</v>
      </c>
      <c r="AD25" s="94" t="s">
        <v>162</v>
      </c>
      <c r="AE25" s="96" t="s">
        <v>138</v>
      </c>
      <c r="AF25" s="28">
        <f t="shared" si="6"/>
        <v>366</v>
      </c>
      <c r="AG25" s="106">
        <v>325</v>
      </c>
      <c r="AH25" s="80">
        <f t="shared" si="7"/>
        <v>0.88797814207650272</v>
      </c>
      <c r="AI25" s="109" t="s">
        <v>283</v>
      </c>
      <c r="AJ25" s="110" t="s">
        <v>280</v>
      </c>
      <c r="AK25" s="28">
        <f t="shared" si="2"/>
        <v>262</v>
      </c>
      <c r="AL25" s="21"/>
      <c r="AM25" s="80">
        <f t="shared" si="8"/>
        <v>0</v>
      </c>
      <c r="AN25" s="21"/>
      <c r="AO25" s="21"/>
      <c r="AP25" s="21">
        <f t="shared" si="3"/>
        <v>1045</v>
      </c>
      <c r="AQ25" s="102">
        <f t="shared" si="11"/>
        <v>1020</v>
      </c>
      <c r="AR25" s="80">
        <f t="shared" si="9"/>
        <v>0.97607655502392343</v>
      </c>
      <c r="AS25" s="94" t="s">
        <v>162</v>
      </c>
    </row>
    <row r="26" spans="1:45" s="29" customFormat="1" ht="211.5" customHeight="1" x14ac:dyDescent="0.25">
      <c r="A26" s="22">
        <v>4</v>
      </c>
      <c r="B26" s="21" t="s">
        <v>46</v>
      </c>
      <c r="C26" s="22" t="s">
        <v>123</v>
      </c>
      <c r="D26" s="26" t="s">
        <v>163</v>
      </c>
      <c r="E26" s="21" t="s">
        <v>164</v>
      </c>
      <c r="F26" s="21" t="s">
        <v>98</v>
      </c>
      <c r="G26" s="21" t="s">
        <v>165</v>
      </c>
      <c r="H26" s="37" t="s">
        <v>166</v>
      </c>
      <c r="I26" s="43" t="s">
        <v>128</v>
      </c>
      <c r="J26" s="39" t="s">
        <v>129</v>
      </c>
      <c r="K26" s="37" t="s">
        <v>167</v>
      </c>
      <c r="L26" s="43">
        <v>25</v>
      </c>
      <c r="M26" s="43">
        <v>36</v>
      </c>
      <c r="N26" s="43">
        <v>36</v>
      </c>
      <c r="O26" s="43">
        <v>26</v>
      </c>
      <c r="P26" s="61">
        <f t="shared" si="12"/>
        <v>123</v>
      </c>
      <c r="Q26" s="50" t="s">
        <v>70</v>
      </c>
      <c r="R26" s="57" t="s">
        <v>168</v>
      </c>
      <c r="S26" s="37" t="s">
        <v>169</v>
      </c>
      <c r="T26" s="37" t="s">
        <v>133</v>
      </c>
      <c r="U26" s="51" t="s">
        <v>120</v>
      </c>
      <c r="V26" s="28">
        <f t="shared" si="0"/>
        <v>25</v>
      </c>
      <c r="W26" s="21">
        <v>43</v>
      </c>
      <c r="X26" s="80">
        <f t="shared" si="4"/>
        <v>1</v>
      </c>
      <c r="Y26" s="21" t="s">
        <v>170</v>
      </c>
      <c r="Z26" s="21" t="s">
        <v>171</v>
      </c>
      <c r="AA26" s="28">
        <f t="shared" si="1"/>
        <v>36</v>
      </c>
      <c r="AB26" s="102">
        <v>91</v>
      </c>
      <c r="AC26" s="80">
        <f t="shared" si="5"/>
        <v>1</v>
      </c>
      <c r="AD26" s="95" t="s">
        <v>170</v>
      </c>
      <c r="AE26" s="96" t="s">
        <v>172</v>
      </c>
      <c r="AF26" s="28">
        <f t="shared" si="6"/>
        <v>36</v>
      </c>
      <c r="AG26" s="106">
        <v>107</v>
      </c>
      <c r="AH26" s="80">
        <f t="shared" si="7"/>
        <v>1</v>
      </c>
      <c r="AI26" s="111" t="s">
        <v>284</v>
      </c>
      <c r="AJ26" s="113" t="s">
        <v>138</v>
      </c>
      <c r="AK26" s="28">
        <f t="shared" si="2"/>
        <v>26</v>
      </c>
      <c r="AL26" s="21"/>
      <c r="AM26" s="80">
        <f t="shared" si="8"/>
        <v>0</v>
      </c>
      <c r="AN26" s="21"/>
      <c r="AO26" s="21"/>
      <c r="AP26" s="21">
        <f t="shared" si="3"/>
        <v>123</v>
      </c>
      <c r="AQ26" s="102">
        <f>SUM(W26,AB26,AG26,AL26)</f>
        <v>241</v>
      </c>
      <c r="AR26" s="80">
        <f t="shared" si="9"/>
        <v>1</v>
      </c>
      <c r="AS26" s="95" t="s">
        <v>170</v>
      </c>
    </row>
    <row r="27" spans="1:45" s="29" customFormat="1" ht="209.25" customHeight="1" x14ac:dyDescent="0.25">
      <c r="A27" s="22">
        <v>4</v>
      </c>
      <c r="B27" s="21" t="s">
        <v>46</v>
      </c>
      <c r="C27" s="22" t="s">
        <v>123</v>
      </c>
      <c r="D27" s="26" t="s">
        <v>173</v>
      </c>
      <c r="E27" s="21" t="s">
        <v>174</v>
      </c>
      <c r="F27" s="21" t="s">
        <v>98</v>
      </c>
      <c r="G27" s="21" t="s">
        <v>175</v>
      </c>
      <c r="H27" s="37" t="s">
        <v>176</v>
      </c>
      <c r="I27" s="43" t="s">
        <v>128</v>
      </c>
      <c r="J27" s="39" t="s">
        <v>129</v>
      </c>
      <c r="K27" s="37" t="s">
        <v>167</v>
      </c>
      <c r="L27" s="43">
        <v>50</v>
      </c>
      <c r="M27" s="43">
        <v>90</v>
      </c>
      <c r="N27" s="43">
        <v>90</v>
      </c>
      <c r="O27" s="43">
        <v>56</v>
      </c>
      <c r="P27" s="61">
        <f t="shared" si="12"/>
        <v>286</v>
      </c>
      <c r="Q27" s="50" t="s">
        <v>70</v>
      </c>
      <c r="R27" s="57" t="s">
        <v>168</v>
      </c>
      <c r="S27" s="37" t="s">
        <v>169</v>
      </c>
      <c r="T27" s="37" t="s">
        <v>133</v>
      </c>
      <c r="U27" s="51" t="s">
        <v>120</v>
      </c>
      <c r="V27" s="28">
        <f t="shared" si="0"/>
        <v>50</v>
      </c>
      <c r="W27" s="21">
        <v>70</v>
      </c>
      <c r="X27" s="80">
        <f t="shared" si="4"/>
        <v>1</v>
      </c>
      <c r="Y27" s="21" t="s">
        <v>177</v>
      </c>
      <c r="Z27" s="82" t="s">
        <v>171</v>
      </c>
      <c r="AA27" s="28">
        <f t="shared" si="1"/>
        <v>90</v>
      </c>
      <c r="AB27" s="102">
        <v>129</v>
      </c>
      <c r="AC27" s="80">
        <f t="shared" si="5"/>
        <v>1</v>
      </c>
      <c r="AD27" s="95" t="s">
        <v>170</v>
      </c>
      <c r="AE27" s="96" t="s">
        <v>178</v>
      </c>
      <c r="AF27" s="28">
        <f t="shared" si="6"/>
        <v>90</v>
      </c>
      <c r="AG27" s="106">
        <v>106</v>
      </c>
      <c r="AH27" s="80">
        <f t="shared" si="7"/>
        <v>1</v>
      </c>
      <c r="AI27" s="111" t="s">
        <v>285</v>
      </c>
      <c r="AJ27" s="113" t="s">
        <v>138</v>
      </c>
      <c r="AK27" s="28">
        <f t="shared" si="2"/>
        <v>56</v>
      </c>
      <c r="AL27" s="21"/>
      <c r="AM27" s="80">
        <f t="shared" si="8"/>
        <v>0</v>
      </c>
      <c r="AN27" s="21"/>
      <c r="AO27" s="21"/>
      <c r="AP27" s="21">
        <f t="shared" si="3"/>
        <v>286</v>
      </c>
      <c r="AQ27" s="102">
        <f t="shared" si="11"/>
        <v>305</v>
      </c>
      <c r="AR27" s="80">
        <f t="shared" si="9"/>
        <v>1</v>
      </c>
      <c r="AS27" s="95" t="s">
        <v>170</v>
      </c>
    </row>
    <row r="28" spans="1:45" s="29" customFormat="1" ht="222.75" customHeight="1" x14ac:dyDescent="0.25">
      <c r="A28" s="22">
        <v>4</v>
      </c>
      <c r="B28" s="21" t="s">
        <v>46</v>
      </c>
      <c r="C28" s="22" t="s">
        <v>123</v>
      </c>
      <c r="D28" s="26" t="s">
        <v>179</v>
      </c>
      <c r="E28" s="21" t="s">
        <v>180</v>
      </c>
      <c r="F28" s="21" t="s">
        <v>98</v>
      </c>
      <c r="G28" s="21" t="s">
        <v>181</v>
      </c>
      <c r="H28" s="44" t="s">
        <v>182</v>
      </c>
      <c r="I28" s="43" t="s">
        <v>128</v>
      </c>
      <c r="J28" s="39" t="s">
        <v>129</v>
      </c>
      <c r="K28" s="37" t="s">
        <v>167</v>
      </c>
      <c r="L28" s="43">
        <v>2</v>
      </c>
      <c r="M28" s="43">
        <v>6</v>
      </c>
      <c r="N28" s="43">
        <v>6</v>
      </c>
      <c r="O28" s="43">
        <v>4</v>
      </c>
      <c r="P28" s="61">
        <f t="shared" si="12"/>
        <v>18</v>
      </c>
      <c r="Q28" s="51" t="s">
        <v>70</v>
      </c>
      <c r="R28" s="57" t="s">
        <v>168</v>
      </c>
      <c r="S28" s="37" t="s">
        <v>169</v>
      </c>
      <c r="T28" s="37" t="s">
        <v>133</v>
      </c>
      <c r="U28" s="51" t="s">
        <v>120</v>
      </c>
      <c r="V28" s="28">
        <f t="shared" si="0"/>
        <v>2</v>
      </c>
      <c r="W28" s="21">
        <v>4</v>
      </c>
      <c r="X28" s="80">
        <f t="shared" si="4"/>
        <v>1</v>
      </c>
      <c r="Y28" s="21" t="s">
        <v>183</v>
      </c>
      <c r="Z28" s="82" t="s">
        <v>171</v>
      </c>
      <c r="AA28" s="28">
        <f t="shared" si="1"/>
        <v>6</v>
      </c>
      <c r="AB28" s="102">
        <v>6</v>
      </c>
      <c r="AC28" s="80">
        <f t="shared" si="5"/>
        <v>1</v>
      </c>
      <c r="AD28" s="95" t="s">
        <v>184</v>
      </c>
      <c r="AE28" s="96" t="s">
        <v>178</v>
      </c>
      <c r="AF28" s="28">
        <f t="shared" si="6"/>
        <v>6</v>
      </c>
      <c r="AG28" s="106">
        <v>8</v>
      </c>
      <c r="AH28" s="80">
        <f t="shared" si="7"/>
        <v>1</v>
      </c>
      <c r="AI28" s="111" t="s">
        <v>286</v>
      </c>
      <c r="AJ28" s="113" t="s">
        <v>138</v>
      </c>
      <c r="AK28" s="28">
        <f t="shared" si="2"/>
        <v>4</v>
      </c>
      <c r="AL28" s="21"/>
      <c r="AM28" s="80">
        <f t="shared" si="8"/>
        <v>0</v>
      </c>
      <c r="AN28" s="21"/>
      <c r="AO28" s="21"/>
      <c r="AP28" s="21">
        <f t="shared" si="3"/>
        <v>18</v>
      </c>
      <c r="AQ28" s="102">
        <f>SUM(W28,AB28,AG28,AL28)</f>
        <v>18</v>
      </c>
      <c r="AR28" s="80">
        <f t="shared" si="9"/>
        <v>1</v>
      </c>
      <c r="AS28" s="95" t="s">
        <v>184</v>
      </c>
    </row>
    <row r="29" spans="1:45" s="29" customFormat="1" ht="236.25" customHeight="1" x14ac:dyDescent="0.25">
      <c r="A29" s="22">
        <v>4</v>
      </c>
      <c r="B29" s="21" t="s">
        <v>46</v>
      </c>
      <c r="C29" s="22" t="s">
        <v>123</v>
      </c>
      <c r="D29" s="26" t="s">
        <v>185</v>
      </c>
      <c r="E29" s="21" t="s">
        <v>186</v>
      </c>
      <c r="F29" s="21" t="s">
        <v>98</v>
      </c>
      <c r="G29" s="21" t="s">
        <v>187</v>
      </c>
      <c r="H29" s="44" t="s">
        <v>188</v>
      </c>
      <c r="I29" s="45" t="s">
        <v>128</v>
      </c>
      <c r="J29" s="46" t="s">
        <v>129</v>
      </c>
      <c r="K29" s="44" t="s">
        <v>167</v>
      </c>
      <c r="L29" s="43">
        <v>8</v>
      </c>
      <c r="M29" s="43">
        <v>12</v>
      </c>
      <c r="N29" s="43">
        <v>12</v>
      </c>
      <c r="O29" s="43">
        <v>8</v>
      </c>
      <c r="P29" s="61">
        <f t="shared" si="12"/>
        <v>40</v>
      </c>
      <c r="Q29" s="52" t="s">
        <v>70</v>
      </c>
      <c r="R29" s="58" t="s">
        <v>168</v>
      </c>
      <c r="S29" s="44" t="s">
        <v>169</v>
      </c>
      <c r="T29" s="44" t="s">
        <v>133</v>
      </c>
      <c r="U29" s="60" t="s">
        <v>120</v>
      </c>
      <c r="V29" s="28">
        <f t="shared" si="0"/>
        <v>8</v>
      </c>
      <c r="W29" s="21">
        <v>45</v>
      </c>
      <c r="X29" s="80">
        <f t="shared" si="4"/>
        <v>1</v>
      </c>
      <c r="Y29" s="21" t="s">
        <v>189</v>
      </c>
      <c r="Z29" s="82" t="s">
        <v>171</v>
      </c>
      <c r="AA29" s="28">
        <f t="shared" si="1"/>
        <v>12</v>
      </c>
      <c r="AB29" s="102">
        <v>39</v>
      </c>
      <c r="AC29" s="80">
        <f t="shared" si="5"/>
        <v>1</v>
      </c>
      <c r="AD29" s="95" t="s">
        <v>184</v>
      </c>
      <c r="AE29" s="96" t="s">
        <v>178</v>
      </c>
      <c r="AF29" s="28">
        <f t="shared" si="6"/>
        <v>12</v>
      </c>
      <c r="AG29" s="106">
        <v>39</v>
      </c>
      <c r="AH29" s="80">
        <f t="shared" si="7"/>
        <v>1</v>
      </c>
      <c r="AI29" s="111" t="s">
        <v>287</v>
      </c>
      <c r="AJ29" s="113" t="s">
        <v>138</v>
      </c>
      <c r="AK29" s="28">
        <f t="shared" si="2"/>
        <v>8</v>
      </c>
      <c r="AL29" s="21"/>
      <c r="AM29" s="80">
        <f t="shared" si="8"/>
        <v>0</v>
      </c>
      <c r="AN29" s="21"/>
      <c r="AO29" s="21"/>
      <c r="AP29" s="21">
        <f t="shared" si="3"/>
        <v>40</v>
      </c>
      <c r="AQ29" s="102">
        <f t="shared" si="11"/>
        <v>123</v>
      </c>
      <c r="AR29" s="80">
        <f t="shared" si="9"/>
        <v>1</v>
      </c>
      <c r="AS29" s="95" t="s">
        <v>184</v>
      </c>
    </row>
    <row r="30" spans="1:45" s="5" customFormat="1" ht="15.75" x14ac:dyDescent="0.25">
      <c r="A30" s="10"/>
      <c r="B30" s="10"/>
      <c r="C30" s="10"/>
      <c r="D30" s="10"/>
      <c r="E30" s="13" t="s">
        <v>190</v>
      </c>
      <c r="F30" s="10"/>
      <c r="G30" s="10"/>
      <c r="H30" s="10"/>
      <c r="I30" s="10"/>
      <c r="J30" s="10"/>
      <c r="K30" s="10"/>
      <c r="L30" s="15"/>
      <c r="M30" s="15"/>
      <c r="N30" s="15"/>
      <c r="O30" s="15"/>
      <c r="P30" s="15"/>
      <c r="Q30" s="10"/>
      <c r="R30" s="10"/>
      <c r="S30" s="10"/>
      <c r="T30" s="10"/>
      <c r="U30" s="10"/>
      <c r="V30" s="15"/>
      <c r="W30" s="15"/>
      <c r="X30" s="15">
        <f>AVERAGE(X14:X29)*80%</f>
        <v>0.68967408369408378</v>
      </c>
      <c r="Y30" s="15"/>
      <c r="Z30" s="15"/>
      <c r="AA30" s="15"/>
      <c r="AB30" s="15"/>
      <c r="AC30" s="103">
        <f>AVERAGE(AC14:AC29)*80%</f>
        <v>0.77033333333333331</v>
      </c>
      <c r="AD30" s="15"/>
      <c r="AE30" s="15"/>
      <c r="AF30" s="15"/>
      <c r="AG30" s="15"/>
      <c r="AH30" s="103">
        <f>AVERAGE(AH14:AH29)*80%</f>
        <v>0.71359096028873548</v>
      </c>
      <c r="AI30" s="15"/>
      <c r="AJ30" s="15"/>
      <c r="AK30" s="15"/>
      <c r="AL30" s="15"/>
      <c r="AM30" s="15">
        <f>AVERAGE(AM14:AM29)*80%</f>
        <v>0</v>
      </c>
      <c r="AN30" s="10"/>
      <c r="AO30" s="10"/>
      <c r="AP30" s="16"/>
      <c r="AQ30" s="16"/>
      <c r="AR30" s="103">
        <f>AVERAGE(AR14:AR29)*80%</f>
        <v>0.67919301893823247</v>
      </c>
      <c r="AS30" s="10"/>
    </row>
    <row r="31" spans="1:45" s="29" customFormat="1" ht="225" customHeight="1" x14ac:dyDescent="0.25">
      <c r="A31" s="30">
        <v>7</v>
      </c>
      <c r="B31" s="27" t="s">
        <v>191</v>
      </c>
      <c r="C31" s="27" t="s">
        <v>192</v>
      </c>
      <c r="D31" s="63" t="s">
        <v>193</v>
      </c>
      <c r="E31" s="64" t="s">
        <v>194</v>
      </c>
      <c r="F31" s="64" t="s">
        <v>195</v>
      </c>
      <c r="G31" s="64" t="s">
        <v>196</v>
      </c>
      <c r="H31" s="64" t="s">
        <v>197</v>
      </c>
      <c r="I31" s="65" t="s">
        <v>198</v>
      </c>
      <c r="J31" s="64" t="s">
        <v>199</v>
      </c>
      <c r="K31" s="64" t="s">
        <v>200</v>
      </c>
      <c r="L31" s="66" t="s">
        <v>201</v>
      </c>
      <c r="M31" s="67">
        <v>0.8</v>
      </c>
      <c r="N31" s="66" t="s">
        <v>201</v>
      </c>
      <c r="O31" s="68">
        <v>0.8</v>
      </c>
      <c r="P31" s="68">
        <v>0.8</v>
      </c>
      <c r="Q31" s="69" t="s">
        <v>70</v>
      </c>
      <c r="R31" s="69" t="s">
        <v>202</v>
      </c>
      <c r="S31" s="64" t="s">
        <v>203</v>
      </c>
      <c r="T31" s="64" t="s">
        <v>120</v>
      </c>
      <c r="U31" s="70" t="s">
        <v>204</v>
      </c>
      <c r="V31" s="28" t="str">
        <f>L31</f>
        <v>No programada</v>
      </c>
      <c r="W31" s="27" t="s">
        <v>61</v>
      </c>
      <c r="X31" s="21" t="s">
        <v>61</v>
      </c>
      <c r="Y31" s="27" t="s">
        <v>61</v>
      </c>
      <c r="Z31" s="27" t="s">
        <v>61</v>
      </c>
      <c r="AA31" s="71">
        <f>M31</f>
        <v>0.8</v>
      </c>
      <c r="AB31" s="86">
        <v>0.96</v>
      </c>
      <c r="AC31" s="80">
        <f t="shared" si="5"/>
        <v>1</v>
      </c>
      <c r="AD31" s="97" t="s">
        <v>205</v>
      </c>
      <c r="AE31" s="99" t="s">
        <v>206</v>
      </c>
      <c r="AF31" s="112" t="str">
        <f>N31</f>
        <v>No programada</v>
      </c>
      <c r="AG31" s="27" t="s">
        <v>201</v>
      </c>
      <c r="AH31" s="79" t="s">
        <v>201</v>
      </c>
      <c r="AI31" s="27" t="s">
        <v>201</v>
      </c>
      <c r="AJ31" s="27" t="s">
        <v>201</v>
      </c>
      <c r="AK31" s="71">
        <f>O31</f>
        <v>0.8</v>
      </c>
      <c r="AL31" s="27"/>
      <c r="AM31" s="80">
        <f t="shared" ref="AM31" si="13">IF(AL31/AK31&gt;100%,100%,AL31/AK31)</f>
        <v>0</v>
      </c>
      <c r="AN31" s="27"/>
      <c r="AO31" s="27"/>
      <c r="AP31" s="71">
        <f>P31</f>
        <v>0.8</v>
      </c>
      <c r="AQ31" s="86">
        <f>AVERAGE(AB31,AL31)</f>
        <v>0.96</v>
      </c>
      <c r="AR31" s="80">
        <f>IF(AQ31/AP31&gt;100%,100%,AQ31/AP31)</f>
        <v>1</v>
      </c>
      <c r="AS31" s="98" t="s">
        <v>205</v>
      </c>
    </row>
    <row r="32" spans="1:45" s="29" customFormat="1" ht="105" x14ac:dyDescent="0.25">
      <c r="A32" s="30">
        <v>7</v>
      </c>
      <c r="B32" s="27" t="s">
        <v>191</v>
      </c>
      <c r="C32" s="27" t="s">
        <v>192</v>
      </c>
      <c r="D32" s="72" t="s">
        <v>207</v>
      </c>
      <c r="E32" s="69" t="s">
        <v>208</v>
      </c>
      <c r="F32" s="69" t="s">
        <v>195</v>
      </c>
      <c r="G32" s="69"/>
      <c r="H32" s="69" t="s">
        <v>209</v>
      </c>
      <c r="I32" s="69" t="s">
        <v>210</v>
      </c>
      <c r="J32" s="69" t="s">
        <v>199</v>
      </c>
      <c r="K32" s="69" t="s">
        <v>211</v>
      </c>
      <c r="L32" s="73">
        <v>1</v>
      </c>
      <c r="M32" s="73">
        <v>1</v>
      </c>
      <c r="N32" s="73">
        <v>1</v>
      </c>
      <c r="O32" s="74">
        <v>1</v>
      </c>
      <c r="P32" s="74">
        <v>1</v>
      </c>
      <c r="Q32" s="69" t="s">
        <v>70</v>
      </c>
      <c r="R32" s="69" t="s">
        <v>212</v>
      </c>
      <c r="S32" s="69" t="s">
        <v>213</v>
      </c>
      <c r="T32" s="64" t="s">
        <v>120</v>
      </c>
      <c r="U32" s="70" t="s">
        <v>214</v>
      </c>
      <c r="V32" s="71">
        <f t="shared" ref="V32:V37" si="14">L32</f>
        <v>1</v>
      </c>
      <c r="W32" s="79">
        <v>0.63639999999999997</v>
      </c>
      <c r="X32" s="80">
        <f>IF(W32/V32&gt;100%,100%,W32/V32)</f>
        <v>0.63639999999999997</v>
      </c>
      <c r="Y32" s="27" t="s">
        <v>215</v>
      </c>
      <c r="Z32" s="27" t="s">
        <v>216</v>
      </c>
      <c r="AA32" s="71">
        <f t="shared" ref="AA32:AA37" si="15">M32</f>
        <v>1</v>
      </c>
      <c r="AB32" s="79">
        <v>0.70369999999999999</v>
      </c>
      <c r="AC32" s="80">
        <f t="shared" si="5"/>
        <v>0.70369999999999999</v>
      </c>
      <c r="AD32" s="27" t="s">
        <v>217</v>
      </c>
      <c r="AE32" s="99" t="s">
        <v>218</v>
      </c>
      <c r="AF32" s="78">
        <f t="shared" ref="AF32:AF37" si="16">N32</f>
        <v>1</v>
      </c>
      <c r="AG32" s="131">
        <v>0.70369999999999999</v>
      </c>
      <c r="AH32" s="79">
        <f t="shared" ref="AH32:AH37" si="17">IF(AG32/AF32&gt;100%,100%,AG32/AF32)</f>
        <v>0.70369999999999999</v>
      </c>
      <c r="AI32" s="27" t="s">
        <v>288</v>
      </c>
      <c r="AJ32" s="27" t="s">
        <v>289</v>
      </c>
      <c r="AK32" s="71">
        <f t="shared" ref="AK32:AK37" si="18">O32</f>
        <v>1</v>
      </c>
      <c r="AL32" s="27"/>
      <c r="AM32" s="80"/>
      <c r="AN32" s="27"/>
      <c r="AO32" s="27"/>
      <c r="AP32" s="71">
        <f t="shared" ref="AP32:AP37" si="19">P32</f>
        <v>1</v>
      </c>
      <c r="AQ32" s="86">
        <f>AVERAGE(W32,AB32,AG32,AL32)</f>
        <v>0.68126666666666669</v>
      </c>
      <c r="AR32" s="80">
        <f>IF(AQ32/AP32&gt;100%,100%,AQ32/AP32)</f>
        <v>0.68126666666666669</v>
      </c>
      <c r="AS32" s="27" t="s">
        <v>217</v>
      </c>
    </row>
    <row r="33" spans="1:45" s="29" customFormat="1" ht="150" x14ac:dyDescent="0.25">
      <c r="A33" s="30">
        <v>7</v>
      </c>
      <c r="B33" s="27" t="s">
        <v>191</v>
      </c>
      <c r="C33" s="27" t="s">
        <v>219</v>
      </c>
      <c r="D33" s="72" t="s">
        <v>220</v>
      </c>
      <c r="E33" s="69" t="s">
        <v>221</v>
      </c>
      <c r="F33" s="69" t="s">
        <v>195</v>
      </c>
      <c r="G33" s="69" t="s">
        <v>222</v>
      </c>
      <c r="H33" s="69" t="s">
        <v>223</v>
      </c>
      <c r="I33" s="69" t="s">
        <v>224</v>
      </c>
      <c r="J33" s="69" t="s">
        <v>199</v>
      </c>
      <c r="K33" s="69" t="s">
        <v>225</v>
      </c>
      <c r="L33" s="66" t="s">
        <v>201</v>
      </c>
      <c r="M33" s="67">
        <v>1</v>
      </c>
      <c r="N33" s="67">
        <v>1</v>
      </c>
      <c r="O33" s="68">
        <v>1</v>
      </c>
      <c r="P33" s="68">
        <v>1</v>
      </c>
      <c r="Q33" s="69" t="s">
        <v>70</v>
      </c>
      <c r="R33" s="69" t="s">
        <v>226</v>
      </c>
      <c r="S33" s="69" t="s">
        <v>227</v>
      </c>
      <c r="T33" s="64" t="s">
        <v>120</v>
      </c>
      <c r="U33" s="70" t="s">
        <v>228</v>
      </c>
      <c r="V33" s="28" t="str">
        <f t="shared" si="14"/>
        <v>No programada</v>
      </c>
      <c r="W33" s="27" t="s">
        <v>61</v>
      </c>
      <c r="X33" s="21" t="s">
        <v>61</v>
      </c>
      <c r="Y33" s="27" t="s">
        <v>61</v>
      </c>
      <c r="Z33" s="27" t="s">
        <v>61</v>
      </c>
      <c r="AA33" s="71">
        <f t="shared" si="15"/>
        <v>1</v>
      </c>
      <c r="AB33" s="86">
        <v>0.96519999999999995</v>
      </c>
      <c r="AC33" s="80">
        <f t="shared" si="5"/>
        <v>0.96519999999999995</v>
      </c>
      <c r="AD33" s="27" t="s">
        <v>229</v>
      </c>
      <c r="AE33" s="27" t="s">
        <v>230</v>
      </c>
      <c r="AF33" s="78">
        <f t="shared" si="16"/>
        <v>1</v>
      </c>
      <c r="AG33" s="131">
        <v>1</v>
      </c>
      <c r="AH33" s="79">
        <f t="shared" si="17"/>
        <v>1</v>
      </c>
      <c r="AI33" s="27" t="s">
        <v>290</v>
      </c>
      <c r="AJ33" s="27" t="s">
        <v>291</v>
      </c>
      <c r="AK33" s="71">
        <f t="shared" si="18"/>
        <v>1</v>
      </c>
      <c r="AL33" s="27"/>
      <c r="AM33" s="80"/>
      <c r="AN33" s="27"/>
      <c r="AO33" s="27"/>
      <c r="AP33" s="71">
        <f t="shared" si="19"/>
        <v>1</v>
      </c>
      <c r="AQ33" s="86">
        <f>AVERAGE(AB33,AG33,AL33)</f>
        <v>0.98259999999999992</v>
      </c>
      <c r="AR33" s="80">
        <f t="shared" ref="AR33:AR37" si="20">IF(AQ33/AP33&gt;100%,100%,AQ33/AP33)</f>
        <v>0.98259999999999992</v>
      </c>
      <c r="AS33" s="27" t="s">
        <v>229</v>
      </c>
    </row>
    <row r="34" spans="1:45" s="29" customFormat="1" ht="105" x14ac:dyDescent="0.25">
      <c r="A34" s="30">
        <v>7</v>
      </c>
      <c r="B34" s="27" t="s">
        <v>191</v>
      </c>
      <c r="C34" s="27" t="s">
        <v>192</v>
      </c>
      <c r="D34" s="72" t="s">
        <v>231</v>
      </c>
      <c r="E34" s="69" t="s">
        <v>232</v>
      </c>
      <c r="F34" s="69" t="s">
        <v>195</v>
      </c>
      <c r="G34" s="69" t="s">
        <v>233</v>
      </c>
      <c r="H34" s="69" t="s">
        <v>234</v>
      </c>
      <c r="I34" s="69" t="s">
        <v>210</v>
      </c>
      <c r="J34" s="69" t="s">
        <v>101</v>
      </c>
      <c r="K34" s="69" t="s">
        <v>233</v>
      </c>
      <c r="L34" s="67">
        <v>1</v>
      </c>
      <c r="M34" s="67">
        <v>1</v>
      </c>
      <c r="N34" s="66" t="s">
        <v>201</v>
      </c>
      <c r="O34" s="68" t="s">
        <v>201</v>
      </c>
      <c r="P34" s="68">
        <v>1</v>
      </c>
      <c r="Q34" s="69" t="s">
        <v>235</v>
      </c>
      <c r="R34" s="69" t="s">
        <v>236</v>
      </c>
      <c r="S34" s="69" t="s">
        <v>236</v>
      </c>
      <c r="T34" s="64" t="s">
        <v>120</v>
      </c>
      <c r="U34" s="70" t="s">
        <v>214</v>
      </c>
      <c r="V34" s="71">
        <f t="shared" si="14"/>
        <v>1</v>
      </c>
      <c r="W34" s="83">
        <v>1</v>
      </c>
      <c r="X34" s="80">
        <f t="shared" ref="X34:X37" si="21">IF(W34/V34&gt;100%,100%,W34/V34)</f>
        <v>1</v>
      </c>
      <c r="Y34" s="27" t="s">
        <v>237</v>
      </c>
      <c r="Z34" s="27" t="s">
        <v>238</v>
      </c>
      <c r="AA34" s="71">
        <f t="shared" si="15"/>
        <v>1</v>
      </c>
      <c r="AB34" s="86">
        <v>1</v>
      </c>
      <c r="AC34" s="80">
        <f t="shared" si="5"/>
        <v>1</v>
      </c>
      <c r="AD34" s="27" t="s">
        <v>239</v>
      </c>
      <c r="AE34" s="30" t="s">
        <v>240</v>
      </c>
      <c r="AF34" s="112" t="str">
        <f t="shared" si="16"/>
        <v>No programada</v>
      </c>
      <c r="AG34" s="86" t="s">
        <v>201</v>
      </c>
      <c r="AH34" s="79" t="s">
        <v>201</v>
      </c>
      <c r="AI34" s="27" t="s">
        <v>201</v>
      </c>
      <c r="AJ34" s="27" t="s">
        <v>201</v>
      </c>
      <c r="AK34" s="28" t="str">
        <f t="shared" si="18"/>
        <v>No programada</v>
      </c>
      <c r="AL34" s="86">
        <v>0</v>
      </c>
      <c r="AM34" s="80">
        <v>0</v>
      </c>
      <c r="AN34" s="27"/>
      <c r="AO34" s="27"/>
      <c r="AP34" s="71">
        <f t="shared" si="19"/>
        <v>1</v>
      </c>
      <c r="AQ34" s="86">
        <f>AVERAGE(W34,AB34)</f>
        <v>1</v>
      </c>
      <c r="AR34" s="80">
        <f t="shared" si="20"/>
        <v>1</v>
      </c>
      <c r="AS34" s="27" t="s">
        <v>239</v>
      </c>
    </row>
    <row r="35" spans="1:45" s="29" customFormat="1" ht="120" x14ac:dyDescent="0.25">
      <c r="A35" s="30">
        <v>7</v>
      </c>
      <c r="B35" s="27" t="s">
        <v>191</v>
      </c>
      <c r="C35" s="27" t="s">
        <v>192</v>
      </c>
      <c r="D35" s="72" t="s">
        <v>241</v>
      </c>
      <c r="E35" s="69" t="s">
        <v>242</v>
      </c>
      <c r="F35" s="69" t="s">
        <v>195</v>
      </c>
      <c r="G35" s="69" t="s">
        <v>243</v>
      </c>
      <c r="H35" s="69" t="s">
        <v>244</v>
      </c>
      <c r="I35" s="69" t="s">
        <v>118</v>
      </c>
      <c r="J35" s="69" t="s">
        <v>129</v>
      </c>
      <c r="K35" s="69" t="s">
        <v>243</v>
      </c>
      <c r="L35" s="75">
        <v>0</v>
      </c>
      <c r="M35" s="75">
        <v>1</v>
      </c>
      <c r="N35" s="76">
        <v>1</v>
      </c>
      <c r="O35" s="77">
        <v>0</v>
      </c>
      <c r="P35" s="77">
        <v>2</v>
      </c>
      <c r="Q35" s="69" t="s">
        <v>235</v>
      </c>
      <c r="R35" s="69" t="s">
        <v>236</v>
      </c>
      <c r="S35" s="69" t="s">
        <v>236</v>
      </c>
      <c r="T35" s="64" t="s">
        <v>120</v>
      </c>
      <c r="U35" s="64" t="s">
        <v>120</v>
      </c>
      <c r="V35" s="28">
        <f t="shared" si="14"/>
        <v>0</v>
      </c>
      <c r="W35" s="27" t="s">
        <v>61</v>
      </c>
      <c r="X35" s="80" t="s">
        <v>61</v>
      </c>
      <c r="Y35" s="27" t="s">
        <v>61</v>
      </c>
      <c r="Z35" s="27" t="s">
        <v>61</v>
      </c>
      <c r="AA35" s="28">
        <f t="shared" si="15"/>
        <v>1</v>
      </c>
      <c r="AB35" s="27">
        <v>1</v>
      </c>
      <c r="AC35" s="80">
        <f t="shared" si="5"/>
        <v>1</v>
      </c>
      <c r="AD35" s="100" t="s">
        <v>245</v>
      </c>
      <c r="AE35" s="99" t="s">
        <v>246</v>
      </c>
      <c r="AF35" s="112">
        <f>N35</f>
        <v>1</v>
      </c>
      <c r="AG35" s="27">
        <v>1</v>
      </c>
      <c r="AH35" s="79">
        <f t="shared" si="17"/>
        <v>1</v>
      </c>
      <c r="AI35" s="27" t="s">
        <v>292</v>
      </c>
      <c r="AJ35" s="27" t="s">
        <v>293</v>
      </c>
      <c r="AK35" s="28">
        <f t="shared" si="18"/>
        <v>0</v>
      </c>
      <c r="AL35" s="27"/>
      <c r="AM35" s="80"/>
      <c r="AN35" s="27"/>
      <c r="AO35" s="27"/>
      <c r="AP35" s="21">
        <f t="shared" si="19"/>
        <v>2</v>
      </c>
      <c r="AQ35" s="112">
        <f>SUM(AB35,AG35)</f>
        <v>2</v>
      </c>
      <c r="AR35" s="80">
        <f t="shared" si="20"/>
        <v>1</v>
      </c>
      <c r="AS35" s="99" t="s">
        <v>246</v>
      </c>
    </row>
    <row r="36" spans="1:45" s="128" customFormat="1" ht="135" x14ac:dyDescent="0.25">
      <c r="A36" s="115">
        <v>5</v>
      </c>
      <c r="B36" s="116" t="s">
        <v>247</v>
      </c>
      <c r="C36" s="116" t="s">
        <v>248</v>
      </c>
      <c r="D36" s="117" t="s">
        <v>249</v>
      </c>
      <c r="E36" s="118" t="s">
        <v>250</v>
      </c>
      <c r="F36" s="118" t="s">
        <v>195</v>
      </c>
      <c r="G36" s="118" t="s">
        <v>251</v>
      </c>
      <c r="H36" s="118" t="s">
        <v>252</v>
      </c>
      <c r="I36" s="118" t="s">
        <v>210</v>
      </c>
      <c r="J36" s="118" t="s">
        <v>54</v>
      </c>
      <c r="K36" s="118" t="s">
        <v>251</v>
      </c>
      <c r="L36" s="119">
        <v>0.33</v>
      </c>
      <c r="M36" s="119">
        <v>0.67</v>
      </c>
      <c r="N36" s="119">
        <v>0.84</v>
      </c>
      <c r="O36" s="120">
        <v>1</v>
      </c>
      <c r="P36" s="120">
        <v>1</v>
      </c>
      <c r="Q36" s="118" t="s">
        <v>70</v>
      </c>
      <c r="R36" s="118" t="s">
        <v>253</v>
      </c>
      <c r="S36" s="118" t="s">
        <v>254</v>
      </c>
      <c r="T36" s="121" t="s">
        <v>120</v>
      </c>
      <c r="U36" s="122" t="s">
        <v>255</v>
      </c>
      <c r="V36" s="123">
        <f t="shared" si="14"/>
        <v>0.33</v>
      </c>
      <c r="W36" s="124">
        <v>0.84379999999999999</v>
      </c>
      <c r="X36" s="125">
        <f t="shared" si="21"/>
        <v>1</v>
      </c>
      <c r="Y36" s="126" t="s">
        <v>256</v>
      </c>
      <c r="Z36" s="126"/>
      <c r="AA36" s="123">
        <f t="shared" si="15"/>
        <v>0.67</v>
      </c>
      <c r="AB36" s="126" t="s">
        <v>264</v>
      </c>
      <c r="AC36" s="125" t="s">
        <v>264</v>
      </c>
      <c r="AD36" s="126" t="s">
        <v>265</v>
      </c>
      <c r="AE36" s="126"/>
      <c r="AF36" s="123">
        <f t="shared" si="16"/>
        <v>0.84</v>
      </c>
      <c r="AG36" s="126" t="s">
        <v>201</v>
      </c>
      <c r="AH36" s="125" t="s">
        <v>201</v>
      </c>
      <c r="AI36" s="126" t="s">
        <v>297</v>
      </c>
      <c r="AJ36" s="126" t="s">
        <v>298</v>
      </c>
      <c r="AK36" s="123">
        <f t="shared" si="18"/>
        <v>1</v>
      </c>
      <c r="AL36" s="126"/>
      <c r="AM36" s="127"/>
      <c r="AN36" s="126"/>
      <c r="AO36" s="126"/>
      <c r="AP36" s="123">
        <f t="shared" si="19"/>
        <v>1</v>
      </c>
      <c r="AQ36" s="130">
        <v>1</v>
      </c>
      <c r="AR36" s="125">
        <f t="shared" si="20"/>
        <v>1</v>
      </c>
      <c r="AS36" s="116" t="s">
        <v>297</v>
      </c>
    </row>
    <row r="37" spans="1:45" s="128" customFormat="1" ht="144" customHeight="1" x14ac:dyDescent="0.25">
      <c r="A37" s="115">
        <v>5</v>
      </c>
      <c r="B37" s="116" t="s">
        <v>247</v>
      </c>
      <c r="C37" s="116" t="s">
        <v>248</v>
      </c>
      <c r="D37" s="117" t="s">
        <v>257</v>
      </c>
      <c r="E37" s="118" t="s">
        <v>258</v>
      </c>
      <c r="F37" s="118" t="s">
        <v>195</v>
      </c>
      <c r="G37" s="118" t="s">
        <v>251</v>
      </c>
      <c r="H37" s="118" t="s">
        <v>259</v>
      </c>
      <c r="I37" s="118" t="s">
        <v>118</v>
      </c>
      <c r="J37" s="118" t="s">
        <v>54</v>
      </c>
      <c r="K37" s="118" t="s">
        <v>251</v>
      </c>
      <c r="L37" s="119">
        <v>0.2</v>
      </c>
      <c r="M37" s="119">
        <v>0.4</v>
      </c>
      <c r="N37" s="119">
        <v>0.6</v>
      </c>
      <c r="O37" s="120">
        <v>0.8</v>
      </c>
      <c r="P37" s="120">
        <v>0.8</v>
      </c>
      <c r="Q37" s="118" t="s">
        <v>70</v>
      </c>
      <c r="R37" s="118" t="s">
        <v>253</v>
      </c>
      <c r="S37" s="118" t="s">
        <v>260</v>
      </c>
      <c r="T37" s="121" t="s">
        <v>120</v>
      </c>
      <c r="U37" s="122" t="s">
        <v>255</v>
      </c>
      <c r="V37" s="123">
        <f t="shared" si="14"/>
        <v>0.2</v>
      </c>
      <c r="W37" s="124">
        <v>0.78469999999999995</v>
      </c>
      <c r="X37" s="125">
        <f t="shared" si="21"/>
        <v>1</v>
      </c>
      <c r="Y37" s="126" t="s">
        <v>261</v>
      </c>
      <c r="Z37" s="126"/>
      <c r="AA37" s="123">
        <f t="shared" si="15"/>
        <v>0.4</v>
      </c>
      <c r="AB37" s="129">
        <v>0.89</v>
      </c>
      <c r="AC37" s="125">
        <f>IF(AB37/AA37&gt;100%,100%,AB37/AA37)</f>
        <v>1</v>
      </c>
      <c r="AD37" s="126" t="s">
        <v>265</v>
      </c>
      <c r="AE37" s="126"/>
      <c r="AF37" s="123">
        <f t="shared" si="16"/>
        <v>0.6</v>
      </c>
      <c r="AG37" s="129">
        <v>0.93</v>
      </c>
      <c r="AH37" s="125">
        <f t="shared" si="17"/>
        <v>1</v>
      </c>
      <c r="AI37" s="126" t="s">
        <v>299</v>
      </c>
      <c r="AJ37" s="126" t="s">
        <v>299</v>
      </c>
      <c r="AK37" s="123">
        <f t="shared" si="18"/>
        <v>0.8</v>
      </c>
      <c r="AL37" s="126"/>
      <c r="AM37" s="127"/>
      <c r="AN37" s="126"/>
      <c r="AO37" s="126"/>
      <c r="AP37" s="123">
        <f t="shared" si="19"/>
        <v>0.8</v>
      </c>
      <c r="AQ37" s="130">
        <v>0.93</v>
      </c>
      <c r="AR37" s="125">
        <f t="shared" si="20"/>
        <v>1</v>
      </c>
      <c r="AS37" s="126" t="s">
        <v>299</v>
      </c>
    </row>
    <row r="38" spans="1:45" s="5" customFormat="1" ht="15.75" x14ac:dyDescent="0.25">
      <c r="A38" s="10"/>
      <c r="B38" s="10"/>
      <c r="C38" s="10"/>
      <c r="D38" s="10"/>
      <c r="E38" s="11" t="s">
        <v>262</v>
      </c>
      <c r="F38" s="11"/>
      <c r="G38" s="11"/>
      <c r="H38" s="11"/>
      <c r="I38" s="11"/>
      <c r="J38" s="11"/>
      <c r="K38" s="11"/>
      <c r="L38" s="12"/>
      <c r="M38" s="12"/>
      <c r="N38" s="12"/>
      <c r="O38" s="12"/>
      <c r="P38" s="12"/>
      <c r="Q38" s="11"/>
      <c r="R38" s="10"/>
      <c r="S38" s="10"/>
      <c r="T38" s="10"/>
      <c r="U38" s="10"/>
      <c r="V38" s="12"/>
      <c r="W38" s="12"/>
      <c r="X38" s="85">
        <f>AVERAGE(X31:X37)*20%</f>
        <v>0.18182000000000001</v>
      </c>
      <c r="Y38" s="10"/>
      <c r="Z38" s="10"/>
      <c r="AA38" s="12"/>
      <c r="AB38" s="12"/>
      <c r="AC38" s="85">
        <f>AVERAGE(AC31:AC37)*20%</f>
        <v>0.18896333333333334</v>
      </c>
      <c r="AD38" s="10"/>
      <c r="AE38" s="10"/>
      <c r="AF38" s="12"/>
      <c r="AG38" s="12"/>
      <c r="AH38" s="85">
        <f>AVERAGE(AH31:AH37)*20%</f>
        <v>0.18518500000000002</v>
      </c>
      <c r="AI38" s="10"/>
      <c r="AJ38" s="10"/>
      <c r="AK38" s="12"/>
      <c r="AL38" s="12"/>
      <c r="AM38" s="14" t="e">
        <f>AVERAGE(#REF!)*20%</f>
        <v>#REF!</v>
      </c>
      <c r="AN38" s="10"/>
      <c r="AO38" s="10"/>
      <c r="AP38" s="17"/>
      <c r="AQ38" s="17"/>
      <c r="AR38" s="85">
        <f>AVERAGE(AR31:AR37)*20%</f>
        <v>0.1903961904761905</v>
      </c>
      <c r="AS38" s="10"/>
    </row>
    <row r="39" spans="1:45" s="9" customFormat="1" ht="18.75" x14ac:dyDescent="0.3">
      <c r="A39" s="6"/>
      <c r="B39" s="6"/>
      <c r="C39" s="6"/>
      <c r="D39" s="6"/>
      <c r="E39" s="7" t="s">
        <v>263</v>
      </c>
      <c r="F39" s="6"/>
      <c r="G39" s="6"/>
      <c r="H39" s="6"/>
      <c r="I39" s="6"/>
      <c r="J39" s="6"/>
      <c r="K39" s="6"/>
      <c r="L39" s="8"/>
      <c r="M39" s="8"/>
      <c r="N39" s="8"/>
      <c r="O39" s="8"/>
      <c r="P39" s="8"/>
      <c r="Q39" s="6"/>
      <c r="R39" s="6"/>
      <c r="S39" s="6"/>
      <c r="T39" s="6"/>
      <c r="U39" s="6"/>
      <c r="V39" s="8"/>
      <c r="W39" s="8"/>
      <c r="X39" s="87">
        <f>X30+X38</f>
        <v>0.87149408369408377</v>
      </c>
      <c r="Y39" s="6"/>
      <c r="Z39" s="6"/>
      <c r="AA39" s="8"/>
      <c r="AB39" s="8"/>
      <c r="AC39" s="87">
        <f>AC30+AC38</f>
        <v>0.95929666666666669</v>
      </c>
      <c r="AD39" s="6"/>
      <c r="AE39" s="6"/>
      <c r="AF39" s="8"/>
      <c r="AG39" s="8"/>
      <c r="AH39" s="87">
        <f>AH30+AH38</f>
        <v>0.89877596028873552</v>
      </c>
      <c r="AI39" s="6"/>
      <c r="AJ39" s="6"/>
      <c r="AK39" s="8"/>
      <c r="AL39" s="8"/>
      <c r="AM39" s="19" t="e">
        <f>AM30+AM38</f>
        <v>#REF!</v>
      </c>
      <c r="AN39" s="6"/>
      <c r="AO39" s="6"/>
      <c r="AP39" s="18"/>
      <c r="AQ39" s="18"/>
      <c r="AR39" s="87">
        <f>AR30+AR38</f>
        <v>0.86958920941442297</v>
      </c>
      <c r="AS39" s="6"/>
    </row>
    <row r="42" spans="1:45" x14ac:dyDescent="0.25">
      <c r="T42" s="84"/>
      <c r="U42" s="84"/>
    </row>
  </sheetData>
  <mergeCells count="19">
    <mergeCell ref="V11:Z12"/>
    <mergeCell ref="AA11:AE12"/>
    <mergeCell ref="AF11:AJ12"/>
    <mergeCell ref="AK11:AO12"/>
    <mergeCell ref="AP11:AS12"/>
    <mergeCell ref="A11:B12"/>
    <mergeCell ref="C11:C13"/>
    <mergeCell ref="A1:K1"/>
    <mergeCell ref="L1:P1"/>
    <mergeCell ref="D11:F12"/>
    <mergeCell ref="G11:Q12"/>
    <mergeCell ref="A2:K2"/>
    <mergeCell ref="H9:K9"/>
    <mergeCell ref="R11:U12"/>
    <mergeCell ref="F4:K4"/>
    <mergeCell ref="H5:K5"/>
    <mergeCell ref="H6:K6"/>
    <mergeCell ref="H7:K7"/>
    <mergeCell ref="H8:K8"/>
  </mergeCells>
  <dataValidations count="1">
    <dataValidation allowBlank="1" showInputMessage="1" showErrorMessage="1" error="Escriba un texto " promptTitle="Cualquier contenido" sqref="F13 F3:F10" xr:uid="{00000000-0002-0000-0000-000000000000}"/>
  </dataValidations>
  <hyperlinks>
    <hyperlink ref="AD35" r:id="rId1" xr:uid="{C525ED64-D9CA-49F1-B673-C8044E40E8DD}"/>
  </hyperlinks>
  <pageMargins left="0.7" right="0.7" top="0.75" bottom="0.75" header="0.3" footer="0.3"/>
  <pageSetup paperSize="9" orientation="portrait" r:id="rId2"/>
  <ignoredErrors>
    <ignoredError sqref="D14:D15" numberStoredAsText="1"/>
  </ignoredErrors>
  <drawing r:id="rId3"/>
  <legacyDrawing r:id="rId4"/>
  <extLst>
    <ext xmlns:x14="http://schemas.microsoft.com/office/spreadsheetml/2009/9/main" uri="{CCE6A557-97BC-4b89-ADB6-D9C93CAAB3DF}">
      <x14:dataValidations xmlns:xm="http://schemas.microsoft.com/office/excel/2006/main" count="1">
        <x14:dataValidation type="list" allowBlank="1" showInputMessage="1" showErrorMessage="1" error="Escriba un texto " promptTitle="Cualquier contenido" xr:uid="{00000000-0002-0000-0000-000001000000}">
          <x14:formula1>
            <xm:f>Listas!$A$2:$A$4</xm:f>
          </x14:formula1>
          <xm:sqref>F1 F11:F12 F14:F20 F22:F30 F38:F1048576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11.42578125" defaultRowHeight="15" x14ac:dyDescent="0.25"/>
  <cols>
    <col min="1" max="1" width="34.5703125" bestFit="1" customWidth="1"/>
  </cols>
  <sheetData>
    <row r="1" spans="1:1" x14ac:dyDescent="0.25">
      <c r="A1" t="s">
        <v>25</v>
      </c>
    </row>
    <row r="2" spans="1:1" x14ac:dyDescent="0.25">
      <c r="A2" t="s">
        <v>98</v>
      </c>
    </row>
    <row r="3" spans="1:1" x14ac:dyDescent="0.25">
      <c r="A3" t="s">
        <v>50</v>
      </c>
    </row>
    <row r="4" spans="1:1" x14ac:dyDescent="0.25">
      <c r="A4" t="s">
        <v>195</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0cb614e-b45f-4877-aa77-0fc3e5f2c8f0" xsi:nil="true"/>
    <lcf76f155ced4ddcb4097134ff3c332f xmlns="f8dc1254-f694-4df3-a50d-d4e607c93dc9">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479AF05B0CA4944BB83126E48AFF4035" ma:contentTypeVersion="15" ma:contentTypeDescription="Crear nuevo documento." ma:contentTypeScope="" ma:versionID="9d19657c730e78c3d355ddf0d62e8d13">
  <xsd:schema xmlns:xsd="http://www.w3.org/2001/XMLSchema" xmlns:xs="http://www.w3.org/2001/XMLSchema" xmlns:p="http://schemas.microsoft.com/office/2006/metadata/properties" xmlns:ns2="f8dc1254-f694-4df3-a50d-d4e607c93dc9" xmlns:ns3="20cb614e-b45f-4877-aa77-0fc3e5f2c8f0" targetNamespace="http://schemas.microsoft.com/office/2006/metadata/properties" ma:root="true" ma:fieldsID="17866b5252e4077bf448069177ed2070" ns2:_="" ns3:_="">
    <xsd:import namespace="f8dc1254-f694-4df3-a50d-d4e607c93dc9"/>
    <xsd:import namespace="20cb614e-b45f-4877-aa77-0fc3e5f2c8f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8dc1254-f694-4df3-a50d-d4e607c93dc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Etiquetas de imagen" ma:readOnly="false" ma:fieldId="{5cf76f15-5ced-4ddc-b409-7134ff3c332f}" ma:taxonomyMulti="true" ma:sspId="1310d8ee-99bf-4ea4-9dbe-e9e068685e8f"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20cb614e-b45f-4877-aa77-0fc3e5f2c8f0"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2" nillable="true" ma:displayName="Taxonomy Catch All Column" ma:hidden="true" ma:list="{d5d71684-cc2f-47e5-af77-6d773671f415}" ma:internalName="TaxCatchAll" ma:showField="CatchAllData" ma:web="20cb614e-b45f-4877-aa77-0fc3e5f2c8f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BD912C2-67FF-4F74-B857-B8D2F5FE6CA6}">
  <ds:schemaRefs>
    <ds:schemaRef ds:uri="http://schemas.microsoft.com/office/2006/documentManagement/types"/>
    <ds:schemaRef ds:uri="http://purl.org/dc/dcmitype/"/>
    <ds:schemaRef ds:uri="http://purl.org/dc/elements/1.1/"/>
    <ds:schemaRef ds:uri="http://purl.org/dc/terms/"/>
    <ds:schemaRef ds:uri="http://schemas.openxmlformats.org/package/2006/metadata/core-properties"/>
    <ds:schemaRef ds:uri="http://schemas.microsoft.com/office/infopath/2007/PartnerControls"/>
    <ds:schemaRef ds:uri="20cb614e-b45f-4877-aa77-0fc3e5f2c8f0"/>
    <ds:schemaRef ds:uri="f8dc1254-f694-4df3-a50d-d4e607c93dc9"/>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265251AB-C88B-4079-B78F-2291AC2E7ABC}">
  <ds:schemaRefs>
    <ds:schemaRef ds:uri="http://schemas.microsoft.com/sharepoint/v3/contenttype/forms"/>
  </ds:schemaRefs>
</ds:datastoreItem>
</file>

<file path=customXml/itemProps3.xml><?xml version="1.0" encoding="utf-8"?>
<ds:datastoreItem xmlns:ds="http://schemas.openxmlformats.org/officeDocument/2006/customXml" ds:itemID="{383E95D7-8E0D-499B-8D1D-3327F4DF5ED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8dc1254-f694-4df3-a50d-d4e607c93dc9"/>
    <ds:schemaRef ds:uri="20cb614e-b45f-4877-aa77-0fc3e5f2c8f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Hoja1</vt:lpstr>
      <vt:lpstr>Listas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liliana casas</dc:creator>
  <cp:keywords/>
  <dc:description/>
  <cp:lastModifiedBy>Dora Elcy Guevara Agudelo</cp:lastModifiedBy>
  <cp:revision/>
  <dcterms:created xsi:type="dcterms:W3CDTF">2021-01-25T18:44:53Z</dcterms:created>
  <dcterms:modified xsi:type="dcterms:W3CDTF">2023-11-21T17:23:00Z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0x010100479AF05B0CA4944BB83126E48AFF4035</vt:lpwstr>
  </property>
  <property fmtid="{D5CDD505-2E9C-101B-9397-08002B2CF9AE}" pid="3" name="MediaServiceImageTags">
    <vt:lpwstr/>
  </property>
</Properties>
</file>