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dora.guevara\Downloads\"/>
    </mc:Choice>
  </mc:AlternateContent>
  <xr:revisionPtr revIDLastSave="0" documentId="8_{F0BF1E78-057B-46D1-94AF-4A3C77A6015C}" xr6:coauthVersionLast="47" xr6:coauthVersionMax="47" xr10:uidLastSave="{00000000-0000-0000-0000-000000000000}"/>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2" i="1" l="1"/>
  <c r="AQ21" i="1"/>
  <c r="AQ19" i="1"/>
  <c r="AP18" i="1"/>
  <c r="AQ34" i="1"/>
  <c r="AQ33" i="1"/>
  <c r="AQ31" i="1"/>
  <c r="AQ30" i="1"/>
  <c r="AQ27" i="1"/>
  <c r="AQ28" i="1"/>
  <c r="AQ25" i="1"/>
  <c r="AQ26" i="1"/>
  <c r="AQ22" i="1"/>
  <c r="AQ23" i="1"/>
  <c r="AQ24" i="1"/>
  <c r="AQ18" i="1"/>
  <c r="AR30" i="1"/>
  <c r="X37" i="1"/>
  <c r="AR32" i="1"/>
  <c r="AR33" i="1"/>
  <c r="AR34" i="1"/>
  <c r="AR31" i="1"/>
  <c r="X14" i="1"/>
  <c r="AH32" i="1"/>
  <c r="AH34" i="1"/>
  <c r="AH35" i="1"/>
  <c r="AH36" i="1"/>
  <c r="AH31" i="1"/>
  <c r="X33" i="1"/>
  <c r="X35" i="1"/>
  <c r="X36" i="1"/>
  <c r="AC31" i="1"/>
  <c r="AC32" i="1"/>
  <c r="AC33" i="1"/>
  <c r="AC34" i="1"/>
  <c r="AC21" i="1"/>
  <c r="AC22" i="1"/>
  <c r="AC23" i="1"/>
  <c r="AC24" i="1"/>
  <c r="AC25" i="1"/>
  <c r="AC26" i="1"/>
  <c r="AC27" i="1"/>
  <c r="AC28" i="1"/>
  <c r="AC30" i="1"/>
  <c r="X31" i="1"/>
  <c r="AP36" i="1"/>
  <c r="AK36" i="1"/>
  <c r="AF36" i="1"/>
  <c r="AA36" i="1"/>
  <c r="V36" i="1"/>
  <c r="AP35" i="1"/>
  <c r="AK35" i="1"/>
  <c r="AF35" i="1"/>
  <c r="AA35" i="1"/>
  <c r="V35" i="1"/>
  <c r="AP34" i="1"/>
  <c r="AK34" i="1"/>
  <c r="AF34" i="1"/>
  <c r="AA34" i="1"/>
  <c r="V34" i="1"/>
  <c r="AP33" i="1"/>
  <c r="AK33" i="1"/>
  <c r="AF33" i="1"/>
  <c r="AA33" i="1"/>
  <c r="V33" i="1"/>
  <c r="AP32" i="1"/>
  <c r="AK32" i="1"/>
  <c r="AF32" i="1"/>
  <c r="AA32" i="1"/>
  <c r="V32" i="1"/>
  <c r="AP31" i="1"/>
  <c r="AK31" i="1"/>
  <c r="AF31" i="1"/>
  <c r="AA31" i="1"/>
  <c r="V31" i="1"/>
  <c r="AP30" i="1"/>
  <c r="AM30" i="1"/>
  <c r="AK30" i="1"/>
  <c r="AF30" i="1"/>
  <c r="AH30" i="1" s="1"/>
  <c r="AA30" i="1"/>
  <c r="V30" i="1"/>
  <c r="P21" i="1"/>
  <c r="P22" i="1"/>
  <c r="P24" i="1"/>
  <c r="P25" i="1"/>
  <c r="P26" i="1"/>
  <c r="P27" i="1"/>
  <c r="P28" i="1"/>
  <c r="P23" i="1"/>
  <c r="AC37" i="1" l="1"/>
  <c r="AR37" i="1"/>
  <c r="AP13" i="1"/>
  <c r="AR13" i="1" s="1"/>
  <c r="AK13" i="1"/>
  <c r="AM13" i="1" s="1"/>
  <c r="AM37" i="1"/>
  <c r="AP28" i="1"/>
  <c r="AR28" i="1" s="1"/>
  <c r="AP27" i="1"/>
  <c r="AR27" i="1" s="1"/>
  <c r="AP26" i="1"/>
  <c r="AR26" i="1"/>
  <c r="AP25" i="1"/>
  <c r="AR25" i="1" s="1"/>
  <c r="AP24" i="1"/>
  <c r="AR24" i="1"/>
  <c r="AP23" i="1"/>
  <c r="AR23" i="1" s="1"/>
  <c r="AP22" i="1"/>
  <c r="AR22" i="1" s="1"/>
  <c r="AP21" i="1"/>
  <c r="AR21" i="1" s="1"/>
  <c r="AP20" i="1"/>
  <c r="AR20" i="1" s="1"/>
  <c r="AP19" i="1"/>
  <c r="AR19" i="1" s="1"/>
  <c r="AR18" i="1"/>
  <c r="AP17" i="1"/>
  <c r="AR17" i="1" s="1"/>
  <c r="AP16" i="1"/>
  <c r="AR16" i="1" s="1"/>
  <c r="AP15" i="1"/>
  <c r="AR15" i="1" s="1"/>
  <c r="AP14" i="1"/>
  <c r="AR14" i="1" s="1"/>
  <c r="AK28" i="1"/>
  <c r="AM28" i="1"/>
  <c r="AK27" i="1"/>
  <c r="AM27" i="1" s="1"/>
  <c r="AK26" i="1"/>
  <c r="AM26" i="1"/>
  <c r="AK25" i="1"/>
  <c r="AM25" i="1" s="1"/>
  <c r="AK24" i="1"/>
  <c r="AM24" i="1" s="1"/>
  <c r="AK23" i="1"/>
  <c r="AM23" i="1" s="1"/>
  <c r="AK22" i="1"/>
  <c r="AM22" i="1" s="1"/>
  <c r="AK21" i="1"/>
  <c r="AM21" i="1" s="1"/>
  <c r="AK20" i="1"/>
  <c r="AM20" i="1" s="1"/>
  <c r="AK19" i="1"/>
  <c r="AM19" i="1"/>
  <c r="AK18" i="1"/>
  <c r="AM18" i="1" s="1"/>
  <c r="AK17" i="1"/>
  <c r="AM17" i="1" s="1"/>
  <c r="AK16" i="1"/>
  <c r="AM16" i="1" s="1"/>
  <c r="AK15" i="1"/>
  <c r="AM15" i="1" s="1"/>
  <c r="AK14" i="1"/>
  <c r="AM14" i="1" s="1"/>
  <c r="AH37" i="1"/>
  <c r="AF28" i="1"/>
  <c r="AH28" i="1" s="1"/>
  <c r="AF27" i="1"/>
  <c r="AH27" i="1"/>
  <c r="AF26" i="1"/>
  <c r="AH26" i="1" s="1"/>
  <c r="AF25" i="1"/>
  <c r="AH25" i="1" s="1"/>
  <c r="AF24" i="1"/>
  <c r="AH24" i="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8" i="1"/>
  <c r="AA27" i="1"/>
  <c r="AA26" i="1"/>
  <c r="AA25" i="1"/>
  <c r="AA24" i="1"/>
  <c r="AA23" i="1"/>
  <c r="AA22" i="1"/>
  <c r="AA21" i="1"/>
  <c r="AA20" i="1"/>
  <c r="AC20" i="1" s="1"/>
  <c r="AA19" i="1"/>
  <c r="AC19" i="1" s="1"/>
  <c r="AA18" i="1"/>
  <c r="AC18" i="1" s="1"/>
  <c r="AA17" i="1"/>
  <c r="AC17" i="1" s="1"/>
  <c r="AA16" i="1"/>
  <c r="AC16" i="1"/>
  <c r="AA15" i="1"/>
  <c r="AC15" i="1" s="1"/>
  <c r="AA14" i="1"/>
  <c r="AC14" i="1" s="1"/>
  <c r="AA13" i="1"/>
  <c r="AC13" i="1" s="1"/>
  <c r="AC29" i="1" s="1"/>
  <c r="V28" i="1"/>
  <c r="X28" i="1" s="1"/>
  <c r="V27" i="1"/>
  <c r="X27" i="1" s="1"/>
  <c r="V26" i="1"/>
  <c r="X26" i="1" s="1"/>
  <c r="V25" i="1"/>
  <c r="X25" i="1" s="1"/>
  <c r="V24" i="1"/>
  <c r="X24" i="1" s="1"/>
  <c r="V23" i="1"/>
  <c r="X23" i="1" s="1"/>
  <c r="V22" i="1"/>
  <c r="X22" i="1" s="1"/>
  <c r="V21" i="1"/>
  <c r="X21" i="1" s="1"/>
  <c r="V20" i="1"/>
  <c r="V19" i="1"/>
  <c r="X19" i="1" s="1"/>
  <c r="V18" i="1"/>
  <c r="X18" i="1" s="1"/>
  <c r="V17" i="1"/>
  <c r="X17" i="1" s="1"/>
  <c r="V16" i="1"/>
  <c r="X16" i="1" s="1"/>
  <c r="V15" i="1"/>
  <c r="X15" i="1" s="1"/>
  <c r="V14" i="1"/>
  <c r="V13" i="1"/>
  <c r="X29" i="1" s="1"/>
  <c r="AR29" i="1" l="1"/>
  <c r="AR38" i="1" s="1"/>
  <c r="AC38" i="1"/>
  <c r="AM29" i="1"/>
  <c r="AM38" i="1" s="1"/>
  <c r="AH29" i="1"/>
  <c r="AH38" i="1" s="1"/>
  <c r="X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<sst xmlns="http://schemas.openxmlformats.org/spreadsheetml/2006/main" count="546" uniqueCount="272">
  <si>
    <r>
      <rPr>
        <b/>
        <sz val="14"/>
        <rFont val="Calibri Light"/>
        <family val="2"/>
        <scheme val="major"/>
      </rPr>
      <t>FORMULACIÓN Y SEGUIMIENTO PLANES DE GESTIÓN NIVEL LOCAL</t>
    </r>
    <r>
      <rPr>
        <b/>
        <sz val="11"/>
        <color theme="1"/>
        <rFont val="Calibri Light"/>
        <family val="2"/>
        <scheme val="major"/>
      </rPr>
      <t xml:space="preserve">
ALCALDÍA LOCAL DE SUBA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</si>
  <si>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</si>
  <si>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2023</t>
  </si>
  <si>
    <t>CONTROL DE CAMBIOS</t>
  </si>
  <si>
    <t>VERSIÓN</t>
  </si>
  <si>
    <t>FECHA</t>
  </si>
  <si>
    <t>DESCRIPCIÓN DE LA MODIFICACIÓN</t>
  </si>
  <si>
    <t>27 de enero 2023</t>
  </si>
  <si>
    <t>Publicación del plan de gestión aprobado. Caso HOLA: 292264</t>
  </si>
  <si>
    <t>26 de enero de 2023</t>
  </si>
  <si>
    <t xml:space="preserve">Para el primer trimteste de la vigencia 2023, el Plan de Gestión de la Alcaldia Local alcanzó un nivel de desempeño del 87% y del 35 % acumulado para la vigencia. Se corrige responsable de las metas No 8 y de la 13 a la 16 a cargo de la alcaldia Local.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</si>
  <si>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</si>
  <si>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</si>
  <si>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</si>
  <si>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</si>
  <si>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</si>
  <si>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</si>
  <si>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</si>
  <si>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</si>
  <si>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</si>
  <si>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</si>
  <si>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</si>
  <si>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</si>
  <si>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</si>
  <si>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</si>
  <si>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</si>
  <si>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</si>
  <si>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</si>
  <si>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</si>
  <si>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</si>
  <si>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</si>
  <si>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</si>
  <si>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</si>
  <si>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</si>
  <si>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</si>
  <si>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</si>
  <si>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</si>
  <si>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</si>
  <si>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</si>
  <si>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</si>
  <si>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</si>
  <si>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</si>
  <si>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</si>
  <si>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</si>
  <si>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</si>
  <si>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</si>
  <si>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</si>
  <si>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</si>
  <si>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</si>
  <si>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55% el avance de las metas del Plan de Desarrollo Local acumuladas al 30 de septiembre de 2023 (metas entregadas).</t>
  </si>
  <si>
    <t>Retadora (mejora)</t>
  </si>
  <si>
    <t>Avance cuplimiento metas Plan de Desarrollo Local (metas entregadas).</t>
  </si>
  <si>
    <t>% Avance metas Plan de Desarrollo Local acumulado al periodo evaluado (marzo, junio y septiembre)</t>
  </si>
  <si>
    <t>xxx % (resultado de cada Alcaldía Local al 31 de diciembre de 2022)</t>
  </si>
  <si>
    <t>Creciente</t>
  </si>
  <si>
    <t>Porcentaje</t>
  </si>
  <si>
    <t xml:space="preserve">Efectividad </t>
  </si>
  <si>
    <t>Reporte trimestral de avance del Plan de Desarrollo Local - PDL</t>
  </si>
  <si>
    <t>MUSI</t>
  </si>
  <si>
    <t>Alcaldía Local - Área de Gestión del Desarrollo, Adminsitrativa y Financiera</t>
  </si>
  <si>
    <t>Dirección para la Gestión del Desarrollo Local</t>
  </si>
  <si>
    <t xml:space="preserve">No programado </t>
  </si>
  <si>
    <t xml:space="preserve">Reporte de la Direccion para la Geston del Dllo Local </t>
  </si>
  <si>
    <t xml:space="preserve">Reporte plan de gestion Alcaldias Locales </t>
  </si>
  <si>
    <t>No es posible hasta tener la MUSI consolidada en agosto</t>
  </si>
  <si>
    <t>Gestión Corporativa Institucional</t>
  </si>
  <si>
    <t>2</t>
  </si>
  <si>
    <t>Girar mínimo el 72% del presupuesto comprometido constituido como obligaciones por pagar de la vigencia 2022.</t>
  </si>
  <si>
    <t>Porcentaje de giros acumulados de obligaciones por pagar de la vigencia 2022</t>
  </si>
  <si>
    <t>(Giros acumulados/Presupuesto comprometido constituido como obligaciones por pagar de la vigencia 2022)*100</t>
  </si>
  <si>
    <t xml:space="preserve">Eficacia </t>
  </si>
  <si>
    <t>Reporte seguimiento mensual consolidado</t>
  </si>
  <si>
    <t>BOGDATA</t>
  </si>
  <si>
    <t>La Administración Local cumplio con los programado en el primer trimestre de la presente vigencia, los giros de Obligaciones por pagar.</t>
  </si>
  <si>
    <t>Informe de ejecución presupuestal con corte 31-03-2023</t>
  </si>
  <si>
    <t>La administración local superó la meta de la presente vigencia para los giros del presupuesto comprometido como obligaciones por pagar de la vigencia 2022 en un 20%.</t>
  </si>
  <si>
    <t>Reporte plan de gestion Alcaldias Locales</t>
  </si>
  <si>
    <t>3</t>
  </si>
  <si>
    <t>Girar mínimo el 70 % del presupuesto comprometido constituido como obligaciones por pagar de la vigencia 2021 y anteriores.</t>
  </si>
  <si>
    <t>Porcentaje de giros acumulados de obligaciones por pagar de la vigencia 2021 y anteriores</t>
  </si>
  <si>
    <t>(Giros acumulados/Presupuesto comprometido constituido como obligaciones por pagar de la vigencia 2021 y anteriores)*100</t>
  </si>
  <si>
    <t>La Administración Local alcanzó una ejecución de Obligaciones por pagar, vigencia 2021 y anteriores de un 7,40%.</t>
  </si>
  <si>
    <t>La administración local reporto para los giros del presupuesto comprometido como obligaciones por pagar de la vigencia 2021 y anteriores un resultado 11% inferior a lo esperado..</t>
  </si>
  <si>
    <t>4</t>
  </si>
  <si>
    <t>Comprometer mínimo el 50% al 30 de junio y el 98,5% al 31 de diciembre del presupuesto de inversión directa de la vigencia 2023</t>
  </si>
  <si>
    <t>Porcentaje de compromiso del presupuesto de inversión directa de la vigencia 2023</t>
  </si>
  <si>
    <t>(Valor de RP de inversión directa de la vigencia  / Valor total del presupuesto de inversión directa de la Vigencia)*100</t>
  </si>
  <si>
    <t xml:space="preserve">La Administración Local comprometio el 16% de los recursos de la Inversión en este primer Trimestre. </t>
  </si>
  <si>
    <t>La administración local supero la meta correspondiente a los compromisos de inversión realizados en un 25% sobre lo presupuestado para el II Trimestre.</t>
  </si>
  <si>
    <t>5</t>
  </si>
  <si>
    <t>Girar mínimo el 55% del presupuesto total  disponible de inversión directa de la vigencia.</t>
  </si>
  <si>
    <t>Porcentaje de giros acumulados</t>
  </si>
  <si>
    <t>(Giros acumulados de inversión directa/Presupuesto disponible de inversión directa de la vigencia)*100</t>
  </si>
  <si>
    <t xml:space="preserve">La Administración Local giró el1,9% de lo comprometido en el primer Trimestre de la vigencia 2023, 
</t>
  </si>
  <si>
    <t>La administración local cumplió con la meta correspondiente a los giros de inversión de la vigencia respecto a la apropiación disponible.</t>
  </si>
  <si>
    <t xml:space="preserve">  
Reporte plan de gestion Alcaldias Locales </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</si>
  <si>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</si>
  <si>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</si>
  <si>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</si>
  <si>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</si>
  <si>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t>
  </si>
  <si>
    <t>Constante</t>
  </si>
  <si>
    <t>Reporte de seguimiento  consolidado</t>
  </si>
  <si>
    <t>SIPSE LOCAL y SECOP</t>
  </si>
  <si>
    <t>SIPSE Local, de los 423 contratos publicados en la plataforma SECOP I y II, publico en SIPSE un 98%</t>
  </si>
  <si>
    <t>Reporte plan de gestion alcaldias locales DGDL</t>
  </si>
  <si>
    <t xml:space="preserve">En el segundo trimestre de la vigencia la Alcaldía Local ha registrado 524 contratos en SIPSE Local, de los 524 contratos, todos fueron publicados en la plataforma SECOP I y II, lo que representa una ejecución de la meta del 100% para el trimestre.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</si>
  <si>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</si>
  <si>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</si>
  <si>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</si>
  <si>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t>
  </si>
  <si>
    <t>SIPSE LOCAL</t>
  </si>
  <si>
    <t>Falta por registrar 8 y por completas el flujo 40 procesos en suscrito o legalizado</t>
  </si>
  <si>
    <t xml:space="preserve">En el primer trimestre de la vigencia la Alcaldía Local ha registrado 524 contratos en SIPSE Local, de los 524 contratos, todos se encuentran registrados y en ejecución en la plataforma SECOP I y II, lo que representa una ejecución de la meta del 100% para el trimestre. </t>
  </si>
  <si>
    <t>8</t>
  </si>
  <si>
    <t>Registrar y actualizar al 80% la información en el Módulo de proyectos de SIPSE LOCAL de proyectos de inversión de la vigencia 2023</t>
  </si>
  <si>
    <t>Porcentaje de proyectos de inversión con información de resultados actualizada en SIPSE Local</t>
  </si>
  <si>
    <t>(Porcentaje trimestral de Proyectos de inversión con información de seguimiento actualizada en SIPSE Local / Porcentaje de Proyectos de inversión registrados en SIPSE LOCAL (SEGPLAN))*80%</t>
  </si>
  <si>
    <t>N/A</t>
  </si>
  <si>
    <t>Reporte de seguimiento
consolidado</t>
  </si>
  <si>
    <t>Alcaldía local</t>
  </si>
  <si>
    <t>En el trimestre se han registrado 35 proyectos, los cuales se encuentran debidamente conciliados. Se encuentran registradas el total de las iniciativas propuestas que fueron elegidas como ganadoras en el Banco de Iniciativas.</t>
  </si>
  <si>
    <t>Reporte Banco de Iniciativas SIPSE local.</t>
  </si>
  <si>
    <t>Inspección, Vigilancia y Control</t>
  </si>
  <si>
    <t>9</t>
  </si>
  <si>
    <t>Realizar 9.240 impulsos procesales (avocar, rechazar, enviar al competente y todo lo que derive del desarrollo de la actuación) sobre las actuaciones de policía que se encuentran a cargo de las inspecciones de policía.</t>
  </si>
  <si>
    <t xml:space="preserve">Expedientes a cargo de las inspecciones de policía impulsados </t>
  </si>
  <si>
    <t xml:space="preserve">Número de expedientes a cargo de las inspecciones de policía impulsados </t>
  </si>
  <si>
    <t>Resultados a 31 de diciembre de 2022</t>
  </si>
  <si>
    <t>Suma</t>
  </si>
  <si>
    <t xml:space="preserve">Expedientes de actuaciones de policía </t>
  </si>
  <si>
    <t>Reporte de seguimiento de impulsos procesales</t>
  </si>
  <si>
    <t>Aplicativo ARCO</t>
  </si>
  <si>
    <t>Alcaldía Local - Área de Gestión Policiva</t>
  </si>
  <si>
    <t>Dirección para la Gestión Policiva</t>
  </si>
  <si>
    <t>La Alcaldía local realizó 4821 impulsos procesales, cumpliento ya con el 100% del trimestre.</t>
  </si>
  <si>
    <t>Informe IVC primer trimestre localidades DGP</t>
  </si>
  <si>
    <t>La alcaldía local realizó 6523 impulsos procesales, cumpliento ya con el 100% del trimestre.</t>
  </si>
  <si>
    <t>Reporte IVC</t>
  </si>
  <si>
    <t>10</t>
  </si>
  <si>
    <t>Proferir 2.772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</si>
  <si>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</si>
  <si>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</si>
  <si>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</si>
  <si>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</si>
  <si>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profirió 728 fallos en primera instancia, cumpliento ya con el 100% del trimestre.</t>
  </si>
  <si>
    <t>La alcaldía local profirió 1331 fallos en primera instancia, cumpliento ya con el 100% del trimestre.</t>
  </si>
  <si>
    <t>11</t>
  </si>
  <si>
    <t>Terminar (archivar) 1.322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</si>
  <si>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</si>
  <si>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</si>
  <si>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</si>
  <si>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</si>
  <si>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</si>
  <si>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La alcaldía local terminó 158 actuaciones administrativas activas</t>
  </si>
  <si>
    <t>La alcaldía local  (archivó) 565 actuaciones administrativas activas con un total del 100% ejecutado.</t>
  </si>
  <si>
    <t>12</t>
  </si>
  <si>
    <t>Terminar 1.045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</si>
  <si>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</si>
  <si>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</si>
  <si>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</si>
  <si>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La alcaldía local terminó 159 actuaciones administrativas activas</t>
  </si>
  <si>
    <t>La alcaldía local (archivó) 536 actuaciones administrativas en primera instancia con un total del 100% ejecutado.</t>
  </si>
  <si>
    <t>13</t>
  </si>
  <si>
    <t>Realizar 123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</si>
  <si>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</si>
  <si>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</si>
  <si>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</si>
  <si>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</si>
  <si>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</si>
  <si>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Se registra el 100% de la meta con registo de actas digitalizadas con cada operativo hecho.</t>
  </si>
  <si>
    <t>Direccion para la gestion policiva  https://luziiqyzwnh9hqt-dbanaliticasdg.adb.us-ashburn-1.oraclecloudapps.com/ords/r/analitica1/direccion-para-la-gestion-policiva/login?session=310692727768271</t>
  </si>
  <si>
    <t>Reporte IVC Direccion para la gestion policiva  https://luziiqyzwnh9hqt-dbanaliticasdg.adb.us-ashburn-1.oraclecloudapps.com/ords/r/analitica1/direccion-para-la-gestion-policiva/login?session=310692727768271</t>
  </si>
  <si>
    <t>14</t>
  </si>
  <si>
    <t>Realizar 286 operativos de inspección, vigilancia y control en materia de actividad económica.</t>
  </si>
  <si>
    <t>Acciones de control u operativos en materia actividad económica realizadas</t>
  </si>
  <si>
    <t>Número de Acciones de control u operativos en materia actividad económica realizadas</t>
  </si>
  <si>
    <t>Se registra el 100% de la meta, con registo de actas digitalizadas con cada operativo hecho.</t>
  </si>
  <si>
    <t>Reporte IVC
Direccion para la gestion policiva  https://luziiqyzwnh9hqt-dbanaliticasdg.adb.us-ashburn-1.oraclecloudapps.com/ords/r/analitica1/direccion-para-la-gestion-policiva/login?session=310692727768271</t>
  </si>
  <si>
    <t>15</t>
  </si>
  <si>
    <t>Realizar 18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</si>
  <si>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</si>
  <si>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</si>
  <si>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Se supera la meta en un 100% - Registo de actas digitalizadas con cada operativo hecho.</t>
  </si>
  <si>
    <t>Se supera la meta en un 100% Registo de actas digitalizadas con cada operativo hecho.</t>
  </si>
  <si>
    <t>16</t>
  </si>
  <si>
    <t>Realizar 40 operativos de inspección, vigilancia y control en materia de actividad ambiental</t>
  </si>
  <si>
    <t>Acciones de control u operativos en materia actividad ambiental realizadas</t>
  </si>
  <si>
    <t>Número de Acciones de control u operativos en materia actividad ambiental realizadas</t>
  </si>
  <si>
    <t>Se supera la meta en un 100%, Registo de actas digitalizadas con cada operativo hecho.</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</si>
  <si>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</si>
  <si>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</si>
  <si>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</si>
  <si>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</si>
  <si>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</si>
  <si>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</si>
  <si>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</si>
  <si>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</si>
  <si>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2022</t>
  </si>
  <si>
    <t xml:space="preserve">Constante </t>
  </si>
  <si>
    <t>Porcentaje de buenas prácticas ambientales implementadas</t>
  </si>
  <si>
    <t>No programada</t>
  </si>
  <si>
    <t>Reporte de resultados de medición de los criterios ambientales</t>
  </si>
  <si>
    <t>Herramienta Oficina Asesora de Planeación</t>
  </si>
  <si>
    <t>Oficina Asesora de Planeación Institucional - Equipo de gestión ambiental</t>
  </si>
  <si>
    <t xml:space="preserve">La calificación se otorga teniendo en cuenta los siguientes parámetros: 
*Inspección ambiental ( ponderación 60%): La Alcaldía obtiene calificación de 85% .
*Indicadores agua, energía ( ponderación 20%): Información reportada hasta el mes de mayo de 2023.
* Reporte consumo de papel ( ponderación 10%): información reportada a junio de 2023. 
*Reporte ciclistas ( ponderación 10%): información reportada a junio de 2023.   </t>
  </si>
  <si>
    <t>Reporte de seguimiento metas ambientales</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</si>
  <si>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</si>
  <si>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</si>
  <si>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</si>
  <si>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</si>
  <si>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2022</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</si>
  <si>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</si>
  <si>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</si>
  <si>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</si>
  <si>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</si>
  <si>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8 acciones de mejora vencidas de las 22 acciones de mejora abiertas, lo que representa una ejecución de la meta del 63,64%. </t>
  </si>
  <si>
    <t xml:space="preserve">Reporte MIMEC </t>
  </si>
  <si>
    <t>La alcaldía local cuenta con 8 acciones de mejora vencidas de las 27 acciones de mejora abiertas, lo que representa una ejecución de la meta del 70,37%</t>
  </si>
  <si>
    <t>Reporte informe planes de mejora MIMEC</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</si>
  <si>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</si>
  <si>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</si>
  <si>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</si>
  <si>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</si>
  <si>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</si>
  <si>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100% meta 2022 Ley 1712/2014</t>
  </si>
  <si>
    <t>Porcentaje de requisitos cumplidos</t>
  </si>
  <si>
    <t>Reporte de actualización de la información en la página web de la alcaldía local</t>
  </si>
  <si>
    <t>Página Web Alcaldía Local</t>
  </si>
  <si>
    <t>Oficina Asesora de Comunicaciones</t>
  </si>
  <si>
    <t xml:space="preserve">Total de requisitos de la Resolución 1519 de 2020 de  MINTIC de publicación de la información en la página web. </t>
  </si>
  <si>
    <t>Reporte comunicaciones II Trimestre 2023</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</si>
  <si>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</si>
  <si>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</si>
  <si>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</si>
  <si>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al menos dos personas de la alcaldía local / Número de capacitaciones convocadas) *100</t>
  </si>
  <si>
    <t>Eficacia</t>
  </si>
  <si>
    <t>Formato Evidencia de Reunión GDI-GPD-F029 diligenciado y presentación realizada</t>
  </si>
  <si>
    <t>Se realizó capacitación el 27 de marzo con los promotores de mejora sobre el Sistema de Gestión.</t>
  </si>
  <si>
    <t xml:space="preserve">Listado de asistencia </t>
  </si>
  <si>
    <t>Capacitación del 17 Mayo de 2023 en la Alcaldía Local de Barrios Unidos</t>
  </si>
  <si>
    <t>Listado de Asistencia</t>
  </si>
  <si>
    <t>MT5</t>
  </si>
  <si>
    <t>Realizar dos jornadas de capacitación o entrenamiento por parte de los promotores de mejora sobre el sistema de gestión y/o los procesos, dirigidas al personal de planta y contratistas para el fortalecimiento del Modelo Integrado de Planeación y Gestión, de acuerdo con los lineamientos dados por la Oficina Asesora de Planeación</t>
  </si>
  <si>
    <t>Jornadas de capacitación sobre el sistema de gestión realizadas</t>
  </si>
  <si>
    <t>Número de jornadas de capacitación sobre el sistema de gestión realizadas / Número de jornadas de capacitación sobre el sistema de gestión esperadas</t>
  </si>
  <si>
    <t>https://gobiernobogota-my.sharepoint.com/:f:/g/personal/miguel_cardozo_gobiernobogota_gov_co/Em3Cl6hCPQhDioiu_JLgoPYBkPVfsju4ScZS7Z6vKKn1PQ?e=Q2RSJH</t>
  </si>
  <si>
    <t>Jornada de Capacitación del Sistema de Gestión del 22 Junio de 2023</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</si>
  <si>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</si>
  <si>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</si>
  <si>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</si>
  <si>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2022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</si>
  <si>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</si>
  <si>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2022) X 100</t>
  </si>
  <si>
    <t>Reporte de respuestas a la ciudadania</t>
  </si>
  <si>
    <t xml:space="preserve">Reporte Aplicativo BOGOTA TE ESCUCHA </t>
  </si>
  <si>
    <t>Subsecretaria de Gestión Institucional - Grupo Oficina de atención a la Ciudadanía</t>
  </si>
  <si>
    <t>Se atendieron 81 requerimientos ciudadanos de la vigencia 2022, equivalentes al 100% de la meta</t>
  </si>
  <si>
    <t>MT7</t>
  </si>
  <si>
    <t>Dar respuesta al 80%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t>
  </si>
  <si>
    <t>(No. de respuestas efectuadas / No. requerimientos instaurados en la vigencia 2023 que deben tener respuesta) X 100</t>
  </si>
  <si>
    <t>Reporte Aplicativo BOGOTA TE ESCUCHA.</t>
  </si>
  <si>
    <t>Se atendieron 215 requerimientos ciudadanos de la vigencia 2022, equivalentes al 100% de la meta</t>
  </si>
  <si>
    <t>Total metas transversales (20%)</t>
  </si>
  <si>
    <t xml:space="preserve">Total plan de gestión </t>
  </si>
  <si>
    <t xml:space="preserve">Meta no reportada </t>
  </si>
  <si>
    <t xml:space="preserve">Debido a las inconsistencias presentadas entre el reporte recibido en los  memorandos 20231300110163 ,20234600272223y 20234600252283 , no se reporta esta meta en este periodo y el mismo se realizara en el proximo periodo de acuerdo con las indicaciones </t>
  </si>
  <si>
    <t xml:space="preserve">no reportada </t>
  </si>
  <si>
    <t xml:space="preserve">Se atendieron 81 requerimientos ciudadanos de la vigencia 2022, equivalentes al 100% de la meta. 
Debido a las inconsistencias presentadas entre el reporte recibido en los  memorandos 20231300110163 ,20234600272223y 20234600252283 , no se reporta esta meta en este periodo y el mismo se realizara en el proximo periodo de acuerdo con las indicaciones </t>
  </si>
  <si>
    <t xml:space="preserve">286 Respuestas efectuadas sobre 300 requerimientos instaurados de la vigencia 2023
Debido a las inconsistencias presentadas entre el reporte recibido en los  memorandos 20231300110163 ,20234600272223y 20234600252283 , no se reporta esta meta en este periodo y el mismo se realizara en el proximo periodo de acuerdo con las indicaciones </t>
  </si>
  <si>
    <t xml:space="preserve">Para el segundo trimestre de la vigencia 2023, el Plan de Gestión de la Alcaldia Local alcanzó un nivel de desempeño del 95,71 y del 76,28% acumulado para la vigencia. </t>
  </si>
  <si>
    <t>31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</si>
</sst>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9C0006"/>
      <name val="Calibri"/>
      <family val="2"/>
      <scheme val="minor"/>
    </font>
    <font>
      <sz val="11"/>
      <color rgb="FF000000"/>
      <name val="Calibri Light"/>
      <family val="2"/>
    </font>
    <font>
      <sz val="11"/>
      <color theme="1"/>
      <name val="Calibri Light"/>
      <family val="2"/>
    </font>
    <font>
      <sz val="11"/>
      <name val="Calibri Light"/>
      <family val="2"/>
    </font>
    <font>
      <sz val="11"/>
      <color rgb="FF0070C0"/>
      <name val="Calibri Light"/>
      <family val="2"/>
    </font>
    <font>
      <sz val="8"/>
      <color theme="1"/>
      <name val="Calibri Light"/>
      <family val="2"/>
      <scheme val="major"/>
    </font>
    <font>
      <u/>
      <sz val="11"/>
      <color theme="10"/>
      <name val="Calibri"/>
      <family val="2"/>
      <scheme val="minor"/>
    </font>
    <font>
      <sz val="12"/>
      <color rgb="FF000000"/>
      <name val="Calibri Light"/>
      <family val="2"/>
    </font>
    <font>
      <sz val="12"/>
      <color rgb="FF000000"/>
      <name val="Calibri Light"/>
      <family val="2"/>
      <scheme val="major"/>
    </font>
    <font>
      <sz val="11"/>
      <color rgb="FF000000"/>
      <name val="Calibri Light"/>
      <family val="2"/>
      <scheme val="major"/>
    </font>
    <font>
      <sz val="11"/>
      <color rgb="FF0070C0"/>
      <name val="Calibri"/>
      <family val="2"/>
    </font>
    <font>
      <sz val="12"/>
      <color rgb="FF00000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s>
  <cellStyleXfs count="4">
    <xf numFmtId="0" fontId="0" fillId="0" borderId="0"/>
    <xf numFmtId="9" fontId="3" fillId="0" borderId="0" applyFont="0" applyFill="0" applyBorder="0" applyAlignment="0" applyProtection="0"/>
    <xf numFmtId="0" fontId="13" fillId="10" borderId="0" applyNumberFormat="0" applyBorder="0" applyAlignment="0" applyProtection="0"/>
    <xf numFmtId="0" fontId="19" fillId="0" borderId="0" applyNumberFormat="0" applyFill="0" applyBorder="0" applyAlignment="0" applyProtection="0"/>
  </cellStyleXfs>
  <cellXfs count="15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5" fillId="0" borderId="1" xfId="0" applyFont="1" applyBorder="1" applyAlignment="1" applyProtection="1">
      <alignment horizontal="left" vertical="center" wrapText="1"/>
      <protection hidden="1"/>
    </xf>
    <xf numFmtId="9"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10" fontId="15" fillId="0" borderId="1" xfId="0" applyNumberFormat="1" applyFont="1" applyBorder="1" applyAlignment="1" applyProtection="1">
      <alignment horizontal="center" vertical="center" wrapText="1"/>
      <protection hidden="1"/>
    </xf>
    <xf numFmtId="0" fontId="14" fillId="0" borderId="1" xfId="0" applyFont="1" applyBorder="1" applyAlignment="1">
      <alignment horizontal="left"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1" xfId="0" applyFont="1" applyBorder="1" applyAlignment="1" applyProtection="1">
      <alignment horizontal="left" vertical="center" wrapText="1"/>
      <protection hidden="1"/>
    </xf>
    <xf numFmtId="0" fontId="14" fillId="0" borderId="11" xfId="0" applyFont="1" applyBorder="1" applyAlignment="1">
      <alignment horizontal="center" vertical="center" wrapText="1"/>
    </xf>
    <xf numFmtId="0" fontId="15" fillId="0" borderId="11" xfId="0" applyFont="1" applyBorder="1" applyAlignment="1" applyProtection="1">
      <alignment horizontal="center" vertical="center" wrapText="1"/>
      <protection hidden="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9" fontId="15" fillId="0" borderId="1" xfId="0" applyNumberFormat="1" applyFont="1" applyBorder="1" applyAlignment="1">
      <alignment horizontal="center" vertical="center" wrapText="1"/>
    </xf>
    <xf numFmtId="0" fontId="15" fillId="0" borderId="13" xfId="0" applyFont="1" applyBorder="1" applyAlignment="1" applyProtection="1">
      <alignment horizontal="left" vertical="center" wrapText="1"/>
      <protection hidden="1"/>
    </xf>
    <xf numFmtId="0" fontId="15"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3" xfId="0" applyFont="1" applyBorder="1" applyAlignment="1">
      <alignment horizontal="left" vertical="center" wrapText="1"/>
    </xf>
    <xf numFmtId="0" fontId="15" fillId="0" borderId="3"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6" fillId="0" borderId="3" xfId="0" applyFont="1" applyBorder="1" applyAlignment="1" applyProtection="1">
      <alignment horizontal="left" vertical="center" wrapText="1"/>
      <protection hidden="1"/>
    </xf>
    <xf numFmtId="0" fontId="16" fillId="0" borderId="3" xfId="2" applyFont="1" applyFill="1" applyBorder="1" applyAlignment="1" applyProtection="1">
      <alignment horizontal="left" vertical="center" wrapText="1"/>
      <protection hidden="1"/>
    </xf>
    <xf numFmtId="0" fontId="16" fillId="0" borderId="7" xfId="2" applyFont="1" applyFill="1" applyBorder="1" applyAlignment="1" applyProtection="1">
      <alignment horizontal="left" vertical="center" wrapText="1"/>
      <protection hidden="1"/>
    </xf>
    <xf numFmtId="0" fontId="14" fillId="0" borderId="15" xfId="0" applyFont="1" applyBorder="1" applyAlignment="1">
      <alignment horizontal="left" vertical="center" wrapText="1"/>
    </xf>
    <xf numFmtId="0" fontId="15" fillId="0" borderId="14" xfId="0" applyFont="1" applyBorder="1" applyAlignment="1">
      <alignment horizontal="left" vertical="center" wrapText="1"/>
    </xf>
    <xf numFmtId="1"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17" fillId="0" borderId="12" xfId="0" applyFont="1" applyBorder="1" applyAlignment="1">
      <alignment horizontal="left" vertical="center" wrapText="1"/>
    </xf>
    <xf numFmtId="9" fontId="17" fillId="0" borderId="12" xfId="0" applyNumberFormat="1" applyFont="1" applyBorder="1" applyAlignment="1">
      <alignment horizontal="left" vertical="center" wrapText="1"/>
    </xf>
    <xf numFmtId="0" fontId="17" fillId="0" borderId="11" xfId="0" applyFont="1" applyBorder="1" applyAlignment="1">
      <alignment horizontal="center" vertical="center" wrapText="1"/>
    </xf>
    <xf numFmtId="9" fontId="17" fillId="0" borderId="11" xfId="1" applyFont="1" applyBorder="1" applyAlignment="1">
      <alignment horizontal="center" vertical="center" wrapText="1"/>
    </xf>
    <xf numFmtId="9" fontId="17"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9" fontId="1" fillId="0" borderId="1" xfId="1" applyFont="1" applyBorder="1" applyAlignment="1">
      <alignment horizontal="justify" vertical="center" wrapText="1"/>
    </xf>
    <xf numFmtId="0" fontId="17" fillId="0" borderId="1" xfId="0" applyFont="1" applyBorder="1" applyAlignment="1">
      <alignment horizontal="center" vertical="center" wrapText="1"/>
    </xf>
    <xf numFmtId="9" fontId="17" fillId="0" borderId="11" xfId="1" applyFont="1" applyFill="1" applyBorder="1" applyAlignment="1">
      <alignment horizontal="center" vertical="center" wrapText="1"/>
    </xf>
    <xf numFmtId="9" fontId="17" fillId="0" borderId="1" xfId="1" applyFont="1" applyFill="1" applyBorder="1" applyAlignment="1">
      <alignment horizontal="center" vertical="center" wrapText="1"/>
    </xf>
    <xf numFmtId="1" fontId="17" fillId="0" borderId="11" xfId="1" applyNumberFormat="1" applyFont="1" applyBorder="1" applyAlignment="1">
      <alignment horizontal="center" vertical="center" wrapText="1"/>
    </xf>
    <xf numFmtId="1" fontId="17" fillId="0" borderId="11" xfId="0" applyNumberFormat="1" applyFont="1" applyBorder="1" applyAlignment="1">
      <alignment horizontal="center" vertical="center" wrapText="1"/>
    </xf>
    <xf numFmtId="1" fontId="17" fillId="0" borderId="1" xfId="1" applyNumberFormat="1" applyFont="1" applyBorder="1" applyAlignment="1">
      <alignment horizontal="center" vertical="center" wrapText="1"/>
    </xf>
    <xf numFmtId="9" fontId="4" fillId="0" borderId="1" xfId="1" applyFont="1" applyBorder="1" applyAlignment="1">
      <alignment horizontal="justify" vertical="center" wrapText="1"/>
    </xf>
    <xf numFmtId="10" fontId="4"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0" fontId="18" fillId="0" borderId="1" xfId="0" applyFont="1" applyBorder="1" applyAlignment="1">
      <alignment horizontal="justify" vertical="center" wrapText="1"/>
    </xf>
    <xf numFmtId="9" fontId="4" fillId="0" borderId="1" xfId="0" applyNumberFormat="1" applyFont="1" applyBorder="1" applyAlignment="1">
      <alignment horizontal="justify" vertical="center" wrapText="1"/>
    </xf>
    <xf numFmtId="10" fontId="1" fillId="0" borderId="0" xfId="0" applyNumberFormat="1" applyFont="1" applyAlignment="1">
      <alignment wrapText="1"/>
    </xf>
    <xf numFmtId="10" fontId="4" fillId="0" borderId="1" xfId="1" applyNumberFormat="1" applyFont="1" applyBorder="1" applyAlignment="1">
      <alignment horizontal="justify" vertical="center" wrapText="1"/>
    </xf>
    <xf numFmtId="10" fontId="6" fillId="3" borderId="1" xfId="0" applyNumberFormat="1" applyFont="1" applyFill="1" applyBorder="1" applyAlignment="1">
      <alignment wrapText="1"/>
    </xf>
    <xf numFmtId="164" fontId="4" fillId="0" borderId="1" xfId="0" applyNumberFormat="1" applyFont="1" applyBorder="1" applyAlignment="1">
      <alignment horizontal="justify" vertical="center" wrapText="1"/>
    </xf>
    <xf numFmtId="10" fontId="8" fillId="2" borderId="1" xfId="0" applyNumberFormat="1" applyFont="1" applyFill="1" applyBorder="1" applyAlignment="1">
      <alignment wrapText="1"/>
    </xf>
    <xf numFmtId="0" fontId="20" fillId="0" borderId="3" xfId="0" applyFont="1" applyBorder="1" applyAlignment="1">
      <alignment horizontal="left" vertical="center" wrapText="1"/>
    </xf>
    <xf numFmtId="0" fontId="20" fillId="0" borderId="10" xfId="0" applyFont="1" applyBorder="1" applyAlignment="1">
      <alignment horizontal="left" vertical="center" wrapText="1"/>
    </xf>
    <xf numFmtId="0" fontId="21" fillId="0" borderId="3" xfId="0" applyFont="1" applyBorder="1" applyAlignment="1">
      <alignment horizontal="left" vertical="center" wrapText="1"/>
    </xf>
    <xf numFmtId="0" fontId="21" fillId="0" borderId="10"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2" fillId="11" borderId="10" xfId="0" applyFont="1" applyFill="1" applyBorder="1" applyAlignment="1">
      <alignment horizontal="left" vertical="center" wrapText="1"/>
    </xf>
    <xf numFmtId="0" fontId="22" fillId="0" borderId="10" xfId="0" applyFont="1" applyBorder="1" applyAlignment="1">
      <alignment horizontal="left" vertical="center" wrapText="1"/>
    </xf>
    <xf numFmtId="0" fontId="21" fillId="11" borderId="16" xfId="0" applyFont="1" applyFill="1" applyBorder="1" applyAlignment="1">
      <alignment horizontal="left" vertical="center" wrapText="1"/>
    </xf>
    <xf numFmtId="0" fontId="23" fillId="0" borderId="1" xfId="0" applyFont="1" applyBorder="1" applyAlignment="1">
      <alignment horizontal="left" wrapText="1"/>
    </xf>
    <xf numFmtId="0" fontId="23" fillId="0" borderId="1" xfId="0" applyFont="1" applyBorder="1" applyAlignment="1">
      <alignment vertical="center" wrapText="1"/>
    </xf>
    <xf numFmtId="0" fontId="4" fillId="0" borderId="1" xfId="0" applyFont="1" applyBorder="1" applyAlignment="1">
      <alignment horizontal="left" vertical="center" wrapText="1"/>
    </xf>
    <xf numFmtId="0" fontId="19" fillId="0" borderId="0" xfId="3" applyAlignment="1">
      <alignment vertical="center" wrapText="1"/>
    </xf>
    <xf numFmtId="164" fontId="1" fillId="0" borderId="1" xfId="0" applyNumberFormat="1" applyFont="1" applyBorder="1" applyAlignment="1">
      <alignment horizontal="justify" vertical="center" wrapText="1"/>
    </xf>
    <xf numFmtId="0" fontId="22" fillId="0" borderId="12" xfId="0" applyFont="1" applyBorder="1" applyAlignment="1">
      <alignment horizontal="left" vertical="center" wrapText="1"/>
    </xf>
    <xf numFmtId="10" fontId="6" fillId="3" borderId="1" xfId="1" applyNumberFormat="1" applyFont="1" applyFill="1" applyBorder="1" applyAlignment="1">
      <alignment wrapText="1"/>
    </xf>
    <xf numFmtId="164" fontId="4" fillId="0" borderId="1" xfId="1" applyNumberFormat="1" applyFont="1" applyFill="1" applyBorder="1" applyAlignment="1">
      <alignment horizontal="justify" vertical="center" wrapText="1"/>
    </xf>
    <xf numFmtId="0" fontId="24" fillId="0" borderId="0" xfId="0" applyFont="1" applyAlignment="1">
      <alignment vertical="center" wrapText="1"/>
    </xf>
    <xf numFmtId="9" fontId="4" fillId="9" borderId="1" xfId="1" applyFont="1" applyFill="1" applyBorder="1" applyAlignment="1">
      <alignment horizontal="justify" vertical="center" wrapText="1"/>
    </xf>
    <xf numFmtId="9" fontId="1" fillId="9" borderId="1" xfId="1" applyFont="1" applyFill="1" applyBorder="1" applyAlignment="1">
      <alignment horizontal="justify" vertical="center" wrapText="1"/>
    </xf>
    <xf numFmtId="10" fontId="1" fillId="9" borderId="1" xfId="0" applyNumberFormat="1" applyFont="1" applyFill="1" applyBorder="1" applyAlignment="1">
      <alignment horizontal="justify" vertical="center" wrapText="1"/>
    </xf>
    <xf numFmtId="10" fontId="1" fillId="9" borderId="1" xfId="1" applyNumberFormat="1" applyFont="1" applyFill="1" applyBorder="1" applyAlignment="1">
      <alignment horizontal="justify" vertical="center" wrapText="1"/>
    </xf>
    <xf numFmtId="10" fontId="4" fillId="9" borderId="1" xfId="0" applyNumberFormat="1" applyFont="1" applyFill="1" applyBorder="1" applyAlignment="1">
      <alignment horizontal="justify" vertical="center" wrapText="1"/>
    </xf>
    <xf numFmtId="0" fontId="4" fillId="9"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Hyperlink" xfId="3" xr:uid="{00000000-000B-0000-0000-000008000000}"/>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biernobogota-my.sharepoint.com/:f:/g/personal/miguel_cardozo_gobiernobogota_gov_co/Em3Cl6hCPQhDioiu_JLgoPYBkPVfsju4ScZS7Z6vKKn1PQ?e=Q2RSJH"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1"/>
  <sheetViews>
    <sheetView tabSelected="1" topLeftCell="J1" zoomScaleNormal="100" workbookViewId="0">
      <selection activeCell="AB33" sqref="AB33"/>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1" customFormat="1" ht="70.5" customHeight="1" x14ac:dyDescent="0.25">
      <c r="A1" s="119" t="s">
        <v>0</v>
      </c>
      <c r="B1" s="120"/>
      <c r="C1" s="120"/>
      <c r="D1" s="120"/>
      <c r="E1" s="120"/>
      <c r="F1" s="120"/>
      <c r="G1" s="120"/>
      <c r="H1" s="120"/>
      <c r="I1" s="120"/>
      <c r="J1" s="120"/>
      <c r="K1" s="120"/>
      <c r="L1" s="121" t="s">
        <v>1</v>
      </c>
      <c r="M1" s="121"/>
      <c r="N1" s="121"/>
      <c r="O1" s="121"/>
      <c r="P1" s="121"/>
    </row>
    <row r="2" spans="1:45" s="33" customFormat="1" ht="23.45" customHeight="1" x14ac:dyDescent="0.25">
      <c r="A2" s="123" t="s">
        <v>2</v>
      </c>
      <c r="B2" s="124"/>
      <c r="C2" s="124"/>
      <c r="D2" s="124"/>
      <c r="E2" s="124"/>
      <c r="F2" s="124"/>
      <c r="G2" s="124"/>
      <c r="H2" s="124"/>
      <c r="I2" s="124"/>
      <c r="J2" s="124"/>
      <c r="K2" s="124"/>
      <c r="L2" s="32"/>
      <c r="M2" s="32"/>
      <c r="N2" s="32"/>
      <c r="O2" s="32"/>
      <c r="P2" s="32"/>
    </row>
    <row r="3" spans="1:45" s="31" customFormat="1" x14ac:dyDescent="0.25"/>
    <row r="4" spans="1:45" s="31" customFormat="1" ht="29.1" customHeight="1" x14ac:dyDescent="0.25">
      <c r="F4" s="115" t="s">
        <v>3</v>
      </c>
      <c r="G4" s="116"/>
      <c r="H4" s="116"/>
      <c r="I4" s="116"/>
      <c r="J4" s="116"/>
      <c r="K4" s="117"/>
    </row>
    <row r="5" spans="1:45" s="31" customFormat="1" ht="15" customHeight="1" x14ac:dyDescent="0.25">
      <c r="F5" s="2" t="s">
        <v>4</v>
      </c>
      <c r="G5" s="2" t="s">
        <v>5</v>
      </c>
      <c r="H5" s="115" t="s">
        <v>6</v>
      </c>
      <c r="I5" s="116"/>
      <c r="J5" s="116"/>
      <c r="K5" s="117"/>
    </row>
    <row r="6" spans="1:45" s="31" customFormat="1" x14ac:dyDescent="0.25">
      <c r="F6" s="34">
        <v>1</v>
      </c>
      <c r="G6" s="34" t="s">
        <v>7</v>
      </c>
      <c r="H6" s="118" t="s">
        <v>8</v>
      </c>
      <c r="I6" s="118"/>
      <c r="J6" s="118"/>
      <c r="K6" s="118"/>
    </row>
    <row r="7" spans="1:45" s="31" customFormat="1" ht="58.5" customHeight="1" x14ac:dyDescent="0.25">
      <c r="F7" s="34">
        <v>2</v>
      </c>
      <c r="G7" s="34" t="s">
        <v>9</v>
      </c>
      <c r="H7" s="118" t="s">
        <v>10</v>
      </c>
      <c r="I7" s="118"/>
      <c r="J7" s="118"/>
      <c r="K7" s="118"/>
    </row>
    <row r="8" spans="1:45" s="31" customFormat="1" ht="39.75" customHeight="1" x14ac:dyDescent="0.25">
      <c r="F8" s="34">
        <v>3</v>
      </c>
      <c r="G8" s="34" t="s">
        <v>271</v>
      </c>
      <c r="H8" s="118" t="s">
        <v>270</v>
      </c>
      <c r="I8" s="118"/>
      <c r="J8" s="118"/>
      <c r="K8" s="118"/>
    </row>
    <row r="9" spans="1:45" s="31" customFormat="1" x14ac:dyDescent="0.25"/>
    <row r="10" spans="1:45" ht="14.45" customHeight="1" x14ac:dyDescent="0.25">
      <c r="A10" s="114" t="s">
        <v>11</v>
      </c>
      <c r="B10" s="114"/>
      <c r="C10" s="114" t="s">
        <v>12</v>
      </c>
      <c r="D10" s="114" t="s">
        <v>13</v>
      </c>
      <c r="E10" s="114"/>
      <c r="F10" s="114"/>
      <c r="G10" s="122" t="s">
        <v>14</v>
      </c>
      <c r="H10" s="122"/>
      <c r="I10" s="122"/>
      <c r="J10" s="122"/>
      <c r="K10" s="122"/>
      <c r="L10" s="122"/>
      <c r="M10" s="122"/>
      <c r="N10" s="122"/>
      <c r="O10" s="122"/>
      <c r="P10" s="122"/>
      <c r="Q10" s="122"/>
      <c r="R10" s="114" t="s">
        <v>15</v>
      </c>
      <c r="S10" s="114"/>
      <c r="T10" s="114"/>
      <c r="U10" s="114"/>
      <c r="V10" s="125" t="s">
        <v>16</v>
      </c>
      <c r="W10" s="126"/>
      <c r="X10" s="126"/>
      <c r="Y10" s="126"/>
      <c r="Z10" s="127"/>
      <c r="AA10" s="131" t="s">
        <v>17</v>
      </c>
      <c r="AB10" s="132"/>
      <c r="AC10" s="132"/>
      <c r="AD10" s="132"/>
      <c r="AE10" s="133"/>
      <c r="AF10" s="137" t="s">
        <v>18</v>
      </c>
      <c r="AG10" s="138"/>
      <c r="AH10" s="138"/>
      <c r="AI10" s="138"/>
      <c r="AJ10" s="139"/>
      <c r="AK10" s="143" t="s">
        <v>19</v>
      </c>
      <c r="AL10" s="144"/>
      <c r="AM10" s="144"/>
      <c r="AN10" s="144"/>
      <c r="AO10" s="145"/>
      <c r="AP10" s="149" t="s">
        <v>20</v>
      </c>
      <c r="AQ10" s="150"/>
      <c r="AR10" s="150"/>
      <c r="AS10" s="151"/>
    </row>
    <row r="11" spans="1:45" ht="14.45" customHeight="1" x14ac:dyDescent="0.25">
      <c r="A11" s="114"/>
      <c r="B11" s="114"/>
      <c r="C11" s="114"/>
      <c r="D11" s="114"/>
      <c r="E11" s="114"/>
      <c r="F11" s="114"/>
      <c r="G11" s="122"/>
      <c r="H11" s="122"/>
      <c r="I11" s="122"/>
      <c r="J11" s="122"/>
      <c r="K11" s="122"/>
      <c r="L11" s="122"/>
      <c r="M11" s="122"/>
      <c r="N11" s="122"/>
      <c r="O11" s="122"/>
      <c r="P11" s="122"/>
      <c r="Q11" s="122"/>
      <c r="R11" s="114"/>
      <c r="S11" s="114"/>
      <c r="T11" s="114"/>
      <c r="U11" s="114"/>
      <c r="V11" s="128"/>
      <c r="W11" s="129"/>
      <c r="X11" s="129"/>
      <c r="Y11" s="129"/>
      <c r="Z11" s="130"/>
      <c r="AA11" s="134"/>
      <c r="AB11" s="135"/>
      <c r="AC11" s="135"/>
      <c r="AD11" s="135"/>
      <c r="AE11" s="136"/>
      <c r="AF11" s="140"/>
      <c r="AG11" s="141"/>
      <c r="AH11" s="141"/>
      <c r="AI11" s="141"/>
      <c r="AJ11" s="142"/>
      <c r="AK11" s="146"/>
      <c r="AL11" s="147"/>
      <c r="AM11" s="147"/>
      <c r="AN11" s="147"/>
      <c r="AO11" s="148"/>
      <c r="AP11" s="152"/>
      <c r="AQ11" s="153"/>
      <c r="AR11" s="153"/>
      <c r="AS11" s="154"/>
    </row>
    <row r="12" spans="1:45" ht="45.75" thickBot="1" x14ac:dyDescent="0.3">
      <c r="A12" s="2" t="s">
        <v>21</v>
      </c>
      <c r="B12" s="2" t="s">
        <v>22</v>
      </c>
      <c r="C12" s="114"/>
      <c r="D12" s="2" t="s">
        <v>23</v>
      </c>
      <c r="E12" s="2" t="s">
        <v>24</v>
      </c>
      <c r="F12" s="2" t="s">
        <v>25</v>
      </c>
      <c r="G12" s="20" t="s">
        <v>26</v>
      </c>
      <c r="H12" s="20" t="s">
        <v>27</v>
      </c>
      <c r="I12" s="20" t="s">
        <v>28</v>
      </c>
      <c r="J12" s="20" t="s">
        <v>29</v>
      </c>
      <c r="K12" s="20" t="s">
        <v>30</v>
      </c>
      <c r="L12" s="20" t="s">
        <v>31</v>
      </c>
      <c r="M12" s="20" t="s">
        <v>32</v>
      </c>
      <c r="N12" s="20" t="s">
        <v>33</v>
      </c>
      <c r="O12" s="20" t="s">
        <v>34</v>
      </c>
      <c r="P12" s="20" t="s">
        <v>35</v>
      </c>
      <c r="Q12" s="20" t="s">
        <v>36</v>
      </c>
      <c r="R12" s="2" t="s">
        <v>37</v>
      </c>
      <c r="S12" s="2" t="s">
        <v>38</v>
      </c>
      <c r="T12" s="2" t="s">
        <v>39</v>
      </c>
      <c r="U12" s="2" t="s">
        <v>40</v>
      </c>
      <c r="V12" s="3" t="s">
        <v>41</v>
      </c>
      <c r="W12" s="3" t="s">
        <v>42</v>
      </c>
      <c r="X12" s="3" t="s">
        <v>43</v>
      </c>
      <c r="Y12" s="3" t="s">
        <v>44</v>
      </c>
      <c r="Z12" s="3" t="s">
        <v>45</v>
      </c>
      <c r="AA12" s="23" t="s">
        <v>41</v>
      </c>
      <c r="AB12" s="23" t="s">
        <v>42</v>
      </c>
      <c r="AC12" s="23" t="s">
        <v>43</v>
      </c>
      <c r="AD12" s="23" t="s">
        <v>44</v>
      </c>
      <c r="AE12" s="23" t="s">
        <v>45</v>
      </c>
      <c r="AF12" s="24" t="s">
        <v>41</v>
      </c>
      <c r="AG12" s="24" t="s">
        <v>42</v>
      </c>
      <c r="AH12" s="24" t="s">
        <v>43</v>
      </c>
      <c r="AI12" s="24" t="s">
        <v>44</v>
      </c>
      <c r="AJ12" s="24" t="s">
        <v>45</v>
      </c>
      <c r="AK12" s="25" t="s">
        <v>41</v>
      </c>
      <c r="AL12" s="25" t="s">
        <v>42</v>
      </c>
      <c r="AM12" s="25" t="s">
        <v>43</v>
      </c>
      <c r="AN12" s="25" t="s">
        <v>44</v>
      </c>
      <c r="AO12" s="25" t="s">
        <v>45</v>
      </c>
      <c r="AP12" s="4" t="s">
        <v>41</v>
      </c>
      <c r="AQ12" s="4" t="s">
        <v>42</v>
      </c>
      <c r="AR12" s="4" t="s">
        <v>43</v>
      </c>
      <c r="AS12" s="4" t="s">
        <v>44</v>
      </c>
    </row>
    <row r="13" spans="1:45" s="29" customFormat="1" ht="120" x14ac:dyDescent="0.25">
      <c r="A13" s="22">
        <v>4</v>
      </c>
      <c r="B13" s="21" t="s">
        <v>46</v>
      </c>
      <c r="C13" s="22" t="s">
        <v>47</v>
      </c>
      <c r="D13" s="26" t="s">
        <v>48</v>
      </c>
      <c r="E13" s="21" t="s">
        <v>49</v>
      </c>
      <c r="F13" s="21" t="s">
        <v>50</v>
      </c>
      <c r="G13" s="21" t="s">
        <v>51</v>
      </c>
      <c r="H13" s="41" t="s">
        <v>52</v>
      </c>
      <c r="I13" s="35" t="s">
        <v>53</v>
      </c>
      <c r="J13" s="36" t="s">
        <v>54</v>
      </c>
      <c r="K13" s="47" t="s">
        <v>55</v>
      </c>
      <c r="L13" s="42">
        <v>0</v>
      </c>
      <c r="M13" s="42">
        <v>0.4</v>
      </c>
      <c r="N13" s="42">
        <v>0.48</v>
      </c>
      <c r="O13" s="42">
        <v>0.55000000000000004</v>
      </c>
      <c r="P13" s="42">
        <v>0.55000000000000004</v>
      </c>
      <c r="Q13" s="48" t="s">
        <v>56</v>
      </c>
      <c r="R13" s="53" t="s">
        <v>57</v>
      </c>
      <c r="S13" s="41" t="s">
        <v>58</v>
      </c>
      <c r="T13" s="47" t="s">
        <v>59</v>
      </c>
      <c r="U13" s="59" t="s">
        <v>60</v>
      </c>
      <c r="V13" s="81">
        <f t="shared" ref="V13:V28" si="0">L13</f>
        <v>0</v>
      </c>
      <c r="W13" s="21" t="s">
        <v>61</v>
      </c>
      <c r="X13" s="80" t="s">
        <v>61</v>
      </c>
      <c r="Y13" s="21" t="s">
        <v>61</v>
      </c>
      <c r="Z13" s="21" t="s">
        <v>61</v>
      </c>
      <c r="AA13" s="81">
        <f t="shared" ref="AA13:AA28" si="1">M13</f>
        <v>0.4</v>
      </c>
      <c r="AB13" s="103">
        <v>0.41</v>
      </c>
      <c r="AC13" s="80">
        <f>IF(AB13/AA13&gt;100%,100%,AB13/AA13)</f>
        <v>1</v>
      </c>
      <c r="AD13" s="90" t="s">
        <v>62</v>
      </c>
      <c r="AE13" s="90" t="s">
        <v>63</v>
      </c>
      <c r="AF13" s="28">
        <f t="shared" ref="AF13:AF28" si="2">N13</f>
        <v>0.48</v>
      </c>
      <c r="AG13" s="21"/>
      <c r="AH13" s="80">
        <f>IF(AG13/AF13&gt;100%,100%,AG13/AF13)</f>
        <v>0</v>
      </c>
      <c r="AI13" s="21"/>
      <c r="AJ13" s="21"/>
      <c r="AK13" s="28">
        <f t="shared" ref="AK13:AK28" si="3">O13</f>
        <v>0.55000000000000004</v>
      </c>
      <c r="AL13" s="21"/>
      <c r="AM13" s="80">
        <f>IF(AL13/AK13&gt;100%,100%,AL13/AK13)</f>
        <v>0</v>
      </c>
      <c r="AN13" s="21"/>
      <c r="AO13" s="21"/>
      <c r="AP13" s="81">
        <f t="shared" ref="AP13:AP28" si="4">P13</f>
        <v>0.55000000000000004</v>
      </c>
      <c r="AQ13" s="103">
        <v>0.41</v>
      </c>
      <c r="AR13" s="80">
        <f>IF(AQ13/AP13&gt;100%,100%,AQ13/AP13)</f>
        <v>0.74545454545454537</v>
      </c>
      <c r="AS13" s="90" t="s">
        <v>64</v>
      </c>
    </row>
    <row r="14" spans="1:45" s="29" customFormat="1" ht="94.5" x14ac:dyDescent="0.25">
      <c r="A14" s="22">
        <v>4</v>
      </c>
      <c r="B14" s="21" t="s">
        <v>46</v>
      </c>
      <c r="C14" s="22" t="s">
        <v>65</v>
      </c>
      <c r="D14" s="26" t="s">
        <v>66</v>
      </c>
      <c r="E14" s="21" t="s">
        <v>67</v>
      </c>
      <c r="F14" s="21" t="s">
        <v>50</v>
      </c>
      <c r="G14" s="21" t="s">
        <v>68</v>
      </c>
      <c r="H14" s="37" t="s">
        <v>69</v>
      </c>
      <c r="I14" s="38">
        <v>0.6</v>
      </c>
      <c r="J14" s="39" t="s">
        <v>54</v>
      </c>
      <c r="K14" s="47" t="s">
        <v>55</v>
      </c>
      <c r="L14" s="49">
        <v>0.12</v>
      </c>
      <c r="M14" s="49">
        <v>0.35</v>
      </c>
      <c r="N14" s="49">
        <v>0.51</v>
      </c>
      <c r="O14" s="49">
        <v>0.72</v>
      </c>
      <c r="P14" s="49">
        <v>0.72</v>
      </c>
      <c r="Q14" s="50" t="s">
        <v>70</v>
      </c>
      <c r="R14" s="54" t="s">
        <v>71</v>
      </c>
      <c r="S14" s="37" t="s">
        <v>72</v>
      </c>
      <c r="T14" s="47" t="s">
        <v>59</v>
      </c>
      <c r="U14" s="51" t="s">
        <v>60</v>
      </c>
      <c r="V14" s="81">
        <f t="shared" si="0"/>
        <v>0.12</v>
      </c>
      <c r="W14" s="80">
        <v>0.21299999999999999</v>
      </c>
      <c r="X14" s="80">
        <f t="shared" ref="X14:X28" si="5">IF(W14/V14&gt;100%,100%,W14/V14)</f>
        <v>1</v>
      </c>
      <c r="Y14" s="21" t="s">
        <v>73</v>
      </c>
      <c r="Z14" s="21" t="s">
        <v>74</v>
      </c>
      <c r="AA14" s="81">
        <f t="shared" si="1"/>
        <v>0.35</v>
      </c>
      <c r="AB14" s="21">
        <v>55.6</v>
      </c>
      <c r="AC14" s="80">
        <f t="shared" ref="AC14:AC34" si="6">IF(AB14/AA14&gt;100%,100%,AB14/AA14)</f>
        <v>1</v>
      </c>
      <c r="AD14" s="90" t="s">
        <v>75</v>
      </c>
      <c r="AE14" s="107" t="s">
        <v>76</v>
      </c>
      <c r="AF14" s="28">
        <f t="shared" si="2"/>
        <v>0.51</v>
      </c>
      <c r="AG14" s="21"/>
      <c r="AH14" s="80">
        <f t="shared" ref="AH14:AH28" si="7">IF(AG14/AF14&gt;100%,100%,AG14/AF14)</f>
        <v>0</v>
      </c>
      <c r="AI14" s="21"/>
      <c r="AJ14" s="21"/>
      <c r="AK14" s="28">
        <f t="shared" si="3"/>
        <v>0.72</v>
      </c>
      <c r="AL14" s="21"/>
      <c r="AM14" s="80">
        <f t="shared" ref="AM14:AM28" si="8">IF(AL14/AK14&gt;100%,100%,AL14/AK14)</f>
        <v>0</v>
      </c>
      <c r="AN14" s="21"/>
      <c r="AO14" s="21"/>
      <c r="AP14" s="81">
        <f t="shared" si="4"/>
        <v>0.72</v>
      </c>
      <c r="AQ14" s="80">
        <v>0.55600000000000005</v>
      </c>
      <c r="AR14" s="80">
        <f t="shared" ref="AR14:AR28" si="9">IF(AQ14/AP14&gt;100%,100%,AQ14/AP14)</f>
        <v>0.77222222222222237</v>
      </c>
      <c r="AS14" s="90" t="s">
        <v>75</v>
      </c>
    </row>
    <row r="15" spans="1:45" s="29" customFormat="1" ht="105" x14ac:dyDescent="0.25">
      <c r="A15" s="22">
        <v>4</v>
      </c>
      <c r="B15" s="21" t="s">
        <v>46</v>
      </c>
      <c r="C15" s="22" t="s">
        <v>65</v>
      </c>
      <c r="D15" s="26" t="s">
        <v>77</v>
      </c>
      <c r="E15" s="21" t="s">
        <v>78</v>
      </c>
      <c r="F15" s="21" t="s">
        <v>50</v>
      </c>
      <c r="G15" s="21" t="s">
        <v>79</v>
      </c>
      <c r="H15" s="37" t="s">
        <v>80</v>
      </c>
      <c r="I15" s="38">
        <v>0.6</v>
      </c>
      <c r="J15" s="39" t="s">
        <v>54</v>
      </c>
      <c r="K15" s="47" t="s">
        <v>55</v>
      </c>
      <c r="L15" s="42">
        <v>0.12</v>
      </c>
      <c r="M15" s="42">
        <v>0.3</v>
      </c>
      <c r="N15" s="42">
        <v>0.49</v>
      </c>
      <c r="O15" s="42">
        <v>0.7</v>
      </c>
      <c r="P15" s="42">
        <v>0.7</v>
      </c>
      <c r="Q15" s="50" t="s">
        <v>70</v>
      </c>
      <c r="R15" s="54" t="s">
        <v>71</v>
      </c>
      <c r="S15" s="37" t="s">
        <v>72</v>
      </c>
      <c r="T15" s="47" t="s">
        <v>59</v>
      </c>
      <c r="U15" s="51" t="s">
        <v>60</v>
      </c>
      <c r="V15" s="81">
        <f t="shared" si="0"/>
        <v>0.12</v>
      </c>
      <c r="W15" s="80">
        <v>7.3999999999999996E-2</v>
      </c>
      <c r="X15" s="80">
        <f t="shared" si="5"/>
        <v>0.6166666666666667</v>
      </c>
      <c r="Y15" s="21" t="s">
        <v>81</v>
      </c>
      <c r="Z15" s="21" t="s">
        <v>74</v>
      </c>
      <c r="AA15" s="81">
        <f t="shared" si="1"/>
        <v>0.3</v>
      </c>
      <c r="AB15" s="103">
        <v>0.19400000000000001</v>
      </c>
      <c r="AC15" s="80">
        <f t="shared" si="6"/>
        <v>0.64666666666666672</v>
      </c>
      <c r="AD15" s="91" t="s">
        <v>82</v>
      </c>
      <c r="AE15" s="94" t="s">
        <v>63</v>
      </c>
      <c r="AF15" s="28">
        <f t="shared" si="2"/>
        <v>0.49</v>
      </c>
      <c r="AG15" s="21"/>
      <c r="AH15" s="80">
        <f t="shared" si="7"/>
        <v>0</v>
      </c>
      <c r="AI15" s="21"/>
      <c r="AJ15" s="21"/>
      <c r="AK15" s="28">
        <f t="shared" si="3"/>
        <v>0.7</v>
      </c>
      <c r="AL15" s="21"/>
      <c r="AM15" s="80">
        <f t="shared" si="8"/>
        <v>0</v>
      </c>
      <c r="AN15" s="21"/>
      <c r="AO15" s="21"/>
      <c r="AP15" s="81">
        <f t="shared" si="4"/>
        <v>0.7</v>
      </c>
      <c r="AQ15" s="103">
        <v>0.19400000000000001</v>
      </c>
      <c r="AR15" s="80">
        <f t="shared" si="9"/>
        <v>0.27714285714285719</v>
      </c>
      <c r="AS15" s="91" t="s">
        <v>82</v>
      </c>
    </row>
    <row r="16" spans="1:45" s="29" customFormat="1" ht="94.5" x14ac:dyDescent="0.25">
      <c r="A16" s="22">
        <v>4</v>
      </c>
      <c r="B16" s="21" t="s">
        <v>46</v>
      </c>
      <c r="C16" s="22" t="s">
        <v>65</v>
      </c>
      <c r="D16" s="26" t="s">
        <v>83</v>
      </c>
      <c r="E16" s="21" t="s">
        <v>84</v>
      </c>
      <c r="F16" s="21" t="s">
        <v>50</v>
      </c>
      <c r="G16" s="21" t="s">
        <v>85</v>
      </c>
      <c r="H16" s="37" t="s">
        <v>86</v>
      </c>
      <c r="I16" s="40">
        <v>0.96489999999999998</v>
      </c>
      <c r="J16" s="39" t="s">
        <v>54</v>
      </c>
      <c r="K16" s="47" t="s">
        <v>55</v>
      </c>
      <c r="L16" s="42">
        <v>0.25</v>
      </c>
      <c r="M16" s="42">
        <v>0.5</v>
      </c>
      <c r="N16" s="42">
        <v>0.7</v>
      </c>
      <c r="O16" s="62">
        <v>0.98499999999999999</v>
      </c>
      <c r="P16" s="62">
        <v>0.98499999999999999</v>
      </c>
      <c r="Q16" s="50" t="s">
        <v>70</v>
      </c>
      <c r="R16" s="54" t="s">
        <v>71</v>
      </c>
      <c r="S16" s="37" t="s">
        <v>72</v>
      </c>
      <c r="T16" s="47" t="s">
        <v>59</v>
      </c>
      <c r="U16" s="51" t="s">
        <v>60</v>
      </c>
      <c r="V16" s="81">
        <f t="shared" si="0"/>
        <v>0.25</v>
      </c>
      <c r="W16" s="80">
        <v>0.15709999999999999</v>
      </c>
      <c r="X16" s="80">
        <f t="shared" si="5"/>
        <v>0.62839999999999996</v>
      </c>
      <c r="Y16" s="21" t="s">
        <v>87</v>
      </c>
      <c r="Z16" s="21" t="s">
        <v>74</v>
      </c>
      <c r="AA16" s="81">
        <f t="shared" si="1"/>
        <v>0.5</v>
      </c>
      <c r="AB16" s="103">
        <v>0.749</v>
      </c>
      <c r="AC16" s="80">
        <f t="shared" si="6"/>
        <v>1</v>
      </c>
      <c r="AD16" s="91" t="s">
        <v>88</v>
      </c>
      <c r="AE16" s="95" t="s">
        <v>63</v>
      </c>
      <c r="AF16" s="28">
        <f t="shared" si="2"/>
        <v>0.7</v>
      </c>
      <c r="AG16" s="21"/>
      <c r="AH16" s="80">
        <f t="shared" si="7"/>
        <v>0</v>
      </c>
      <c r="AI16" s="21"/>
      <c r="AJ16" s="21"/>
      <c r="AK16" s="28">
        <f t="shared" si="3"/>
        <v>0.98499999999999999</v>
      </c>
      <c r="AL16" s="21"/>
      <c r="AM16" s="80">
        <f t="shared" si="8"/>
        <v>0</v>
      </c>
      <c r="AN16" s="21"/>
      <c r="AO16" s="21"/>
      <c r="AP16" s="81">
        <f t="shared" si="4"/>
        <v>0.98499999999999999</v>
      </c>
      <c r="AQ16" s="80">
        <v>0.749</v>
      </c>
      <c r="AR16" s="80">
        <f t="shared" si="9"/>
        <v>0.76040609137055837</v>
      </c>
      <c r="AS16" s="91" t="s">
        <v>88</v>
      </c>
    </row>
    <row r="17" spans="1:45" s="29" customFormat="1" ht="90" x14ac:dyDescent="0.25">
      <c r="A17" s="22">
        <v>4</v>
      </c>
      <c r="B17" s="21" t="s">
        <v>46</v>
      </c>
      <c r="C17" s="22" t="s">
        <v>65</v>
      </c>
      <c r="D17" s="26" t="s">
        <v>89</v>
      </c>
      <c r="E17" s="21" t="s">
        <v>90</v>
      </c>
      <c r="F17" s="21" t="s">
        <v>50</v>
      </c>
      <c r="G17" s="21" t="s">
        <v>91</v>
      </c>
      <c r="H17" s="41" t="s">
        <v>92</v>
      </c>
      <c r="I17" s="42">
        <v>0.25</v>
      </c>
      <c r="J17" s="43" t="s">
        <v>54</v>
      </c>
      <c r="K17" s="47" t="s">
        <v>55</v>
      </c>
      <c r="L17" s="42">
        <v>0.08</v>
      </c>
      <c r="M17" s="42">
        <v>0.2</v>
      </c>
      <c r="N17" s="42">
        <v>0.3</v>
      </c>
      <c r="O17" s="42">
        <v>0.55000000000000004</v>
      </c>
      <c r="P17" s="42">
        <v>0.55000000000000004</v>
      </c>
      <c r="Q17" s="48" t="s">
        <v>70</v>
      </c>
      <c r="R17" s="53" t="s">
        <v>71</v>
      </c>
      <c r="S17" s="37" t="s">
        <v>72</v>
      </c>
      <c r="T17" s="47" t="s">
        <v>59</v>
      </c>
      <c r="U17" s="51" t="s">
        <v>60</v>
      </c>
      <c r="V17" s="81">
        <f t="shared" si="0"/>
        <v>0.08</v>
      </c>
      <c r="W17" s="80">
        <v>1.09E-2</v>
      </c>
      <c r="X17" s="80">
        <f t="shared" si="5"/>
        <v>0.13625000000000001</v>
      </c>
      <c r="Y17" s="21" t="s">
        <v>93</v>
      </c>
      <c r="Z17" s="21"/>
      <c r="AA17" s="81">
        <f t="shared" si="1"/>
        <v>0.2</v>
      </c>
      <c r="AB17" s="103">
        <v>0.20430000000000001</v>
      </c>
      <c r="AC17" s="80">
        <f t="shared" si="6"/>
        <v>1</v>
      </c>
      <c r="AD17" s="91" t="s">
        <v>94</v>
      </c>
      <c r="AE17" s="94" t="s">
        <v>95</v>
      </c>
      <c r="AF17" s="28">
        <f t="shared" si="2"/>
        <v>0.3</v>
      </c>
      <c r="AG17" s="21"/>
      <c r="AH17" s="80">
        <f t="shared" si="7"/>
        <v>0</v>
      </c>
      <c r="AI17" s="21"/>
      <c r="AJ17" s="21"/>
      <c r="AK17" s="28">
        <f t="shared" si="3"/>
        <v>0.55000000000000004</v>
      </c>
      <c r="AL17" s="21"/>
      <c r="AM17" s="80">
        <f t="shared" si="8"/>
        <v>0</v>
      </c>
      <c r="AN17" s="21"/>
      <c r="AO17" s="21"/>
      <c r="AP17" s="81">
        <f t="shared" si="4"/>
        <v>0.55000000000000004</v>
      </c>
      <c r="AQ17" s="80">
        <v>0.20399999999999999</v>
      </c>
      <c r="AR17" s="80">
        <f t="shared" si="9"/>
        <v>0.37090909090909085</v>
      </c>
      <c r="AS17" s="91" t="s">
        <v>94</v>
      </c>
    </row>
    <row r="18" spans="1:45" s="29" customFormat="1" ht="126" x14ac:dyDescent="0.25">
      <c r="A18" s="22">
        <v>4</v>
      </c>
      <c r="B18" s="21" t="s">
        <v>46</v>
      </c>
      <c r="C18" s="22" t="s">
        <v>65</v>
      </c>
      <c r="D18" s="26" t="s">
        <v>96</v>
      </c>
      <c r="E18" s="21" t="s">
        <v>97</v>
      </c>
      <c r="F18" s="21" t="s">
        <v>98</v>
      </c>
      <c r="G18" s="21" t="s">
        <v>99</v>
      </c>
      <c r="H18" s="37" t="s">
        <v>100</v>
      </c>
      <c r="I18" s="38">
        <v>0.95</v>
      </c>
      <c r="J18" s="39" t="s">
        <v>101</v>
      </c>
      <c r="K18" s="47" t="s">
        <v>55</v>
      </c>
      <c r="L18" s="42">
        <v>0.98</v>
      </c>
      <c r="M18" s="42">
        <v>1</v>
      </c>
      <c r="N18" s="42">
        <v>1</v>
      </c>
      <c r="O18" s="42">
        <v>1</v>
      </c>
      <c r="P18" s="42">
        <v>1</v>
      </c>
      <c r="Q18" s="50" t="s">
        <v>70</v>
      </c>
      <c r="R18" s="54" t="s">
        <v>102</v>
      </c>
      <c r="S18" s="37" t="s">
        <v>103</v>
      </c>
      <c r="T18" s="47" t="s">
        <v>59</v>
      </c>
      <c r="U18" s="51" t="s">
        <v>60</v>
      </c>
      <c r="V18" s="81">
        <f t="shared" si="0"/>
        <v>0.98</v>
      </c>
      <c r="W18" s="81">
        <v>0.98</v>
      </c>
      <c r="X18" s="80">
        <f t="shared" si="5"/>
        <v>1</v>
      </c>
      <c r="Y18" s="21" t="s">
        <v>104</v>
      </c>
      <c r="Z18" s="21" t="s">
        <v>105</v>
      </c>
      <c r="AA18" s="81">
        <f t="shared" si="1"/>
        <v>1</v>
      </c>
      <c r="AB18" s="103">
        <v>0.89</v>
      </c>
      <c r="AC18" s="80">
        <f t="shared" si="6"/>
        <v>0.89</v>
      </c>
      <c r="AD18" s="92" t="s">
        <v>106</v>
      </c>
      <c r="AE18" s="92" t="s">
        <v>63</v>
      </c>
      <c r="AF18" s="28">
        <f t="shared" si="2"/>
        <v>1</v>
      </c>
      <c r="AG18" s="21"/>
      <c r="AH18" s="80">
        <f t="shared" si="7"/>
        <v>0</v>
      </c>
      <c r="AI18" s="21"/>
      <c r="AJ18" s="21"/>
      <c r="AK18" s="28">
        <f t="shared" si="3"/>
        <v>1</v>
      </c>
      <c r="AL18" s="21"/>
      <c r="AM18" s="80">
        <f t="shared" si="8"/>
        <v>0</v>
      </c>
      <c r="AN18" s="21"/>
      <c r="AO18" s="21"/>
      <c r="AP18" s="81">
        <f t="shared" si="4"/>
        <v>1</v>
      </c>
      <c r="AQ18" s="80">
        <f>AVERAGE(W18,AB18,AG18,AL18)</f>
        <v>0.93500000000000005</v>
      </c>
      <c r="AR18" s="80">
        <f t="shared" si="9"/>
        <v>0.93500000000000005</v>
      </c>
      <c r="AS18" s="92" t="s">
        <v>106</v>
      </c>
    </row>
    <row r="19" spans="1:45" s="29" customFormat="1" ht="141.75" x14ac:dyDescent="0.25">
      <c r="A19" s="22">
        <v>4</v>
      </c>
      <c r="B19" s="21" t="s">
        <v>46</v>
      </c>
      <c r="C19" s="22" t="s">
        <v>65</v>
      </c>
      <c r="D19" s="26" t="s">
        <v>107</v>
      </c>
      <c r="E19" s="21" t="s">
        <v>108</v>
      </c>
      <c r="F19" s="21" t="s">
        <v>50</v>
      </c>
      <c r="G19" s="21" t="s">
        <v>109</v>
      </c>
      <c r="H19" s="37" t="s">
        <v>110</v>
      </c>
      <c r="I19" s="38">
        <v>1</v>
      </c>
      <c r="J19" s="39" t="s">
        <v>101</v>
      </c>
      <c r="K19" s="47" t="s">
        <v>55</v>
      </c>
      <c r="L19" s="49">
        <v>1</v>
      </c>
      <c r="M19" s="49">
        <v>1</v>
      </c>
      <c r="N19" s="49">
        <v>1</v>
      </c>
      <c r="O19" s="49">
        <v>1</v>
      </c>
      <c r="P19" s="49">
        <v>1</v>
      </c>
      <c r="Q19" s="50" t="s">
        <v>70</v>
      </c>
      <c r="R19" s="54" t="s">
        <v>102</v>
      </c>
      <c r="S19" s="55" t="s">
        <v>111</v>
      </c>
      <c r="T19" s="47" t="s">
        <v>59</v>
      </c>
      <c r="U19" s="51" t="s">
        <v>60</v>
      </c>
      <c r="V19" s="81">
        <f t="shared" si="0"/>
        <v>1</v>
      </c>
      <c r="W19" s="81">
        <v>0.89</v>
      </c>
      <c r="X19" s="80">
        <f t="shared" si="5"/>
        <v>0.89</v>
      </c>
      <c r="Y19" s="21" t="s">
        <v>112</v>
      </c>
      <c r="Z19" s="21" t="s">
        <v>105</v>
      </c>
      <c r="AA19" s="81">
        <f t="shared" si="1"/>
        <v>1</v>
      </c>
      <c r="AB19" s="103">
        <v>0.87</v>
      </c>
      <c r="AC19" s="80">
        <f t="shared" si="6"/>
        <v>0.87</v>
      </c>
      <c r="AD19" s="93" t="s">
        <v>113</v>
      </c>
      <c r="AE19" s="93" t="s">
        <v>63</v>
      </c>
      <c r="AF19" s="28">
        <f t="shared" si="2"/>
        <v>1</v>
      </c>
      <c r="AG19" s="21"/>
      <c r="AH19" s="80">
        <f t="shared" si="7"/>
        <v>0</v>
      </c>
      <c r="AI19" s="21"/>
      <c r="AJ19" s="21"/>
      <c r="AK19" s="28">
        <f t="shared" si="3"/>
        <v>1</v>
      </c>
      <c r="AL19" s="21"/>
      <c r="AM19" s="80">
        <f t="shared" si="8"/>
        <v>0</v>
      </c>
      <c r="AN19" s="21"/>
      <c r="AO19" s="21"/>
      <c r="AP19" s="81">
        <f t="shared" si="4"/>
        <v>1</v>
      </c>
      <c r="AQ19" s="80">
        <f>AVERAGE(W19,AB19,AG19,AL19)</f>
        <v>0.88</v>
      </c>
      <c r="AR19" s="80">
        <f t="shared" si="9"/>
        <v>0.88</v>
      </c>
      <c r="AS19" s="93" t="s">
        <v>113</v>
      </c>
    </row>
    <row r="20" spans="1:45" s="29" customFormat="1" ht="135" x14ac:dyDescent="0.25">
      <c r="A20" s="22">
        <v>4</v>
      </c>
      <c r="B20" s="21" t="s">
        <v>46</v>
      </c>
      <c r="C20" s="22" t="s">
        <v>65</v>
      </c>
      <c r="D20" s="26" t="s">
        <v>114</v>
      </c>
      <c r="E20" s="21" t="s">
        <v>115</v>
      </c>
      <c r="F20" s="21" t="s">
        <v>50</v>
      </c>
      <c r="G20" s="21" t="s">
        <v>116</v>
      </c>
      <c r="H20" s="37" t="s">
        <v>117</v>
      </c>
      <c r="I20" s="38" t="s">
        <v>118</v>
      </c>
      <c r="J20" s="39" t="s">
        <v>54</v>
      </c>
      <c r="K20" s="47" t="s">
        <v>55</v>
      </c>
      <c r="L20" s="49">
        <v>0</v>
      </c>
      <c r="M20" s="49">
        <v>0.4</v>
      </c>
      <c r="N20" s="49">
        <v>0.6</v>
      </c>
      <c r="O20" s="49">
        <v>0.8</v>
      </c>
      <c r="P20" s="49">
        <v>0.8</v>
      </c>
      <c r="Q20" s="50" t="s">
        <v>70</v>
      </c>
      <c r="R20" s="56" t="s">
        <v>119</v>
      </c>
      <c r="S20" s="37" t="s">
        <v>111</v>
      </c>
      <c r="T20" s="47" t="s">
        <v>59</v>
      </c>
      <c r="U20" s="51" t="s">
        <v>120</v>
      </c>
      <c r="V20" s="81">
        <f t="shared" si="0"/>
        <v>0</v>
      </c>
      <c r="W20" s="21" t="s">
        <v>61</v>
      </c>
      <c r="X20" s="80" t="s">
        <v>61</v>
      </c>
      <c r="Y20" s="21" t="s">
        <v>61</v>
      </c>
      <c r="Z20" s="21" t="s">
        <v>61</v>
      </c>
      <c r="AA20" s="81">
        <f t="shared" si="1"/>
        <v>0.4</v>
      </c>
      <c r="AB20" s="103">
        <v>1</v>
      </c>
      <c r="AC20" s="80">
        <f t="shared" si="6"/>
        <v>1</v>
      </c>
      <c r="AD20" s="93" t="s">
        <v>121</v>
      </c>
      <c r="AE20" s="93" t="s">
        <v>122</v>
      </c>
      <c r="AF20" s="28">
        <f t="shared" si="2"/>
        <v>0.6</v>
      </c>
      <c r="AG20" s="21"/>
      <c r="AH20" s="80">
        <f t="shared" si="7"/>
        <v>0</v>
      </c>
      <c r="AI20" s="21"/>
      <c r="AJ20" s="21"/>
      <c r="AK20" s="28">
        <f t="shared" si="3"/>
        <v>0.8</v>
      </c>
      <c r="AL20" s="21"/>
      <c r="AM20" s="80">
        <f t="shared" si="8"/>
        <v>0</v>
      </c>
      <c r="AN20" s="21"/>
      <c r="AO20" s="21"/>
      <c r="AP20" s="81">
        <f t="shared" si="4"/>
        <v>0.8</v>
      </c>
      <c r="AQ20" s="103">
        <v>1</v>
      </c>
      <c r="AR20" s="80">
        <f t="shared" si="9"/>
        <v>1</v>
      </c>
      <c r="AS20" s="93" t="s">
        <v>121</v>
      </c>
    </row>
    <row r="21" spans="1:45" s="29" customFormat="1" ht="75" x14ac:dyDescent="0.25">
      <c r="A21" s="22">
        <v>4</v>
      </c>
      <c r="B21" s="21" t="s">
        <v>46</v>
      </c>
      <c r="C21" s="22" t="s">
        <v>123</v>
      </c>
      <c r="D21" s="26" t="s">
        <v>124</v>
      </c>
      <c r="E21" s="21" t="s">
        <v>125</v>
      </c>
      <c r="F21" s="21" t="s">
        <v>98</v>
      </c>
      <c r="G21" s="21" t="s">
        <v>126</v>
      </c>
      <c r="H21" s="37" t="s">
        <v>127</v>
      </c>
      <c r="I21" s="43" t="s">
        <v>128</v>
      </c>
      <c r="J21" s="39" t="s">
        <v>129</v>
      </c>
      <c r="K21" s="37" t="s">
        <v>130</v>
      </c>
      <c r="L21" s="43">
        <v>2310</v>
      </c>
      <c r="M21" s="43">
        <v>2310</v>
      </c>
      <c r="N21" s="43">
        <v>2310</v>
      </c>
      <c r="O21" s="43">
        <v>2310</v>
      </c>
      <c r="P21" s="61">
        <f t="shared" ref="P21:P22" si="10">SUM(L21:O21)</f>
        <v>9240</v>
      </c>
      <c r="Q21" s="50" t="s">
        <v>70</v>
      </c>
      <c r="R21" s="56" t="s">
        <v>131</v>
      </c>
      <c r="S21" s="37" t="s">
        <v>132</v>
      </c>
      <c r="T21" s="37" t="s">
        <v>133</v>
      </c>
      <c r="U21" s="51" t="s">
        <v>134</v>
      </c>
      <c r="V21" s="28">
        <f t="shared" si="0"/>
        <v>2310</v>
      </c>
      <c r="W21" s="21">
        <v>4821</v>
      </c>
      <c r="X21" s="80">
        <f t="shared" si="5"/>
        <v>1</v>
      </c>
      <c r="Y21" s="21" t="s">
        <v>135</v>
      </c>
      <c r="Z21" s="21" t="s">
        <v>136</v>
      </c>
      <c r="AA21" s="28">
        <f t="shared" si="1"/>
        <v>2310</v>
      </c>
      <c r="AB21" s="104">
        <v>6523</v>
      </c>
      <c r="AC21" s="80">
        <f t="shared" si="6"/>
        <v>1</v>
      </c>
      <c r="AD21" s="96" t="s">
        <v>137</v>
      </c>
      <c r="AE21" s="98" t="s">
        <v>138</v>
      </c>
      <c r="AF21" s="28">
        <f t="shared" si="2"/>
        <v>2310</v>
      </c>
      <c r="AG21" s="21"/>
      <c r="AH21" s="80">
        <f t="shared" si="7"/>
        <v>0</v>
      </c>
      <c r="AI21" s="21"/>
      <c r="AJ21" s="21"/>
      <c r="AK21" s="28">
        <f t="shared" si="3"/>
        <v>2310</v>
      </c>
      <c r="AL21" s="21"/>
      <c r="AM21" s="80">
        <f t="shared" si="8"/>
        <v>0</v>
      </c>
      <c r="AN21" s="21"/>
      <c r="AO21" s="21"/>
      <c r="AP21" s="21">
        <f t="shared" si="4"/>
        <v>9240</v>
      </c>
      <c r="AQ21" s="104">
        <f>SUM(W21,AB21,AG21,AL21)</f>
        <v>11344</v>
      </c>
      <c r="AR21" s="80">
        <f t="shared" si="9"/>
        <v>1</v>
      </c>
      <c r="AS21" s="96" t="s">
        <v>137</v>
      </c>
    </row>
    <row r="22" spans="1:45" s="29" customFormat="1" ht="60" x14ac:dyDescent="0.25">
      <c r="A22" s="22">
        <v>4</v>
      </c>
      <c r="B22" s="21" t="s">
        <v>46</v>
      </c>
      <c r="C22" s="22" t="s">
        <v>123</v>
      </c>
      <c r="D22" s="26" t="s">
        <v>139</v>
      </c>
      <c r="E22" s="21" t="s">
        <v>140</v>
      </c>
      <c r="F22" s="21" t="s">
        <v>50</v>
      </c>
      <c r="G22" s="21" t="s">
        <v>141</v>
      </c>
      <c r="H22" s="37" t="s">
        <v>142</v>
      </c>
      <c r="I22" s="43" t="s">
        <v>128</v>
      </c>
      <c r="J22" s="39" t="s">
        <v>129</v>
      </c>
      <c r="K22" s="37" t="s">
        <v>143</v>
      </c>
      <c r="L22" s="43">
        <v>693</v>
      </c>
      <c r="M22" s="43">
        <v>693</v>
      </c>
      <c r="N22" s="43">
        <v>693</v>
      </c>
      <c r="O22" s="43">
        <v>693</v>
      </c>
      <c r="P22" s="61">
        <f t="shared" si="10"/>
        <v>2772</v>
      </c>
      <c r="Q22" s="50" t="s">
        <v>70</v>
      </c>
      <c r="R22" s="56" t="s">
        <v>144</v>
      </c>
      <c r="S22" s="37" t="s">
        <v>132</v>
      </c>
      <c r="T22" s="37" t="s">
        <v>133</v>
      </c>
      <c r="U22" s="51" t="s">
        <v>134</v>
      </c>
      <c r="V22" s="28">
        <f t="shared" si="0"/>
        <v>693</v>
      </c>
      <c r="W22" s="21">
        <v>728</v>
      </c>
      <c r="X22" s="80">
        <f t="shared" si="5"/>
        <v>1</v>
      </c>
      <c r="Y22" s="21" t="s">
        <v>145</v>
      </c>
      <c r="Z22" s="21" t="s">
        <v>136</v>
      </c>
      <c r="AA22" s="28">
        <f t="shared" si="1"/>
        <v>693</v>
      </c>
      <c r="AB22" s="104">
        <v>1331</v>
      </c>
      <c r="AC22" s="80">
        <f t="shared" si="6"/>
        <v>1</v>
      </c>
      <c r="AD22" s="96" t="s">
        <v>146</v>
      </c>
      <c r="AE22" s="98" t="s">
        <v>138</v>
      </c>
      <c r="AF22" s="28">
        <f t="shared" si="2"/>
        <v>693</v>
      </c>
      <c r="AG22" s="21"/>
      <c r="AH22" s="80">
        <f t="shared" si="7"/>
        <v>0</v>
      </c>
      <c r="AI22" s="21"/>
      <c r="AJ22" s="21"/>
      <c r="AK22" s="28">
        <f t="shared" si="3"/>
        <v>693</v>
      </c>
      <c r="AL22" s="21"/>
      <c r="AM22" s="80">
        <f t="shared" si="8"/>
        <v>0</v>
      </c>
      <c r="AN22" s="21"/>
      <c r="AO22" s="21"/>
      <c r="AP22" s="21">
        <f t="shared" si="4"/>
        <v>2772</v>
      </c>
      <c r="AQ22" s="104">
        <f t="shared" ref="AQ22:AQ28" si="11">SUM(W22,AB22,AG22,AL22)</f>
        <v>2059</v>
      </c>
      <c r="AR22" s="80">
        <f t="shared" si="9"/>
        <v>0.74278499278499277</v>
      </c>
      <c r="AS22" s="96" t="s">
        <v>146</v>
      </c>
    </row>
    <row r="23" spans="1:45" s="29" customFormat="1" ht="90" x14ac:dyDescent="0.25">
      <c r="A23" s="22">
        <v>4</v>
      </c>
      <c r="B23" s="21" t="s">
        <v>46</v>
      </c>
      <c r="C23" s="22" t="s">
        <v>123</v>
      </c>
      <c r="D23" s="26" t="s">
        <v>147</v>
      </c>
      <c r="E23" s="21" t="s">
        <v>148</v>
      </c>
      <c r="F23" s="21" t="s">
        <v>50</v>
      </c>
      <c r="G23" s="21" t="s">
        <v>149</v>
      </c>
      <c r="H23" s="37" t="s">
        <v>150</v>
      </c>
      <c r="I23" s="43" t="s">
        <v>128</v>
      </c>
      <c r="J23" s="39" t="s">
        <v>129</v>
      </c>
      <c r="K23" s="37" t="s">
        <v>151</v>
      </c>
      <c r="L23" s="43">
        <v>198</v>
      </c>
      <c r="M23" s="43">
        <v>330</v>
      </c>
      <c r="N23" s="43">
        <v>462</v>
      </c>
      <c r="O23" s="43">
        <v>332</v>
      </c>
      <c r="P23" s="61">
        <f>SUM(L23:O23)</f>
        <v>1322</v>
      </c>
      <c r="Q23" s="50" t="s">
        <v>70</v>
      </c>
      <c r="R23" s="56" t="s">
        <v>152</v>
      </c>
      <c r="S23" s="37" t="s">
        <v>153</v>
      </c>
      <c r="T23" s="37" t="s">
        <v>133</v>
      </c>
      <c r="U23" s="51" t="s">
        <v>134</v>
      </c>
      <c r="V23" s="28">
        <f t="shared" si="0"/>
        <v>198</v>
      </c>
      <c r="W23" s="21">
        <v>158</v>
      </c>
      <c r="X23" s="80">
        <f t="shared" si="5"/>
        <v>0.79797979797979801</v>
      </c>
      <c r="Y23" s="21" t="s">
        <v>154</v>
      </c>
      <c r="Z23" s="21" t="s">
        <v>136</v>
      </c>
      <c r="AA23" s="28">
        <f t="shared" si="1"/>
        <v>330</v>
      </c>
      <c r="AB23" s="104">
        <v>565</v>
      </c>
      <c r="AC23" s="80">
        <f t="shared" si="6"/>
        <v>1</v>
      </c>
      <c r="AD23" s="96" t="s">
        <v>155</v>
      </c>
      <c r="AE23" s="98" t="s">
        <v>138</v>
      </c>
      <c r="AF23" s="28">
        <f t="shared" si="2"/>
        <v>462</v>
      </c>
      <c r="AG23" s="21"/>
      <c r="AH23" s="80">
        <f t="shared" si="7"/>
        <v>0</v>
      </c>
      <c r="AI23" s="21"/>
      <c r="AJ23" s="21"/>
      <c r="AK23" s="28">
        <f t="shared" si="3"/>
        <v>332</v>
      </c>
      <c r="AL23" s="21"/>
      <c r="AM23" s="80">
        <f t="shared" si="8"/>
        <v>0</v>
      </c>
      <c r="AN23" s="21"/>
      <c r="AO23" s="21"/>
      <c r="AP23" s="21">
        <f t="shared" si="4"/>
        <v>1322</v>
      </c>
      <c r="AQ23" s="104">
        <f t="shared" si="11"/>
        <v>723</v>
      </c>
      <c r="AR23" s="80">
        <f t="shared" si="9"/>
        <v>0.54689863842662634</v>
      </c>
      <c r="AS23" s="96" t="s">
        <v>155</v>
      </c>
    </row>
    <row r="24" spans="1:45" s="29" customFormat="1" ht="90" x14ac:dyDescent="0.25">
      <c r="A24" s="22">
        <v>4</v>
      </c>
      <c r="B24" s="21" t="s">
        <v>46</v>
      </c>
      <c r="C24" s="22" t="s">
        <v>123</v>
      </c>
      <c r="D24" s="26" t="s">
        <v>156</v>
      </c>
      <c r="E24" s="21" t="s">
        <v>157</v>
      </c>
      <c r="F24" s="21" t="s">
        <v>98</v>
      </c>
      <c r="G24" s="21" t="s">
        <v>158</v>
      </c>
      <c r="H24" s="37" t="s">
        <v>159</v>
      </c>
      <c r="I24" s="43" t="s">
        <v>128</v>
      </c>
      <c r="J24" s="39" t="s">
        <v>129</v>
      </c>
      <c r="K24" s="37" t="s">
        <v>160</v>
      </c>
      <c r="L24" s="43">
        <v>156</v>
      </c>
      <c r="M24" s="43">
        <v>261</v>
      </c>
      <c r="N24" s="43">
        <v>366</v>
      </c>
      <c r="O24" s="43">
        <v>262</v>
      </c>
      <c r="P24" s="61">
        <f t="shared" ref="P24:P28" si="12">SUM(L24:O24)</f>
        <v>1045</v>
      </c>
      <c r="Q24" s="50" t="s">
        <v>70</v>
      </c>
      <c r="R24" s="56" t="s">
        <v>152</v>
      </c>
      <c r="S24" s="37" t="s">
        <v>153</v>
      </c>
      <c r="T24" s="37" t="s">
        <v>133</v>
      </c>
      <c r="U24" s="51" t="s">
        <v>134</v>
      </c>
      <c r="V24" s="28">
        <f t="shared" si="0"/>
        <v>156</v>
      </c>
      <c r="W24" s="21">
        <v>159</v>
      </c>
      <c r="X24" s="80">
        <f t="shared" si="5"/>
        <v>1</v>
      </c>
      <c r="Y24" s="21" t="s">
        <v>161</v>
      </c>
      <c r="Z24" s="21" t="s">
        <v>136</v>
      </c>
      <c r="AA24" s="28">
        <f t="shared" si="1"/>
        <v>261</v>
      </c>
      <c r="AB24" s="104">
        <v>536</v>
      </c>
      <c r="AC24" s="80">
        <f t="shared" si="6"/>
        <v>1</v>
      </c>
      <c r="AD24" s="96" t="s">
        <v>162</v>
      </c>
      <c r="AE24" s="98" t="s">
        <v>138</v>
      </c>
      <c r="AF24" s="28">
        <f t="shared" si="2"/>
        <v>366</v>
      </c>
      <c r="AG24" s="21"/>
      <c r="AH24" s="80">
        <f t="shared" si="7"/>
        <v>0</v>
      </c>
      <c r="AI24" s="21"/>
      <c r="AJ24" s="21"/>
      <c r="AK24" s="28">
        <f t="shared" si="3"/>
        <v>262</v>
      </c>
      <c r="AL24" s="21"/>
      <c r="AM24" s="80">
        <f t="shared" si="8"/>
        <v>0</v>
      </c>
      <c r="AN24" s="21"/>
      <c r="AO24" s="21"/>
      <c r="AP24" s="21">
        <f t="shared" si="4"/>
        <v>1045</v>
      </c>
      <c r="AQ24" s="104">
        <f t="shared" si="11"/>
        <v>695</v>
      </c>
      <c r="AR24" s="80">
        <f t="shared" si="9"/>
        <v>0.66507177033492826</v>
      </c>
      <c r="AS24" s="96" t="s">
        <v>162</v>
      </c>
    </row>
    <row r="25" spans="1:45" s="29" customFormat="1" ht="211.5" customHeight="1" x14ac:dyDescent="0.25">
      <c r="A25" s="22">
        <v>4</v>
      </c>
      <c r="B25" s="21" t="s">
        <v>46</v>
      </c>
      <c r="C25" s="22" t="s">
        <v>123</v>
      </c>
      <c r="D25" s="26" t="s">
        <v>163</v>
      </c>
      <c r="E25" s="21" t="s">
        <v>164</v>
      </c>
      <c r="F25" s="21" t="s">
        <v>98</v>
      </c>
      <c r="G25" s="21" t="s">
        <v>165</v>
      </c>
      <c r="H25" s="37" t="s">
        <v>166</v>
      </c>
      <c r="I25" s="43" t="s">
        <v>128</v>
      </c>
      <c r="J25" s="39" t="s">
        <v>129</v>
      </c>
      <c r="K25" s="37" t="s">
        <v>167</v>
      </c>
      <c r="L25" s="43">
        <v>25</v>
      </c>
      <c r="M25" s="43">
        <v>36</v>
      </c>
      <c r="N25" s="43">
        <v>36</v>
      </c>
      <c r="O25" s="43">
        <v>26</v>
      </c>
      <c r="P25" s="61">
        <f t="shared" si="12"/>
        <v>123</v>
      </c>
      <c r="Q25" s="50" t="s">
        <v>70</v>
      </c>
      <c r="R25" s="57" t="s">
        <v>168</v>
      </c>
      <c r="S25" s="37" t="s">
        <v>169</v>
      </c>
      <c r="T25" s="37" t="s">
        <v>133</v>
      </c>
      <c r="U25" s="51" t="s">
        <v>120</v>
      </c>
      <c r="V25" s="28">
        <f t="shared" si="0"/>
        <v>25</v>
      </c>
      <c r="W25" s="21">
        <v>43</v>
      </c>
      <c r="X25" s="80">
        <f t="shared" si="5"/>
        <v>1</v>
      </c>
      <c r="Y25" s="21" t="s">
        <v>170</v>
      </c>
      <c r="Z25" s="21" t="s">
        <v>171</v>
      </c>
      <c r="AA25" s="28">
        <f t="shared" si="1"/>
        <v>36</v>
      </c>
      <c r="AB25" s="104">
        <v>91</v>
      </c>
      <c r="AC25" s="80">
        <f t="shared" si="6"/>
        <v>1</v>
      </c>
      <c r="AD25" s="97" t="s">
        <v>170</v>
      </c>
      <c r="AE25" s="98" t="s">
        <v>172</v>
      </c>
      <c r="AF25" s="28">
        <f t="shared" si="2"/>
        <v>36</v>
      </c>
      <c r="AG25" s="21"/>
      <c r="AH25" s="80">
        <f t="shared" si="7"/>
        <v>0</v>
      </c>
      <c r="AI25" s="21"/>
      <c r="AJ25" s="21"/>
      <c r="AK25" s="28">
        <f t="shared" si="3"/>
        <v>26</v>
      </c>
      <c r="AL25" s="21"/>
      <c r="AM25" s="80">
        <f t="shared" si="8"/>
        <v>0</v>
      </c>
      <c r="AN25" s="21"/>
      <c r="AO25" s="21"/>
      <c r="AP25" s="21">
        <f t="shared" si="4"/>
        <v>123</v>
      </c>
      <c r="AQ25" s="104">
        <f>SUM(W25,AB25,AG25,AL25)</f>
        <v>134</v>
      </c>
      <c r="AR25" s="80">
        <f t="shared" si="9"/>
        <v>1</v>
      </c>
      <c r="AS25" s="97" t="s">
        <v>170</v>
      </c>
    </row>
    <row r="26" spans="1:45" s="29" customFormat="1" ht="209.25" customHeight="1" x14ac:dyDescent="0.25">
      <c r="A26" s="22">
        <v>4</v>
      </c>
      <c r="B26" s="21" t="s">
        <v>46</v>
      </c>
      <c r="C26" s="22" t="s">
        <v>123</v>
      </c>
      <c r="D26" s="26" t="s">
        <v>173</v>
      </c>
      <c r="E26" s="21" t="s">
        <v>174</v>
      </c>
      <c r="F26" s="21" t="s">
        <v>98</v>
      </c>
      <c r="G26" s="21" t="s">
        <v>175</v>
      </c>
      <c r="H26" s="37" t="s">
        <v>176</v>
      </c>
      <c r="I26" s="43" t="s">
        <v>128</v>
      </c>
      <c r="J26" s="39" t="s">
        <v>129</v>
      </c>
      <c r="K26" s="37" t="s">
        <v>167</v>
      </c>
      <c r="L26" s="43">
        <v>50</v>
      </c>
      <c r="M26" s="43">
        <v>90</v>
      </c>
      <c r="N26" s="43">
        <v>90</v>
      </c>
      <c r="O26" s="43">
        <v>56</v>
      </c>
      <c r="P26" s="61">
        <f t="shared" si="12"/>
        <v>286</v>
      </c>
      <c r="Q26" s="50" t="s">
        <v>70</v>
      </c>
      <c r="R26" s="57" t="s">
        <v>168</v>
      </c>
      <c r="S26" s="37" t="s">
        <v>169</v>
      </c>
      <c r="T26" s="37" t="s">
        <v>133</v>
      </c>
      <c r="U26" s="51" t="s">
        <v>120</v>
      </c>
      <c r="V26" s="28">
        <f t="shared" si="0"/>
        <v>50</v>
      </c>
      <c r="W26" s="21">
        <v>70</v>
      </c>
      <c r="X26" s="80">
        <f t="shared" si="5"/>
        <v>1</v>
      </c>
      <c r="Y26" s="21" t="s">
        <v>177</v>
      </c>
      <c r="Z26" s="83" t="s">
        <v>171</v>
      </c>
      <c r="AA26" s="28">
        <f t="shared" si="1"/>
        <v>90</v>
      </c>
      <c r="AB26" s="104">
        <v>129</v>
      </c>
      <c r="AC26" s="80">
        <f t="shared" si="6"/>
        <v>1</v>
      </c>
      <c r="AD26" s="97" t="s">
        <v>170</v>
      </c>
      <c r="AE26" s="98" t="s">
        <v>178</v>
      </c>
      <c r="AF26" s="28">
        <f t="shared" si="2"/>
        <v>90</v>
      </c>
      <c r="AG26" s="21"/>
      <c r="AH26" s="80">
        <f t="shared" si="7"/>
        <v>0</v>
      </c>
      <c r="AI26" s="21"/>
      <c r="AJ26" s="21"/>
      <c r="AK26" s="28">
        <f t="shared" si="3"/>
        <v>56</v>
      </c>
      <c r="AL26" s="21"/>
      <c r="AM26" s="80">
        <f t="shared" si="8"/>
        <v>0</v>
      </c>
      <c r="AN26" s="21"/>
      <c r="AO26" s="21"/>
      <c r="AP26" s="21">
        <f t="shared" si="4"/>
        <v>286</v>
      </c>
      <c r="AQ26" s="104">
        <f t="shared" si="11"/>
        <v>199</v>
      </c>
      <c r="AR26" s="80">
        <f t="shared" si="9"/>
        <v>0.69580419580419584</v>
      </c>
      <c r="AS26" s="97" t="s">
        <v>170</v>
      </c>
    </row>
    <row r="27" spans="1:45" s="29" customFormat="1" ht="222.75" customHeight="1" x14ac:dyDescent="0.25">
      <c r="A27" s="22">
        <v>4</v>
      </c>
      <c r="B27" s="21" t="s">
        <v>46</v>
      </c>
      <c r="C27" s="22" t="s">
        <v>123</v>
      </c>
      <c r="D27" s="26" t="s">
        <v>179</v>
      </c>
      <c r="E27" s="21" t="s">
        <v>180</v>
      </c>
      <c r="F27" s="21" t="s">
        <v>98</v>
      </c>
      <c r="G27" s="21" t="s">
        <v>181</v>
      </c>
      <c r="H27" s="44" t="s">
        <v>182</v>
      </c>
      <c r="I27" s="43" t="s">
        <v>128</v>
      </c>
      <c r="J27" s="39" t="s">
        <v>129</v>
      </c>
      <c r="K27" s="37" t="s">
        <v>167</v>
      </c>
      <c r="L27" s="43">
        <v>2</v>
      </c>
      <c r="M27" s="43">
        <v>6</v>
      </c>
      <c r="N27" s="43">
        <v>6</v>
      </c>
      <c r="O27" s="43">
        <v>4</v>
      </c>
      <c r="P27" s="61">
        <f t="shared" si="12"/>
        <v>18</v>
      </c>
      <c r="Q27" s="51" t="s">
        <v>70</v>
      </c>
      <c r="R27" s="57" t="s">
        <v>168</v>
      </c>
      <c r="S27" s="37" t="s">
        <v>169</v>
      </c>
      <c r="T27" s="37" t="s">
        <v>133</v>
      </c>
      <c r="U27" s="51" t="s">
        <v>120</v>
      </c>
      <c r="V27" s="28">
        <f t="shared" si="0"/>
        <v>2</v>
      </c>
      <c r="W27" s="21">
        <v>4</v>
      </c>
      <c r="X27" s="80">
        <f t="shared" si="5"/>
        <v>1</v>
      </c>
      <c r="Y27" s="21" t="s">
        <v>183</v>
      </c>
      <c r="Z27" s="83" t="s">
        <v>171</v>
      </c>
      <c r="AA27" s="28">
        <f t="shared" si="1"/>
        <v>6</v>
      </c>
      <c r="AB27" s="104">
        <v>6</v>
      </c>
      <c r="AC27" s="80">
        <f t="shared" si="6"/>
        <v>1</v>
      </c>
      <c r="AD27" s="97" t="s">
        <v>184</v>
      </c>
      <c r="AE27" s="98" t="s">
        <v>178</v>
      </c>
      <c r="AF27" s="28">
        <f t="shared" si="2"/>
        <v>6</v>
      </c>
      <c r="AG27" s="21"/>
      <c r="AH27" s="80">
        <f t="shared" si="7"/>
        <v>0</v>
      </c>
      <c r="AI27" s="21"/>
      <c r="AJ27" s="21"/>
      <c r="AK27" s="28">
        <f t="shared" si="3"/>
        <v>4</v>
      </c>
      <c r="AL27" s="21"/>
      <c r="AM27" s="80">
        <f t="shared" si="8"/>
        <v>0</v>
      </c>
      <c r="AN27" s="21"/>
      <c r="AO27" s="21"/>
      <c r="AP27" s="21">
        <f t="shared" si="4"/>
        <v>18</v>
      </c>
      <c r="AQ27" s="104">
        <f>SUM(W27,AB27,AG27,AL27)</f>
        <v>10</v>
      </c>
      <c r="AR27" s="80">
        <f t="shared" si="9"/>
        <v>0.55555555555555558</v>
      </c>
      <c r="AS27" s="97" t="s">
        <v>184</v>
      </c>
    </row>
    <row r="28" spans="1:45" s="29" customFormat="1" ht="236.25" customHeight="1" x14ac:dyDescent="0.25">
      <c r="A28" s="22">
        <v>4</v>
      </c>
      <c r="B28" s="21" t="s">
        <v>46</v>
      </c>
      <c r="C28" s="22" t="s">
        <v>123</v>
      </c>
      <c r="D28" s="26" t="s">
        <v>185</v>
      </c>
      <c r="E28" s="21" t="s">
        <v>186</v>
      </c>
      <c r="F28" s="21" t="s">
        <v>98</v>
      </c>
      <c r="G28" s="21" t="s">
        <v>187</v>
      </c>
      <c r="H28" s="44" t="s">
        <v>188</v>
      </c>
      <c r="I28" s="45" t="s">
        <v>128</v>
      </c>
      <c r="J28" s="46" t="s">
        <v>129</v>
      </c>
      <c r="K28" s="44" t="s">
        <v>167</v>
      </c>
      <c r="L28" s="43">
        <v>8</v>
      </c>
      <c r="M28" s="43">
        <v>12</v>
      </c>
      <c r="N28" s="43">
        <v>12</v>
      </c>
      <c r="O28" s="43">
        <v>8</v>
      </c>
      <c r="P28" s="61">
        <f t="shared" si="12"/>
        <v>40</v>
      </c>
      <c r="Q28" s="52" t="s">
        <v>70</v>
      </c>
      <c r="R28" s="58" t="s">
        <v>168</v>
      </c>
      <c r="S28" s="44" t="s">
        <v>169</v>
      </c>
      <c r="T28" s="44" t="s">
        <v>133</v>
      </c>
      <c r="U28" s="60" t="s">
        <v>120</v>
      </c>
      <c r="V28" s="28">
        <f t="shared" si="0"/>
        <v>8</v>
      </c>
      <c r="W28" s="21">
        <v>45</v>
      </c>
      <c r="X28" s="80">
        <f t="shared" si="5"/>
        <v>1</v>
      </c>
      <c r="Y28" s="21" t="s">
        <v>189</v>
      </c>
      <c r="Z28" s="83" t="s">
        <v>171</v>
      </c>
      <c r="AA28" s="28">
        <f t="shared" si="1"/>
        <v>12</v>
      </c>
      <c r="AB28" s="104">
        <v>39</v>
      </c>
      <c r="AC28" s="80">
        <f t="shared" si="6"/>
        <v>1</v>
      </c>
      <c r="AD28" s="97" t="s">
        <v>184</v>
      </c>
      <c r="AE28" s="98" t="s">
        <v>178</v>
      </c>
      <c r="AF28" s="28">
        <f t="shared" si="2"/>
        <v>12</v>
      </c>
      <c r="AG28" s="21"/>
      <c r="AH28" s="80">
        <f t="shared" si="7"/>
        <v>0</v>
      </c>
      <c r="AI28" s="21"/>
      <c r="AJ28" s="21"/>
      <c r="AK28" s="28">
        <f t="shared" si="3"/>
        <v>8</v>
      </c>
      <c r="AL28" s="21"/>
      <c r="AM28" s="80">
        <f t="shared" si="8"/>
        <v>0</v>
      </c>
      <c r="AN28" s="21"/>
      <c r="AO28" s="21"/>
      <c r="AP28" s="21">
        <f t="shared" si="4"/>
        <v>40</v>
      </c>
      <c r="AQ28" s="104">
        <f t="shared" si="11"/>
        <v>84</v>
      </c>
      <c r="AR28" s="80">
        <f t="shared" si="9"/>
        <v>1</v>
      </c>
      <c r="AS28" s="97" t="s">
        <v>184</v>
      </c>
    </row>
    <row r="29" spans="1:45" s="5" customFormat="1" ht="15.75" x14ac:dyDescent="0.25">
      <c r="A29" s="10"/>
      <c r="B29" s="10"/>
      <c r="C29" s="10"/>
      <c r="D29" s="10"/>
      <c r="E29" s="13" t="s">
        <v>190</v>
      </c>
      <c r="F29" s="10"/>
      <c r="G29" s="10"/>
      <c r="H29" s="10"/>
      <c r="I29" s="10"/>
      <c r="J29" s="10"/>
      <c r="K29" s="10"/>
      <c r="L29" s="15"/>
      <c r="M29" s="15"/>
      <c r="N29" s="15"/>
      <c r="O29" s="15"/>
      <c r="P29" s="15"/>
      <c r="Q29" s="10"/>
      <c r="R29" s="10"/>
      <c r="S29" s="10"/>
      <c r="T29" s="10"/>
      <c r="U29" s="10"/>
      <c r="V29" s="15"/>
      <c r="W29" s="15"/>
      <c r="X29" s="15">
        <f>AVERAGE(X13:X28)*80%</f>
        <v>0.68967408369408378</v>
      </c>
      <c r="Y29" s="15"/>
      <c r="Z29" s="15"/>
      <c r="AA29" s="15"/>
      <c r="AB29" s="15"/>
      <c r="AC29" s="105">
        <f>AVERAGE(AC13:AC28)*80%</f>
        <v>0.77033333333333331</v>
      </c>
      <c r="AD29" s="15"/>
      <c r="AE29" s="15"/>
      <c r="AF29" s="15"/>
      <c r="AG29" s="15"/>
      <c r="AH29" s="15">
        <f>AVERAGE(AH13:AH28)*80%</f>
        <v>0</v>
      </c>
      <c r="AI29" s="15"/>
      <c r="AJ29" s="15"/>
      <c r="AK29" s="15"/>
      <c r="AL29" s="15"/>
      <c r="AM29" s="15">
        <f>AVERAGE(AM13:AM28)*80%</f>
        <v>0</v>
      </c>
      <c r="AN29" s="10"/>
      <c r="AO29" s="10"/>
      <c r="AP29" s="16"/>
      <c r="AQ29" s="16"/>
      <c r="AR29" s="105">
        <f>AVERAGE(AR13:AR28)*80%</f>
        <v>0.59736249800027863</v>
      </c>
      <c r="AS29" s="10"/>
    </row>
    <row r="30" spans="1:45" s="29" customFormat="1" ht="225" customHeight="1" x14ac:dyDescent="0.25">
      <c r="A30" s="30">
        <v>7</v>
      </c>
      <c r="B30" s="27" t="s">
        <v>191</v>
      </c>
      <c r="C30" s="27" t="s">
        <v>192</v>
      </c>
      <c r="D30" s="63" t="s">
        <v>193</v>
      </c>
      <c r="E30" s="64" t="s">
        <v>194</v>
      </c>
      <c r="F30" s="64" t="s">
        <v>195</v>
      </c>
      <c r="G30" s="64" t="s">
        <v>196</v>
      </c>
      <c r="H30" s="64" t="s">
        <v>197</v>
      </c>
      <c r="I30" s="65" t="s">
        <v>198</v>
      </c>
      <c r="J30" s="64" t="s">
        <v>199</v>
      </c>
      <c r="K30" s="64" t="s">
        <v>200</v>
      </c>
      <c r="L30" s="66" t="s">
        <v>201</v>
      </c>
      <c r="M30" s="67">
        <v>0.8</v>
      </c>
      <c r="N30" s="66" t="s">
        <v>201</v>
      </c>
      <c r="O30" s="68">
        <v>0.8</v>
      </c>
      <c r="P30" s="68">
        <v>0.8</v>
      </c>
      <c r="Q30" s="69" t="s">
        <v>70</v>
      </c>
      <c r="R30" s="69" t="s">
        <v>202</v>
      </c>
      <c r="S30" s="64" t="s">
        <v>203</v>
      </c>
      <c r="T30" s="64" t="s">
        <v>120</v>
      </c>
      <c r="U30" s="70" t="s">
        <v>204</v>
      </c>
      <c r="V30" s="28" t="str">
        <f>L30</f>
        <v>No programada</v>
      </c>
      <c r="W30" s="27" t="s">
        <v>61</v>
      </c>
      <c r="X30" s="21" t="s">
        <v>61</v>
      </c>
      <c r="Y30" s="27" t="s">
        <v>61</v>
      </c>
      <c r="Z30" s="27" t="s">
        <v>61</v>
      </c>
      <c r="AA30" s="71">
        <f>M30</f>
        <v>0.8</v>
      </c>
      <c r="AB30" s="88">
        <v>0.96</v>
      </c>
      <c r="AC30" s="80">
        <f t="shared" si="6"/>
        <v>1</v>
      </c>
      <c r="AD30" s="99" t="s">
        <v>205</v>
      </c>
      <c r="AE30" s="101" t="s">
        <v>206</v>
      </c>
      <c r="AF30" s="28" t="str">
        <f>N30</f>
        <v>No programada</v>
      </c>
      <c r="AG30" s="27"/>
      <c r="AH30" s="80" t="e">
        <f t="shared" ref="AH30:AH36" si="13">IF(AG30/AF30&gt;100%,100%,AG30/AF30)</f>
        <v>#VALUE!</v>
      </c>
      <c r="AI30" s="27"/>
      <c r="AJ30" s="27"/>
      <c r="AK30" s="71">
        <f>O30</f>
        <v>0.8</v>
      </c>
      <c r="AL30" s="27"/>
      <c r="AM30" s="80">
        <f t="shared" ref="AM30" si="14">IF(AL30/AK30&gt;100%,100%,AL30/AK30)</f>
        <v>0</v>
      </c>
      <c r="AN30" s="27"/>
      <c r="AO30" s="27"/>
      <c r="AP30" s="71">
        <f>P30</f>
        <v>0.8</v>
      </c>
      <c r="AQ30" s="88">
        <f>AVERAGE(AB30,AL30)</f>
        <v>0.96</v>
      </c>
      <c r="AR30" s="80">
        <f>IF(AQ30/AP30&gt;100%,100%,AQ30/AP30)</f>
        <v>1</v>
      </c>
      <c r="AS30" s="100" t="s">
        <v>205</v>
      </c>
    </row>
    <row r="31" spans="1:45" s="29" customFormat="1" ht="105" x14ac:dyDescent="0.25">
      <c r="A31" s="30">
        <v>7</v>
      </c>
      <c r="B31" s="27" t="s">
        <v>191</v>
      </c>
      <c r="C31" s="27" t="s">
        <v>192</v>
      </c>
      <c r="D31" s="72" t="s">
        <v>207</v>
      </c>
      <c r="E31" s="69" t="s">
        <v>208</v>
      </c>
      <c r="F31" s="69" t="s">
        <v>195</v>
      </c>
      <c r="G31" s="69" t="s">
        <v>209</v>
      </c>
      <c r="H31" s="69" t="s">
        <v>210</v>
      </c>
      <c r="I31" s="69" t="s">
        <v>211</v>
      </c>
      <c r="J31" s="69" t="s">
        <v>199</v>
      </c>
      <c r="K31" s="69" t="s">
        <v>212</v>
      </c>
      <c r="L31" s="73">
        <v>1</v>
      </c>
      <c r="M31" s="73">
        <v>1</v>
      </c>
      <c r="N31" s="73">
        <v>1</v>
      </c>
      <c r="O31" s="74">
        <v>1</v>
      </c>
      <c r="P31" s="74">
        <v>1</v>
      </c>
      <c r="Q31" s="69" t="s">
        <v>70</v>
      </c>
      <c r="R31" s="69" t="s">
        <v>213</v>
      </c>
      <c r="S31" s="69" t="s">
        <v>214</v>
      </c>
      <c r="T31" s="64" t="s">
        <v>120</v>
      </c>
      <c r="U31" s="70" t="s">
        <v>215</v>
      </c>
      <c r="V31" s="71">
        <f t="shared" ref="V31:V36" si="15">L31</f>
        <v>1</v>
      </c>
      <c r="W31" s="79">
        <v>0.63639999999999997</v>
      </c>
      <c r="X31" s="80">
        <f>IF(W31/V31&gt;100%,100%,W31/V31)</f>
        <v>0.63639999999999997</v>
      </c>
      <c r="Y31" s="27" t="s">
        <v>216</v>
      </c>
      <c r="Z31" s="27" t="s">
        <v>217</v>
      </c>
      <c r="AA31" s="71">
        <f t="shared" ref="AA31:AA36" si="16">M31</f>
        <v>1</v>
      </c>
      <c r="AB31" s="79">
        <v>0.70369999999999999</v>
      </c>
      <c r="AC31" s="80">
        <f t="shared" si="6"/>
        <v>0.70369999999999999</v>
      </c>
      <c r="AD31" s="27" t="s">
        <v>218</v>
      </c>
      <c r="AE31" s="101" t="s">
        <v>219</v>
      </c>
      <c r="AF31" s="71">
        <f t="shared" ref="AF31:AF36" si="17">N31</f>
        <v>1</v>
      </c>
      <c r="AG31" s="27"/>
      <c r="AH31" s="80">
        <f t="shared" si="13"/>
        <v>0</v>
      </c>
      <c r="AI31" s="27"/>
      <c r="AJ31" s="27"/>
      <c r="AK31" s="71">
        <f t="shared" ref="AK31:AK36" si="18">O31</f>
        <v>1</v>
      </c>
      <c r="AL31" s="27"/>
      <c r="AM31" s="80"/>
      <c r="AN31" s="27"/>
      <c r="AO31" s="27"/>
      <c r="AP31" s="71">
        <f t="shared" ref="AP31:AP36" si="19">P31</f>
        <v>1</v>
      </c>
      <c r="AQ31" s="88">
        <f>AVERAGE(W31,AB31,AG31,AL31)</f>
        <v>0.67005000000000003</v>
      </c>
      <c r="AR31" s="80">
        <f>IF(AQ31/AP31&gt;100%,100%,AQ31/AP31)</f>
        <v>0.67005000000000003</v>
      </c>
      <c r="AS31" s="27" t="s">
        <v>218</v>
      </c>
    </row>
    <row r="32" spans="1:45" s="29" customFormat="1" ht="150" x14ac:dyDescent="0.25">
      <c r="A32" s="30">
        <v>7</v>
      </c>
      <c r="B32" s="27" t="s">
        <v>191</v>
      </c>
      <c r="C32" s="27" t="s">
        <v>220</v>
      </c>
      <c r="D32" s="72" t="s">
        <v>221</v>
      </c>
      <c r="E32" s="69" t="s">
        <v>222</v>
      </c>
      <c r="F32" s="69" t="s">
        <v>195</v>
      </c>
      <c r="G32" s="69" t="s">
        <v>223</v>
      </c>
      <c r="H32" s="69" t="s">
        <v>224</v>
      </c>
      <c r="I32" s="69" t="s">
        <v>225</v>
      </c>
      <c r="J32" s="69" t="s">
        <v>199</v>
      </c>
      <c r="K32" s="69" t="s">
        <v>226</v>
      </c>
      <c r="L32" s="66" t="s">
        <v>201</v>
      </c>
      <c r="M32" s="67">
        <v>1</v>
      </c>
      <c r="N32" s="67">
        <v>1</v>
      </c>
      <c r="O32" s="68">
        <v>1</v>
      </c>
      <c r="P32" s="68">
        <v>1</v>
      </c>
      <c r="Q32" s="69" t="s">
        <v>70</v>
      </c>
      <c r="R32" s="69" t="s">
        <v>227</v>
      </c>
      <c r="S32" s="69" t="s">
        <v>228</v>
      </c>
      <c r="T32" s="64" t="s">
        <v>120</v>
      </c>
      <c r="U32" s="70" t="s">
        <v>229</v>
      </c>
      <c r="V32" s="28" t="str">
        <f t="shared" si="15"/>
        <v>No programada</v>
      </c>
      <c r="W32" s="27" t="s">
        <v>61</v>
      </c>
      <c r="X32" s="21" t="s">
        <v>61</v>
      </c>
      <c r="Y32" s="27" t="s">
        <v>61</v>
      </c>
      <c r="Z32" s="27" t="s">
        <v>61</v>
      </c>
      <c r="AA32" s="71">
        <f t="shared" si="16"/>
        <v>1</v>
      </c>
      <c r="AB32" s="88">
        <v>0.96519999999999995</v>
      </c>
      <c r="AC32" s="80">
        <f t="shared" si="6"/>
        <v>0.96519999999999995</v>
      </c>
      <c r="AD32" s="27" t="s">
        <v>230</v>
      </c>
      <c r="AE32" s="27" t="s">
        <v>231</v>
      </c>
      <c r="AF32" s="71">
        <f t="shared" si="17"/>
        <v>1</v>
      </c>
      <c r="AG32" s="27"/>
      <c r="AH32" s="80">
        <f t="shared" si="13"/>
        <v>0</v>
      </c>
      <c r="AI32" s="27"/>
      <c r="AJ32" s="27"/>
      <c r="AK32" s="71">
        <f t="shared" si="18"/>
        <v>1</v>
      </c>
      <c r="AL32" s="27"/>
      <c r="AM32" s="80"/>
      <c r="AN32" s="27"/>
      <c r="AO32" s="27"/>
      <c r="AP32" s="71">
        <f t="shared" si="19"/>
        <v>1</v>
      </c>
      <c r="AQ32" s="88">
        <f>AVERAGE(AB32,AG32,AL32)</f>
        <v>0.96519999999999995</v>
      </c>
      <c r="AR32" s="80">
        <f t="shared" ref="AR32:AR34" si="20">IF(AQ32/AP32&gt;100%,100%,AQ32/AP32)</f>
        <v>0.96519999999999995</v>
      </c>
      <c r="AS32" s="27" t="s">
        <v>230</v>
      </c>
    </row>
    <row r="33" spans="1:45" s="29" customFormat="1" ht="105" x14ac:dyDescent="0.25">
      <c r="A33" s="30">
        <v>7</v>
      </c>
      <c r="B33" s="27" t="s">
        <v>191</v>
      </c>
      <c r="C33" s="27" t="s">
        <v>192</v>
      </c>
      <c r="D33" s="72" t="s">
        <v>232</v>
      </c>
      <c r="E33" s="69" t="s">
        <v>233</v>
      </c>
      <c r="F33" s="69" t="s">
        <v>195</v>
      </c>
      <c r="G33" s="69" t="s">
        <v>234</v>
      </c>
      <c r="H33" s="69" t="s">
        <v>235</v>
      </c>
      <c r="I33" s="69" t="s">
        <v>211</v>
      </c>
      <c r="J33" s="69" t="s">
        <v>101</v>
      </c>
      <c r="K33" s="69" t="s">
        <v>234</v>
      </c>
      <c r="L33" s="67">
        <v>1</v>
      </c>
      <c r="M33" s="67">
        <v>1</v>
      </c>
      <c r="N33" s="66" t="s">
        <v>201</v>
      </c>
      <c r="O33" s="68" t="s">
        <v>201</v>
      </c>
      <c r="P33" s="68">
        <v>1</v>
      </c>
      <c r="Q33" s="69" t="s">
        <v>236</v>
      </c>
      <c r="R33" s="69" t="s">
        <v>237</v>
      </c>
      <c r="S33" s="69" t="s">
        <v>237</v>
      </c>
      <c r="T33" s="64" t="s">
        <v>120</v>
      </c>
      <c r="U33" s="70" t="s">
        <v>215</v>
      </c>
      <c r="V33" s="71">
        <f t="shared" si="15"/>
        <v>1</v>
      </c>
      <c r="W33" s="84">
        <v>1</v>
      </c>
      <c r="X33" s="80">
        <f t="shared" ref="X33:X36" si="21">IF(W33/V33&gt;100%,100%,W33/V33)</f>
        <v>1</v>
      </c>
      <c r="Y33" s="27" t="s">
        <v>238</v>
      </c>
      <c r="Z33" s="27" t="s">
        <v>239</v>
      </c>
      <c r="AA33" s="71">
        <f t="shared" si="16"/>
        <v>1</v>
      </c>
      <c r="AB33" s="88">
        <v>1</v>
      </c>
      <c r="AC33" s="80">
        <f t="shared" si="6"/>
        <v>1</v>
      </c>
      <c r="AD33" s="27" t="s">
        <v>240</v>
      </c>
      <c r="AE33" s="30" t="s">
        <v>241</v>
      </c>
      <c r="AF33" s="28" t="str">
        <f t="shared" si="17"/>
        <v>No programada</v>
      </c>
      <c r="AG33" s="88">
        <v>0</v>
      </c>
      <c r="AH33" s="80">
        <v>0</v>
      </c>
      <c r="AI33" s="27"/>
      <c r="AJ33" s="27"/>
      <c r="AK33" s="28" t="str">
        <f t="shared" si="18"/>
        <v>No programada</v>
      </c>
      <c r="AL33" s="88">
        <v>0</v>
      </c>
      <c r="AM33" s="80">
        <v>0</v>
      </c>
      <c r="AN33" s="27"/>
      <c r="AO33" s="27"/>
      <c r="AP33" s="71">
        <f t="shared" si="19"/>
        <v>1</v>
      </c>
      <c r="AQ33" s="88">
        <f>AVERAGE(W33,AB33)</f>
        <v>1</v>
      </c>
      <c r="AR33" s="80">
        <f t="shared" si="20"/>
        <v>1</v>
      </c>
      <c r="AS33" s="27" t="s">
        <v>240</v>
      </c>
    </row>
    <row r="34" spans="1:45" s="29" customFormat="1" ht="120" x14ac:dyDescent="0.25">
      <c r="A34" s="30">
        <v>7</v>
      </c>
      <c r="B34" s="27" t="s">
        <v>191</v>
      </c>
      <c r="C34" s="27" t="s">
        <v>192</v>
      </c>
      <c r="D34" s="72" t="s">
        <v>242</v>
      </c>
      <c r="E34" s="69" t="s">
        <v>243</v>
      </c>
      <c r="F34" s="69" t="s">
        <v>195</v>
      </c>
      <c r="G34" s="69" t="s">
        <v>244</v>
      </c>
      <c r="H34" s="69" t="s">
        <v>245</v>
      </c>
      <c r="I34" s="69" t="s">
        <v>118</v>
      </c>
      <c r="J34" s="69" t="s">
        <v>129</v>
      </c>
      <c r="K34" s="69" t="s">
        <v>244</v>
      </c>
      <c r="L34" s="75">
        <v>0</v>
      </c>
      <c r="M34" s="75">
        <v>1</v>
      </c>
      <c r="N34" s="76">
        <v>1</v>
      </c>
      <c r="O34" s="77">
        <v>0</v>
      </c>
      <c r="P34" s="77">
        <v>2</v>
      </c>
      <c r="Q34" s="69" t="s">
        <v>236</v>
      </c>
      <c r="R34" s="69" t="s">
        <v>237</v>
      </c>
      <c r="S34" s="69" t="s">
        <v>237</v>
      </c>
      <c r="T34" s="64" t="s">
        <v>120</v>
      </c>
      <c r="U34" s="64" t="s">
        <v>120</v>
      </c>
      <c r="V34" s="28">
        <f t="shared" si="15"/>
        <v>0</v>
      </c>
      <c r="W34" s="27" t="s">
        <v>61</v>
      </c>
      <c r="X34" s="80" t="s">
        <v>61</v>
      </c>
      <c r="Y34" s="27" t="s">
        <v>61</v>
      </c>
      <c r="Z34" s="27" t="s">
        <v>61</v>
      </c>
      <c r="AA34" s="28">
        <f t="shared" si="16"/>
        <v>1</v>
      </c>
      <c r="AB34" s="27">
        <v>1</v>
      </c>
      <c r="AC34" s="80">
        <f t="shared" si="6"/>
        <v>1</v>
      </c>
      <c r="AD34" s="102" t="s">
        <v>246</v>
      </c>
      <c r="AE34" s="101" t="s">
        <v>247</v>
      </c>
      <c r="AF34" s="81">
        <f t="shared" si="17"/>
        <v>1</v>
      </c>
      <c r="AG34" s="27"/>
      <c r="AH34" s="80">
        <f t="shared" si="13"/>
        <v>0</v>
      </c>
      <c r="AI34" s="27"/>
      <c r="AJ34" s="27"/>
      <c r="AK34" s="28">
        <f t="shared" si="18"/>
        <v>0</v>
      </c>
      <c r="AL34" s="27"/>
      <c r="AM34" s="80"/>
      <c r="AN34" s="27"/>
      <c r="AO34" s="27"/>
      <c r="AP34" s="21">
        <f t="shared" si="19"/>
        <v>2</v>
      </c>
      <c r="AQ34" s="88">
        <f>SUM(AB34,AG34)</f>
        <v>1</v>
      </c>
      <c r="AR34" s="80">
        <f t="shared" si="20"/>
        <v>0.5</v>
      </c>
      <c r="AS34" s="101" t="s">
        <v>247</v>
      </c>
    </row>
    <row r="35" spans="1:45" s="29" customFormat="1" ht="150" x14ac:dyDescent="0.25">
      <c r="A35" s="30">
        <v>5</v>
      </c>
      <c r="B35" s="27" t="s">
        <v>248</v>
      </c>
      <c r="C35" s="27" t="s">
        <v>249</v>
      </c>
      <c r="D35" s="72" t="s">
        <v>250</v>
      </c>
      <c r="E35" s="69" t="s">
        <v>251</v>
      </c>
      <c r="F35" s="69" t="s">
        <v>195</v>
      </c>
      <c r="G35" s="69" t="s">
        <v>252</v>
      </c>
      <c r="H35" s="69" t="s">
        <v>253</v>
      </c>
      <c r="I35" s="69" t="s">
        <v>211</v>
      </c>
      <c r="J35" s="69" t="s">
        <v>54</v>
      </c>
      <c r="K35" s="69" t="s">
        <v>252</v>
      </c>
      <c r="L35" s="67">
        <v>0.33</v>
      </c>
      <c r="M35" s="67">
        <v>0.67</v>
      </c>
      <c r="N35" s="67">
        <v>0.84</v>
      </c>
      <c r="O35" s="68">
        <v>1</v>
      </c>
      <c r="P35" s="68">
        <v>1</v>
      </c>
      <c r="Q35" s="69" t="s">
        <v>70</v>
      </c>
      <c r="R35" s="69" t="s">
        <v>254</v>
      </c>
      <c r="S35" s="69" t="s">
        <v>255</v>
      </c>
      <c r="T35" s="64" t="s">
        <v>120</v>
      </c>
      <c r="U35" s="70" t="s">
        <v>256</v>
      </c>
      <c r="V35" s="71">
        <f t="shared" si="15"/>
        <v>0.33</v>
      </c>
      <c r="W35" s="86">
        <v>0.84379999999999999</v>
      </c>
      <c r="X35" s="80">
        <f t="shared" si="21"/>
        <v>1</v>
      </c>
      <c r="Y35" s="78" t="s">
        <v>257</v>
      </c>
      <c r="Z35" s="78"/>
      <c r="AA35" s="71">
        <f t="shared" si="16"/>
        <v>0.67</v>
      </c>
      <c r="AB35" s="108" t="s">
        <v>265</v>
      </c>
      <c r="AC35" s="110" t="s">
        <v>265</v>
      </c>
      <c r="AD35" s="108" t="s">
        <v>266</v>
      </c>
      <c r="AE35" s="108"/>
      <c r="AF35" s="109">
        <f t="shared" si="17"/>
        <v>0.84</v>
      </c>
      <c r="AG35" s="108"/>
      <c r="AH35" s="110">
        <f t="shared" si="13"/>
        <v>0</v>
      </c>
      <c r="AI35" s="108"/>
      <c r="AJ35" s="108"/>
      <c r="AK35" s="109">
        <f t="shared" si="18"/>
        <v>1</v>
      </c>
      <c r="AL35" s="108"/>
      <c r="AM35" s="111"/>
      <c r="AN35" s="108"/>
      <c r="AO35" s="108"/>
      <c r="AP35" s="109">
        <f t="shared" si="19"/>
        <v>1</v>
      </c>
      <c r="AQ35" s="112" t="s">
        <v>265</v>
      </c>
      <c r="AR35" s="110" t="s">
        <v>267</v>
      </c>
      <c r="AS35" s="113" t="s">
        <v>268</v>
      </c>
    </row>
    <row r="36" spans="1:45" s="29" customFormat="1" ht="144" customHeight="1" x14ac:dyDescent="0.25">
      <c r="A36" s="30">
        <v>5</v>
      </c>
      <c r="B36" s="27" t="s">
        <v>248</v>
      </c>
      <c r="C36" s="27" t="s">
        <v>249</v>
      </c>
      <c r="D36" s="72" t="s">
        <v>258</v>
      </c>
      <c r="E36" s="69" t="s">
        <v>259</v>
      </c>
      <c r="F36" s="69" t="s">
        <v>195</v>
      </c>
      <c r="G36" s="69" t="s">
        <v>252</v>
      </c>
      <c r="H36" s="69" t="s">
        <v>260</v>
      </c>
      <c r="I36" s="69" t="s">
        <v>118</v>
      </c>
      <c r="J36" s="69" t="s">
        <v>54</v>
      </c>
      <c r="K36" s="69" t="s">
        <v>252</v>
      </c>
      <c r="L36" s="67">
        <v>0.2</v>
      </c>
      <c r="M36" s="67">
        <v>0.4</v>
      </c>
      <c r="N36" s="67">
        <v>0.6</v>
      </c>
      <c r="O36" s="68">
        <v>0.8</v>
      </c>
      <c r="P36" s="68">
        <v>0.8</v>
      </c>
      <c r="Q36" s="69" t="s">
        <v>70</v>
      </c>
      <c r="R36" s="69" t="s">
        <v>254</v>
      </c>
      <c r="S36" s="69" t="s">
        <v>261</v>
      </c>
      <c r="T36" s="64" t="s">
        <v>120</v>
      </c>
      <c r="U36" s="70" t="s">
        <v>256</v>
      </c>
      <c r="V36" s="71">
        <f t="shared" si="15"/>
        <v>0.2</v>
      </c>
      <c r="W36" s="86">
        <v>0.78469999999999995</v>
      </c>
      <c r="X36" s="80">
        <f t="shared" si="21"/>
        <v>1</v>
      </c>
      <c r="Y36" s="78" t="s">
        <v>262</v>
      </c>
      <c r="Z36" s="78"/>
      <c r="AA36" s="71">
        <f t="shared" si="16"/>
        <v>0.4</v>
      </c>
      <c r="AB36" s="106" t="s">
        <v>265</v>
      </c>
      <c r="AC36" s="80" t="s">
        <v>265</v>
      </c>
      <c r="AD36" s="78" t="s">
        <v>266</v>
      </c>
      <c r="AE36" s="78"/>
      <c r="AF36" s="71">
        <f t="shared" si="17"/>
        <v>0.6</v>
      </c>
      <c r="AG36" s="78"/>
      <c r="AH36" s="80">
        <f t="shared" si="13"/>
        <v>0</v>
      </c>
      <c r="AI36" s="78"/>
      <c r="AJ36" s="78"/>
      <c r="AK36" s="71">
        <f t="shared" si="18"/>
        <v>0.8</v>
      </c>
      <c r="AL36" s="78"/>
      <c r="AM36" s="82"/>
      <c r="AN36" s="78"/>
      <c r="AO36" s="78"/>
      <c r="AP36" s="71">
        <f t="shared" si="19"/>
        <v>0.8</v>
      </c>
      <c r="AQ36" s="79" t="s">
        <v>265</v>
      </c>
      <c r="AR36" s="80" t="s">
        <v>265</v>
      </c>
      <c r="AS36" s="78" t="s">
        <v>269</v>
      </c>
    </row>
    <row r="37" spans="1:45" s="5" customFormat="1" ht="15.75" x14ac:dyDescent="0.25">
      <c r="A37" s="10"/>
      <c r="B37" s="10"/>
      <c r="C37" s="10"/>
      <c r="D37" s="10"/>
      <c r="E37" s="11" t="s">
        <v>263</v>
      </c>
      <c r="F37" s="11"/>
      <c r="G37" s="11"/>
      <c r="H37" s="11"/>
      <c r="I37" s="11"/>
      <c r="J37" s="11"/>
      <c r="K37" s="11"/>
      <c r="L37" s="12"/>
      <c r="M37" s="12"/>
      <c r="N37" s="12"/>
      <c r="O37" s="12"/>
      <c r="P37" s="12"/>
      <c r="Q37" s="11"/>
      <c r="R37" s="10"/>
      <c r="S37" s="10"/>
      <c r="T37" s="10"/>
      <c r="U37" s="10"/>
      <c r="V37" s="12"/>
      <c r="W37" s="12"/>
      <c r="X37" s="87">
        <f>AVERAGE(X30:X36)*20%</f>
        <v>0.18182000000000001</v>
      </c>
      <c r="Y37" s="10"/>
      <c r="Z37" s="10"/>
      <c r="AA37" s="12"/>
      <c r="AB37" s="12"/>
      <c r="AC37" s="87">
        <f>AVERAGE(AC30:AC36)*20%</f>
        <v>0.18675600000000001</v>
      </c>
      <c r="AD37" s="10"/>
      <c r="AE37" s="10"/>
      <c r="AF37" s="12"/>
      <c r="AG37" s="12"/>
      <c r="AH37" s="14" t="e">
        <f>AVERAGE(#REF!)*20%</f>
        <v>#REF!</v>
      </c>
      <c r="AI37" s="10"/>
      <c r="AJ37" s="10"/>
      <c r="AK37" s="12"/>
      <c r="AL37" s="12"/>
      <c r="AM37" s="14" t="e">
        <f>AVERAGE(#REF!)*20%</f>
        <v>#REF!</v>
      </c>
      <c r="AN37" s="10"/>
      <c r="AO37" s="10"/>
      <c r="AP37" s="17"/>
      <c r="AQ37" s="17"/>
      <c r="AR37" s="87">
        <f>AVERAGE(AR30:AR36)*20%</f>
        <v>0.16541000000000003</v>
      </c>
      <c r="AS37" s="10"/>
    </row>
    <row r="38" spans="1:45" s="9" customFormat="1" ht="18.75" x14ac:dyDescent="0.3">
      <c r="A38" s="6"/>
      <c r="B38" s="6"/>
      <c r="C38" s="6"/>
      <c r="D38" s="6"/>
      <c r="E38" s="7" t="s">
        <v>264</v>
      </c>
      <c r="F38" s="6"/>
      <c r="G38" s="6"/>
      <c r="H38" s="6"/>
      <c r="I38" s="6"/>
      <c r="J38" s="6"/>
      <c r="K38" s="6"/>
      <c r="L38" s="8"/>
      <c r="M38" s="8"/>
      <c r="N38" s="8"/>
      <c r="O38" s="8"/>
      <c r="P38" s="8"/>
      <c r="Q38" s="6"/>
      <c r="R38" s="6"/>
      <c r="S38" s="6"/>
      <c r="T38" s="6"/>
      <c r="U38" s="6"/>
      <c r="V38" s="8"/>
      <c r="W38" s="8"/>
      <c r="X38" s="89">
        <f>X29+X37</f>
        <v>0.87149408369408377</v>
      </c>
      <c r="Y38" s="6"/>
      <c r="Z38" s="6"/>
      <c r="AA38" s="8"/>
      <c r="AB38" s="8"/>
      <c r="AC38" s="89">
        <f>AC29+AC37</f>
        <v>0.95708933333333335</v>
      </c>
      <c r="AD38" s="6"/>
      <c r="AE38" s="6"/>
      <c r="AF38" s="8"/>
      <c r="AG38" s="8"/>
      <c r="AH38" s="19" t="e">
        <f>AH29+AH37</f>
        <v>#REF!</v>
      </c>
      <c r="AI38" s="6"/>
      <c r="AJ38" s="6"/>
      <c r="AK38" s="8"/>
      <c r="AL38" s="8"/>
      <c r="AM38" s="19" t="e">
        <f>AM29+AM37</f>
        <v>#REF!</v>
      </c>
      <c r="AN38" s="6"/>
      <c r="AO38" s="6"/>
      <c r="AP38" s="18"/>
      <c r="AQ38" s="18"/>
      <c r="AR38" s="89">
        <f>AR29+AR37</f>
        <v>0.76277249800027869</v>
      </c>
      <c r="AS38" s="6"/>
    </row>
    <row r="41" spans="1:45" x14ac:dyDescent="0.25">
      <c r="T41" s="85"/>
      <c r="U41" s="85"/>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dataValidations count="1">
    <dataValidation allowBlank="1" showInputMessage="1" showErrorMessage="1" error="Escriba un texto " promptTitle="Cualquier contenido" sqref="F12 F3:F9" xr:uid="{00000000-0002-0000-0000-000000000000}"/>
  </dataValidations>
  <hyperlinks>
    <hyperlink ref="AD34" r:id="rId1" xr:uid="{C525ED64-D9CA-49F1-B673-C8044E40E8DD}"/>
  </hyperlinks>
  <pageMargins left="0.7" right="0.7" top="0.75" bottom="0.75" header="0.3" footer="0.3"/>
  <pageSetup paperSize="9" orientation="portrait" r:id="rId2"/>
  <ignoredErrors>
    <ignoredError sqref="D13:D14"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 F10:F11 F13:F19 F21:F29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25</v>
      </c>
    </row>
    <row r="2" spans="1:1" x14ac:dyDescent="0.25">
      <c r="A2" t="s">
        <v>98</v>
      </c>
    </row>
    <row r="3" spans="1:1" x14ac:dyDescent="0.25">
      <c r="A3" t="s">
        <v>50</v>
      </c>
    </row>
    <row r="4" spans="1:1" x14ac:dyDescent="0.25">
      <c r="A4" t="s">
        <v>195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9AF05B0CA4944BB83126E48AFF4035" ma:contentTypeVersion="15" ma:contentTypeDescription="Crear nuevo documento." ma:contentTypeScope="" ma:versionID="9d19657c730e78c3d355ddf0d62e8d13">
  <xsd:schema xmlns:xsd="http://www.w3.org/2001/XMLSchema" xmlns:xs="http://www.w3.org/2001/XMLSchema" xmlns:p="http://schemas.microsoft.com/office/2006/metadata/properties" xmlns:ns2="f8dc1254-f694-4df3-a50d-d4e607c93dc9" xmlns:ns3="20cb614e-b45f-4877-aa77-0fc3e5f2c8f0" targetNamespace="http://schemas.microsoft.com/office/2006/metadata/properties" ma:root="true" ma:fieldsID="17866b5252e4077bf448069177ed2070" ns2:_="" ns3:_="">
    <xsd:import namespace="f8dc1254-f694-4df3-a50d-d4e607c93dc9"/>
    <xsd:import namespace="20cb614e-b45f-4877-aa77-0fc3e5f2c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dc1254-f694-4df3-a50d-d4e607c9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cb614e-b45f-4877-aa77-0fc3e5f2c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5d71684-cc2f-47e5-af77-6d773671f415}" ma:internalName="TaxCatchAll" ma:showField="CatchAllData" ma:web="20cb614e-b45f-4877-aa77-0fc3e5f2c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0cb614e-b45f-4877-aa77-0fc3e5f2c8f0" xsi:nil="true"/>
    <lcf76f155ced4ddcb4097134ff3c332f xmlns="f8dc1254-f694-4df3-a50d-d4e607c93dc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3E95D7-8E0D-499B-8D1D-3327F4DF5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dc1254-f694-4df3-a50d-d4e607c93dc9"/>
    <ds:schemaRef ds:uri="20cb614e-b45f-4877-aa77-0fc3e5f2c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20cb614e-b45f-4877-aa77-0fc3e5f2c8f0"/>
    <ds:schemaRef ds:uri="f8dc1254-f694-4df3-a50d-d4e607c93dc9"/>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2023-08-04T16:13:11Z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0x010100479AF05B0CA4944BB83126E48AFF4035</vt:lpwstr>
  </property>
  <property fmtid="{D5CDD505-2E9C-101B-9397-08002B2CF9AE}" pid="3" name="MediaServiceImageTags">
    <vt:lpwstr/>
  </property>
</Properties>
</file>