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13"/>
  <workbookPr/>
  <mc:AlternateContent xmlns:mc="http://schemas.openxmlformats.org/markup-compatibility/2006">
    <mc:Choice Requires="x15">
      <x15ac:absPath xmlns:x15ac="http://schemas.microsoft.com/office/spreadsheetml/2010/11/ac" url="C:\Users\delcy\Downloads\"/>
    </mc:Choice>
  </mc:AlternateContent>
  <xr:revisionPtr revIDLastSave="143" documentId="13_ncr:1_{AB356588-D0F7-40B6-9424-AE8D1B685E6A}" xr6:coauthVersionLast="47" xr6:coauthVersionMax="47" xr10:uidLastSave="{5FB627AA-4A51-4848-B9B2-2A1C66C0342E}"/>
  <bookViews>
    <workbookView xWindow="-120" yWindow="-120" windowWidth="20730" windowHeight="11040" xr2:uid="{00000000-000D-0000-FFFF-FFFF00000000}"/>
  </bookViews>
  <sheets>
    <sheet name="Hoja1" sheetId="1" r:id="rId1"/>
    <sheet name="Lista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32" i="1" l="1"/>
  <c r="AR31" i="1"/>
  <c r="AC32" i="1"/>
  <c r="AQ30" i="1"/>
  <c r="AQ29" i="1"/>
  <c r="AQ26" i="1"/>
  <c r="AQ25" i="1"/>
  <c r="AQ19" i="1"/>
  <c r="AC30" i="1"/>
  <c r="AC31" i="1"/>
  <c r="AC28" i="1"/>
  <c r="AC29" i="1"/>
  <c r="AC26" i="1"/>
  <c r="AC27" i="1"/>
  <c r="AC25" i="1"/>
  <c r="AC22" i="1"/>
  <c r="AC23" i="1"/>
  <c r="AC20" i="1"/>
  <c r="AC21" i="1"/>
  <c r="AC18" i="1"/>
  <c r="AC19" i="1"/>
  <c r="AC15" i="1"/>
  <c r="AC16" i="1"/>
  <c r="AC17" i="1"/>
  <c r="AC14" i="1"/>
  <c r="X30" i="1"/>
  <c r="X31" i="1"/>
  <c r="X28" i="1"/>
  <c r="X29" i="1"/>
  <c r="X26" i="1"/>
  <c r="X27" i="1"/>
  <c r="X25" i="1"/>
  <c r="X23" i="1"/>
  <c r="X20" i="1"/>
  <c r="X21" i="1"/>
  <c r="X22" i="1"/>
  <c r="X18" i="1"/>
  <c r="X19" i="1"/>
  <c r="X15" i="1"/>
  <c r="X16" i="1"/>
  <c r="X17" i="1"/>
  <c r="X14" i="1"/>
  <c r="W29" i="1"/>
  <c r="AQ31" i="1"/>
  <c r="AR30" i="1"/>
  <c r="AQ27" i="1"/>
  <c r="AR27" i="1" s="1"/>
  <c r="AQ23" i="1"/>
  <c r="AR23" i="1" s="1"/>
  <c r="AQ22" i="1"/>
  <c r="AR22" i="1" s="1"/>
  <c r="AQ21" i="1"/>
  <c r="AR21" i="1" s="1"/>
  <c r="AR29" i="1"/>
  <c r="AR26" i="1"/>
  <c r="AR25" i="1"/>
  <c r="AR19" i="1"/>
  <c r="AR24" i="1" s="1"/>
  <c r="AQ20" i="1"/>
  <c r="AR20" i="1" s="1"/>
  <c r="AQ18" i="1"/>
  <c r="AR18" i="1" s="1"/>
  <c r="AQ17" i="1"/>
  <c r="AR17" i="1" s="1"/>
  <c r="AQ16" i="1"/>
  <c r="AR16" i="1" s="1"/>
  <c r="AQ15" i="1"/>
  <c r="AR15" i="1" s="1"/>
  <c r="AQ14" i="1"/>
  <c r="AR14" i="1" s="1"/>
  <c r="W28" i="1"/>
  <c r="AQ28" i="1" s="1"/>
  <c r="AR28" i="1" s="1"/>
  <c r="AA15" i="1"/>
  <c r="AF15" i="1"/>
  <c r="AH15" i="1"/>
  <c r="AK15" i="1"/>
  <c r="AM15" i="1" s="1"/>
  <c r="AA16" i="1"/>
  <c r="AF16" i="1"/>
  <c r="AH16" i="1"/>
  <c r="AK16" i="1"/>
  <c r="AM16" i="1"/>
  <c r="P22" i="1"/>
  <c r="P23" i="1"/>
  <c r="AP23" i="1" s="1"/>
  <c r="P21" i="1"/>
  <c r="P20" i="1"/>
  <c r="P19" i="1"/>
  <c r="X32" i="1" l="1"/>
  <c r="P18" i="1"/>
  <c r="AP18" i="1" s="1"/>
  <c r="P17" i="1"/>
  <c r="P16" i="1"/>
  <c r="AP16" i="1" s="1"/>
  <c r="P15" i="1"/>
  <c r="AP15" i="1" s="1"/>
  <c r="P14" i="1"/>
  <c r="AP14" i="1" s="1"/>
  <c r="AK14" i="1" l="1"/>
  <c r="AM14" i="1" s="1"/>
  <c r="AM32" i="1"/>
  <c r="AP22" i="1"/>
  <c r="AP21" i="1"/>
  <c r="AP20" i="1"/>
  <c r="AP19" i="1"/>
  <c r="AP17" i="1"/>
  <c r="AK23" i="1"/>
  <c r="AM23" i="1" s="1"/>
  <c r="AK22" i="1"/>
  <c r="AM22" i="1" s="1"/>
  <c r="AK21" i="1"/>
  <c r="AM21" i="1" s="1"/>
  <c r="AK20" i="1"/>
  <c r="AM20" i="1" s="1"/>
  <c r="AK19" i="1"/>
  <c r="AM19" i="1" s="1"/>
  <c r="AK18" i="1"/>
  <c r="AM18" i="1" s="1"/>
  <c r="AK17" i="1"/>
  <c r="AM17" i="1" s="1"/>
  <c r="AH32" i="1"/>
  <c r="AF23" i="1"/>
  <c r="AH23" i="1" s="1"/>
  <c r="AF22" i="1"/>
  <c r="AH22" i="1" s="1"/>
  <c r="AF21" i="1"/>
  <c r="AH21" i="1" s="1"/>
  <c r="AF20" i="1"/>
  <c r="AH20" i="1" s="1"/>
  <c r="AF19" i="1"/>
  <c r="AH19" i="1" s="1"/>
  <c r="AF18" i="1"/>
  <c r="AH18" i="1" s="1"/>
  <c r="AF17" i="1"/>
  <c r="AH17" i="1" s="1"/>
  <c r="AF14" i="1"/>
  <c r="AH14" i="1" s="1"/>
  <c r="AA23" i="1"/>
  <c r="AA22" i="1"/>
  <c r="AA21" i="1"/>
  <c r="AA20" i="1"/>
  <c r="AA19" i="1"/>
  <c r="AA18" i="1"/>
  <c r="AA17" i="1"/>
  <c r="AA14" i="1"/>
  <c r="V23" i="1"/>
  <c r="V22" i="1"/>
  <c r="V21" i="1"/>
  <c r="V20" i="1"/>
  <c r="V19" i="1"/>
  <c r="V18" i="1"/>
  <c r="V17" i="1"/>
  <c r="V16" i="1"/>
  <c r="V15" i="1"/>
  <c r="V14" i="1"/>
  <c r="X24" i="1" l="1"/>
  <c r="X33" i="1" s="1"/>
  <c r="AR33" i="1"/>
  <c r="AC24" i="1"/>
  <c r="AC33" i="1" s="1"/>
  <c r="AM24" i="1"/>
  <c r="AM33" i="1" s="1"/>
  <c r="AH24" i="1"/>
  <c r="AH3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1" authorId="0" shapeId="0" xr:uid="{00000000-0006-0000-0000-000005000000}">
      <text>
        <r>
          <rPr>
            <b/>
            <sz val="9"/>
            <color indexed="81"/>
            <rFont val="Tahoma"/>
            <family val="2"/>
          </rPr>
          <t>Indique el nombre del proceso al cual está asociada la meta</t>
        </r>
      </text>
    </comment>
    <comment ref="A13" authorId="0" shapeId="0" xr:uid="{00000000-0006-0000-0000-000006000000}">
      <text>
        <r>
          <rPr>
            <b/>
            <sz val="9"/>
            <color indexed="81"/>
            <rFont val="Tahoma"/>
            <family val="2"/>
          </rPr>
          <t>Incluya el número del objetivo estratégico, de acuerdo con lo adoptado en el Plan Estratégico Institucional</t>
        </r>
      </text>
    </comment>
    <comment ref="B13"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3" authorId="0" shapeId="0" xr:uid="{00000000-0006-0000-0000-000008000000}">
      <text>
        <r>
          <rPr>
            <b/>
            <sz val="9"/>
            <color indexed="81"/>
            <rFont val="Tahoma"/>
            <family val="2"/>
          </rPr>
          <t>Escriba el número de la meta, en orden consecutivo</t>
        </r>
      </text>
    </comment>
    <comment ref="E13"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3" authorId="0" shapeId="0" xr:uid="{00000000-0006-0000-0000-00000A000000}">
      <text>
        <r>
          <rPr>
            <b/>
            <sz val="9"/>
            <color indexed="81"/>
            <rFont val="Tahoma"/>
            <family val="2"/>
          </rPr>
          <t xml:space="preserve">Seleccione la opción que corresponda
</t>
        </r>
      </text>
    </comment>
    <comment ref="G13" authorId="0" shapeId="0" xr:uid="{00000000-0006-0000-0000-00000B000000}">
      <text>
        <r>
          <rPr>
            <b/>
            <sz val="9"/>
            <color indexed="81"/>
            <rFont val="Tahoma"/>
            <family val="2"/>
          </rPr>
          <t>Indique un nombre corto que refleje lo que pretende medir. 
Ej. Porcentaje de giros acumulados</t>
        </r>
      </text>
    </comment>
    <comment ref="H13"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3"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3"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3"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3" authorId="0" shapeId="0" xr:uid="{00000000-0006-0000-0000-000010000000}">
      <text>
        <r>
          <rPr>
            <b/>
            <sz val="9"/>
            <color indexed="81"/>
            <rFont val="Tahoma"/>
            <family val="2"/>
          </rPr>
          <t xml:space="preserve">Indique la magnitud programada para el trimestre. </t>
        </r>
      </text>
    </comment>
    <comment ref="M13" authorId="0" shapeId="0" xr:uid="{00000000-0006-0000-0000-000011000000}">
      <text>
        <r>
          <rPr>
            <b/>
            <sz val="9"/>
            <color indexed="81"/>
            <rFont val="Tahoma"/>
            <family val="2"/>
          </rPr>
          <t xml:space="preserve">Indique la magnitud programada para el trimestre. </t>
        </r>
      </text>
    </comment>
    <comment ref="N13" authorId="0" shapeId="0" xr:uid="{00000000-0006-0000-0000-000012000000}">
      <text>
        <r>
          <rPr>
            <b/>
            <sz val="9"/>
            <color indexed="81"/>
            <rFont val="Tahoma"/>
            <family val="2"/>
          </rPr>
          <t xml:space="preserve">Indique la magnitud programada para el trimestre. </t>
        </r>
      </text>
    </comment>
    <comment ref="O13" authorId="0" shapeId="0" xr:uid="{00000000-0006-0000-0000-000013000000}">
      <text>
        <r>
          <rPr>
            <b/>
            <sz val="9"/>
            <color indexed="81"/>
            <rFont val="Tahoma"/>
            <family val="2"/>
          </rPr>
          <t xml:space="preserve">Indique la magnitud programada para el trimestre. </t>
        </r>
      </text>
    </comment>
    <comment ref="P13" authorId="0" shapeId="0" xr:uid="{00000000-0006-0000-0000-000014000000}">
      <text>
        <r>
          <rPr>
            <b/>
            <sz val="9"/>
            <color indexed="81"/>
            <rFont val="Tahoma"/>
            <family val="2"/>
          </rPr>
          <t>Indique la programación total de la vigencia. 
Debe ser coherente con la meta.</t>
        </r>
      </text>
    </comment>
    <comment ref="Q13" authorId="0" shapeId="0" xr:uid="{00000000-0006-0000-0000-000015000000}">
      <text>
        <r>
          <rPr>
            <b/>
            <sz val="9"/>
            <color indexed="81"/>
            <rFont val="Tahoma"/>
            <family val="2"/>
          </rPr>
          <t xml:space="preserve">Indique el tipo de indicador: 
- Eficancia 
- Eficiencia 
- Efectividad </t>
        </r>
      </text>
    </comment>
    <comment ref="R13" authorId="0" shapeId="0" xr:uid="{00000000-0006-0000-0000-000016000000}">
      <text>
        <r>
          <rPr>
            <b/>
            <sz val="9"/>
            <color indexed="81"/>
            <rFont val="Tahoma"/>
            <family val="2"/>
          </rPr>
          <t>Indique la evidencia a presentar del cumplimiento de la meta. Se debe redactar de forma concreta y coherente con la meta</t>
        </r>
      </text>
    </comment>
    <comment ref="S13"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3" authorId="0" shapeId="0" xr:uid="{00000000-0006-0000-0000-000018000000}">
      <text>
        <r>
          <rPr>
            <b/>
            <sz val="9"/>
            <color indexed="81"/>
            <rFont val="Tahoma"/>
            <family val="2"/>
          </rPr>
          <t>Indique el área y grupo de trabajo (si se tiene), responsable de cumplir o ejecutar la meta</t>
        </r>
      </text>
    </comment>
    <comment ref="U13" authorId="0" shapeId="0" xr:uid="{00000000-0006-0000-0000-000019000000}">
      <text>
        <r>
          <rPr>
            <b/>
            <sz val="9"/>
            <color indexed="81"/>
            <rFont val="Tahoma"/>
            <family val="2"/>
          </rPr>
          <t>Indique el nombre de la dependencia responsable de reportar trimestralmente la meta a la OAP</t>
        </r>
      </text>
    </comment>
    <comment ref="V13" authorId="0" shapeId="0" xr:uid="{00000000-0006-0000-0000-00001A000000}">
      <text>
        <r>
          <rPr>
            <b/>
            <sz val="9"/>
            <color indexed="81"/>
            <rFont val="Tahoma"/>
            <family val="2"/>
          </rPr>
          <t>Indique la magnitud programada</t>
        </r>
      </text>
    </comment>
    <comment ref="W13" authorId="0" shapeId="0" xr:uid="{00000000-0006-0000-0000-00001B000000}">
      <text>
        <r>
          <rPr>
            <b/>
            <sz val="9"/>
            <color indexed="81"/>
            <rFont val="Tahoma"/>
            <family val="2"/>
          </rPr>
          <t>Indique la magnitud ejecutada. Corresponde al resultado de medir el indicador de la meta</t>
        </r>
      </text>
    </comment>
    <comment ref="X13"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3"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3" authorId="0" shapeId="0" xr:uid="{00000000-0006-0000-0000-00001E000000}">
      <text>
        <r>
          <rPr>
            <b/>
            <sz val="9"/>
            <color indexed="81"/>
            <rFont val="Tahoma"/>
            <family val="2"/>
          </rPr>
          <t xml:space="preserve">Indicar el nombre concreto de la evidencia aportada. </t>
        </r>
      </text>
    </comment>
    <comment ref="AA13" authorId="0" shapeId="0" xr:uid="{00000000-0006-0000-0000-00001F000000}">
      <text>
        <r>
          <rPr>
            <b/>
            <sz val="9"/>
            <color indexed="81"/>
            <rFont val="Tahoma"/>
            <family val="2"/>
          </rPr>
          <t>Indique la magnitud programada</t>
        </r>
      </text>
    </comment>
    <comment ref="AB13" authorId="0" shapeId="0" xr:uid="{00000000-0006-0000-0000-000020000000}">
      <text>
        <r>
          <rPr>
            <b/>
            <sz val="9"/>
            <color indexed="81"/>
            <rFont val="Tahoma"/>
            <family val="2"/>
          </rPr>
          <t>Indique la magnitud ejecutada. Corresponde al resultado de medir el indicador de la meta</t>
        </r>
      </text>
    </comment>
    <comment ref="AC13"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3"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3" authorId="0" shapeId="0" xr:uid="{00000000-0006-0000-0000-000023000000}">
      <text>
        <r>
          <rPr>
            <b/>
            <sz val="9"/>
            <color indexed="81"/>
            <rFont val="Tahoma"/>
            <family val="2"/>
          </rPr>
          <t xml:space="preserve">Indicar el nombre concreto de la evidencia aportada. </t>
        </r>
      </text>
    </comment>
    <comment ref="AF13" authorId="0" shapeId="0" xr:uid="{00000000-0006-0000-0000-000024000000}">
      <text>
        <r>
          <rPr>
            <b/>
            <sz val="9"/>
            <color indexed="81"/>
            <rFont val="Tahoma"/>
            <family val="2"/>
          </rPr>
          <t>Indique la magnitud programada</t>
        </r>
      </text>
    </comment>
    <comment ref="AG13" authorId="0" shapeId="0" xr:uid="{00000000-0006-0000-0000-000025000000}">
      <text>
        <r>
          <rPr>
            <b/>
            <sz val="9"/>
            <color indexed="81"/>
            <rFont val="Tahoma"/>
            <family val="2"/>
          </rPr>
          <t>Indique la magnitud ejecutada. Corresponde al resultado de medir el indicador de la meta</t>
        </r>
      </text>
    </comment>
    <comment ref="AH13"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3"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3" authorId="0" shapeId="0" xr:uid="{00000000-0006-0000-0000-000028000000}">
      <text>
        <r>
          <rPr>
            <b/>
            <sz val="9"/>
            <color indexed="81"/>
            <rFont val="Tahoma"/>
            <family val="2"/>
          </rPr>
          <t xml:space="preserve">Indicar el nombre concreto de la evidencia aportada. </t>
        </r>
      </text>
    </comment>
    <comment ref="AK13" authorId="0" shapeId="0" xr:uid="{00000000-0006-0000-0000-000029000000}">
      <text>
        <r>
          <rPr>
            <b/>
            <sz val="9"/>
            <color indexed="81"/>
            <rFont val="Tahoma"/>
            <family val="2"/>
          </rPr>
          <t>Indique la magnitud programada</t>
        </r>
      </text>
    </comment>
    <comment ref="AL13" authorId="0" shapeId="0" xr:uid="{00000000-0006-0000-0000-00002A000000}">
      <text>
        <r>
          <rPr>
            <b/>
            <sz val="9"/>
            <color indexed="81"/>
            <rFont val="Tahoma"/>
            <family val="2"/>
          </rPr>
          <t>Indique la magnitud ejecutada. Corresponde al resultado de medir el indicador de la meta</t>
        </r>
      </text>
    </comment>
    <comment ref="AM13"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3"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3" authorId="0" shapeId="0" xr:uid="{00000000-0006-0000-0000-00002D000000}">
      <text>
        <r>
          <rPr>
            <b/>
            <sz val="9"/>
            <color indexed="81"/>
            <rFont val="Tahoma"/>
            <family val="2"/>
          </rPr>
          <t xml:space="preserve">Indicar el nombre concreto de la evidencia aportada. </t>
        </r>
      </text>
    </comment>
    <comment ref="AP13" authorId="0" shapeId="0" xr:uid="{00000000-0006-0000-0000-00002E000000}">
      <text>
        <r>
          <rPr>
            <b/>
            <sz val="9"/>
            <color indexed="81"/>
            <rFont val="Tahoma"/>
            <family val="2"/>
          </rPr>
          <t>Indique la magnitud total programada para la vigencia</t>
        </r>
      </text>
    </comment>
    <comment ref="AQ13" authorId="0" shapeId="0" xr:uid="{00000000-0006-0000-0000-00002F000000}">
      <text>
        <r>
          <rPr>
            <b/>
            <sz val="9"/>
            <color indexed="81"/>
            <rFont val="Tahoma"/>
            <family val="2"/>
          </rPr>
          <t xml:space="preserve">Indique la magnitud ejecutada acumulada para la vigencia </t>
        </r>
      </text>
    </comment>
    <comment ref="AR13"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3" authorId="0" shapeId="0" xr:uid="{00000000-0006-0000-0000-000031000000}">
      <text>
        <r>
          <rPr>
            <b/>
            <sz val="9"/>
            <color indexed="81"/>
            <rFont val="Tahoma"/>
            <family val="2"/>
          </rPr>
          <t>Es la descripción detallada de los avances y logros obtenidos con la ejecución de la meta acumulados para la vigencia</t>
        </r>
      </text>
    </comment>
    <comment ref="E24" authorId="0" shapeId="0" xr:uid="{00000000-0006-0000-0000-000032000000}">
      <text>
        <r>
          <rPr>
            <b/>
            <sz val="9"/>
            <color indexed="81"/>
            <rFont val="Tahoma"/>
            <family val="2"/>
          </rPr>
          <t>Promedio obtenido para el periodo x 80%</t>
        </r>
      </text>
    </comment>
    <comment ref="E32" authorId="0" shapeId="0" xr:uid="{00000000-0006-0000-0000-000033000000}">
      <text>
        <r>
          <rPr>
            <b/>
            <sz val="9"/>
            <color indexed="81"/>
            <rFont val="Tahoma"/>
            <family val="2"/>
          </rPr>
          <t>Promedio obtenido en las metas transversales para el periodo x 20%</t>
        </r>
      </text>
    </comment>
    <comment ref="E33"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<sst xmlns="http://schemas.openxmlformats.org/spreadsheetml/2006/main" count="422" uniqueCount="245">
  <si>
    <r>
      <rPr>
        <b/>
        <sz val="14"/>
        <rFont val="Calibri Light"/>
        <family val="2"/>
        <scheme val="major"/>
      </rPr>
      <t>FORMULACIÓN Y SEGUIMIENTO PLANES DE GESTIÓN NIVEL LOCAL</t>
    </r>
    <r>
      <rPr>
        <b/>
        <sz val="11"/>
        <color theme="1"/>
        <rFont val="Calibri Light"/>
        <family val="2"/>
        <scheme val="major"/>
      </rPr>
      <t xml:space="preserve">
ALCALDÍA LOCAL DE </t>
    </r>
    <r>
      <rPr>
        <b/>
        <u/>
        <sz val="11"/>
        <color theme="1"/>
        <rFont val="Calibri Light"/>
        <family val="2"/>
        <scheme val="major"/>
      </rPr>
      <t>SUMAPAZ</t>
    </r>
  </si>
  <si>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</si>
  <si>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2025</t>
  </si>
  <si>
    <t>CONTROL DE CAMBIOS</t>
  </si>
  <si>
    <t>VERSIÓN</t>
  </si>
  <si>
    <t>FECHA</t>
  </si>
  <si>
    <t>DESCRIPCIÓN DE LA MODIFICACIÓN</t>
  </si>
  <si>
    <t>28 de enero de 2025</t>
  </si>
  <si>
    <t>Publicación del plan de gestión aprobado. Caso HOLA: 115985</t>
  </si>
  <si>
    <t>16 de abril de 2025</t>
  </si>
  <si>
    <t>Para el primer trimestre de la vigencia 2025, el Plan de Gestión de la alcaldia local de Sumapaz alcanzó un nivel de desempeño del 88,57% y del 34,77% acumulado para la vigencia.</t>
  </si>
  <si>
    <t>26 de mayo de 2025</t>
  </si>
  <si>
    <t>Se realiza ajuste teniendo en cuenta el memorando de alcance  Radicado No. 20254600193883 Fecha: 23-05-2025 de la Oficina de Atencion a la Ciudadania sobre la meta transversal No MT4 y MT5, del Plan de Gestión de la alcaldia local  de Sumapaz  alcanzó un nivel de desempeño del 86,20% y del 34,17% acumulado para la vigencia.</t>
  </si>
  <si>
    <t>28 de julio de 2025</t>
  </si>
  <si>
    <t>Para el II trimestre de la vigencia 2025, el Plan de Gestión de la alcaldia local de Sumapaz alcanzó un nivel de desempeño del 83,84% y del 45,96% acumulado para la vigencia.</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</si>
  <si>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</si>
  <si>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</si>
  <si>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</si>
  <si>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</si>
  <si>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</si>
  <si>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</si>
  <si>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</si>
  <si>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</si>
  <si>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</si>
  <si>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</si>
  <si>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</si>
  <si>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</si>
  <si>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</si>
  <si>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</si>
  <si>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</si>
  <si>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</si>
  <si>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</si>
  <si>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</si>
  <si>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</si>
  <si>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</si>
  <si>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</si>
  <si>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</si>
  <si>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</si>
  <si>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</si>
  <si>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</si>
  <si>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</si>
  <si>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</si>
  <si>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</si>
  <si>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</si>
  <si>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</si>
  <si>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</si>
  <si>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</si>
  <si>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</si>
  <si>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</si>
  <si>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</si>
  <si>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Fortalecer la articulación de la administración pública central y local para una gestión local y policiva más efectiva y transparente.</t>
  </si>
  <si>
    <t>Gestión Pública Territorial Local</t>
  </si>
  <si>
    <t>1</t>
  </si>
  <si>
    <t>Alcanzar el 40% de avance del total de las metas proyecto programadas del Plan de Desarrollo Local de la vigencia, al 30 de septiembre de 2025</t>
  </si>
  <si>
    <t>Gestión</t>
  </si>
  <si>
    <t>Porcentaje de avance de las metas proyecto del Plan de Desarrollo Local en la vigencia 2025</t>
  </si>
  <si>
    <t>Sumatoria total del porcentaje de avance de las metas proyecto programadas en el 2025  / Numero total de metas proyectos programadas del PDL en el 2025.
NOTA: El porcentaje máximo de avance es hasta el 100%</t>
  </si>
  <si>
    <t>39,62% (Con corte a 30 de septiembre de 2021)</t>
  </si>
  <si>
    <t>Creciente</t>
  </si>
  <si>
    <t>Porcentaje</t>
  </si>
  <si>
    <t>Eficacia</t>
  </si>
  <si>
    <t>Reporte trimestral de avance del Plan de Desarrollo Local - PDL</t>
  </si>
  <si>
    <t>SEGPLAN  - Reporte plan de acción componente de inversión</t>
  </si>
  <si>
    <t>Alcaldía Local -  Gestión del Desarrollo, Administrativa y Financiera</t>
  </si>
  <si>
    <t>Dirección para la Gestión del Desarrollo Local</t>
  </si>
  <si>
    <t>meta no programada pára el periodo</t>
  </si>
  <si>
    <t xml:space="preserve">Meta no programada para el periodo </t>
  </si>
  <si>
    <t>Actualmente, los resultados de avance a metas se generaron a partir de los archivos en PDF cargados por la Secretaría de Planeación, con corte al 31 de marzo. En dichos documentos se encuentra el Informe de Avance del Plan de Desarrollo Local 2025–2028.</t>
  </si>
  <si>
    <t xml:space="preserve">Reporte de la DGDL para las metas del Plan de Gestin de las alcaldias locales </t>
  </si>
  <si>
    <t>La meta alcanzó un 9,75% del programado para la vigencia.</t>
  </si>
  <si>
    <t>Propiciar la revolución del servicio público con criterios de calidad, calidez, eficacia, oportunidad, sostenibilidad y transformación digital.</t>
  </si>
  <si>
    <t>Gestión Corporativa Institucional</t>
  </si>
  <si>
    <t>2</t>
  </si>
  <si>
    <t>Girar mínimo el 68% del presupuesto comprometido constituido como obligaciones por pagar de la vigencia 2024</t>
  </si>
  <si>
    <t>Porcentaje de giros acumulados de obligaciones por pagar de la vigencia 2024</t>
  </si>
  <si>
    <t>(Giros acumulados obligaciones por pagar de la vigencia 2024/Presupuesto comprometido constituido como obligaciones por pagar de la vigencia 2024)*100</t>
  </si>
  <si>
    <t>76%. (Corte a 31 de diciembre de 2023)</t>
  </si>
  <si>
    <t>Reporte seguimiento mensual consolidado</t>
  </si>
  <si>
    <t>BOGDATA</t>
  </si>
  <si>
    <t>Se superó la meta programada para el 1er trimestre</t>
  </si>
  <si>
    <t>Reporte meta Plan de Gestion de la DGDL</t>
  </si>
  <si>
    <t>Se superó la meta programada para el 2do trimestre</t>
  </si>
  <si>
    <t>La meta alcanzó un 60,32% del programado para la vigencia.</t>
  </si>
  <si>
    <t>3</t>
  </si>
  <si>
    <t>Girar mínimo el 65% del presupuesto comprometido constituido como obligaciones por pagar de la vigencia 2023 y anteriores</t>
  </si>
  <si>
    <t>Porcentaje de giros acumulados de obligaciones por pagar de la vigencia 2023 y anteriores</t>
  </si>
  <si>
    <t>(Giros acumulados obligaciones por pagar de la vigencia 2023 y anteriores/Presupuesto comprometido constituido como obligaciones por pagar de la vigencia 2023 y anteriores)*100</t>
  </si>
  <si>
    <t>62% (Corte a 31 de diciembre de 2023)</t>
  </si>
  <si>
    <t>La meta alcanzó un 48,71% del programado para la vigencia.</t>
  </si>
  <si>
    <t>4</t>
  </si>
  <si>
    <t>Comprometer mínimo el 97% del presupuesto de inversión directa de la vigencia</t>
  </si>
  <si>
    <t>Porcentaje de compromiso del presupuesto de inversión directa de la vigencia 2025</t>
  </si>
  <si>
    <t>(Valor de RP de inversión directa de la vigencia  / Valor total del presupuesto de inversión directa de la Vigencia)*100</t>
  </si>
  <si>
    <t>95.94% (Corte a 31 de diciembre de 2021)</t>
  </si>
  <si>
    <t>No  superó la meta programada para el 1er trimestre</t>
  </si>
  <si>
    <t>Se observa un atraso en la planeación de los procesos de contratación, lo cual ha incidido negativamente en el avance de la ejecución de compromisos. A la fecha, no se evidencia un progreso significativo en la ejecución presupuestal, lo que refleja la necesidad de fortalecer la etapa de planeación contractual para garantizar el cumplimiento de las metas establecidas y la oportuna ejecución de los recursos.</t>
  </si>
  <si>
    <t>La meta alcanzó un 34,61% del programado para la vigencia.</t>
  </si>
  <si>
    <t>5</t>
  </si>
  <si>
    <t>Girar mínimo el 51% del presupuesto total  disponible de inversión directa de la vigencia</t>
  </si>
  <si>
    <t>Porcentaje de giros acumulados de inversión directa de la vigencia</t>
  </si>
  <si>
    <t>(Giros acumulados de inversión directa de la vigencia/ Presupuesto disponible de inversión directa de la vigencia)*100</t>
  </si>
  <si>
    <t>57.24% (Corte a 31 de diciembre de 2021)</t>
  </si>
  <si>
    <t>Los giros son muy bajos debido a que, actualmente, no se ha iniciado el proceso de contratación por la falta de equipos de trabajo</t>
  </si>
  <si>
    <t>Se observa que el nivel de giros es  bajo, lo cual se relaciona directamente con la baja ejecución en compromisos presupuestales. Esta situación obedece, en gran medida, a falencias en la planeación de los procesos contractuales, así como a otros factores administrativos y operativos que han afectado el desarrollo oportuno de las etapas de ejecución.
Es importante que el equipo encargado fortalezca la etapa de planeación, mejore la articulación entre las áreas técnicas y financieras, y adelante acciones correctivas que permitan acelerar el cumplimiento de los compromisos adquiridos, con el fin de mejorar los indicadores de ejecución y garantizar el uso efectivo de los recursos públicos dentro de los plazos establecidos.</t>
  </si>
  <si>
    <t>La meta alcanzó un 23,43% del programado para la vigencia.</t>
  </si>
  <si>
    <t>6</t>
  </si>
  <si>
    <t>Lograr que el 97% de los contratos registrados en SIPSE-Local se encuentren dentro del sistema en estado “ejecución”</t>
  </si>
  <si>
    <t>Porcentaje de contratos en estado ejecución registrados en SIPSE Local</t>
  </si>
  <si>
    <t>(Número de contratos registrados en SIPSE Local en estado ejecución /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</si>
  <si>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93,63% (Corte a 31 diciembre 2023)</t>
  </si>
  <si>
    <t>Constante</t>
  </si>
  <si>
    <t>SIPSE LOCAL</t>
  </si>
  <si>
    <t>Teniendo en cuenta el porcentaje de contratos registrados en estado de ejecución a 31/03/2025, y haciendo la comparativa frente al porcentaje que se planteo como meta, después de recopilar y analizar los datos relacionados a la localidad</t>
  </si>
  <si>
    <t>Teniendo en cuenta los consolidados generados de la herramienta SIPSE, el conjunto de datos abiertos SECOP II y la Tienda Virtual del Estado Colombiano del 01/07/2025, s las 8:00am, se procede a realizar el analisis y detalle de la informacion reportada para realizar el cálculo del indicador, verificando los contratos registrados y que se encuentran en estado de "ejecucion" en las plataformas señalados con corte al II trimestre.</t>
  </si>
  <si>
    <t>La meta alcanzó un 49,74% del programado para la vigencia.</t>
  </si>
  <si>
    <t>7</t>
  </si>
  <si>
    <t xml:space="preserve">Registrar el avance del 100% de las metas de los proyectos de inversión de la vigencia 2025, en el Módulo de proyectos de SIPSE LOCAL </t>
  </si>
  <si>
    <t>Retadora (mejora)</t>
  </si>
  <si>
    <t>Porcentaje de registro de avance de las metas de los proyectos de inversión de la vigencia 2025,  en el Módulo de proyectos de SIPSE LOCAL</t>
  </si>
  <si>
    <t>(Número de metas con avances registrados en el periodo de los Proyectos de inversión de la vigencia 2025,  en el Módulo de proyectos de SIPSE LOCAL / Número total de metas de los Proyectos de inversión de la vigencia 2025)*100%</t>
  </si>
  <si>
    <t>N/A</t>
  </si>
  <si>
    <t>Se realizó el avance cualitativo al 94 de los proyectos del FDL</t>
  </si>
  <si>
    <t>Para el 2do. trimestre 2025 (abril-mayo-junio) se realizó la verificación y seguimento de avance de metas de manera mensual. 
En este reporte de avance de metas se toma,  de manera excepcional, el porcentaje más alto obtenido entre el reporte realizado con corte al mes de mayo y junio, teniendo en cuenta que se esta llevando a cabo el ejercicio mensualmente a partir de este trimestre con las Alcaldías Locales. 
Para esta Alcaldía se tomó como porcentaje de avance el correspodiente al mes de mayo, como reporte del trimestre</t>
  </si>
  <si>
    <t>La meta alcanzó un 94,00% del programado para la vigencia.</t>
  </si>
  <si>
    <t>Inspección, Vigilancia y Control</t>
  </si>
  <si>
    <t>8</t>
  </si>
  <si>
    <t>Realizar 12 actividades de prevención en materia de convivencia relacionadas con artículos pirotécnicos y sustancias peligrosas (socialización, sensibilización, charlas pedagógicas)</t>
  </si>
  <si>
    <t>Actividades de prevención en materia de convivencia relacionadas con artículos pirotécnicos y sustancias peligrosas (socialización, sensibilización, charlas pedagógicas)</t>
  </si>
  <si>
    <t>Número de actividades de prevención en materia de convivencia  relacionadas con artículos pirotécnicos y sustancias peligrosas (socialización, sensibilización, charlas pedagógicas)</t>
  </si>
  <si>
    <t>Resultados a 31 de diciembre de 2024</t>
  </si>
  <si>
    <t>Suma</t>
  </si>
  <si>
    <t>Formatos de evidencia de reunión diligenciados</t>
  </si>
  <si>
    <t>Registros de Alcaldía Local</t>
  </si>
  <si>
    <t>Alcaldía Local - Gestión Policiva</t>
  </si>
  <si>
    <t>Dirección para la Gestión Policiva</t>
  </si>
  <si>
    <t xml:space="preserve">Se cumplio la meta de Actas de operativos </t>
  </si>
  <si>
    <t xml:space="preserve">actas </t>
  </si>
  <si>
    <t>En cumplimiento de la meta se realizaron las siguientes actividades artículos pirotécnicos y sustancias peligrosas:
1. 03-06-2025 vereda Raizal corregimiento Betania.
2.  07-06-2025 corregimiento san Juan
3. 10-06-2025 corregimiento nazareth</t>
  </si>
  <si>
    <t>Actas de evidencia reunión</t>
  </si>
  <si>
    <t>La meta alcanzó un 50,00% del programado para la vigencia.</t>
  </si>
  <si>
    <t>9</t>
  </si>
  <si>
    <t>Realizar 18 actividades de prevención (socialización, sensibilización, charlas pedagógicas) del Código Nacional de Policía Ley 1801 de 2016 (2018) y métodos alternativos de resolución de conflictos a los habitantes de la localidad</t>
  </si>
  <si>
    <t>Actividades de prevención (socialización, sensibilización, charlas pedagógicas) del código nacional de policía Ley 1801 de 2016 (2018) y métodos alternativos de resolución de conflictos a los habitantes de la localidad</t>
  </si>
  <si>
    <t>Número de prevención (socialización, sensibilización, charlas pedagógicas) del código nacional de policía Ley 1801 de 2016 (2018) y métodos alternativos de resolución de conflictos a los habitantes de la localidad</t>
  </si>
  <si>
    <t>Actividades de prevención (socialización, sensibilización, charlas pedagógicas) del Código Nacional de Policía Ley 1801 de 2016 (2018) y métodos alternativos de resolución de conflictos a los habitantes de la localidad</t>
  </si>
  <si>
    <t xml:space="preserve">Actas de operativos </t>
  </si>
  <si>
    <t xml:space="preserve">Actas </t>
  </si>
  <si>
    <t>En cumplimiento de la meta se realizarón las siguientes actividades de Código Nacional de Policía Ley 1801 de 2016 (2018):
1. 06 de mayo vereda Tunal Alto
2. 10 de mayo vereda la Unión
3. 14 de mayo Nazareth
4. 23 de abril Betania
5. 25 de mayo san juan</t>
  </si>
  <si>
    <t>La meta alcanzó un 44,44% del programado para la vigencia.</t>
  </si>
  <si>
    <t>10</t>
  </si>
  <si>
    <t>Realizar 15 actividades de prevención (socialización, sensibilización, charlas pedagógicas, orientación personalizada) en materia de minería, medio ambiente y relación con los animales</t>
  </si>
  <si>
    <t>Actividades de prevención (socialización, sensibilización, charlas pedagógicas, orientación personalizada) en materia de minería, medio ambiente y relación con los animales</t>
  </si>
  <si>
    <t>Número de actividades de prevención (socialización, sensibilización, charlas pedagógicas, orientación personalizada) en materia de minería, medio ambiente y relación con los animales</t>
  </si>
  <si>
    <t>En cumplimiento de la meta se realizarón las siguientes actividades relacionadas con charlas pedagógicas relación con la mineria, medio ambiente y relación con animales.
1. 14 de mayo vereda peñaliza, raizal
2. 16 de mayo Betania
3. 23 de abril Nazareth
4. 30 de abril San Juan</t>
  </si>
  <si>
    <t>La meta alcanzó un 46,67% del programado para la vigencia.</t>
  </si>
  <si>
    <t>Total metas técnicas (80%)</t>
  </si>
  <si>
    <t>Planeación institucional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</si>
  <si>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</si>
  <si>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</si>
  <si>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</si>
  <si>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</si>
  <si>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</si>
  <si>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</si>
  <si>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</si>
  <si>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 xml:space="preserve">No programada </t>
  </si>
  <si>
    <t xml:space="preserve">Reporte de cumplimiento porcentual de los criterios ambientales </t>
  </si>
  <si>
    <t>Herramienta de medición del cumplimiento de criterios ambientales OAP</t>
  </si>
  <si>
    <t>Alcaldía Local</t>
  </si>
  <si>
    <t>Oficina Asesora de Planeación</t>
  </si>
  <si>
    <t>Inspección ambiental: Obtuvo calificación del 96%
Reporte consumo de agua y energía: información al día con corte a 30 de abril de 2025
Reporte consumo de papel: información al día con corte a 30 de mayo de 2025
Reporte ciclistas: No aplica por el tipo de localidad</t>
  </si>
  <si>
    <t>Reporte meta ambiental de la OAP</t>
  </si>
  <si>
    <t>La meta alcanzó un 60,00% del programado para la vigencia.</t>
  </si>
  <si>
    <t xml:space="preserve">Promover la transparencia, la integridad y la participación en la gestión pública, para mejorar la gobernabilidad democrática distrital y local. </t>
  </si>
  <si>
    <t>Comunicación estratégica</t>
  </si>
  <si>
    <t>MT2</t>
  </si>
  <si>
    <t>Mantener el 100% de la información de la página Web actualizada, de acuerdo a lo establecido en la Resolución 1519 de 2020 de MINTIC</t>
  </si>
  <si>
    <t>Porcentaje de cumplimiento en la actualización de la información publicada en la página web</t>
  </si>
  <si>
    <t>(No. de requisitos cumplidos de la Resolución 1519 de 2020 de MINTIC relacionados con la actualización de la información publicada en la página web / No total de requisitos de la Resolución 1519 de 2020 de MINTIC de publicación de la información) X 100</t>
  </si>
  <si>
    <t>100% meta 2024</t>
  </si>
  <si>
    <t xml:space="preserve">Constante </t>
  </si>
  <si>
    <t>No programada</t>
  </si>
  <si>
    <t xml:space="preserve">Eficacia </t>
  </si>
  <si>
    <t>Reporte de actualización de la información en la página web de la alcaldía local</t>
  </si>
  <si>
    <t>Página Web Alcaldía Local</t>
  </si>
  <si>
    <t>Alcaldía local</t>
  </si>
  <si>
    <t>Oficina Asesora de Comunicaciones</t>
  </si>
  <si>
    <t>La Alcaldía Local de Sumapaz, cumplió 104 requisitos, de los 104 que debe cumplir para el tirmestre relacionado.</t>
  </si>
  <si>
    <t>Reporte meta de la Oficina asesora de comunicaciones para las alcaldias locales segun radicado No 20251400254903</t>
  </si>
  <si>
    <t>La meta alcanzó un 33,00% del programado para la vigencia.</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</si>
  <si>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</si>
  <si>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</si>
  <si>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</si>
  <si>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</si>
  <si>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2 jornadas en 2024</t>
  </si>
  <si>
    <t>Registro de asistencia y presentación realizada (o estrategia desarrollada)</t>
  </si>
  <si>
    <t xml:space="preserve">la alcadia local realizo la actividad programada para el periodo </t>
  </si>
  <si>
    <t xml:space="preserve">Listado de asistencia, PPT y registro fotografico </t>
  </si>
  <si>
    <t>Servicio a la ciudadanía</t>
  </si>
  <si>
    <t>MT4</t>
  </si>
  <si>
    <t>Dar respuesta al 100% de los requerimientos ciudadanos asignados a las Alcaldías Locales con corte a 31 de diciembre de 2024 tipificadas como Derechos de Petición registradas en el aplicativo Bogotá Te Escucha y gestor documental ORFEO</t>
  </si>
  <si>
    <t xml:space="preserve">Porcentaje de requerimientos ciudadanos con respuesta definitiva </t>
  </si>
  <si>
    <t>(No. de respuestas efectuadas / No. requerimientos instaurados antes del 31 de diciembre 2024 pendientes por gestionar) X 100</t>
  </si>
  <si>
    <t>Peticiones pendientes por gestionar al 31 de diciembre de  2024</t>
  </si>
  <si>
    <t>Porcentaje de requerimientos ciudadanos con respuesta definitiva</t>
  </si>
  <si>
    <t>Reporte de peticiones ciudadanas gestionadas  (con respuesta definitiva o traslado por competencia)</t>
  </si>
  <si>
    <t xml:space="preserve">Reporte Sistema Distrital de Gestión de Peticiones Ciudadanas - Bogotá te  Escucha </t>
  </si>
  <si>
    <t>Subsecretaría de Gestión Institucional - Servicio de Atención a la Ciudadanía</t>
  </si>
  <si>
    <t>La alcaldia local dio respuesta a 9 requeirmientos de los 13 instaurados durante el periodo</t>
  </si>
  <si>
    <t xml:space="preserve">Segun radicado No 20252200138593 de la Oficina de atencion a la Ciudadania </t>
  </si>
  <si>
    <t xml:space="preserve">Meta no programada </t>
  </si>
  <si>
    <t>Meta no programada</t>
  </si>
  <si>
    <t>No programado</t>
  </si>
  <si>
    <t>La meta alcanzó un 100% del programado para la vigencia.</t>
  </si>
  <si>
    <t>MT5</t>
  </si>
  <si>
    <t>Gestionar oportunamente el 100% de los requerimientos  que se tipifiquen como derecho de petición ciudadano en los aplicativos Bogotá Te Escucha y  ORFEO, que  sean asignados a las Alcaldías Locales durante la vigencia 2025.</t>
  </si>
  <si>
    <t>Porcentaje de requerimientos ciudadanos  gestionados dentro del término de ley.</t>
  </si>
  <si>
    <t>(No. de peticiones gestionadas en los terminos de ley / No. Requerimientos recibidos en la vigencia 2025 que deben tener respuesta) X 100</t>
  </si>
  <si>
    <t xml:space="preserve">Eficiencia </t>
  </si>
  <si>
    <t>Reporte de peticiones ciudadanas gestionadas en los términos de ley (con respuesta definitiva o traslado por competencia)</t>
  </si>
  <si>
    <t xml:space="preserve">Reporte Sistema Distrital de Gestión de Peticiones Ciudadanas - Bogotá Te  Escucha </t>
  </si>
  <si>
    <t>La alcaldia local dio respuesta a 5 requeirmientos de los 11 instaurados durante el periodo</t>
  </si>
  <si>
    <t>Segun radicado No 20252200138593 de la Oficina de atencion a la Ciudadania y Radicado No. 20254600193883
Fecha: 23-05-2025</t>
  </si>
  <si>
    <t xml:space="preserve">Dio respuesta a 12 requerimientos de los 19 instaurados para el periodo </t>
  </si>
  <si>
    <t>Reporte meta de la Oficina Atencion al ciudadano sobre requerimientos ciudadanos  para las alcaldias locales segun radicado No 20254600258433</t>
  </si>
  <si>
    <t>La meta alcanzó un 27,11% del programado para la vigencia.</t>
  </si>
  <si>
    <t>Gerencia de TIC</t>
  </si>
  <si>
    <t>MT6</t>
  </si>
  <si>
    <t>Contar con una matriz de activos de información de la Alcaldía Local, en el formato GDI-TIC-F032, aprobada por la Dirección de Tecnologías e Información</t>
  </si>
  <si>
    <t>Matriz de activos de información aprobada por la Dirección de Tecnologías e Información</t>
  </si>
  <si>
    <t>Número de matrices de activos de información aprobadas</t>
  </si>
  <si>
    <t>No Aplica</t>
  </si>
  <si>
    <t>Catálogo de componentes de Información</t>
  </si>
  <si>
    <t>Dirección de Tecnologías e Información</t>
  </si>
  <si>
    <t>Seguridad de la información les realizó observaciones, no entregaron la matriz de activos.</t>
  </si>
  <si>
    <t>Reporte meta de la DTI no sobre matriz de activos segun radicado No 20254400249683</t>
  </si>
  <si>
    <t>La meta alcanzó un ,070.00% del programado para la vigencia.</t>
  </si>
  <si>
    <t>MT7</t>
  </si>
  <si>
    <t>Contar con una matriz de riesgos de seguridad de la información de la Alcaldía Local,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</si>
  <si>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</si>
  <si>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</si>
  <si>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</si>
  <si>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</si>
  <si>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La meta alcanzó un 00,00% del programado para la vigencia.</t>
  </si>
  <si>
    <t>Total metas transversales (20%)</t>
  </si>
  <si>
    <t xml:space="preserve">Total plan de 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</si>
</sst>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
  </numFmts>
  <fonts count="17">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b/>
      <u/>
      <sz val="11"/>
      <color theme="1"/>
      <name val="Calibri Light"/>
      <family val="2"/>
      <scheme val="major"/>
    </font>
    <font>
      <sz val="11"/>
      <color rgb="FF0070C0"/>
      <name val="Calibri Light"/>
      <family val="2"/>
    </font>
    <font>
      <sz val="11"/>
      <color rgb="FF000000"/>
      <name val="Calibri Light"/>
      <family val="2"/>
    </font>
  </fonts>
  <fills count="11">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9" fontId="3" fillId="0" borderId="0" applyFont="0" applyFill="0" applyBorder="0" applyAlignment="0" applyProtection="0"/>
  </cellStyleXfs>
  <cellXfs count="123">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5" fillId="0" borderId="0" xfId="0" applyFont="1" applyAlignment="1">
      <alignment wrapText="1"/>
    </xf>
    <xf numFmtId="0" fontId="7" fillId="2" borderId="1" xfId="0" applyFont="1" applyFill="1" applyBorder="1" applyAlignment="1">
      <alignment wrapText="1"/>
    </xf>
    <xf numFmtId="0" fontId="8" fillId="2" borderId="1" xfId="0" applyFont="1" applyFill="1" applyBorder="1" applyAlignment="1">
      <alignment wrapText="1"/>
    </xf>
    <xf numFmtId="9" fontId="7" fillId="2" borderId="1" xfId="1" applyFont="1" applyFill="1" applyBorder="1" applyAlignment="1">
      <alignment wrapText="1"/>
    </xf>
    <xf numFmtId="0" fontId="7" fillId="0" borderId="0" xfId="0" applyFont="1" applyAlignment="1">
      <alignment wrapText="1"/>
    </xf>
    <xf numFmtId="0" fontId="5" fillId="3" borderId="1" xfId="0" applyFont="1" applyFill="1" applyBorder="1" applyAlignment="1">
      <alignment wrapText="1"/>
    </xf>
    <xf numFmtId="0" fontId="9" fillId="3" borderId="1" xfId="0" applyFont="1" applyFill="1" applyBorder="1" applyAlignment="1">
      <alignment wrapText="1"/>
    </xf>
    <xf numFmtId="9" fontId="9" fillId="3" borderId="1" xfId="0" applyNumberFormat="1" applyFont="1" applyFill="1" applyBorder="1" applyAlignment="1">
      <alignment wrapText="1"/>
    </xf>
    <xf numFmtId="0" fontId="6" fillId="3" borderId="1" xfId="0" applyFont="1" applyFill="1" applyBorder="1"/>
    <xf numFmtId="0" fontId="6" fillId="3" borderId="1" xfId="0" applyFont="1" applyFill="1" applyBorder="1" applyAlignment="1">
      <alignment wrapText="1"/>
    </xf>
    <xf numFmtId="9" fontId="6" fillId="3" borderId="1" xfId="1" applyFont="1" applyFill="1" applyBorder="1" applyAlignment="1">
      <alignment wrapText="1"/>
    </xf>
    <xf numFmtId="9" fontId="6" fillId="3" borderId="1" xfId="1" applyFont="1" applyFill="1" applyBorder="1" applyAlignment="1">
      <alignment horizontal="right" wrapText="1"/>
    </xf>
    <xf numFmtId="9" fontId="9" fillId="3" borderId="1" xfId="0" applyNumberFormat="1" applyFont="1" applyFill="1" applyBorder="1" applyAlignment="1">
      <alignment horizontal="right" wrapText="1"/>
    </xf>
    <xf numFmtId="9" fontId="7" fillId="2" borderId="1" xfId="1" applyFont="1" applyFill="1" applyBorder="1" applyAlignment="1">
      <alignment horizontal="right" wrapText="1"/>
    </xf>
    <xf numFmtId="9" fontId="8"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4" fillId="0" borderId="1" xfId="0" applyFont="1" applyBorder="1" applyAlignment="1">
      <alignment horizontal="justify" vertical="center" wrapText="1"/>
    </xf>
    <xf numFmtId="0" fontId="4"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4"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4" fillId="10" borderId="1" xfId="0" applyFont="1" applyFill="1" applyBorder="1" applyAlignment="1">
      <alignment horizontal="justify" vertical="center" wrapText="1"/>
    </xf>
    <xf numFmtId="0" fontId="4" fillId="10" borderId="1" xfId="0" applyFont="1" applyFill="1" applyBorder="1" applyAlignment="1">
      <alignment horizontal="center" vertical="center" wrapText="1"/>
    </xf>
    <xf numFmtId="9" fontId="4" fillId="10" borderId="1" xfId="0" applyNumberFormat="1" applyFont="1" applyFill="1" applyBorder="1" applyAlignment="1">
      <alignment horizontal="center" vertical="center" wrapText="1"/>
    </xf>
    <xf numFmtId="1" fontId="4" fillId="0" borderId="1" xfId="0" applyNumberFormat="1" applyFont="1" applyBorder="1" applyAlignment="1">
      <alignment horizontal="justify" vertical="center" wrapText="1"/>
    </xf>
    <xf numFmtId="9" fontId="4" fillId="0" borderId="1" xfId="1" applyFont="1" applyBorder="1" applyAlignment="1">
      <alignment horizontal="justify" vertical="center" wrapText="1"/>
    </xf>
    <xf numFmtId="0" fontId="4" fillId="0" borderId="0" xfId="0" applyFont="1" applyAlignment="1">
      <alignment horizontal="justify" vertical="center" wrapText="1"/>
    </xf>
    <xf numFmtId="0" fontId="4" fillId="0" borderId="1" xfId="0" applyFont="1" applyBorder="1" applyAlignment="1">
      <alignment horizontal="left" vertical="center" wrapText="1"/>
    </xf>
    <xf numFmtId="0" fontId="4" fillId="0" borderId="11" xfId="0" applyFont="1" applyBorder="1" applyAlignment="1">
      <alignment horizontal="center" vertical="center" wrapText="1"/>
    </xf>
    <xf numFmtId="9" fontId="4" fillId="0" borderId="11" xfId="0" applyNumberFormat="1" applyFont="1" applyBorder="1" applyAlignment="1">
      <alignment horizontal="center" vertical="center" wrapText="1"/>
    </xf>
    <xf numFmtId="9" fontId="4" fillId="0" borderId="1" xfId="0" applyNumberFormat="1" applyFont="1" applyBorder="1" applyAlignment="1">
      <alignment horizontal="center" vertical="center" wrapText="1"/>
    </xf>
    <xf numFmtId="0" fontId="4" fillId="0" borderId="12" xfId="0" applyFont="1" applyBorder="1" applyAlignment="1">
      <alignment horizontal="left" vertical="center" wrapText="1"/>
    </xf>
    <xf numFmtId="0" fontId="4" fillId="0" borderId="8" xfId="0" applyFont="1" applyBorder="1" applyAlignment="1">
      <alignment horizontal="left" vertical="center" wrapText="1"/>
    </xf>
    <xf numFmtId="1" fontId="4" fillId="9" borderId="1" xfId="1" applyNumberFormat="1" applyFont="1" applyFill="1" applyBorder="1" applyAlignment="1">
      <alignment horizontal="center" vertical="center" wrapText="1"/>
    </xf>
    <xf numFmtId="9" fontId="4" fillId="0" borderId="1" xfId="1" applyFont="1" applyBorder="1" applyAlignment="1">
      <alignment horizontal="center" vertical="center" wrapText="1"/>
    </xf>
    <xf numFmtId="1" fontId="4" fillId="9" borderId="1" xfId="0" applyNumberFormat="1" applyFont="1" applyFill="1" applyBorder="1" applyAlignment="1">
      <alignment horizontal="center" vertical="center" wrapText="1"/>
    </xf>
    <xf numFmtId="10" fontId="4" fillId="0" borderId="1" xfId="0" applyNumberFormat="1" applyFont="1" applyBorder="1" applyAlignment="1">
      <alignment horizontal="justify" vertical="center" wrapText="1"/>
    </xf>
    <xf numFmtId="10" fontId="1" fillId="0" borderId="1" xfId="0" applyNumberFormat="1" applyFont="1" applyBorder="1" applyAlignment="1">
      <alignment horizontal="justify" vertical="center" wrapText="1"/>
    </xf>
    <xf numFmtId="165" fontId="1" fillId="0" borderId="1" xfId="0" applyNumberFormat="1" applyFont="1" applyBorder="1" applyAlignment="1">
      <alignment horizontal="justify" vertical="center" wrapText="1"/>
    </xf>
    <xf numFmtId="10" fontId="6" fillId="3" borderId="1" xfId="0" applyNumberFormat="1" applyFont="1" applyFill="1" applyBorder="1" applyAlignment="1">
      <alignment wrapText="1"/>
    </xf>
    <xf numFmtId="0" fontId="1" fillId="9" borderId="1" xfId="0" applyFont="1" applyFill="1" applyBorder="1" applyAlignment="1">
      <alignment horizontal="justify" vertical="center" wrapText="1"/>
    </xf>
    <xf numFmtId="10" fontId="8" fillId="2" borderId="1" xfId="0" applyNumberFormat="1" applyFont="1" applyFill="1" applyBorder="1" applyAlignment="1">
      <alignment wrapText="1"/>
    </xf>
    <xf numFmtId="9" fontId="1" fillId="0" borderId="1" xfId="1" applyFont="1" applyBorder="1" applyAlignment="1">
      <alignment horizontal="right" vertical="center" wrapText="1"/>
    </xf>
    <xf numFmtId="0" fontId="1" fillId="0" borderId="1" xfId="0" applyFont="1" applyBorder="1" applyAlignment="1">
      <alignment horizontal="right" vertical="center" wrapText="1"/>
    </xf>
    <xf numFmtId="10" fontId="1" fillId="0" borderId="1" xfId="0" applyNumberFormat="1" applyFont="1" applyBorder="1" applyAlignment="1">
      <alignment horizontal="right" vertical="center" wrapText="1"/>
    </xf>
    <xf numFmtId="9" fontId="1" fillId="0" borderId="1" xfId="0" applyNumberFormat="1" applyFont="1" applyBorder="1" applyAlignment="1">
      <alignment horizontal="right" vertical="center" wrapText="1"/>
    </xf>
    <xf numFmtId="1" fontId="1" fillId="0" borderId="1" xfId="0" applyNumberFormat="1" applyFont="1" applyBorder="1" applyAlignment="1">
      <alignment horizontal="right" vertical="center" wrapText="1"/>
    </xf>
    <xf numFmtId="10" fontId="6" fillId="3" borderId="1" xfId="1" applyNumberFormat="1" applyFont="1" applyFill="1" applyBorder="1" applyAlignment="1">
      <alignment horizontal="right" wrapText="1"/>
    </xf>
    <xf numFmtId="1" fontId="4" fillId="0" borderId="1" xfId="0" applyNumberFormat="1" applyFont="1" applyBorder="1" applyAlignment="1">
      <alignment horizontal="right" vertical="center" wrapText="1"/>
    </xf>
    <xf numFmtId="0" fontId="4" fillId="0" borderId="1" xfId="0" applyFont="1" applyBorder="1" applyAlignment="1">
      <alignment horizontal="right" vertical="center" wrapText="1"/>
    </xf>
    <xf numFmtId="10" fontId="4" fillId="0" borderId="1" xfId="0" applyNumberFormat="1" applyFont="1" applyBorder="1" applyAlignment="1">
      <alignment horizontal="right" vertical="center" wrapText="1"/>
    </xf>
    <xf numFmtId="9" fontId="4" fillId="0" borderId="1" xfId="0" applyNumberFormat="1" applyFont="1" applyBorder="1" applyAlignment="1">
      <alignment horizontal="right" vertical="center" wrapText="1"/>
    </xf>
    <xf numFmtId="10" fontId="4" fillId="0" borderId="1" xfId="1" applyNumberFormat="1" applyFont="1" applyBorder="1" applyAlignment="1">
      <alignment horizontal="right" vertical="center" wrapText="1"/>
    </xf>
    <xf numFmtId="9" fontId="4" fillId="0" borderId="1" xfId="1" applyFont="1" applyBorder="1" applyAlignment="1">
      <alignment horizontal="right" vertical="center" wrapText="1"/>
    </xf>
    <xf numFmtId="164" fontId="4" fillId="0" borderId="1" xfId="0" applyNumberFormat="1" applyFont="1" applyBorder="1" applyAlignment="1">
      <alignment horizontal="right" vertical="center" wrapText="1"/>
    </xf>
    <xf numFmtId="164" fontId="1" fillId="0" borderId="1" xfId="0" applyNumberFormat="1" applyFont="1" applyBorder="1" applyAlignment="1">
      <alignment horizontal="right" vertical="center" wrapText="1"/>
    </xf>
    <xf numFmtId="166" fontId="1" fillId="0" borderId="1" xfId="0" applyNumberFormat="1" applyFont="1" applyBorder="1" applyAlignment="1">
      <alignment horizontal="right" vertical="center" wrapText="1"/>
    </xf>
    <xf numFmtId="166" fontId="4" fillId="0" borderId="1" xfId="0" applyNumberFormat="1" applyFont="1" applyBorder="1" applyAlignment="1">
      <alignment horizontal="right" vertical="center" wrapText="1"/>
    </xf>
    <xf numFmtId="0" fontId="15" fillId="0" borderId="1" xfId="0" applyFont="1" applyBorder="1" applyAlignment="1">
      <alignment vertical="center" wrapText="1"/>
    </xf>
    <xf numFmtId="0" fontId="15" fillId="0" borderId="12" xfId="0" applyFont="1" applyBorder="1" applyAlignment="1">
      <alignment vertical="center" wrapText="1"/>
    </xf>
    <xf numFmtId="0" fontId="16" fillId="0" borderId="1" xfId="0" applyFont="1" applyBorder="1" applyAlignment="1">
      <alignment vertical="center" wrapText="1"/>
    </xf>
    <xf numFmtId="10" fontId="4" fillId="0" borderId="1" xfId="1" applyNumberFormat="1" applyFont="1" applyBorder="1" applyAlignment="1">
      <alignment horizontal="justify" vertical="center" wrapText="1"/>
    </xf>
    <xf numFmtId="164" fontId="6" fillId="3" borderId="1" xfId="1" applyNumberFormat="1" applyFont="1" applyFill="1" applyBorder="1" applyAlignment="1">
      <alignment wrapText="1"/>
    </xf>
    <xf numFmtId="164" fontId="8" fillId="2" borderId="1" xfId="0" applyNumberFormat="1" applyFont="1" applyFill="1" applyBorder="1" applyAlignment="1">
      <alignment wrapText="1"/>
    </xf>
    <xf numFmtId="9" fontId="4" fillId="0" borderId="1" xfId="0" applyNumberFormat="1" applyFont="1" applyBorder="1" applyAlignment="1">
      <alignment horizontal="justify"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303315</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33"/>
  <sheetViews>
    <sheetView tabSelected="1" topLeftCell="B8" zoomScale="90" zoomScaleNormal="90" workbookViewId="0">
      <selection activeCell="E9" sqref="E9"/>
    </sheetView>
  </sheetViews>
  <sheetFormatPr defaultColWidth="10.85546875" defaultRowHeight="15"/>
  <cols>
    <col min="1" max="1" width="4.140625" style="1" customWidth="1"/>
    <col min="2" max="2" width="25.57031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35.140625" style="1" customWidth="1"/>
    <col min="9" max="9" width="12.7109375" style="1" customWidth="1"/>
    <col min="10" max="10" width="18.42578125" style="1" customWidth="1"/>
    <col min="11" max="11" width="22.570312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4" width="16.5703125" style="1" hidden="1" customWidth="1"/>
    <col min="25" max="25" width="40.28515625" style="1" hidden="1" customWidth="1"/>
    <col min="26" max="26" width="18.7109375" style="1" hidden="1" customWidth="1"/>
    <col min="27" max="29" width="16.5703125" style="1" customWidth="1"/>
    <col min="30" max="30" width="33.42578125" style="1" customWidth="1"/>
    <col min="31" max="31" width="16.5703125" style="1" customWidth="1"/>
    <col min="32" max="34" width="16.5703125" style="1" hidden="1" customWidth="1"/>
    <col min="35" max="35" width="43.7109375" style="1" hidden="1" customWidth="1"/>
    <col min="36" max="36" width="16.5703125" style="1" hidden="1" customWidth="1"/>
    <col min="37" max="38" width="22" style="1" hidden="1" customWidth="1"/>
    <col min="39" max="39" width="16.5703125" style="1" hidden="1" customWidth="1"/>
    <col min="40" max="40" width="34.85546875" style="1" hidden="1" customWidth="1"/>
    <col min="41" max="41" width="16.5703125" style="1" hidden="1" customWidth="1"/>
    <col min="42" max="43" width="16.5703125" style="1" customWidth="1"/>
    <col min="44" max="44" width="21.5703125" style="1" customWidth="1"/>
    <col min="45" max="45" width="39.42578125" style="1" customWidth="1"/>
    <col min="46" max="16384" width="10.85546875" style="1"/>
  </cols>
  <sheetData>
    <row r="1" spans="1:45" s="35" customFormat="1" ht="70.5" customHeight="1">
      <c r="A1" s="113" t="s">
        <v>0</v>
      </c>
      <c r="B1" s="114"/>
      <c r="C1" s="114"/>
      <c r="D1" s="114"/>
      <c r="E1" s="114"/>
      <c r="F1" s="114"/>
      <c r="G1" s="114"/>
      <c r="H1" s="114"/>
      <c r="I1" s="114"/>
      <c r="J1" s="114"/>
      <c r="K1" s="114"/>
      <c r="L1" s="115" t="s">
        <v>1</v>
      </c>
      <c r="M1" s="115"/>
      <c r="N1" s="115"/>
      <c r="O1" s="115"/>
      <c r="P1" s="115"/>
    </row>
    <row r="2" spans="1:45" s="37" customFormat="1" ht="23.45" customHeight="1">
      <c r="A2" s="117" t="s">
        <v>2</v>
      </c>
      <c r="B2" s="118"/>
      <c r="C2" s="118"/>
      <c r="D2" s="118"/>
      <c r="E2" s="118"/>
      <c r="F2" s="118"/>
      <c r="G2" s="118"/>
      <c r="H2" s="118"/>
      <c r="I2" s="118"/>
      <c r="J2" s="118"/>
      <c r="K2" s="118"/>
      <c r="L2" s="36"/>
      <c r="M2" s="36"/>
      <c r="N2" s="36"/>
      <c r="O2" s="36"/>
      <c r="P2" s="36"/>
    </row>
    <row r="3" spans="1:45" s="35" customFormat="1"/>
    <row r="4" spans="1:45" s="35" customFormat="1" ht="29.1" customHeight="1">
      <c r="F4" s="120" t="s">
        <v>3</v>
      </c>
      <c r="G4" s="121"/>
      <c r="H4" s="121"/>
      <c r="I4" s="121"/>
      <c r="J4" s="121"/>
      <c r="K4" s="122"/>
    </row>
    <row r="5" spans="1:45" s="35" customFormat="1" ht="15" customHeight="1">
      <c r="F5" s="2" t="s">
        <v>4</v>
      </c>
      <c r="G5" s="2" t="s">
        <v>5</v>
      </c>
      <c r="H5" s="120" t="s">
        <v>6</v>
      </c>
      <c r="I5" s="121"/>
      <c r="J5" s="121"/>
      <c r="K5" s="122"/>
    </row>
    <row r="6" spans="1:45" s="35" customFormat="1">
      <c r="F6" s="34">
        <v>1</v>
      </c>
      <c r="G6" s="34" t="s">
        <v>7</v>
      </c>
      <c r="H6" s="119" t="s">
        <v>8</v>
      </c>
      <c r="I6" s="119"/>
      <c r="J6" s="119"/>
      <c r="K6" s="119"/>
    </row>
    <row r="7" spans="1:45" s="35" customFormat="1" ht="32.25" customHeight="1">
      <c r="F7" s="34">
        <v>2</v>
      </c>
      <c r="G7" s="34" t="s">
        <v>9</v>
      </c>
      <c r="H7" s="119" t="s">
        <v>10</v>
      </c>
      <c r="I7" s="119"/>
      <c r="J7" s="119"/>
      <c r="K7" s="119"/>
    </row>
    <row r="8" spans="1:45" s="35" customFormat="1" ht="64.5" customHeight="1">
      <c r="F8" s="34">
        <v>3</v>
      </c>
      <c r="G8" s="34" t="s">
        <v>11</v>
      </c>
      <c r="H8" s="119" t="s">
        <v>12</v>
      </c>
      <c r="I8" s="119"/>
      <c r="J8" s="119"/>
      <c r="K8" s="119"/>
    </row>
    <row r="9" spans="1:45" s="35" customFormat="1" ht="64.5" customHeight="1">
      <c r="F9" s="34">
        <v>4</v>
      </c>
      <c r="G9" s="34" t="s">
        <v>13</v>
      </c>
      <c r="H9" s="119" t="s">
        <v>14</v>
      </c>
      <c r="I9" s="119"/>
      <c r="J9" s="119"/>
      <c r="K9" s="119"/>
    </row>
    <row r="10" spans="1:45" s="35" customFormat="1"/>
    <row r="11" spans="1:45" ht="14.45" customHeight="1">
      <c r="A11" s="112" t="s">
        <v>15</v>
      </c>
      <c r="B11" s="112"/>
      <c r="C11" s="112" t="s">
        <v>16</v>
      </c>
      <c r="D11" s="112" t="s">
        <v>17</v>
      </c>
      <c r="E11" s="112"/>
      <c r="F11" s="112"/>
      <c r="G11" s="116" t="s">
        <v>18</v>
      </c>
      <c r="H11" s="116"/>
      <c r="I11" s="116"/>
      <c r="J11" s="116"/>
      <c r="K11" s="116"/>
      <c r="L11" s="116"/>
      <c r="M11" s="116"/>
      <c r="N11" s="116"/>
      <c r="O11" s="116"/>
      <c r="P11" s="116"/>
      <c r="Q11" s="116"/>
      <c r="R11" s="112" t="s">
        <v>19</v>
      </c>
      <c r="S11" s="112"/>
      <c r="T11" s="112"/>
      <c r="U11" s="112"/>
      <c r="V11" s="82" t="s">
        <v>20</v>
      </c>
      <c r="W11" s="83"/>
      <c r="X11" s="83"/>
      <c r="Y11" s="83"/>
      <c r="Z11" s="84"/>
      <c r="AA11" s="88" t="s">
        <v>21</v>
      </c>
      <c r="AB11" s="89"/>
      <c r="AC11" s="89"/>
      <c r="AD11" s="89"/>
      <c r="AE11" s="90"/>
      <c r="AF11" s="94" t="s">
        <v>22</v>
      </c>
      <c r="AG11" s="95"/>
      <c r="AH11" s="95"/>
      <c r="AI11" s="95"/>
      <c r="AJ11" s="96"/>
      <c r="AK11" s="100" t="s">
        <v>23</v>
      </c>
      <c r="AL11" s="101"/>
      <c r="AM11" s="101"/>
      <c r="AN11" s="101"/>
      <c r="AO11" s="102"/>
      <c r="AP11" s="106" t="s">
        <v>24</v>
      </c>
      <c r="AQ11" s="107"/>
      <c r="AR11" s="107"/>
      <c r="AS11" s="108"/>
    </row>
    <row r="12" spans="1:45" ht="14.45" customHeight="1">
      <c r="A12" s="112"/>
      <c r="B12" s="112"/>
      <c r="C12" s="112"/>
      <c r="D12" s="112"/>
      <c r="E12" s="112"/>
      <c r="F12" s="112"/>
      <c r="G12" s="116"/>
      <c r="H12" s="116"/>
      <c r="I12" s="116"/>
      <c r="J12" s="116"/>
      <c r="K12" s="116"/>
      <c r="L12" s="116"/>
      <c r="M12" s="116"/>
      <c r="N12" s="116"/>
      <c r="O12" s="116"/>
      <c r="P12" s="116"/>
      <c r="Q12" s="116"/>
      <c r="R12" s="112"/>
      <c r="S12" s="112"/>
      <c r="T12" s="112"/>
      <c r="U12" s="112"/>
      <c r="V12" s="85"/>
      <c r="W12" s="86"/>
      <c r="X12" s="86"/>
      <c r="Y12" s="86"/>
      <c r="Z12" s="87"/>
      <c r="AA12" s="91"/>
      <c r="AB12" s="92"/>
      <c r="AC12" s="92"/>
      <c r="AD12" s="92"/>
      <c r="AE12" s="93"/>
      <c r="AF12" s="97"/>
      <c r="AG12" s="98"/>
      <c r="AH12" s="98"/>
      <c r="AI12" s="98"/>
      <c r="AJ12" s="99"/>
      <c r="AK12" s="103"/>
      <c r="AL12" s="104"/>
      <c r="AM12" s="104"/>
      <c r="AN12" s="104"/>
      <c r="AO12" s="105"/>
      <c r="AP12" s="109"/>
      <c r="AQ12" s="110"/>
      <c r="AR12" s="110"/>
      <c r="AS12" s="111"/>
    </row>
    <row r="13" spans="1:45" ht="45">
      <c r="A13" s="2" t="s">
        <v>25</v>
      </c>
      <c r="B13" s="2" t="s">
        <v>26</v>
      </c>
      <c r="C13" s="112"/>
      <c r="D13" s="2" t="s">
        <v>27</v>
      </c>
      <c r="E13" s="2" t="s">
        <v>28</v>
      </c>
      <c r="F13" s="2" t="s">
        <v>29</v>
      </c>
      <c r="G13" s="20" t="s">
        <v>30</v>
      </c>
      <c r="H13" s="20" t="s">
        <v>31</v>
      </c>
      <c r="I13" s="20" t="s">
        <v>32</v>
      </c>
      <c r="J13" s="20" t="s">
        <v>33</v>
      </c>
      <c r="K13" s="20" t="s">
        <v>34</v>
      </c>
      <c r="L13" s="20" t="s">
        <v>35</v>
      </c>
      <c r="M13" s="20" t="s">
        <v>36</v>
      </c>
      <c r="N13" s="20" t="s">
        <v>37</v>
      </c>
      <c r="O13" s="20" t="s">
        <v>38</v>
      </c>
      <c r="P13" s="20" t="s">
        <v>39</v>
      </c>
      <c r="Q13" s="20" t="s">
        <v>40</v>
      </c>
      <c r="R13" s="2" t="s">
        <v>41</v>
      </c>
      <c r="S13" s="2" t="s">
        <v>42</v>
      </c>
      <c r="T13" s="2" t="s">
        <v>43</v>
      </c>
      <c r="U13" s="2" t="s">
        <v>44</v>
      </c>
      <c r="V13" s="3" t="s">
        <v>45</v>
      </c>
      <c r="W13" s="3" t="s">
        <v>46</v>
      </c>
      <c r="X13" s="3" t="s">
        <v>47</v>
      </c>
      <c r="Y13" s="3" t="s">
        <v>48</v>
      </c>
      <c r="Z13" s="3" t="s">
        <v>49</v>
      </c>
      <c r="AA13" s="23" t="s">
        <v>45</v>
      </c>
      <c r="AB13" s="23" t="s">
        <v>46</v>
      </c>
      <c r="AC13" s="23" t="s">
        <v>47</v>
      </c>
      <c r="AD13" s="23" t="s">
        <v>48</v>
      </c>
      <c r="AE13" s="23" t="s">
        <v>49</v>
      </c>
      <c r="AF13" s="24" t="s">
        <v>45</v>
      </c>
      <c r="AG13" s="24" t="s">
        <v>46</v>
      </c>
      <c r="AH13" s="24" t="s">
        <v>47</v>
      </c>
      <c r="AI13" s="24" t="s">
        <v>48</v>
      </c>
      <c r="AJ13" s="24" t="s">
        <v>49</v>
      </c>
      <c r="AK13" s="25" t="s">
        <v>45</v>
      </c>
      <c r="AL13" s="25" t="s">
        <v>46</v>
      </c>
      <c r="AM13" s="25" t="s">
        <v>47</v>
      </c>
      <c r="AN13" s="25" t="s">
        <v>48</v>
      </c>
      <c r="AO13" s="25" t="s">
        <v>49</v>
      </c>
      <c r="AP13" s="4" t="s">
        <v>45</v>
      </c>
      <c r="AQ13" s="4" t="s">
        <v>46</v>
      </c>
      <c r="AR13" s="4" t="s">
        <v>47</v>
      </c>
      <c r="AS13" s="4" t="s">
        <v>48</v>
      </c>
    </row>
    <row r="14" spans="1:45" s="30" customFormat="1" ht="150">
      <c r="A14" s="22">
        <v>4</v>
      </c>
      <c r="B14" s="21" t="s">
        <v>50</v>
      </c>
      <c r="C14" s="21" t="s">
        <v>51</v>
      </c>
      <c r="D14" s="26" t="s">
        <v>52</v>
      </c>
      <c r="E14" s="21" t="s">
        <v>53</v>
      </c>
      <c r="F14" s="21" t="s">
        <v>54</v>
      </c>
      <c r="G14" s="21" t="s">
        <v>55</v>
      </c>
      <c r="H14" s="21" t="s">
        <v>56</v>
      </c>
      <c r="I14" s="31" t="s">
        <v>57</v>
      </c>
      <c r="J14" s="21" t="s">
        <v>58</v>
      </c>
      <c r="K14" s="21" t="s">
        <v>59</v>
      </c>
      <c r="L14" s="32">
        <v>0</v>
      </c>
      <c r="M14" s="32">
        <v>0.1</v>
      </c>
      <c r="N14" s="32">
        <v>0.2</v>
      </c>
      <c r="O14" s="32">
        <v>0.4</v>
      </c>
      <c r="P14" s="32">
        <f t="shared" ref="P14:P20" si="0">O14</f>
        <v>0.4</v>
      </c>
      <c r="Q14" s="21" t="s">
        <v>60</v>
      </c>
      <c r="R14" s="21" t="s">
        <v>61</v>
      </c>
      <c r="S14" s="21" t="s">
        <v>62</v>
      </c>
      <c r="T14" s="21" t="s">
        <v>63</v>
      </c>
      <c r="U14" s="21" t="s">
        <v>64</v>
      </c>
      <c r="V14" s="59">
        <f t="shared" ref="V14:V23" si="1">L14</f>
        <v>0</v>
      </c>
      <c r="W14" s="61">
        <v>0</v>
      </c>
      <c r="X14" s="61">
        <f>IFERROR(IF(W14/V14&gt;100%,100%,W14/V14),0)</f>
        <v>0</v>
      </c>
      <c r="Y14" s="21" t="s">
        <v>65</v>
      </c>
      <c r="Z14" s="21" t="s">
        <v>66</v>
      </c>
      <c r="AA14" s="32">
        <f t="shared" ref="AA14:AA23" si="2">M14</f>
        <v>0.1</v>
      </c>
      <c r="AB14" s="54">
        <v>3.9E-2</v>
      </c>
      <c r="AC14" s="54">
        <f>IFERROR(IF(AB14/AA14&gt;100%,100%,AB14/AA14),0)</f>
        <v>0.38999999999999996</v>
      </c>
      <c r="AD14" s="21" t="s">
        <v>67</v>
      </c>
      <c r="AE14" s="21" t="s">
        <v>68</v>
      </c>
      <c r="AF14" s="32">
        <f t="shared" ref="AF14:AF23" si="3">N14</f>
        <v>0.2</v>
      </c>
      <c r="AG14" s="21"/>
      <c r="AH14" s="54">
        <f>IF(AG14/AF14&gt;100%,100%,AG14/AF14)</f>
        <v>0</v>
      </c>
      <c r="AI14" s="21"/>
      <c r="AJ14" s="21"/>
      <c r="AK14" s="32">
        <f t="shared" ref="AK14:AK23" si="4">O14</f>
        <v>0.4</v>
      </c>
      <c r="AL14" s="21"/>
      <c r="AM14" s="55">
        <f>IF(AL14/AK14&gt;100%,100%,AL14/AK14)</f>
        <v>0</v>
      </c>
      <c r="AN14" s="21"/>
      <c r="AO14" s="21"/>
      <c r="AP14" s="62">
        <f>P14</f>
        <v>0.4</v>
      </c>
      <c r="AQ14" s="72">
        <f>IFERROR(MAX(W14,AB14,AG14,AL14),0)</f>
        <v>3.9E-2</v>
      </c>
      <c r="AR14" s="61">
        <f>IFERROR(IF(AQ14/AP14&gt;100%,100%,AQ14/AP14),0)</f>
        <v>9.7499999999999989E-2</v>
      </c>
      <c r="AS14" s="21" t="s">
        <v>69</v>
      </c>
    </row>
    <row r="15" spans="1:45" s="30" customFormat="1" ht="117">
      <c r="A15" s="22">
        <v>3</v>
      </c>
      <c r="B15" s="21" t="s">
        <v>70</v>
      </c>
      <c r="C15" s="21" t="s">
        <v>71</v>
      </c>
      <c r="D15" s="26" t="s">
        <v>72</v>
      </c>
      <c r="E15" s="21" t="s">
        <v>73</v>
      </c>
      <c r="F15" s="21" t="s">
        <v>54</v>
      </c>
      <c r="G15" s="21" t="s">
        <v>74</v>
      </c>
      <c r="H15" s="21" t="s">
        <v>75</v>
      </c>
      <c r="I15" s="21" t="s">
        <v>76</v>
      </c>
      <c r="J15" s="21" t="s">
        <v>58</v>
      </c>
      <c r="K15" s="21" t="s">
        <v>59</v>
      </c>
      <c r="L15" s="32">
        <v>0.12</v>
      </c>
      <c r="M15" s="32">
        <v>0.34</v>
      </c>
      <c r="N15" s="32">
        <v>0.51</v>
      </c>
      <c r="O15" s="32">
        <v>0.68</v>
      </c>
      <c r="P15" s="32">
        <f t="shared" si="0"/>
        <v>0.68</v>
      </c>
      <c r="Q15" s="21" t="s">
        <v>60</v>
      </c>
      <c r="R15" s="21" t="s">
        <v>77</v>
      </c>
      <c r="S15" s="21" t="s">
        <v>78</v>
      </c>
      <c r="T15" s="21" t="s">
        <v>63</v>
      </c>
      <c r="U15" s="21" t="s">
        <v>64</v>
      </c>
      <c r="V15" s="59">
        <f t="shared" si="1"/>
        <v>0.12</v>
      </c>
      <c r="W15" s="61">
        <v>0.24579999999999999</v>
      </c>
      <c r="X15" s="61">
        <f t="shared" ref="X15:X22" si="5">IFERROR(IF(W15/V15&gt;100%,100%,W15/V15),0)</f>
        <v>1</v>
      </c>
      <c r="Y15" s="21" t="s">
        <v>79</v>
      </c>
      <c r="Z15" s="21" t="s">
        <v>80</v>
      </c>
      <c r="AA15" s="32">
        <f t="shared" si="2"/>
        <v>0.34</v>
      </c>
      <c r="AB15" s="54">
        <v>0.41020000000000001</v>
      </c>
      <c r="AC15" s="54">
        <f t="shared" ref="AC15:AC23" si="6">IFERROR(IF(AB15/AA15&gt;100%,100%,AB15/AA15),0)</f>
        <v>1</v>
      </c>
      <c r="AD15" s="21" t="s">
        <v>81</v>
      </c>
      <c r="AE15" s="21" t="s">
        <v>68</v>
      </c>
      <c r="AF15" s="32">
        <f t="shared" si="3"/>
        <v>0.51</v>
      </c>
      <c r="AG15" s="21"/>
      <c r="AH15" s="54">
        <f t="shared" ref="AH15:AH23" si="7">IF(AG15/AF15&gt;100%,100%,AG15/AF15)</f>
        <v>0</v>
      </c>
      <c r="AI15" s="21"/>
      <c r="AJ15" s="21"/>
      <c r="AK15" s="32">
        <f t="shared" si="4"/>
        <v>0.68</v>
      </c>
      <c r="AL15" s="21"/>
      <c r="AM15" s="55">
        <f t="shared" ref="AM15:AM23" si="8">IF(AL15/AK15&gt;100%,100%,AL15/AK15)</f>
        <v>0</v>
      </c>
      <c r="AN15" s="21"/>
      <c r="AO15" s="21"/>
      <c r="AP15" s="62">
        <f t="shared" ref="AP15:AP22" si="9">P15</f>
        <v>0.68</v>
      </c>
      <c r="AQ15" s="72">
        <f>IFERROR(MAX(W15,AB15,AG15,AL15),0)</f>
        <v>0.41020000000000001</v>
      </c>
      <c r="AR15" s="61">
        <f t="shared" ref="AR15:AR23" si="10">IFERROR(IF(AQ15/AP15&gt;100%,100%,AQ15/AP15),0)</f>
        <v>0.60323529411764698</v>
      </c>
      <c r="AS15" s="77" t="s">
        <v>82</v>
      </c>
    </row>
    <row r="16" spans="1:45" s="30" customFormat="1" ht="117">
      <c r="A16" s="22">
        <v>3</v>
      </c>
      <c r="B16" s="21" t="s">
        <v>70</v>
      </c>
      <c r="C16" s="21" t="s">
        <v>71</v>
      </c>
      <c r="D16" s="26" t="s">
        <v>83</v>
      </c>
      <c r="E16" s="21" t="s">
        <v>84</v>
      </c>
      <c r="F16" s="21" t="s">
        <v>54</v>
      </c>
      <c r="G16" s="21" t="s">
        <v>85</v>
      </c>
      <c r="H16" s="21" t="s">
        <v>86</v>
      </c>
      <c r="I16" s="21" t="s">
        <v>87</v>
      </c>
      <c r="J16" s="21" t="s">
        <v>58</v>
      </c>
      <c r="K16" s="21" t="s">
        <v>59</v>
      </c>
      <c r="L16" s="32">
        <v>0.12</v>
      </c>
      <c r="M16" s="32">
        <v>0.3</v>
      </c>
      <c r="N16" s="32">
        <v>0.48</v>
      </c>
      <c r="O16" s="32">
        <v>0.65</v>
      </c>
      <c r="P16" s="32">
        <f t="shared" si="0"/>
        <v>0.65</v>
      </c>
      <c r="Q16" s="21" t="s">
        <v>60</v>
      </c>
      <c r="R16" s="21" t="s">
        <v>77</v>
      </c>
      <c r="S16" s="21" t="s">
        <v>78</v>
      </c>
      <c r="T16" s="21" t="s">
        <v>63</v>
      </c>
      <c r="U16" s="21" t="s">
        <v>64</v>
      </c>
      <c r="V16" s="59">
        <f t="shared" si="1"/>
        <v>0.12</v>
      </c>
      <c r="W16" s="61">
        <v>0.15190000000000001</v>
      </c>
      <c r="X16" s="61">
        <f t="shared" si="5"/>
        <v>1</v>
      </c>
      <c r="Y16" s="21" t="s">
        <v>79</v>
      </c>
      <c r="Z16" s="21" t="s">
        <v>80</v>
      </c>
      <c r="AA16" s="32">
        <f t="shared" si="2"/>
        <v>0.3</v>
      </c>
      <c r="AB16" s="54">
        <v>0.31659999999999999</v>
      </c>
      <c r="AC16" s="54">
        <f t="shared" si="6"/>
        <v>1</v>
      </c>
      <c r="AD16" s="21" t="s">
        <v>81</v>
      </c>
      <c r="AE16" s="21" t="s">
        <v>68</v>
      </c>
      <c r="AF16" s="32">
        <f t="shared" si="3"/>
        <v>0.48</v>
      </c>
      <c r="AG16" s="21"/>
      <c r="AH16" s="54">
        <f t="shared" si="7"/>
        <v>0</v>
      </c>
      <c r="AI16" s="21"/>
      <c r="AJ16" s="21"/>
      <c r="AK16" s="32">
        <f t="shared" si="4"/>
        <v>0.65</v>
      </c>
      <c r="AL16" s="21"/>
      <c r="AM16" s="55">
        <f t="shared" si="8"/>
        <v>0</v>
      </c>
      <c r="AN16" s="21"/>
      <c r="AO16" s="21"/>
      <c r="AP16" s="62">
        <f>P16</f>
        <v>0.65</v>
      </c>
      <c r="AQ16" s="72">
        <f>IFERROR(MAX(W16,AB16,AG16,AL16),0)</f>
        <v>0.31659999999999999</v>
      </c>
      <c r="AR16" s="61">
        <f t="shared" si="10"/>
        <v>0.48707692307692307</v>
      </c>
      <c r="AS16" s="77" t="s">
        <v>88</v>
      </c>
    </row>
    <row r="17" spans="1:45" s="30" customFormat="1" ht="232.5">
      <c r="A17" s="22">
        <v>3</v>
      </c>
      <c r="B17" s="21" t="s">
        <v>70</v>
      </c>
      <c r="C17" s="21" t="s">
        <v>71</v>
      </c>
      <c r="D17" s="26" t="s">
        <v>89</v>
      </c>
      <c r="E17" s="21" t="s">
        <v>90</v>
      </c>
      <c r="F17" s="21" t="s">
        <v>54</v>
      </c>
      <c r="G17" s="21" t="s">
        <v>91</v>
      </c>
      <c r="H17" s="21" t="s">
        <v>92</v>
      </c>
      <c r="I17" s="31" t="s">
        <v>93</v>
      </c>
      <c r="J17" s="21" t="s">
        <v>58</v>
      </c>
      <c r="K17" s="21" t="s">
        <v>59</v>
      </c>
      <c r="L17" s="32">
        <v>0.18</v>
      </c>
      <c r="M17" s="32">
        <v>0.35</v>
      </c>
      <c r="N17" s="32">
        <v>0.7</v>
      </c>
      <c r="O17" s="32">
        <v>0.97</v>
      </c>
      <c r="P17" s="32">
        <f t="shared" si="0"/>
        <v>0.97</v>
      </c>
      <c r="Q17" s="21" t="s">
        <v>60</v>
      </c>
      <c r="R17" s="21" t="s">
        <v>77</v>
      </c>
      <c r="S17" s="21" t="s">
        <v>78</v>
      </c>
      <c r="T17" s="21" t="s">
        <v>63</v>
      </c>
      <c r="U17" s="21" t="s">
        <v>64</v>
      </c>
      <c r="V17" s="59">
        <f t="shared" si="1"/>
        <v>0.18</v>
      </c>
      <c r="W17" s="61">
        <v>0.1603</v>
      </c>
      <c r="X17" s="61">
        <f t="shared" si="5"/>
        <v>0.89055555555555554</v>
      </c>
      <c r="Y17" s="21" t="s">
        <v>94</v>
      </c>
      <c r="Z17" s="21" t="s">
        <v>80</v>
      </c>
      <c r="AA17" s="32">
        <f t="shared" si="2"/>
        <v>0.35</v>
      </c>
      <c r="AB17" s="54">
        <v>0.3357</v>
      </c>
      <c r="AC17" s="54">
        <f t="shared" si="6"/>
        <v>0.95914285714285719</v>
      </c>
      <c r="AD17" s="21" t="s">
        <v>95</v>
      </c>
      <c r="AE17" s="21" t="s">
        <v>68</v>
      </c>
      <c r="AF17" s="32">
        <f t="shared" si="3"/>
        <v>0.7</v>
      </c>
      <c r="AG17" s="21"/>
      <c r="AH17" s="54">
        <f t="shared" si="7"/>
        <v>0</v>
      </c>
      <c r="AI17" s="21"/>
      <c r="AJ17" s="21"/>
      <c r="AK17" s="32">
        <f t="shared" si="4"/>
        <v>0.97</v>
      </c>
      <c r="AL17" s="21"/>
      <c r="AM17" s="55">
        <f t="shared" si="8"/>
        <v>0</v>
      </c>
      <c r="AN17" s="21"/>
      <c r="AO17" s="21"/>
      <c r="AP17" s="62">
        <f t="shared" si="9"/>
        <v>0.97</v>
      </c>
      <c r="AQ17" s="72">
        <f>IFERROR(MAX(W17,AB17,AG17,AL17),0)</f>
        <v>0.3357</v>
      </c>
      <c r="AR17" s="61">
        <f t="shared" si="10"/>
        <v>0.3460824742268041</v>
      </c>
      <c r="AS17" s="77" t="s">
        <v>96</v>
      </c>
    </row>
    <row r="18" spans="1:45" s="30" customFormat="1" ht="409.6">
      <c r="A18" s="22">
        <v>3</v>
      </c>
      <c r="B18" s="21" t="s">
        <v>70</v>
      </c>
      <c r="C18" s="21" t="s">
        <v>71</v>
      </c>
      <c r="D18" s="26" t="s">
        <v>97</v>
      </c>
      <c r="E18" s="21" t="s">
        <v>98</v>
      </c>
      <c r="F18" s="21" t="s">
        <v>54</v>
      </c>
      <c r="G18" s="21" t="s">
        <v>99</v>
      </c>
      <c r="H18" s="21" t="s">
        <v>100</v>
      </c>
      <c r="I18" s="31" t="s">
        <v>101</v>
      </c>
      <c r="J18" s="21" t="s">
        <v>58</v>
      </c>
      <c r="K18" s="21" t="s">
        <v>59</v>
      </c>
      <c r="L18" s="32">
        <v>0.05</v>
      </c>
      <c r="M18" s="32">
        <v>0.15</v>
      </c>
      <c r="N18" s="32">
        <v>0.33</v>
      </c>
      <c r="O18" s="32">
        <v>0.51</v>
      </c>
      <c r="P18" s="32">
        <f t="shared" si="0"/>
        <v>0.51</v>
      </c>
      <c r="Q18" s="21" t="s">
        <v>60</v>
      </c>
      <c r="R18" s="21" t="s">
        <v>77</v>
      </c>
      <c r="S18" s="21" t="s">
        <v>78</v>
      </c>
      <c r="T18" s="21" t="s">
        <v>63</v>
      </c>
      <c r="U18" s="21" t="s">
        <v>64</v>
      </c>
      <c r="V18" s="59">
        <f t="shared" si="1"/>
        <v>0.05</v>
      </c>
      <c r="W18" s="61">
        <v>8.5000000000000006E-3</v>
      </c>
      <c r="X18" s="61">
        <f>IFERROR(IF(W18/V18&gt;100%,100%,W18/V18),0)</f>
        <v>0.17</v>
      </c>
      <c r="Y18" s="21" t="s">
        <v>102</v>
      </c>
      <c r="Z18" s="21" t="s">
        <v>80</v>
      </c>
      <c r="AA18" s="32">
        <f t="shared" si="2"/>
        <v>0.15</v>
      </c>
      <c r="AB18" s="54">
        <v>0.1195</v>
      </c>
      <c r="AC18" s="54">
        <f>IFERROR(IF(AB18/AA18&gt;100%,100%,AB18/AA18),0)</f>
        <v>0.79666666666666663</v>
      </c>
      <c r="AD18" s="21" t="s">
        <v>103</v>
      </c>
      <c r="AE18" s="21" t="s">
        <v>68</v>
      </c>
      <c r="AF18" s="32">
        <f t="shared" si="3"/>
        <v>0.33</v>
      </c>
      <c r="AG18" s="21"/>
      <c r="AH18" s="54">
        <f t="shared" si="7"/>
        <v>0</v>
      </c>
      <c r="AI18" s="21"/>
      <c r="AJ18" s="21"/>
      <c r="AK18" s="32">
        <f t="shared" si="4"/>
        <v>0.51</v>
      </c>
      <c r="AL18" s="21"/>
      <c r="AM18" s="55">
        <f t="shared" si="8"/>
        <v>0</v>
      </c>
      <c r="AN18" s="21"/>
      <c r="AO18" s="21"/>
      <c r="AP18" s="62">
        <f>P18</f>
        <v>0.51</v>
      </c>
      <c r="AQ18" s="72">
        <f>IFERROR(MAX(W18,AB18,AG18,AL18),0)</f>
        <v>0.1195</v>
      </c>
      <c r="AR18" s="61">
        <f>IFERROR(IF(AQ18/AP18&gt;100%,100%,AQ18/AP18),0)</f>
        <v>0.23431372549019608</v>
      </c>
      <c r="AS18" s="77" t="s">
        <v>104</v>
      </c>
    </row>
    <row r="19" spans="1:45" s="30" customFormat="1" ht="232.5">
      <c r="A19" s="22">
        <v>3</v>
      </c>
      <c r="B19" s="21" t="s">
        <v>70</v>
      </c>
      <c r="C19" s="21" t="s">
        <v>71</v>
      </c>
      <c r="D19" s="26" t="s">
        <v>105</v>
      </c>
      <c r="E19" s="21" t="s">
        <v>106</v>
      </c>
      <c r="F19" s="21" t="s">
        <v>54</v>
      </c>
      <c r="G19" s="21" t="s">
        <v>107</v>
      </c>
      <c r="H19" s="21" t="s">
        <v>108</v>
      </c>
      <c r="I19" s="21" t="s">
        <v>109</v>
      </c>
      <c r="J19" s="21" t="s">
        <v>110</v>
      </c>
      <c r="K19" s="21" t="s">
        <v>59</v>
      </c>
      <c r="L19" s="32">
        <v>0.97</v>
      </c>
      <c r="M19" s="32">
        <v>0.97</v>
      </c>
      <c r="N19" s="32">
        <v>0.97</v>
      </c>
      <c r="O19" s="32">
        <v>0.97</v>
      </c>
      <c r="P19" s="32">
        <f t="shared" si="0"/>
        <v>0.97</v>
      </c>
      <c r="Q19" s="21" t="s">
        <v>60</v>
      </c>
      <c r="R19" s="21" t="s">
        <v>77</v>
      </c>
      <c r="S19" s="21" t="s">
        <v>111</v>
      </c>
      <c r="T19" s="21" t="s">
        <v>63</v>
      </c>
      <c r="U19" s="21" t="s">
        <v>64</v>
      </c>
      <c r="V19" s="59">
        <f t="shared" si="1"/>
        <v>0.97</v>
      </c>
      <c r="W19" s="61">
        <v>1</v>
      </c>
      <c r="X19" s="61">
        <f t="shared" si="5"/>
        <v>1</v>
      </c>
      <c r="Y19" s="21" t="s">
        <v>112</v>
      </c>
      <c r="Z19" s="21" t="s">
        <v>80</v>
      </c>
      <c r="AA19" s="32">
        <f t="shared" si="2"/>
        <v>0.97</v>
      </c>
      <c r="AB19" s="31">
        <v>0.93</v>
      </c>
      <c r="AC19" s="54">
        <f t="shared" si="6"/>
        <v>0.95876288659793818</v>
      </c>
      <c r="AD19" s="21" t="s">
        <v>113</v>
      </c>
      <c r="AE19" s="21" t="s">
        <v>68</v>
      </c>
      <c r="AF19" s="32">
        <f t="shared" si="3"/>
        <v>0.97</v>
      </c>
      <c r="AG19" s="21"/>
      <c r="AH19" s="54">
        <f t="shared" si="7"/>
        <v>0</v>
      </c>
      <c r="AI19" s="21"/>
      <c r="AJ19" s="21"/>
      <c r="AK19" s="32">
        <f t="shared" si="4"/>
        <v>0.97</v>
      </c>
      <c r="AL19" s="21"/>
      <c r="AM19" s="55">
        <f t="shared" si="8"/>
        <v>0</v>
      </c>
      <c r="AN19" s="21"/>
      <c r="AO19" s="21"/>
      <c r="AP19" s="62">
        <f t="shared" si="9"/>
        <v>0.97</v>
      </c>
      <c r="AQ19" s="72">
        <f>IFERROR(AVERAGE(W19,AB19,AG19,AL19)*0.5,0)</f>
        <v>0.48250000000000004</v>
      </c>
      <c r="AR19" s="61">
        <f t="shared" si="10"/>
        <v>0.4974226804123712</v>
      </c>
      <c r="AS19" s="77" t="s">
        <v>114</v>
      </c>
    </row>
    <row r="20" spans="1:45" s="30" customFormat="1" ht="315.75">
      <c r="A20" s="22">
        <v>3</v>
      </c>
      <c r="B20" s="21" t="s">
        <v>70</v>
      </c>
      <c r="C20" s="21" t="s">
        <v>71</v>
      </c>
      <c r="D20" s="26" t="s">
        <v>115</v>
      </c>
      <c r="E20" s="21" t="s">
        <v>116</v>
      </c>
      <c r="F20" s="21" t="s">
        <v>117</v>
      </c>
      <c r="G20" s="21" t="s">
        <v>118</v>
      </c>
      <c r="H20" s="21" t="s">
        <v>119</v>
      </c>
      <c r="I20" s="21" t="s">
        <v>120</v>
      </c>
      <c r="J20" s="21" t="s">
        <v>58</v>
      </c>
      <c r="K20" s="21" t="s">
        <v>59</v>
      </c>
      <c r="L20" s="32">
        <v>0.4</v>
      </c>
      <c r="M20" s="32">
        <v>0.7</v>
      </c>
      <c r="N20" s="32">
        <v>0.9</v>
      </c>
      <c r="O20" s="32">
        <v>1</v>
      </c>
      <c r="P20" s="32">
        <f t="shared" si="0"/>
        <v>1</v>
      </c>
      <c r="Q20" s="21" t="s">
        <v>60</v>
      </c>
      <c r="R20" s="21" t="s">
        <v>77</v>
      </c>
      <c r="S20" s="21" t="s">
        <v>111</v>
      </c>
      <c r="T20" s="21" t="s">
        <v>63</v>
      </c>
      <c r="U20" s="21" t="s">
        <v>64</v>
      </c>
      <c r="V20" s="59">
        <f t="shared" si="1"/>
        <v>0.4</v>
      </c>
      <c r="W20" s="62">
        <v>0.94</v>
      </c>
      <c r="X20" s="61">
        <f>IFERROR(IF(W20/V20&gt;100%,100%,W20/V20),0)</f>
        <v>1</v>
      </c>
      <c r="Y20" s="57" t="s">
        <v>121</v>
      </c>
      <c r="Z20" s="21" t="s">
        <v>80</v>
      </c>
      <c r="AA20" s="32">
        <f t="shared" si="2"/>
        <v>0.7</v>
      </c>
      <c r="AB20" s="31">
        <v>0.39</v>
      </c>
      <c r="AC20" s="54">
        <f>IFERROR(IF(AB20/AA20&gt;100%,100%,AB20/AA20),0)</f>
        <v>0.55714285714285716</v>
      </c>
      <c r="AD20" s="21" t="s">
        <v>122</v>
      </c>
      <c r="AE20" s="21" t="s">
        <v>68</v>
      </c>
      <c r="AF20" s="32">
        <f t="shared" si="3"/>
        <v>0.9</v>
      </c>
      <c r="AG20" s="21"/>
      <c r="AH20" s="54">
        <f t="shared" si="7"/>
        <v>0</v>
      </c>
      <c r="AI20" s="21"/>
      <c r="AJ20" s="21"/>
      <c r="AK20" s="32">
        <f t="shared" si="4"/>
        <v>1</v>
      </c>
      <c r="AL20" s="21"/>
      <c r="AM20" s="55">
        <f t="shared" si="8"/>
        <v>0</v>
      </c>
      <c r="AN20" s="21"/>
      <c r="AO20" s="21"/>
      <c r="AP20" s="60">
        <f t="shared" si="9"/>
        <v>1</v>
      </c>
      <c r="AQ20" s="72">
        <f>IFERROR(MAX(W20,AB20,AG20,AL20),0)</f>
        <v>0.94</v>
      </c>
      <c r="AR20" s="61">
        <f>IFERROR(IF(AQ20/AP20&gt;100%,100%,AQ20/AP20),0)</f>
        <v>0.94</v>
      </c>
      <c r="AS20" s="77" t="s">
        <v>123</v>
      </c>
    </row>
    <row r="21" spans="1:45" s="30" customFormat="1" ht="166.5">
      <c r="A21" s="22">
        <v>4</v>
      </c>
      <c r="B21" s="21" t="s">
        <v>50</v>
      </c>
      <c r="C21" s="21" t="s">
        <v>124</v>
      </c>
      <c r="D21" s="26" t="s">
        <v>125</v>
      </c>
      <c r="E21" s="21" t="s">
        <v>126</v>
      </c>
      <c r="F21" s="21" t="s">
        <v>54</v>
      </c>
      <c r="G21" s="21" t="s">
        <v>127</v>
      </c>
      <c r="H21" s="21" t="s">
        <v>128</v>
      </c>
      <c r="I21" s="21" t="s">
        <v>129</v>
      </c>
      <c r="J21" s="21" t="s">
        <v>130</v>
      </c>
      <c r="K21" s="21" t="s">
        <v>127</v>
      </c>
      <c r="L21" s="29">
        <v>3</v>
      </c>
      <c r="M21" s="29">
        <v>3</v>
      </c>
      <c r="N21" s="29">
        <v>3</v>
      </c>
      <c r="O21" s="29">
        <v>3</v>
      </c>
      <c r="P21" s="29">
        <f>SUM(L21:O21)</f>
        <v>12</v>
      </c>
      <c r="Q21" s="21" t="s">
        <v>60</v>
      </c>
      <c r="R21" s="21" t="s">
        <v>131</v>
      </c>
      <c r="S21" s="21" t="s">
        <v>132</v>
      </c>
      <c r="T21" s="21" t="s">
        <v>133</v>
      </c>
      <c r="U21" s="21" t="s">
        <v>134</v>
      </c>
      <c r="V21" s="63">
        <f t="shared" si="1"/>
        <v>3</v>
      </c>
      <c r="W21" s="60">
        <v>3</v>
      </c>
      <c r="X21" s="61">
        <f t="shared" si="5"/>
        <v>1</v>
      </c>
      <c r="Y21" s="21" t="s">
        <v>135</v>
      </c>
      <c r="Z21" s="21" t="s">
        <v>136</v>
      </c>
      <c r="AA21" s="29">
        <f t="shared" si="2"/>
        <v>3</v>
      </c>
      <c r="AB21" s="21">
        <v>3</v>
      </c>
      <c r="AC21" s="54">
        <f t="shared" si="6"/>
        <v>1</v>
      </c>
      <c r="AD21" s="21" t="s">
        <v>137</v>
      </c>
      <c r="AE21" s="21" t="s">
        <v>138</v>
      </c>
      <c r="AF21" s="29">
        <f t="shared" si="3"/>
        <v>3</v>
      </c>
      <c r="AG21" s="21"/>
      <c r="AH21" s="54">
        <f t="shared" si="7"/>
        <v>0</v>
      </c>
      <c r="AI21" s="21"/>
      <c r="AJ21" s="21"/>
      <c r="AK21" s="29">
        <f t="shared" si="4"/>
        <v>3</v>
      </c>
      <c r="AL21" s="21"/>
      <c r="AM21" s="55">
        <f t="shared" si="8"/>
        <v>0</v>
      </c>
      <c r="AN21" s="21"/>
      <c r="AO21" s="21"/>
      <c r="AP21" s="60">
        <f t="shared" si="9"/>
        <v>12</v>
      </c>
      <c r="AQ21" s="73">
        <f>IFERROR(W21+AB21+AG21+AL21,0)</f>
        <v>6</v>
      </c>
      <c r="AR21" s="61">
        <f t="shared" si="10"/>
        <v>0.5</v>
      </c>
      <c r="AS21" s="77" t="s">
        <v>139</v>
      </c>
    </row>
    <row r="22" spans="1:45" s="30" customFormat="1" ht="216">
      <c r="A22" s="22">
        <v>4</v>
      </c>
      <c r="B22" s="21" t="s">
        <v>50</v>
      </c>
      <c r="C22" s="21" t="s">
        <v>124</v>
      </c>
      <c r="D22" s="26" t="s">
        <v>140</v>
      </c>
      <c r="E22" s="21" t="s">
        <v>141</v>
      </c>
      <c r="F22" s="21" t="s">
        <v>54</v>
      </c>
      <c r="G22" s="21" t="s">
        <v>142</v>
      </c>
      <c r="H22" s="21" t="s">
        <v>143</v>
      </c>
      <c r="I22" s="21" t="s">
        <v>129</v>
      </c>
      <c r="J22" s="21" t="s">
        <v>130</v>
      </c>
      <c r="K22" s="21" t="s">
        <v>144</v>
      </c>
      <c r="L22" s="29">
        <v>3</v>
      </c>
      <c r="M22" s="29">
        <v>5</v>
      </c>
      <c r="N22" s="29">
        <v>6</v>
      </c>
      <c r="O22" s="29">
        <v>4</v>
      </c>
      <c r="P22" s="29">
        <f t="shared" ref="P22:P23" si="11">SUM(L22:O22)</f>
        <v>18</v>
      </c>
      <c r="Q22" s="21" t="s">
        <v>60</v>
      </c>
      <c r="R22" s="21" t="s">
        <v>131</v>
      </c>
      <c r="S22" s="21" t="s">
        <v>132</v>
      </c>
      <c r="T22" s="21" t="s">
        <v>133</v>
      </c>
      <c r="U22" s="21" t="s">
        <v>134</v>
      </c>
      <c r="V22" s="63">
        <f t="shared" si="1"/>
        <v>3</v>
      </c>
      <c r="W22" s="60">
        <v>3</v>
      </c>
      <c r="X22" s="61">
        <f t="shared" si="5"/>
        <v>1</v>
      </c>
      <c r="Y22" s="21" t="s">
        <v>145</v>
      </c>
      <c r="Z22" s="21" t="s">
        <v>146</v>
      </c>
      <c r="AA22" s="29">
        <f t="shared" si="2"/>
        <v>5</v>
      </c>
      <c r="AB22" s="21">
        <v>5</v>
      </c>
      <c r="AC22" s="54">
        <f>IFERROR(IF(AB22/AA22&gt;100%,100%,AB22/AA22),0)</f>
        <v>1</v>
      </c>
      <c r="AD22" s="21" t="s">
        <v>147</v>
      </c>
      <c r="AE22" s="21" t="s">
        <v>138</v>
      </c>
      <c r="AF22" s="29">
        <f t="shared" si="3"/>
        <v>6</v>
      </c>
      <c r="AG22" s="21"/>
      <c r="AH22" s="54">
        <f t="shared" si="7"/>
        <v>0</v>
      </c>
      <c r="AI22" s="21"/>
      <c r="AJ22" s="21"/>
      <c r="AK22" s="29">
        <f t="shared" si="4"/>
        <v>4</v>
      </c>
      <c r="AL22" s="21"/>
      <c r="AM22" s="55">
        <f t="shared" si="8"/>
        <v>0</v>
      </c>
      <c r="AN22" s="21"/>
      <c r="AO22" s="21"/>
      <c r="AP22" s="60">
        <f t="shared" si="9"/>
        <v>18</v>
      </c>
      <c r="AQ22" s="73">
        <f>IFERROR(W22+AB22+AG22+AL22,0)</f>
        <v>8</v>
      </c>
      <c r="AR22" s="61">
        <f>IFERROR(IF(AQ22/AP22&gt;100%,100%,AQ22/AP22),0)</f>
        <v>0.44444444444444442</v>
      </c>
      <c r="AS22" s="77" t="s">
        <v>148</v>
      </c>
    </row>
    <row r="23" spans="1:45" s="30" customFormat="1" ht="199.5">
      <c r="A23" s="22">
        <v>4</v>
      </c>
      <c r="B23" s="21" t="s">
        <v>50</v>
      </c>
      <c r="C23" s="21" t="s">
        <v>124</v>
      </c>
      <c r="D23" s="26" t="s">
        <v>149</v>
      </c>
      <c r="E23" s="21" t="s">
        <v>150</v>
      </c>
      <c r="F23" s="21" t="s">
        <v>54</v>
      </c>
      <c r="G23" s="21" t="s">
        <v>151</v>
      </c>
      <c r="H23" s="21" t="s">
        <v>152</v>
      </c>
      <c r="I23" s="21" t="s">
        <v>129</v>
      </c>
      <c r="J23" s="21" t="s">
        <v>130</v>
      </c>
      <c r="K23" s="21" t="s">
        <v>151</v>
      </c>
      <c r="L23" s="29">
        <v>3</v>
      </c>
      <c r="M23" s="29">
        <v>4</v>
      </c>
      <c r="N23" s="29">
        <v>4</v>
      </c>
      <c r="O23" s="29">
        <v>4</v>
      </c>
      <c r="P23" s="29">
        <f t="shared" si="11"/>
        <v>15</v>
      </c>
      <c r="Q23" s="21" t="s">
        <v>60</v>
      </c>
      <c r="R23" s="21" t="s">
        <v>131</v>
      </c>
      <c r="S23" s="21" t="s">
        <v>132</v>
      </c>
      <c r="T23" s="21" t="s">
        <v>133</v>
      </c>
      <c r="U23" s="21" t="s">
        <v>134</v>
      </c>
      <c r="V23" s="63">
        <f t="shared" si="1"/>
        <v>3</v>
      </c>
      <c r="W23" s="60">
        <v>3</v>
      </c>
      <c r="X23" s="61">
        <f>IFERROR(IF(W23/V23&gt;100%,100%,W23/V23),0)</f>
        <v>1</v>
      </c>
      <c r="Y23" s="21" t="s">
        <v>145</v>
      </c>
      <c r="Z23" s="21" t="s">
        <v>146</v>
      </c>
      <c r="AA23" s="29">
        <f t="shared" si="2"/>
        <v>4</v>
      </c>
      <c r="AB23" s="21">
        <v>4</v>
      </c>
      <c r="AC23" s="54">
        <f t="shared" si="6"/>
        <v>1</v>
      </c>
      <c r="AD23" s="21" t="s">
        <v>153</v>
      </c>
      <c r="AE23" s="21" t="s">
        <v>138</v>
      </c>
      <c r="AF23" s="29">
        <f t="shared" si="3"/>
        <v>4</v>
      </c>
      <c r="AG23" s="21"/>
      <c r="AH23" s="54">
        <f t="shared" si="7"/>
        <v>0</v>
      </c>
      <c r="AI23" s="21"/>
      <c r="AJ23" s="21"/>
      <c r="AK23" s="29">
        <f t="shared" si="4"/>
        <v>4</v>
      </c>
      <c r="AL23" s="21"/>
      <c r="AM23" s="55">
        <f t="shared" si="8"/>
        <v>0</v>
      </c>
      <c r="AN23" s="21"/>
      <c r="AO23" s="21"/>
      <c r="AP23" s="63">
        <f>P23</f>
        <v>15</v>
      </c>
      <c r="AQ23" s="73">
        <f>IFERROR(W23+AB23+AG23+AL23,0)</f>
        <v>7</v>
      </c>
      <c r="AR23" s="61">
        <f t="shared" si="10"/>
        <v>0.46666666666666667</v>
      </c>
      <c r="AS23" s="77" t="s">
        <v>154</v>
      </c>
    </row>
    <row r="24" spans="1:45" s="5" customFormat="1" ht="15.75">
      <c r="A24" s="10"/>
      <c r="B24" s="10"/>
      <c r="C24" s="10"/>
      <c r="D24" s="10"/>
      <c r="E24" s="13" t="s">
        <v>155</v>
      </c>
      <c r="F24" s="10"/>
      <c r="G24" s="10"/>
      <c r="H24" s="10"/>
      <c r="I24" s="10"/>
      <c r="J24" s="10"/>
      <c r="K24" s="10"/>
      <c r="L24" s="15"/>
      <c r="M24" s="15"/>
      <c r="N24" s="15"/>
      <c r="O24" s="15"/>
      <c r="P24" s="15"/>
      <c r="Q24" s="10"/>
      <c r="R24" s="10"/>
      <c r="S24" s="10"/>
      <c r="T24" s="10"/>
      <c r="U24" s="10"/>
      <c r="V24" s="16"/>
      <c r="W24" s="16"/>
      <c r="X24" s="64">
        <f>AVERAGE(X15:X23)*80%</f>
        <v>0.71649382716049392</v>
      </c>
      <c r="Y24" s="15"/>
      <c r="Z24" s="15"/>
      <c r="AA24" s="15"/>
      <c r="AB24" s="15"/>
      <c r="AC24" s="79">
        <f>AVERAGE(AC14:AC23)*80%</f>
        <v>0.69293722140402547</v>
      </c>
      <c r="AD24" s="15"/>
      <c r="AE24" s="15"/>
      <c r="AF24" s="15"/>
      <c r="AG24" s="15"/>
      <c r="AH24" s="15">
        <f>AVERAGE(AH14:AH23)*80%</f>
        <v>0</v>
      </c>
      <c r="AI24" s="15"/>
      <c r="AJ24" s="15"/>
      <c r="AK24" s="15"/>
      <c r="AL24" s="15"/>
      <c r="AM24" s="15">
        <f>AVERAGE(AM14:AM23)*80%</f>
        <v>0</v>
      </c>
      <c r="AN24" s="10"/>
      <c r="AO24" s="10"/>
      <c r="AP24" s="16"/>
      <c r="AQ24" s="16"/>
      <c r="AR24" s="64">
        <f>AVERAGE(AR14:AR23)*80%</f>
        <v>0.36933937667480427</v>
      </c>
      <c r="AS24" s="10"/>
    </row>
    <row r="25" spans="1:45" s="43" customFormat="1" ht="166.5">
      <c r="A25" s="33">
        <v>3</v>
      </c>
      <c r="B25" s="27" t="s">
        <v>70</v>
      </c>
      <c r="C25" s="27" t="s">
        <v>156</v>
      </c>
      <c r="D25" s="33" t="s">
        <v>157</v>
      </c>
      <c r="E25" s="27" t="s">
        <v>158</v>
      </c>
      <c r="F25" s="27" t="s">
        <v>159</v>
      </c>
      <c r="G25" s="27" t="s">
        <v>160</v>
      </c>
      <c r="H25" s="27" t="s">
        <v>161</v>
      </c>
      <c r="I25" s="27" t="s">
        <v>162</v>
      </c>
      <c r="J25" s="38" t="s">
        <v>110</v>
      </c>
      <c r="K25" s="38" t="s">
        <v>163</v>
      </c>
      <c r="L25" s="39" t="s">
        <v>164</v>
      </c>
      <c r="M25" s="40">
        <v>0.8</v>
      </c>
      <c r="N25" s="39" t="s">
        <v>164</v>
      </c>
      <c r="O25" s="40">
        <v>0.8</v>
      </c>
      <c r="P25" s="40">
        <v>0.8</v>
      </c>
      <c r="Q25" s="27" t="s">
        <v>60</v>
      </c>
      <c r="R25" s="27" t="s">
        <v>165</v>
      </c>
      <c r="S25" s="27" t="s">
        <v>166</v>
      </c>
      <c r="T25" s="27" t="s">
        <v>167</v>
      </c>
      <c r="U25" s="27" t="s">
        <v>168</v>
      </c>
      <c r="V25" s="65">
        <v>0</v>
      </c>
      <c r="W25" s="67">
        <v>0</v>
      </c>
      <c r="X25" s="67">
        <f>IFERROR(IF(W25/V25&gt;100%,100%,W25/V25),0)</f>
        <v>0</v>
      </c>
      <c r="Y25" s="27" t="s">
        <v>65</v>
      </c>
      <c r="Z25" s="27" t="s">
        <v>66</v>
      </c>
      <c r="AA25" s="42">
        <v>0.8</v>
      </c>
      <c r="AB25" s="81">
        <v>0.96</v>
      </c>
      <c r="AC25" s="78">
        <f>IFERROR(IF(AB25/AA25&gt;100%,100%,AB25/AA25),0)</f>
        <v>1</v>
      </c>
      <c r="AD25" s="27" t="s">
        <v>169</v>
      </c>
      <c r="AE25" s="27" t="s">
        <v>170</v>
      </c>
      <c r="AF25" s="41" t="s">
        <v>164</v>
      </c>
      <c r="AG25" s="27"/>
      <c r="AH25" s="53" t="e">
        <v>#VALUE!</v>
      </c>
      <c r="AI25" s="27"/>
      <c r="AJ25" s="27"/>
      <c r="AK25" s="42">
        <v>0.8</v>
      </c>
      <c r="AL25" s="27"/>
      <c r="AM25" s="53">
        <v>0</v>
      </c>
      <c r="AN25" s="27"/>
      <c r="AO25" s="27"/>
      <c r="AP25" s="70">
        <v>0.8</v>
      </c>
      <c r="AQ25" s="71">
        <f>IFERROR(AVERAGE(AB25,AL25)*0.5,0)</f>
        <v>0.48</v>
      </c>
      <c r="AR25" s="69">
        <f>IFERROR(IF(AQ25/AP25&gt;100%,100%,AQ25/AP25),0)</f>
        <v>0.6</v>
      </c>
      <c r="AS25" s="27" t="s">
        <v>171</v>
      </c>
    </row>
    <row r="26" spans="1:45" s="43" customFormat="1" ht="142.5" customHeight="1">
      <c r="A26" s="33">
        <v>5</v>
      </c>
      <c r="B26" s="27" t="s">
        <v>172</v>
      </c>
      <c r="C26" s="27" t="s">
        <v>173</v>
      </c>
      <c r="D26" s="33" t="s">
        <v>174</v>
      </c>
      <c r="E26" s="44" t="s">
        <v>175</v>
      </c>
      <c r="F26" s="44" t="s">
        <v>159</v>
      </c>
      <c r="G26" s="44" t="s">
        <v>176</v>
      </c>
      <c r="H26" s="44" t="s">
        <v>177</v>
      </c>
      <c r="I26" s="44" t="s">
        <v>178</v>
      </c>
      <c r="J26" s="44" t="s">
        <v>179</v>
      </c>
      <c r="K26" s="44" t="s">
        <v>176</v>
      </c>
      <c r="L26" s="45" t="s">
        <v>180</v>
      </c>
      <c r="M26" s="46">
        <v>1</v>
      </c>
      <c r="N26" s="46">
        <v>1</v>
      </c>
      <c r="O26" s="47">
        <v>1</v>
      </c>
      <c r="P26" s="47">
        <v>1</v>
      </c>
      <c r="Q26" s="44" t="s">
        <v>181</v>
      </c>
      <c r="R26" s="44" t="s">
        <v>182</v>
      </c>
      <c r="S26" s="44" t="s">
        <v>183</v>
      </c>
      <c r="T26" s="48" t="s">
        <v>184</v>
      </c>
      <c r="U26" s="49" t="s">
        <v>185</v>
      </c>
      <c r="V26" s="65">
        <v>0</v>
      </c>
      <c r="W26" s="67">
        <v>0</v>
      </c>
      <c r="X26" s="67">
        <f t="shared" ref="X26:X31" si="12">IFERROR(IF(W26/V26&gt;100%,100%,W26/V26),0)</f>
        <v>0</v>
      </c>
      <c r="Y26" s="27" t="s">
        <v>65</v>
      </c>
      <c r="Z26" s="27" t="s">
        <v>66</v>
      </c>
      <c r="AA26" s="42">
        <v>1</v>
      </c>
      <c r="AB26" s="81">
        <v>1</v>
      </c>
      <c r="AC26" s="78">
        <f t="shared" ref="AC26:AC31" si="13">IFERROR(IF(AB26/AA26&gt;100%,100%,AB26/AA26),0)</f>
        <v>1</v>
      </c>
      <c r="AD26" s="27" t="s">
        <v>186</v>
      </c>
      <c r="AE26" s="27" t="s">
        <v>187</v>
      </c>
      <c r="AF26" s="42">
        <v>1</v>
      </c>
      <c r="AG26" s="27"/>
      <c r="AH26" s="53">
        <v>0</v>
      </c>
      <c r="AI26" s="27"/>
      <c r="AJ26" s="27"/>
      <c r="AK26" s="42">
        <v>1</v>
      </c>
      <c r="AL26" s="27"/>
      <c r="AM26" s="53">
        <v>0</v>
      </c>
      <c r="AN26" s="27"/>
      <c r="AO26" s="27"/>
      <c r="AP26" s="70">
        <v>1</v>
      </c>
      <c r="AQ26" s="71">
        <f>IFERROR(AVERAGE(AB26,AG26,AL26)*0.33,0)</f>
        <v>0.33</v>
      </c>
      <c r="AR26" s="69">
        <f t="shared" ref="AR26:AR31" si="14">IFERROR(IF(AQ26/AP26&gt;100%,100%,AQ26/AP26),0)</f>
        <v>0.33</v>
      </c>
      <c r="AS26" s="27" t="s">
        <v>188</v>
      </c>
    </row>
    <row r="27" spans="1:45" s="43" customFormat="1" ht="117">
      <c r="A27" s="33">
        <v>3</v>
      </c>
      <c r="B27" s="27" t="s">
        <v>70</v>
      </c>
      <c r="C27" s="27" t="s">
        <v>156</v>
      </c>
      <c r="D27" s="33" t="s">
        <v>189</v>
      </c>
      <c r="E27" s="27" t="s">
        <v>190</v>
      </c>
      <c r="F27" s="27" t="s">
        <v>159</v>
      </c>
      <c r="G27" s="27" t="s">
        <v>191</v>
      </c>
      <c r="H27" s="27" t="s">
        <v>192</v>
      </c>
      <c r="I27" s="33" t="s">
        <v>193</v>
      </c>
      <c r="J27" s="28" t="s">
        <v>130</v>
      </c>
      <c r="K27" s="27" t="s">
        <v>191</v>
      </c>
      <c r="L27" s="50">
        <v>0</v>
      </c>
      <c r="M27" s="50">
        <v>1</v>
      </c>
      <c r="N27" s="50">
        <v>0</v>
      </c>
      <c r="O27" s="50">
        <v>1</v>
      </c>
      <c r="P27" s="50">
        <v>2</v>
      </c>
      <c r="Q27" s="27" t="s">
        <v>60</v>
      </c>
      <c r="R27" s="44" t="s">
        <v>194</v>
      </c>
      <c r="S27" s="44" t="s">
        <v>194</v>
      </c>
      <c r="T27" s="44" t="s">
        <v>167</v>
      </c>
      <c r="U27" s="44" t="s">
        <v>167</v>
      </c>
      <c r="V27" s="65">
        <v>0</v>
      </c>
      <c r="W27" s="67">
        <v>0</v>
      </c>
      <c r="X27" s="67">
        <f t="shared" si="12"/>
        <v>0</v>
      </c>
      <c r="Y27" s="27" t="s">
        <v>65</v>
      </c>
      <c r="Z27" s="27" t="s">
        <v>66</v>
      </c>
      <c r="AA27" s="41">
        <v>1</v>
      </c>
      <c r="AB27" s="27">
        <v>1</v>
      </c>
      <c r="AC27" s="78">
        <f t="shared" si="13"/>
        <v>1</v>
      </c>
      <c r="AD27" s="27" t="s">
        <v>195</v>
      </c>
      <c r="AE27" s="27" t="s">
        <v>196</v>
      </c>
      <c r="AF27" s="41">
        <v>0</v>
      </c>
      <c r="AG27" s="27"/>
      <c r="AH27" s="53"/>
      <c r="AI27" s="27"/>
      <c r="AJ27" s="27"/>
      <c r="AK27" s="41">
        <v>1</v>
      </c>
      <c r="AL27" s="27"/>
      <c r="AM27" s="53"/>
      <c r="AN27" s="27"/>
      <c r="AO27" s="27"/>
      <c r="AP27" s="66">
        <v>2</v>
      </c>
      <c r="AQ27" s="65">
        <f>IFERROR(W27+AB27+AG27+AL27,0)</f>
        <v>1</v>
      </c>
      <c r="AR27" s="69">
        <f t="shared" si="14"/>
        <v>0.5</v>
      </c>
      <c r="AS27" s="27" t="s">
        <v>139</v>
      </c>
    </row>
    <row r="28" spans="1:45" s="43" customFormat="1" ht="117">
      <c r="A28" s="33">
        <v>3</v>
      </c>
      <c r="B28" s="27" t="s">
        <v>70</v>
      </c>
      <c r="C28" s="27" t="s">
        <v>197</v>
      </c>
      <c r="D28" s="33" t="s">
        <v>198</v>
      </c>
      <c r="E28" s="44" t="s">
        <v>199</v>
      </c>
      <c r="F28" s="44" t="s">
        <v>159</v>
      </c>
      <c r="G28" s="44" t="s">
        <v>200</v>
      </c>
      <c r="H28" s="44" t="s">
        <v>201</v>
      </c>
      <c r="I28" s="44" t="s">
        <v>202</v>
      </c>
      <c r="J28" s="44" t="s">
        <v>130</v>
      </c>
      <c r="K28" s="44" t="s">
        <v>203</v>
      </c>
      <c r="L28" s="51">
        <v>1</v>
      </c>
      <c r="M28" s="51">
        <v>0</v>
      </c>
      <c r="N28" s="51">
        <v>0</v>
      </c>
      <c r="O28" s="51">
        <v>0</v>
      </c>
      <c r="P28" s="51">
        <v>1</v>
      </c>
      <c r="Q28" s="44" t="s">
        <v>60</v>
      </c>
      <c r="R28" s="44" t="s">
        <v>204</v>
      </c>
      <c r="S28" s="44" t="s">
        <v>205</v>
      </c>
      <c r="T28" s="44" t="s">
        <v>167</v>
      </c>
      <c r="U28" s="44" t="s">
        <v>206</v>
      </c>
      <c r="V28" s="70">
        <v>1</v>
      </c>
      <c r="W28" s="71">
        <f>5/5</f>
        <v>1</v>
      </c>
      <c r="X28" s="67">
        <f>IFERROR(IF(W28/V28&gt;100%,100%,W28/V28),0)</f>
        <v>1</v>
      </c>
      <c r="Y28" s="27" t="s">
        <v>207</v>
      </c>
      <c r="Z28" s="27" t="s">
        <v>208</v>
      </c>
      <c r="AA28" s="41">
        <v>0</v>
      </c>
      <c r="AB28" s="53">
        <v>0</v>
      </c>
      <c r="AC28" s="78">
        <f>IFERROR(IF(AB28/AA28&gt;100%,100%,AB28/AA28),0)</f>
        <v>0</v>
      </c>
      <c r="AD28" s="27" t="s">
        <v>209</v>
      </c>
      <c r="AE28" s="27" t="s">
        <v>210</v>
      </c>
      <c r="AF28" s="41" t="s">
        <v>211</v>
      </c>
      <c r="AG28" s="27"/>
      <c r="AH28" s="53"/>
      <c r="AI28" s="27"/>
      <c r="AJ28" s="27"/>
      <c r="AK28" s="41" t="s">
        <v>211</v>
      </c>
      <c r="AL28" s="27"/>
      <c r="AM28" s="53"/>
      <c r="AN28" s="27"/>
      <c r="AO28" s="27"/>
      <c r="AP28" s="68">
        <v>1</v>
      </c>
      <c r="AQ28" s="71">
        <f>IFERROR(W28+AB28+AG28+AL28,0)</f>
        <v>1</v>
      </c>
      <c r="AR28" s="69">
        <f>IFERROR(IF(AQ28/AP28&gt;100%,100%,AQ28/AP28),0)</f>
        <v>1</v>
      </c>
      <c r="AS28" s="75" t="s">
        <v>212</v>
      </c>
    </row>
    <row r="29" spans="1:45" s="43" customFormat="1" ht="199.5">
      <c r="A29" s="33">
        <v>3</v>
      </c>
      <c r="B29" s="27" t="s">
        <v>70</v>
      </c>
      <c r="C29" s="27" t="s">
        <v>197</v>
      </c>
      <c r="D29" s="33" t="s">
        <v>213</v>
      </c>
      <c r="E29" s="44" t="s">
        <v>214</v>
      </c>
      <c r="F29" s="44" t="s">
        <v>159</v>
      </c>
      <c r="G29" s="44" t="s">
        <v>215</v>
      </c>
      <c r="H29" s="44" t="s">
        <v>216</v>
      </c>
      <c r="I29" s="44" t="s">
        <v>120</v>
      </c>
      <c r="J29" s="44" t="s">
        <v>110</v>
      </c>
      <c r="K29" s="44" t="s">
        <v>215</v>
      </c>
      <c r="L29" s="51">
        <v>1</v>
      </c>
      <c r="M29" s="51">
        <v>1</v>
      </c>
      <c r="N29" s="51">
        <v>1</v>
      </c>
      <c r="O29" s="51">
        <v>1</v>
      </c>
      <c r="P29" s="51">
        <v>1</v>
      </c>
      <c r="Q29" s="44" t="s">
        <v>217</v>
      </c>
      <c r="R29" s="44" t="s">
        <v>218</v>
      </c>
      <c r="S29" s="44" t="s">
        <v>219</v>
      </c>
      <c r="T29" s="44" t="s">
        <v>167</v>
      </c>
      <c r="U29" s="44" t="s">
        <v>206</v>
      </c>
      <c r="V29" s="70">
        <v>1</v>
      </c>
      <c r="W29" s="71">
        <f>5/11</f>
        <v>0.45454545454545453</v>
      </c>
      <c r="X29" s="67">
        <f t="shared" si="12"/>
        <v>0.45454545454545453</v>
      </c>
      <c r="Y29" s="27" t="s">
        <v>220</v>
      </c>
      <c r="Z29" s="27" t="s">
        <v>221</v>
      </c>
      <c r="AA29" s="42">
        <v>1</v>
      </c>
      <c r="AB29" s="81">
        <v>0.63</v>
      </c>
      <c r="AC29" s="78">
        <f t="shared" si="13"/>
        <v>0.63</v>
      </c>
      <c r="AD29" s="27" t="s">
        <v>222</v>
      </c>
      <c r="AE29" s="27" t="s">
        <v>223</v>
      </c>
      <c r="AF29" s="42">
        <v>1</v>
      </c>
      <c r="AG29" s="27"/>
      <c r="AH29" s="53">
        <v>0</v>
      </c>
      <c r="AI29" s="27"/>
      <c r="AJ29" s="27"/>
      <c r="AK29" s="42">
        <v>1</v>
      </c>
      <c r="AL29" s="27"/>
      <c r="AM29" s="53">
        <v>0</v>
      </c>
      <c r="AN29" s="27"/>
      <c r="AO29" s="27"/>
      <c r="AP29" s="70">
        <v>1</v>
      </c>
      <c r="AQ29" s="71">
        <f>IFERROR(AVERAGE(W29,AB29,AG29,AL29)*0.5,0)</f>
        <v>0.27113636363636362</v>
      </c>
      <c r="AR29" s="69">
        <f t="shared" si="14"/>
        <v>0.27113636363636362</v>
      </c>
      <c r="AS29" s="76" t="s">
        <v>224</v>
      </c>
    </row>
    <row r="30" spans="1:45" s="43" customFormat="1" ht="117">
      <c r="A30" s="33">
        <v>3</v>
      </c>
      <c r="B30" s="27" t="s">
        <v>70</v>
      </c>
      <c r="C30" s="27" t="s">
        <v>225</v>
      </c>
      <c r="D30" s="33" t="s">
        <v>226</v>
      </c>
      <c r="E30" s="27" t="s">
        <v>227</v>
      </c>
      <c r="F30" s="27" t="s">
        <v>159</v>
      </c>
      <c r="G30" s="27" t="s">
        <v>228</v>
      </c>
      <c r="H30" s="27" t="s">
        <v>229</v>
      </c>
      <c r="I30" s="27" t="s">
        <v>230</v>
      </c>
      <c r="J30" s="28" t="s">
        <v>130</v>
      </c>
      <c r="K30" s="28" t="s">
        <v>228</v>
      </c>
      <c r="L30" s="50">
        <v>0</v>
      </c>
      <c r="M30" s="50">
        <v>1</v>
      </c>
      <c r="N30" s="50">
        <v>0</v>
      </c>
      <c r="O30" s="50">
        <v>0</v>
      </c>
      <c r="P30" s="50">
        <v>1</v>
      </c>
      <c r="Q30" s="27" t="s">
        <v>60</v>
      </c>
      <c r="R30" s="27" t="s">
        <v>228</v>
      </c>
      <c r="S30" s="27" t="s">
        <v>231</v>
      </c>
      <c r="T30" s="27" t="s">
        <v>167</v>
      </c>
      <c r="U30" s="27" t="s">
        <v>232</v>
      </c>
      <c r="V30" s="65">
        <v>0</v>
      </c>
      <c r="W30" s="67">
        <v>0</v>
      </c>
      <c r="X30" s="67">
        <f>IFERROR(IF(W30/V30&gt;100%,100%,W30/V30),0)</f>
        <v>0</v>
      </c>
      <c r="Y30" s="27" t="s">
        <v>65</v>
      </c>
      <c r="Z30" s="27" t="s">
        <v>66</v>
      </c>
      <c r="AA30" s="41">
        <v>1</v>
      </c>
      <c r="AB30" s="53">
        <v>7.0000000000000001E-3</v>
      </c>
      <c r="AC30" s="78">
        <f>IFERROR(IF(AB30/AA30&gt;100%,100%,AB30/AA30),0)</f>
        <v>7.0000000000000001E-3</v>
      </c>
      <c r="AD30" s="27" t="s">
        <v>233</v>
      </c>
      <c r="AE30" s="27" t="s">
        <v>234</v>
      </c>
      <c r="AF30" s="41">
        <v>0</v>
      </c>
      <c r="AG30" s="27"/>
      <c r="AH30" s="53" t="e">
        <v>#DIV/0!</v>
      </c>
      <c r="AI30" s="27"/>
      <c r="AJ30" s="27"/>
      <c r="AK30" s="41">
        <v>0</v>
      </c>
      <c r="AL30" s="27"/>
      <c r="AM30" s="53" t="e">
        <v>#DIV/0!</v>
      </c>
      <c r="AN30" s="27"/>
      <c r="AO30" s="27"/>
      <c r="AP30" s="66">
        <v>1</v>
      </c>
      <c r="AQ30" s="74">
        <f>IFERROR(W30+AB30+AG30+AL30,0)</f>
        <v>7.0000000000000001E-3</v>
      </c>
      <c r="AR30" s="69">
        <f>IFERROR(IF(AQ30/AP30&gt;100%,100%,AQ30/AP30),0)</f>
        <v>7.0000000000000001E-3</v>
      </c>
      <c r="AS30" s="76" t="s">
        <v>235</v>
      </c>
    </row>
    <row r="31" spans="1:45" s="43" customFormat="1" ht="117">
      <c r="A31" s="33">
        <v>3</v>
      </c>
      <c r="B31" s="27" t="s">
        <v>70</v>
      </c>
      <c r="C31" s="27" t="s">
        <v>225</v>
      </c>
      <c r="D31" s="33" t="s">
        <v>236</v>
      </c>
      <c r="E31" s="27" t="s">
        <v>237</v>
      </c>
      <c r="F31" s="27" t="s">
        <v>159</v>
      </c>
      <c r="G31" s="27" t="s">
        <v>238</v>
      </c>
      <c r="H31" s="27" t="s">
        <v>239</v>
      </c>
      <c r="I31" s="27" t="s">
        <v>230</v>
      </c>
      <c r="J31" s="28" t="s">
        <v>130</v>
      </c>
      <c r="K31" s="28" t="s">
        <v>238</v>
      </c>
      <c r="L31" s="52">
        <v>0</v>
      </c>
      <c r="M31" s="52">
        <v>0</v>
      </c>
      <c r="N31" s="52">
        <v>0</v>
      </c>
      <c r="O31" s="52">
        <v>1</v>
      </c>
      <c r="P31" s="52">
        <v>1</v>
      </c>
      <c r="Q31" s="27" t="s">
        <v>60</v>
      </c>
      <c r="R31" s="27" t="s">
        <v>240</v>
      </c>
      <c r="S31" s="27" t="s">
        <v>241</v>
      </c>
      <c r="T31" s="27" t="s">
        <v>167</v>
      </c>
      <c r="U31" s="27" t="s">
        <v>232</v>
      </c>
      <c r="V31" s="65">
        <v>0</v>
      </c>
      <c r="W31" s="67">
        <v>0</v>
      </c>
      <c r="X31" s="67">
        <f t="shared" si="12"/>
        <v>0</v>
      </c>
      <c r="Y31" s="27" t="s">
        <v>65</v>
      </c>
      <c r="Z31" s="27" t="s">
        <v>66</v>
      </c>
      <c r="AA31" s="41">
        <v>0</v>
      </c>
      <c r="AB31" s="53">
        <v>0</v>
      </c>
      <c r="AC31" s="78">
        <f t="shared" si="13"/>
        <v>0</v>
      </c>
      <c r="AD31" s="27" t="s">
        <v>209</v>
      </c>
      <c r="AE31" s="27" t="s">
        <v>210</v>
      </c>
      <c r="AF31" s="41">
        <v>0</v>
      </c>
      <c r="AG31" s="27"/>
      <c r="AH31" s="53" t="e">
        <v>#DIV/0!</v>
      </c>
      <c r="AI31" s="27"/>
      <c r="AJ31" s="27"/>
      <c r="AK31" s="41">
        <v>1</v>
      </c>
      <c r="AL31" s="27"/>
      <c r="AM31" s="53">
        <v>0</v>
      </c>
      <c r="AN31" s="27"/>
      <c r="AO31" s="27"/>
      <c r="AP31" s="66">
        <v>1</v>
      </c>
      <c r="AQ31" s="74">
        <f>IFERROR(W31+AB31+AG31+AL31,0)</f>
        <v>0</v>
      </c>
      <c r="AR31" s="69">
        <f>IFERROR(IF(AQ31/AP31&gt;100%,100%,AQ31/AP31),0)</f>
        <v>0</v>
      </c>
      <c r="AS31" s="76" t="s">
        <v>242</v>
      </c>
    </row>
    <row r="32" spans="1:45" s="5" customFormat="1" ht="17.25">
      <c r="A32" s="10"/>
      <c r="B32" s="10"/>
      <c r="C32" s="10"/>
      <c r="D32" s="10"/>
      <c r="E32" s="11" t="s">
        <v>243</v>
      </c>
      <c r="F32" s="11"/>
      <c r="G32" s="11"/>
      <c r="H32" s="11"/>
      <c r="I32" s="11"/>
      <c r="J32" s="11"/>
      <c r="K32" s="11"/>
      <c r="L32" s="12"/>
      <c r="M32" s="12"/>
      <c r="N32" s="12"/>
      <c r="O32" s="12"/>
      <c r="P32" s="12"/>
      <c r="Q32" s="11"/>
      <c r="R32" s="10"/>
      <c r="S32" s="10"/>
      <c r="T32" s="10"/>
      <c r="U32" s="10"/>
      <c r="V32" s="12"/>
      <c r="W32" s="12"/>
      <c r="X32" s="56">
        <f>AVERAGE(X28,X29)*20%</f>
        <v>0.14545454545454548</v>
      </c>
      <c r="Y32" s="10"/>
      <c r="Z32" s="10"/>
      <c r="AA32" s="12"/>
      <c r="AB32" s="12"/>
      <c r="AC32" s="56">
        <f>AVERAGE(AC25,AC26,AC27,AC29,AC30)*20%</f>
        <v>0.14548000000000003</v>
      </c>
      <c r="AD32" s="10"/>
      <c r="AE32" s="10"/>
      <c r="AF32" s="12"/>
      <c r="AG32" s="12"/>
      <c r="AH32" s="14" t="e">
        <f>AVERAGE(AH25:AH31)*20%</f>
        <v>#VALUE!</v>
      </c>
      <c r="AI32" s="10"/>
      <c r="AJ32" s="10"/>
      <c r="AK32" s="12"/>
      <c r="AL32" s="12"/>
      <c r="AM32" s="56" t="e">
        <f>AVERAGE(AM25:AM31)*20%</f>
        <v>#DIV/0!</v>
      </c>
      <c r="AN32" s="10"/>
      <c r="AO32" s="10"/>
      <c r="AP32" s="17"/>
      <c r="AQ32" s="17"/>
      <c r="AR32" s="56">
        <f>AVERAGE(AR25,AR26,AR27,AR28,AR29,AR30)*20%</f>
        <v>9.0271212121212113E-2</v>
      </c>
      <c r="AS32" s="10"/>
    </row>
    <row r="33" spans="1:45" s="9" customFormat="1" ht="20.25">
      <c r="A33" s="6"/>
      <c r="B33" s="6"/>
      <c r="C33" s="6"/>
      <c r="D33" s="6"/>
      <c r="E33" s="7" t="s">
        <v>244</v>
      </c>
      <c r="F33" s="6"/>
      <c r="G33" s="6"/>
      <c r="H33" s="6"/>
      <c r="I33" s="6"/>
      <c r="J33" s="6"/>
      <c r="K33" s="6"/>
      <c r="L33" s="8"/>
      <c r="M33" s="8"/>
      <c r="N33" s="8"/>
      <c r="O33" s="8"/>
      <c r="P33" s="8"/>
      <c r="Q33" s="6"/>
      <c r="R33" s="6"/>
      <c r="S33" s="6"/>
      <c r="T33" s="6"/>
      <c r="U33" s="6"/>
      <c r="V33" s="8"/>
      <c r="W33" s="8"/>
      <c r="X33" s="80">
        <f>X24+X32</f>
        <v>0.86194837261503943</v>
      </c>
      <c r="Y33" s="6"/>
      <c r="Z33" s="6"/>
      <c r="AA33" s="8"/>
      <c r="AB33" s="8"/>
      <c r="AC33" s="58">
        <f>AC24+AC32</f>
        <v>0.83841722140402553</v>
      </c>
      <c r="AD33" s="6"/>
      <c r="AE33" s="6"/>
      <c r="AF33" s="8"/>
      <c r="AG33" s="8"/>
      <c r="AH33" s="19" t="e">
        <f>AH24+AH32</f>
        <v>#VALUE!</v>
      </c>
      <c r="AI33" s="6"/>
      <c r="AJ33" s="6"/>
      <c r="AK33" s="8"/>
      <c r="AL33" s="8"/>
      <c r="AM33" s="19" t="e">
        <f>AM24+AM32</f>
        <v>#DIV/0!</v>
      </c>
      <c r="AN33" s="6"/>
      <c r="AO33" s="6"/>
      <c r="AP33" s="18"/>
      <c r="AQ33" s="18"/>
      <c r="AR33" s="58">
        <f>AR24+AR32</f>
        <v>0.45961058879601635</v>
      </c>
      <c r="AS33" s="6"/>
    </row>
  </sheetData>
  <mergeCells count="19">
    <mergeCell ref="R11:U12"/>
    <mergeCell ref="F4:K4"/>
    <mergeCell ref="H5:K5"/>
    <mergeCell ref="H6:K6"/>
    <mergeCell ref="H7:K7"/>
    <mergeCell ref="H8:K8"/>
    <mergeCell ref="A11:B12"/>
    <mergeCell ref="C11:C13"/>
    <mergeCell ref="A1:K1"/>
    <mergeCell ref="L1:P1"/>
    <mergeCell ref="D11:F12"/>
    <mergeCell ref="G11:Q12"/>
    <mergeCell ref="A2:K2"/>
    <mergeCell ref="H9:K9"/>
    <mergeCell ref="V11:Z12"/>
    <mergeCell ref="AA11:AE12"/>
    <mergeCell ref="AF11:AJ12"/>
    <mergeCell ref="AK11:AO12"/>
    <mergeCell ref="AP11:AS12"/>
  </mergeCells>
  <phoneticPr fontId="13" type="noConversion"/>
  <dataValidations count="1">
    <dataValidation allowBlank="1" showInputMessage="1" showErrorMessage="1" error="Escriba un texto " promptTitle="Cualquier contenido" sqref="F13 F3:F10"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F11:F12 F1 F32:F1048576 F14:F24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defaultColWidth="11.42578125" defaultRowHeight="15"/>
  <cols>
    <col min="1" max="1" width="34.5703125" bestFit="1" customWidth="1"/>
  </cols>
  <sheetData>
    <row r="1" spans="1:1">
      <c r="A1" t="s">
        <v>29</v>
      </c>
    </row>
    <row r="2" spans="1:1">
      <c r="A2" t="s">
        <v>54</v>
      </c>
    </row>
    <row r="3" spans="1:1">
      <c r="A3" t="s">
        <v>117</v>
      </c>
    </row>
    <row r="4" spans="1:1">
      <c r="A4" t="s">
        <v>159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5251AB-C88B-4079-B78F-2291AC2E7ABC}"/>
</file>

<file path=customXml/itemProps2.xml><?xml version="1.0" encoding="utf-8"?>
<ds:datastoreItem xmlns:ds="http://schemas.openxmlformats.org/officeDocument/2006/customXml" ds:itemID="{1BD912C2-67FF-4F74-B857-B8D2F5FE6CA6}"/>
</file>

<file path=customXml/itemProps3.xml><?xml version="1.0" encoding="utf-8"?>
<ds:datastoreItem xmlns:ds="http://schemas.openxmlformats.org/officeDocument/2006/customXml" ds:itemID="{20579370-E410-4870-9227-911559555B1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2025-07-19T21:45:45Z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