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ora.Guevara\Downloads\"/>
    </mc:Choice>
  </mc:AlternateContent>
  <xr:revisionPtr revIDLastSave="0" documentId="13_ncr:1_{C112EF3E-D119-46DF-B636-F05B90657D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8" i="1" l="1"/>
  <c r="X28" i="1" s="1"/>
  <c r="X31" i="1" s="1"/>
  <c r="AQ30" i="1"/>
  <c r="AQ29" i="1"/>
  <c r="AQ27" i="1"/>
  <c r="AQ26" i="1"/>
  <c r="AQ22" i="1"/>
  <c r="AQ21" i="1"/>
  <c r="AQ20" i="1"/>
  <c r="AQ28" i="1"/>
  <c r="AQ25" i="1"/>
  <c r="AQ24" i="1"/>
  <c r="AQ18" i="1"/>
  <c r="AQ19" i="1"/>
  <c r="AQ17" i="1"/>
  <c r="AQ16" i="1"/>
  <c r="AQ15" i="1"/>
  <c r="AQ14" i="1"/>
  <c r="AQ13" i="1"/>
  <c r="X23" i="1"/>
  <c r="AR28" i="1"/>
  <c r="AR27" i="1"/>
  <c r="W27" i="1"/>
  <c r="X27" i="1"/>
  <c r="AP17" i="1"/>
  <c r="AP15" i="1"/>
  <c r="AP13" i="1"/>
  <c r="AP22" i="1"/>
  <c r="AA14" i="1"/>
  <c r="AC14" i="1"/>
  <c r="AF14" i="1"/>
  <c r="AH14" i="1"/>
  <c r="AK14" i="1"/>
  <c r="AM14" i="1"/>
  <c r="AP14" i="1"/>
  <c r="AA15" i="1"/>
  <c r="AC15" i="1"/>
  <c r="AF15" i="1"/>
  <c r="AH15" i="1"/>
  <c r="AK15" i="1"/>
  <c r="AM15" i="1"/>
  <c r="X22" i="1"/>
  <c r="X14" i="1"/>
  <c r="X15" i="1"/>
  <c r="AH13" i="1"/>
  <c r="P21" i="1"/>
  <c r="P22" i="1"/>
  <c r="P20" i="1"/>
  <c r="P19" i="1"/>
  <c r="P18" i="1"/>
  <c r="AR31" i="1" l="1"/>
  <c r="P17" i="1"/>
  <c r="P16" i="1"/>
  <c r="P15" i="1"/>
  <c r="P14" i="1"/>
  <c r="P13" i="1"/>
  <c r="AR13" i="1" l="1"/>
  <c r="AK13" i="1"/>
  <c r="AM13" i="1" s="1"/>
  <c r="AM31" i="1"/>
  <c r="AR22" i="1"/>
  <c r="AP21" i="1"/>
  <c r="AR21" i="1" s="1"/>
  <c r="AP20" i="1"/>
  <c r="AR20" i="1" s="1"/>
  <c r="AP19" i="1"/>
  <c r="AR19" i="1" s="1"/>
  <c r="AP18" i="1"/>
  <c r="AR18" i="1" s="1"/>
  <c r="AR17" i="1"/>
  <c r="AP16" i="1"/>
  <c r="AR16" i="1" s="1"/>
  <c r="AR15" i="1"/>
  <c r="AR14" i="1"/>
  <c r="AR23" i="1" s="1"/>
  <c r="AR32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H31" i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3" i="1"/>
  <c r="AC31" i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3" i="1"/>
  <c r="AC13" i="1" s="1"/>
  <c r="V22" i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V14" i="1"/>
  <c r="V13" i="1"/>
  <c r="AC23" i="1" l="1"/>
  <c r="AC32" i="1" s="1"/>
  <c r="AM23" i="1"/>
  <c r="AM32" i="1" s="1"/>
  <c r="AH23" i="1"/>
  <c r="AH32" i="1" s="1"/>
  <c r="X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3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1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2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<sst xmlns="http://schemas.openxmlformats.org/spreadsheetml/2006/main" count="401" uniqueCount="217">
  <si>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</t>
    </r>
    <r>
      <rPr>
        <b/>
        <u/>
        <sz val="11"/>
        <color theme="1"/>
        <rFont val="Calibri Light"/>
        <family val="2"/>
        <scheme val="major"/>
      </rPr>
      <t>SUMAPAZ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</si>
  <si>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</si>
  <si>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</si>
  <si>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</si>
  <si>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</si>
  <si>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</si>
  <si>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</si>
  <si>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28 de enero de 2025</t>
  </si>
  <si>
    <t>Publicación del plan de gestión aprobado. Caso HOLA: 115985</t>
  </si>
  <si>
    <t>16 de abril de 2025</t>
  </si>
  <si>
    <t>Para el primer trimestre de la vigencia 2025, el Plan de Gestión de la alcaldia local de Sumapaz alcanzó un nivel de desempeño del 88,57% y del 34,77% acumulado para la vigencia.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</si>
  <si>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</si>
  <si>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</si>
  <si>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</si>
  <si>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</si>
  <si>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</si>
  <si>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</si>
  <si>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</si>
  <si>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</si>
  <si>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</si>
  <si>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</si>
  <si>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</si>
  <si>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</si>
  <si>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</si>
  <si>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</si>
  <si>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</si>
  <si>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</si>
  <si>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</si>
  <si>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</si>
  <si>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</si>
  <si>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</si>
  <si>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</si>
  <si>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</si>
  <si>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</si>
  <si>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</si>
  <si>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</si>
  <si>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</si>
  <si>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</si>
  <si>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</si>
  <si>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</si>
  <si>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</si>
  <si>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</si>
  <si>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</si>
  <si>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</si>
  <si>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</si>
  <si>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</si>
  <si>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articulación de la administración pública central y local para una gestión local y policiva más efectiva y transparente.</t>
  </si>
  <si>
    <t>Gestión Pública Territorial Local</t>
  </si>
  <si>
    <t>1</t>
  </si>
  <si>
    <t>Alcanzar el 40% de avance del total de las metas proyecto programadas del Plan de Desarrollo Local de la vigencia, al 30 de septiembre de 2025</t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</si>
  <si>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</si>
  <si>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</si>
  <si>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</si>
  <si>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</si>
  <si>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</si>
  <si>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</si>
  <si>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</si>
  <si>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</si>
  <si>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</si>
  <si>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</si>
  <si>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</si>
  <si>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 xml:space="preserve">meta no programada para el periodo </t>
  </si>
  <si>
    <t>meta no programada pára el periodo</t>
  </si>
  <si>
    <t xml:space="preserve">Meta no programada para el periodo </t>
  </si>
  <si>
    <t xml:space="preserve">Meta no programada </t>
  </si>
  <si>
    <t>Propiciar la revolución del servicio público con criterios de calidad, calidez, eficacia, oportunidad, sostenibilidad y transformación digital.</t>
  </si>
  <si>
    <t>Gestión Corporativa Institucional</t>
  </si>
  <si>
    <t>2</t>
  </si>
  <si>
    <t>Girar mínimo el 68%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</si>
  <si>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</si>
  <si>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</si>
  <si>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</si>
  <si>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</si>
  <si>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</si>
  <si>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Se superó la meta programada para el 1er trimestre</t>
  </si>
  <si>
    <t>Reporte meta Plan de Gestion de la DGDL</t>
  </si>
  <si>
    <t>La meta alcanzó un 36,15% del programado para la vigencia.</t>
  </si>
  <si>
    <t>3</t>
  </si>
  <si>
    <t>Girar mínimo el 65% del presupuesto comprometido constituido como obligaciones por pagar de la vigencia 2023 y anteriores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</si>
  <si>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</si>
  <si>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</si>
  <si>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</si>
  <si>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La meta alcanzó un 23,37% del programado para la vigencia.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</si>
  <si>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</si>
  <si>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</si>
  <si>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</si>
  <si>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</si>
  <si>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</si>
  <si>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No  superó la meta programada para el 1er trimestre</t>
  </si>
  <si>
    <t>La meta alcanzó un 16,53% del programado para la vigencia.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</si>
  <si>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</si>
  <si>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</si>
  <si>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</si>
  <si>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 Presupuesto disponible de inversión directa de la vigencia)*100</t>
  </si>
  <si>
    <t>57.24% (Corte a 31 de diciembre de 2021)</t>
  </si>
  <si>
    <t>Los giros son muy bajos debido a que, actualmente, no se ha iniciado el proceso de contratación por la falta de equipos de trabajo</t>
  </si>
  <si>
    <t>La meta alcanzó un 1,67% del programado para la vigencia.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</si>
  <si>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</si>
  <si>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</si>
  <si>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</si>
  <si>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 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</si>
  <si>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</si>
  <si>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</si>
  <si>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</si>
  <si>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Teniendo en cuenta el porcentaje de contratos registrados en estado de ejecución a 31/03/2025, y haciendo la comparativa frente al porcentaje que se planteo como meta, después de recopilar y analizar los datos relacionados a la localidad</t>
  </si>
  <si>
    <t>La meta alcanzó un 25,77% del programado para la vigencia.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</si>
  <si>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</si>
  <si>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</si>
  <si>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</si>
  <si>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</si>
  <si>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</si>
  <si>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</si>
  <si>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Se realizó el avance cualitativo al 94 de los proyectos del FDL</t>
  </si>
  <si>
    <t>La meta alcanzó un 94,00% del programado para la vigencia.</t>
  </si>
  <si>
    <t>Inspección, Vigilancia y Control</t>
  </si>
  <si>
    <t>8</t>
  </si>
  <si>
    <t>Realizar 12 actividades de prevención en materia de convivencia relacionadas con artículos pirotécnicos y sustancias peligrosas (socialización, sensibilización, charlas pedagógicas)</t>
  </si>
  <si>
    <t>Actividades de prevención en materia de convivencia relacionadas con artículos pirotécnicos y sustancias peligrosas (socialización, sensibilización, charlas pedagógicas)</t>
  </si>
  <si>
    <t>Número de actividades de prevención en materia de convivencia  relacionadas con artículos pirotécnicos y sustancias peligrosas (socialización, sensibilización, charlas pedagógicas)</t>
  </si>
  <si>
    <t>Resultados a 31 de diciembre de 2024</t>
  </si>
  <si>
    <t>Suma</t>
  </si>
  <si>
    <t>Formatos de evidencia de reunión diligenciados</t>
  </si>
  <si>
    <t>Registros de Alcaldía Local</t>
  </si>
  <si>
    <t>Alcaldía Local - Gestión Policiva</t>
  </si>
  <si>
    <t>Dirección para la Gestión Policiva</t>
  </si>
  <si>
    <t xml:space="preserve">Se cumplio la meta de Actas de operativos </t>
  </si>
  <si>
    <t xml:space="preserve">actas </t>
  </si>
  <si>
    <t>La meta alcanzó un 25,00% del programado para la vigencia.</t>
  </si>
  <si>
    <t>9</t>
  </si>
  <si>
    <t>Realizar 18 actividades de prevención (socialización, sensibilización, charlas pedagógicas) del Código Nacional de Policía Ley 1801 de 2016 (2018) y métodos alternativos de resolución de conflictos a los habitantes de la localidad</t>
  </si>
  <si>
    <t>Actividades de prevención (socialización, sensibilización, charlas pedagógicas) del código nacional de policía Ley 1801 de 2016 (2018) y métodos alternativos de resolución de conflictos a los habitantes de la localidad</t>
  </si>
  <si>
    <t>Número de prevención (socialización, sensibilización, charlas pedagógicas) del código nacional de policía Ley 1801 de 2016 (2018) y métodos alternativos de resolución de conflictos a los habitantes de la localidad</t>
  </si>
  <si>
    <t>Actividades de prevención (socialización, sensibilización, charlas pedagógicas) del Código Nacional de Policía Ley 1801 de 2016 (2018) y métodos alternativos de resolución de conflictos a los habitantes de la localidad</t>
  </si>
  <si>
    <t xml:space="preserve">Actas de operativos </t>
  </si>
  <si>
    <t xml:space="preserve">Actas </t>
  </si>
  <si>
    <t>La meta alcanzó un 16,67% del programado para la vigencia.</t>
  </si>
  <si>
    <t>10</t>
  </si>
  <si>
    <t>Realizar 15 actividades de prevención (socialización, sensibilización, charlas pedagógicas, orientación personalizada) en materia de minería, medio ambiente y relación con los animales</t>
  </si>
  <si>
    <t>Actividades de prevención (socialización, sensibilización, charlas pedagógicas, orientación personalizada) en materia de minería, medio ambiente y relación con los animales</t>
  </si>
  <si>
    <t>Número de actividades de prevención (socialización, sensibilización, charlas pedagógicas, orientación personalizada) en materia de minería, medio ambiente y relación con los animales</t>
  </si>
  <si>
    <t>La meta alcanzó un 20,00% del programado para la vigencia.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</si>
  <si>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</si>
  <si>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</si>
  <si>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</si>
  <si>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</si>
  <si>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</si>
  <si>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</si>
  <si>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</si>
  <si>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</si>
  <si>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</si>
  <si>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</si>
  <si>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</si>
  <si>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</si>
  <si>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</si>
  <si>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</si>
  <si>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 xml:space="preserve">Promover la transparencia, la integridad y la participación en la gestión pública, para mejorar la gobernabilidad democrática distrital y local. 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</si>
  <si>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</si>
  <si>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</si>
  <si>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</si>
  <si>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</si>
  <si>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</si>
  <si>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</si>
  <si>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</si>
  <si>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</si>
  <si>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</si>
  <si>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</si>
  <si>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</si>
  <si>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</si>
  <si>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</si>
  <si>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</si>
  <si>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</si>
  <si>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</si>
  <si>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</si>
  <si>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</si>
  <si>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</si>
  <si>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</si>
  <si>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</si>
  <si>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</si>
  <si>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</si>
  <si>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</si>
  <si>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</si>
  <si>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</si>
  <si>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</si>
  <si>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</si>
  <si>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</si>
  <si>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La alcaldia local dio respuesta a 9 requeirmientos de los 13 instaurados durante el periodo</t>
  </si>
  <si>
    <t xml:space="preserve">Segun radicado No 20252200138593 de la Oficina de atencion a la Ciudadania </t>
  </si>
  <si>
    <t>No programado</t>
  </si>
  <si>
    <t>La meta alcanzó un 100% del programado para la vigencia.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</si>
  <si>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</si>
  <si>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</si>
  <si>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</si>
  <si>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</si>
  <si>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</si>
  <si>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</si>
  <si>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</si>
  <si>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</si>
  <si>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</si>
  <si>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</si>
  <si>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</si>
  <si>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</si>
  <si>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</si>
  <si>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</si>
  <si>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</si>
  <si>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</si>
  <si>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</si>
  <si>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</si>
  <si>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</si>
  <si>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</si>
  <si>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</si>
  <si>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</si>
  <si>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</si>
  <si>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26 de mayo de 2025</t>
  </si>
  <si>
    <t>Segun radicado No 20252200138593 de la Oficina de atencion a la Ciudadania y Radicado No. 20254600193883
Fecha: 23-05-2025</t>
  </si>
  <si>
    <t>La alcaldia local dio respuesta a 5 requeirmientos de los 11 instaurados durante el periodo</t>
  </si>
  <si>
    <t>La meta alcanzó un 11,36% del programado para la vigencia.</t>
  </si>
  <si>
    <t>Se realiza ajuste teniendo en cuenta el memorando de alcance  Radicado No. 20254600193883 Fecha: 23-05-2025 de la Oficina de Atencion a la Ciudadania sobre la meta transversal No MT4 y MT5, del Plan de Gestión de la alcaldia local  de Sumapaz  alcanzó un nivel de desempeño del 86,20% y del 34,17% acumulado para la vigencia.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</si>
</sst>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%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u/>
      <sz val="11"/>
      <color theme="1"/>
      <name val="Calibri Light"/>
      <family val="2"/>
      <scheme val="major"/>
    </font>
    <font>
      <sz val="11"/>
      <color rgb="FF0070C0"/>
      <name val="Calibri Light"/>
      <family val="2"/>
    </font>
    <font>
      <sz val="11"/>
      <color rgb="FF00000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4" fillId="10" borderId="1" xfId="0" applyFont="1" applyFill="1" applyBorder="1" applyAlignment="1">
      <alignment horizontal="justify" vertical="center" wrapText="1"/>
    </xf>
    <xf numFmtId="0" fontId="4" fillId="10" borderId="1" xfId="0" applyFont="1" applyFill="1" applyBorder="1" applyAlignment="1">
      <alignment horizontal="center" vertical="center" wrapText="1"/>
    </xf>
    <xf numFmtId="9" fontId="4" fillId="1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justify" vertical="center" wrapText="1"/>
    </xf>
    <xf numFmtId="9" fontId="4" fillId="0" borderId="1" xfId="1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9" fontId="4" fillId="0" borderId="1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165" fontId="1" fillId="0" borderId="1" xfId="0" applyNumberFormat="1" applyFont="1" applyBorder="1" applyAlignment="1">
      <alignment horizontal="justify" vertical="center" wrapText="1"/>
    </xf>
    <xf numFmtId="10" fontId="6" fillId="3" borderId="1" xfId="0" applyNumberFormat="1" applyFont="1" applyFill="1" applyBorder="1" applyAlignment="1">
      <alignment wrapText="1"/>
    </xf>
    <xf numFmtId="0" fontId="1" fillId="9" borderId="1" xfId="0" applyFont="1" applyFill="1" applyBorder="1" applyAlignment="1">
      <alignment horizontal="justify" vertical="center" wrapText="1"/>
    </xf>
    <xf numFmtId="10" fontId="8" fillId="2" borderId="1" xfId="0" applyNumberFormat="1" applyFont="1" applyFill="1" applyBorder="1" applyAlignment="1">
      <alignment wrapText="1"/>
    </xf>
    <xf numFmtId="9" fontId="1" fillId="0" borderId="1" xfId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 wrapText="1"/>
    </xf>
    <xf numFmtId="10" fontId="6" fillId="3" borderId="1" xfId="1" applyNumberFormat="1" applyFont="1" applyFill="1" applyBorder="1" applyAlignment="1">
      <alignment horizontal="right" wrapText="1"/>
    </xf>
    <xf numFmtId="1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9" fontId="4" fillId="0" borderId="1" xfId="0" applyNumberFormat="1" applyFont="1" applyBorder="1" applyAlignment="1">
      <alignment horizontal="right" vertical="center" wrapText="1"/>
    </xf>
    <xf numFmtId="10" fontId="4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9" fontId="4" fillId="0" borderId="1" xfId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right" vertical="center" wrapText="1"/>
    </xf>
    <xf numFmtId="166" fontId="4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303315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2"/>
  <sheetViews>
    <sheetView tabSelected="1" zoomScale="90" zoomScaleNormal="90" workbookViewId="0">
      <selection activeCell="F8" sqref="F8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35.140625" style="1" customWidth="1"/>
    <col min="9" max="9" width="12.7109375" style="1" customWidth="1"/>
    <col min="10" max="10" width="18.42578125" style="1" customWidth="1"/>
    <col min="11" max="11" width="22.570312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6" width="18.7109375" style="1" customWidth="1"/>
    <col min="27" max="29" width="16.5703125" style="1" hidden="1" customWidth="1"/>
    <col min="30" max="30" width="33.42578125" style="1" hidden="1" customWidth="1"/>
    <col min="31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5" customFormat="1" ht="70.5" customHeight="1" x14ac:dyDescent="0.25">
      <c r="A1" s="111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3" t="s">
        <v>1</v>
      </c>
      <c r="M1" s="113"/>
      <c r="N1" s="113"/>
      <c r="O1" s="113"/>
      <c r="P1" s="113"/>
    </row>
    <row r="2" spans="1:45" s="37" customFormat="1" ht="23.45" customHeight="1" x14ac:dyDescent="0.25">
      <c r="A2" s="115" t="s">
        <v>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36"/>
      <c r="M2" s="36"/>
      <c r="N2" s="36"/>
      <c r="O2" s="36"/>
      <c r="P2" s="36"/>
    </row>
    <row r="3" spans="1:45" s="35" customFormat="1" x14ac:dyDescent="0.25"/>
    <row r="4" spans="1:45" s="35" customFormat="1" ht="29.1" customHeight="1" x14ac:dyDescent="0.25">
      <c r="F4" s="117" t="s">
        <v>3</v>
      </c>
      <c r="G4" s="118"/>
      <c r="H4" s="118"/>
      <c r="I4" s="118"/>
      <c r="J4" s="118"/>
      <c r="K4" s="119"/>
    </row>
    <row r="5" spans="1:45" s="35" customFormat="1" ht="15" customHeight="1" x14ac:dyDescent="0.25">
      <c r="F5" s="2" t="s">
        <v>4</v>
      </c>
      <c r="G5" s="2" t="s">
        <v>5</v>
      </c>
      <c r="H5" s="117" t="s">
        <v>6</v>
      </c>
      <c r="I5" s="118"/>
      <c r="J5" s="118"/>
      <c r="K5" s="119"/>
    </row>
    <row r="6" spans="1:45" s="35" customFormat="1" x14ac:dyDescent="0.25">
      <c r="F6" s="34">
        <v>1</v>
      </c>
      <c r="G6" s="34" t="s">
        <v>7</v>
      </c>
      <c r="H6" s="120" t="s">
        <v>8</v>
      </c>
      <c r="I6" s="120"/>
      <c r="J6" s="120"/>
      <c r="K6" s="120"/>
    </row>
    <row r="7" spans="1:45" s="35" customFormat="1" ht="32.25" customHeight="1" x14ac:dyDescent="0.25">
      <c r="F7" s="34">
        <v>2</v>
      </c>
      <c r="G7" s="34" t="s">
        <v>9</v>
      </c>
      <c r="H7" s="120" t="s">
        <v>10</v>
      </c>
      <c r="I7" s="120"/>
      <c r="J7" s="120"/>
      <c r="K7" s="120"/>
    </row>
    <row r="8" spans="1:45" s="35" customFormat="1" ht="64.5" customHeight="1" x14ac:dyDescent="0.25">
      <c r="F8" s="34">
        <v>3</v>
      </c>
      <c r="G8" s="34" t="s">
        <v>212</v>
      </c>
      <c r="H8" s="120" t="s">
        <v>216</v>
      </c>
      <c r="I8" s="120"/>
      <c r="J8" s="120"/>
      <c r="K8" s="120"/>
    </row>
    <row r="9" spans="1:45" s="35" customFormat="1" x14ac:dyDescent="0.25"/>
    <row r="10" spans="1:45" ht="14.45" customHeight="1" x14ac:dyDescent="0.25">
      <c r="A10" s="110" t="s">
        <v>11</v>
      </c>
      <c r="B10" s="110"/>
      <c r="C10" s="110" t="s">
        <v>12</v>
      </c>
      <c r="D10" s="110" t="s">
        <v>13</v>
      </c>
      <c r="E10" s="110"/>
      <c r="F10" s="110"/>
      <c r="G10" s="114" t="s">
        <v>14</v>
      </c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0" t="s">
        <v>15</v>
      </c>
      <c r="S10" s="110"/>
      <c r="T10" s="110"/>
      <c r="U10" s="110"/>
      <c r="V10" s="80" t="s">
        <v>16</v>
      </c>
      <c r="W10" s="81"/>
      <c r="X10" s="81"/>
      <c r="Y10" s="81"/>
      <c r="Z10" s="82"/>
      <c r="AA10" s="86" t="s">
        <v>17</v>
      </c>
      <c r="AB10" s="87"/>
      <c r="AC10" s="87"/>
      <c r="AD10" s="87"/>
      <c r="AE10" s="88"/>
      <c r="AF10" s="92" t="s">
        <v>18</v>
      </c>
      <c r="AG10" s="93"/>
      <c r="AH10" s="93"/>
      <c r="AI10" s="93"/>
      <c r="AJ10" s="94"/>
      <c r="AK10" s="98" t="s">
        <v>19</v>
      </c>
      <c r="AL10" s="99"/>
      <c r="AM10" s="99"/>
      <c r="AN10" s="99"/>
      <c r="AO10" s="100"/>
      <c r="AP10" s="104" t="s">
        <v>20</v>
      </c>
      <c r="AQ10" s="105"/>
      <c r="AR10" s="105"/>
      <c r="AS10" s="106"/>
    </row>
    <row r="11" spans="1:45" ht="14.45" customHeight="1" x14ac:dyDescent="0.25">
      <c r="A11" s="110"/>
      <c r="B11" s="110"/>
      <c r="C11" s="110"/>
      <c r="D11" s="110"/>
      <c r="E11" s="110"/>
      <c r="F11" s="110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0"/>
      <c r="S11" s="110"/>
      <c r="T11" s="110"/>
      <c r="U11" s="110"/>
      <c r="V11" s="83"/>
      <c r="W11" s="84"/>
      <c r="X11" s="84"/>
      <c r="Y11" s="84"/>
      <c r="Z11" s="85"/>
      <c r="AA11" s="89"/>
      <c r="AB11" s="90"/>
      <c r="AC11" s="90"/>
      <c r="AD11" s="90"/>
      <c r="AE11" s="91"/>
      <c r="AF11" s="95"/>
      <c r="AG11" s="96"/>
      <c r="AH11" s="96"/>
      <c r="AI11" s="96"/>
      <c r="AJ11" s="97"/>
      <c r="AK11" s="101"/>
      <c r="AL11" s="102"/>
      <c r="AM11" s="102"/>
      <c r="AN11" s="102"/>
      <c r="AO11" s="103"/>
      <c r="AP11" s="107"/>
      <c r="AQ11" s="108"/>
      <c r="AR11" s="108"/>
      <c r="AS11" s="109"/>
    </row>
    <row r="12" spans="1:45" ht="45" x14ac:dyDescent="0.25">
      <c r="A12" s="2" t="s">
        <v>21</v>
      </c>
      <c r="B12" s="2" t="s">
        <v>22</v>
      </c>
      <c r="C12" s="110"/>
      <c r="D12" s="2" t="s">
        <v>23</v>
      </c>
      <c r="E12" s="2" t="s">
        <v>24</v>
      </c>
      <c r="F12" s="2" t="s">
        <v>25</v>
      </c>
      <c r="G12" s="20" t="s">
        <v>26</v>
      </c>
      <c r="H12" s="20" t="s">
        <v>27</v>
      </c>
      <c r="I12" s="20" t="s">
        <v>28</v>
      </c>
      <c r="J12" s="20" t="s">
        <v>29</v>
      </c>
      <c r="K12" s="20" t="s">
        <v>30</v>
      </c>
      <c r="L12" s="20" t="s">
        <v>31</v>
      </c>
      <c r="M12" s="20" t="s">
        <v>32</v>
      </c>
      <c r="N12" s="20" t="s">
        <v>33</v>
      </c>
      <c r="O12" s="20" t="s">
        <v>34</v>
      </c>
      <c r="P12" s="20" t="s">
        <v>35</v>
      </c>
      <c r="Q12" s="20" t="s">
        <v>36</v>
      </c>
      <c r="R12" s="2" t="s">
        <v>37</v>
      </c>
      <c r="S12" s="2" t="s">
        <v>38</v>
      </c>
      <c r="T12" s="2" t="s">
        <v>39</v>
      </c>
      <c r="U12" s="2" t="s">
        <v>40</v>
      </c>
      <c r="V12" s="3" t="s">
        <v>41</v>
      </c>
      <c r="W12" s="3" t="s">
        <v>42</v>
      </c>
      <c r="X12" s="3" t="s">
        <v>43</v>
      </c>
      <c r="Y12" s="3" t="s">
        <v>44</v>
      </c>
      <c r="Z12" s="3" t="s">
        <v>45</v>
      </c>
      <c r="AA12" s="23" t="s">
        <v>41</v>
      </c>
      <c r="AB12" s="23" t="s">
        <v>42</v>
      </c>
      <c r="AC12" s="23" t="s">
        <v>43</v>
      </c>
      <c r="AD12" s="23" t="s">
        <v>44</v>
      </c>
      <c r="AE12" s="23" t="s">
        <v>45</v>
      </c>
      <c r="AF12" s="24" t="s">
        <v>41</v>
      </c>
      <c r="AG12" s="24" t="s">
        <v>42</v>
      </c>
      <c r="AH12" s="24" t="s">
        <v>43</v>
      </c>
      <c r="AI12" s="24" t="s">
        <v>44</v>
      </c>
      <c r="AJ12" s="24" t="s">
        <v>45</v>
      </c>
      <c r="AK12" s="25" t="s">
        <v>41</v>
      </c>
      <c r="AL12" s="25" t="s">
        <v>42</v>
      </c>
      <c r="AM12" s="25" t="s">
        <v>43</v>
      </c>
      <c r="AN12" s="25" t="s">
        <v>44</v>
      </c>
      <c r="AO12" s="25" t="s">
        <v>45</v>
      </c>
      <c r="AP12" s="4" t="s">
        <v>41</v>
      </c>
      <c r="AQ12" s="4" t="s">
        <v>42</v>
      </c>
      <c r="AR12" s="4" t="s">
        <v>43</v>
      </c>
      <c r="AS12" s="4" t="s">
        <v>44</v>
      </c>
    </row>
    <row r="13" spans="1:45" s="30" customFormat="1" ht="120" x14ac:dyDescent="0.25">
      <c r="A13" s="22">
        <v>4</v>
      </c>
      <c r="B13" s="21" t="s">
        <v>46</v>
      </c>
      <c r="C13" s="21" t="s">
        <v>47</v>
      </c>
      <c r="D13" s="26" t="s">
        <v>48</v>
      </c>
      <c r="E13" s="21" t="s">
        <v>49</v>
      </c>
      <c r="F13" s="21" t="s">
        <v>50</v>
      </c>
      <c r="G13" s="21" t="s">
        <v>51</v>
      </c>
      <c r="H13" s="21" t="s">
        <v>52</v>
      </c>
      <c r="I13" s="31" t="s">
        <v>53</v>
      </c>
      <c r="J13" s="21" t="s">
        <v>54</v>
      </c>
      <c r="K13" s="21" t="s">
        <v>55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56</v>
      </c>
      <c r="R13" s="21" t="s">
        <v>57</v>
      </c>
      <c r="S13" s="21" t="s">
        <v>58</v>
      </c>
      <c r="T13" s="21" t="s">
        <v>59</v>
      </c>
      <c r="U13" s="21" t="s">
        <v>60</v>
      </c>
      <c r="V13" s="59">
        <f t="shared" ref="V13:V22" si="1">L13</f>
        <v>0</v>
      </c>
      <c r="W13" s="60" t="s">
        <v>61</v>
      </c>
      <c r="X13" s="61" t="s">
        <v>61</v>
      </c>
      <c r="Y13" s="21" t="s">
        <v>62</v>
      </c>
      <c r="Z13" s="21" t="s">
        <v>63</v>
      </c>
      <c r="AA13" s="32">
        <f t="shared" ref="AA13:AA22" si="2">M13</f>
        <v>0.1</v>
      </c>
      <c r="AB13" s="21"/>
      <c r="AC13" s="54">
        <f>IF(AB13/AA13&gt;100%,100%,AB13/AA13)</f>
        <v>0</v>
      </c>
      <c r="AD13" s="21"/>
      <c r="AE13" s="21"/>
      <c r="AF13" s="32">
        <f t="shared" ref="AF13:AF22" si="3">N13</f>
        <v>0.2</v>
      </c>
      <c r="AG13" s="21"/>
      <c r="AH13" s="54">
        <f>IF(AG13/AF13&gt;100%,100%,AG13/AF13)</f>
        <v>0</v>
      </c>
      <c r="AI13" s="21"/>
      <c r="AJ13" s="21"/>
      <c r="AK13" s="32">
        <f t="shared" ref="AK13:AK22" si="4">O13</f>
        <v>0.4</v>
      </c>
      <c r="AL13" s="21"/>
      <c r="AM13" s="55">
        <f>IF(AL13/AK13&gt;100%,100%,AL13/AK13)</f>
        <v>0</v>
      </c>
      <c r="AN13" s="21"/>
      <c r="AO13" s="21"/>
      <c r="AP13" s="63">
        <f>P13</f>
        <v>0.4</v>
      </c>
      <c r="AQ13" s="74">
        <f>IFERROR(MAX(W13,AB13,AG13,AL13),0)</f>
        <v>0</v>
      </c>
      <c r="AR13" s="62">
        <f>IF(AQ13/AP13&gt;100%,100%,AQ13/AP13)</f>
        <v>0</v>
      </c>
      <c r="AS13" s="21" t="s">
        <v>64</v>
      </c>
    </row>
    <row r="14" spans="1:45" s="30" customFormat="1" ht="75" x14ac:dyDescent="0.25">
      <c r="A14" s="22">
        <v>3</v>
      </c>
      <c r="B14" s="21" t="s">
        <v>65</v>
      </c>
      <c r="C14" s="21" t="s">
        <v>66</v>
      </c>
      <c r="D14" s="26" t="s">
        <v>67</v>
      </c>
      <c r="E14" s="21" t="s">
        <v>68</v>
      </c>
      <c r="F14" s="21" t="s">
        <v>50</v>
      </c>
      <c r="G14" s="21" t="s">
        <v>69</v>
      </c>
      <c r="H14" s="21" t="s">
        <v>70</v>
      </c>
      <c r="I14" s="21" t="s">
        <v>71</v>
      </c>
      <c r="J14" s="21" t="s">
        <v>54</v>
      </c>
      <c r="K14" s="21" t="s">
        <v>55</v>
      </c>
      <c r="L14" s="32">
        <v>0.12</v>
      </c>
      <c r="M14" s="32">
        <v>0.34</v>
      </c>
      <c r="N14" s="32">
        <v>0.51</v>
      </c>
      <c r="O14" s="32">
        <v>0.68</v>
      </c>
      <c r="P14" s="32">
        <f t="shared" si="0"/>
        <v>0.68</v>
      </c>
      <c r="Q14" s="21" t="s">
        <v>56</v>
      </c>
      <c r="R14" s="21" t="s">
        <v>72</v>
      </c>
      <c r="S14" s="21" t="s">
        <v>73</v>
      </c>
      <c r="T14" s="21" t="s">
        <v>59</v>
      </c>
      <c r="U14" s="21" t="s">
        <v>60</v>
      </c>
      <c r="V14" s="59">
        <f t="shared" si="1"/>
        <v>0.12</v>
      </c>
      <c r="W14" s="62">
        <v>0.24579999999999999</v>
      </c>
      <c r="X14" s="62">
        <f>IF(W14/V14&gt;100%,100%,W14/V14)</f>
        <v>1</v>
      </c>
      <c r="Y14" s="21" t="s">
        <v>74</v>
      </c>
      <c r="Z14" s="21" t="s">
        <v>75</v>
      </c>
      <c r="AA14" s="32">
        <f t="shared" si="2"/>
        <v>0.34</v>
      </c>
      <c r="AB14" s="21"/>
      <c r="AC14" s="54">
        <f t="shared" ref="AC14:AC22" si="5">IF(AB14/AA14&gt;100%,100%,AB14/AA14)</f>
        <v>0</v>
      </c>
      <c r="AD14" s="21"/>
      <c r="AE14" s="21"/>
      <c r="AF14" s="32">
        <f t="shared" si="3"/>
        <v>0.51</v>
      </c>
      <c r="AG14" s="21"/>
      <c r="AH14" s="54">
        <f t="shared" ref="AH14:AH22" si="6">IF(AG14/AF14&gt;100%,100%,AG14/AF14)</f>
        <v>0</v>
      </c>
      <c r="AI14" s="21"/>
      <c r="AJ14" s="21"/>
      <c r="AK14" s="32">
        <f t="shared" si="4"/>
        <v>0.68</v>
      </c>
      <c r="AL14" s="21"/>
      <c r="AM14" s="55">
        <f t="shared" ref="AM14:AM22" si="7">IF(AL14/AK14&gt;100%,100%,AL14/AK14)</f>
        <v>0</v>
      </c>
      <c r="AN14" s="21"/>
      <c r="AO14" s="21"/>
      <c r="AP14" s="63">
        <f t="shared" ref="AP14:AP21" si="8">P14</f>
        <v>0.68</v>
      </c>
      <c r="AQ14" s="74">
        <f>IFERROR(MAX(W14,AB14,AG14,AL14),0)</f>
        <v>0.24579999999999999</v>
      </c>
      <c r="AR14" s="62">
        <f t="shared" ref="AR14:AR22" si="9">IF(AQ14/AP14&gt;100%,100%,AQ14/AP14)</f>
        <v>0.3614705882352941</v>
      </c>
      <c r="AS14" s="79" t="s">
        <v>76</v>
      </c>
    </row>
    <row r="15" spans="1:45" s="30" customFormat="1" ht="90" x14ac:dyDescent="0.25">
      <c r="A15" s="22">
        <v>3</v>
      </c>
      <c r="B15" s="21" t="s">
        <v>65</v>
      </c>
      <c r="C15" s="21" t="s">
        <v>66</v>
      </c>
      <c r="D15" s="26" t="s">
        <v>77</v>
      </c>
      <c r="E15" s="21" t="s">
        <v>78</v>
      </c>
      <c r="F15" s="21" t="s">
        <v>50</v>
      </c>
      <c r="G15" s="21" t="s">
        <v>79</v>
      </c>
      <c r="H15" s="21" t="s">
        <v>80</v>
      </c>
      <c r="I15" s="21" t="s">
        <v>81</v>
      </c>
      <c r="J15" s="21" t="s">
        <v>54</v>
      </c>
      <c r="K15" s="21" t="s">
        <v>55</v>
      </c>
      <c r="L15" s="32">
        <v>0.12</v>
      </c>
      <c r="M15" s="32">
        <v>0.3</v>
      </c>
      <c r="N15" s="32">
        <v>0.48</v>
      </c>
      <c r="O15" s="32">
        <v>0.65</v>
      </c>
      <c r="P15" s="32">
        <f t="shared" si="0"/>
        <v>0.65</v>
      </c>
      <c r="Q15" s="21" t="s">
        <v>56</v>
      </c>
      <c r="R15" s="21" t="s">
        <v>72</v>
      </c>
      <c r="S15" s="21" t="s">
        <v>73</v>
      </c>
      <c r="T15" s="21" t="s">
        <v>59</v>
      </c>
      <c r="U15" s="21" t="s">
        <v>60</v>
      </c>
      <c r="V15" s="59">
        <f t="shared" si="1"/>
        <v>0.12</v>
      </c>
      <c r="W15" s="62">
        <v>0.15190000000000001</v>
      </c>
      <c r="X15" s="62">
        <f>IF(W15/V15&gt;100%,100%,W15/V15)</f>
        <v>1</v>
      </c>
      <c r="Y15" s="21" t="s">
        <v>74</v>
      </c>
      <c r="Z15" s="21" t="s">
        <v>75</v>
      </c>
      <c r="AA15" s="32">
        <f t="shared" si="2"/>
        <v>0.3</v>
      </c>
      <c r="AB15" s="21"/>
      <c r="AC15" s="54">
        <f t="shared" si="5"/>
        <v>0</v>
      </c>
      <c r="AD15" s="21"/>
      <c r="AE15" s="21"/>
      <c r="AF15" s="32">
        <f t="shared" si="3"/>
        <v>0.48</v>
      </c>
      <c r="AG15" s="21"/>
      <c r="AH15" s="54">
        <f t="shared" si="6"/>
        <v>0</v>
      </c>
      <c r="AI15" s="21"/>
      <c r="AJ15" s="21"/>
      <c r="AK15" s="32">
        <f t="shared" si="4"/>
        <v>0.65</v>
      </c>
      <c r="AL15" s="21"/>
      <c r="AM15" s="55">
        <f t="shared" si="7"/>
        <v>0</v>
      </c>
      <c r="AN15" s="21"/>
      <c r="AO15" s="21"/>
      <c r="AP15" s="63">
        <f>P15</f>
        <v>0.65</v>
      </c>
      <c r="AQ15" s="74">
        <f>IFERROR(MAX(W15,AB15,AG15,AL15),0)</f>
        <v>0.15190000000000001</v>
      </c>
      <c r="AR15" s="62">
        <f t="shared" si="9"/>
        <v>0.2336923076923077</v>
      </c>
      <c r="AS15" s="79" t="s">
        <v>82</v>
      </c>
    </row>
    <row r="16" spans="1:45" s="30" customFormat="1" ht="75" x14ac:dyDescent="0.25">
      <c r="A16" s="22">
        <v>3</v>
      </c>
      <c r="B16" s="21" t="s">
        <v>65</v>
      </c>
      <c r="C16" s="21" t="s">
        <v>66</v>
      </c>
      <c r="D16" s="26" t="s">
        <v>83</v>
      </c>
      <c r="E16" s="21" t="s">
        <v>84</v>
      </c>
      <c r="F16" s="21" t="s">
        <v>50</v>
      </c>
      <c r="G16" s="21" t="s">
        <v>85</v>
      </c>
      <c r="H16" s="21" t="s">
        <v>86</v>
      </c>
      <c r="I16" s="31" t="s">
        <v>87</v>
      </c>
      <c r="J16" s="21" t="s">
        <v>54</v>
      </c>
      <c r="K16" s="21" t="s">
        <v>55</v>
      </c>
      <c r="L16" s="32">
        <v>0.18</v>
      </c>
      <c r="M16" s="32">
        <v>0.35</v>
      </c>
      <c r="N16" s="32">
        <v>0.7</v>
      </c>
      <c r="O16" s="32">
        <v>0.97</v>
      </c>
      <c r="P16" s="32">
        <f t="shared" si="0"/>
        <v>0.97</v>
      </c>
      <c r="Q16" s="21" t="s">
        <v>56</v>
      </c>
      <c r="R16" s="21" t="s">
        <v>72</v>
      </c>
      <c r="S16" s="21" t="s">
        <v>73</v>
      </c>
      <c r="T16" s="21" t="s">
        <v>59</v>
      </c>
      <c r="U16" s="21" t="s">
        <v>60</v>
      </c>
      <c r="V16" s="59">
        <f t="shared" si="1"/>
        <v>0.18</v>
      </c>
      <c r="W16" s="62">
        <v>0.1603</v>
      </c>
      <c r="X16" s="62">
        <f t="shared" ref="X16:X21" si="10">IF(W16/V16&gt;100%,100%,W16/V16)</f>
        <v>0.89055555555555554</v>
      </c>
      <c r="Y16" s="21" t="s">
        <v>88</v>
      </c>
      <c r="Z16" s="21" t="s">
        <v>75</v>
      </c>
      <c r="AA16" s="32">
        <f t="shared" si="2"/>
        <v>0.35</v>
      </c>
      <c r="AB16" s="21"/>
      <c r="AC16" s="54">
        <f t="shared" si="5"/>
        <v>0</v>
      </c>
      <c r="AD16" s="21"/>
      <c r="AE16" s="21"/>
      <c r="AF16" s="32">
        <f t="shared" si="3"/>
        <v>0.7</v>
      </c>
      <c r="AG16" s="21"/>
      <c r="AH16" s="54">
        <f t="shared" si="6"/>
        <v>0</v>
      </c>
      <c r="AI16" s="21"/>
      <c r="AJ16" s="21"/>
      <c r="AK16" s="32">
        <f t="shared" si="4"/>
        <v>0.97</v>
      </c>
      <c r="AL16" s="21"/>
      <c r="AM16" s="55">
        <f t="shared" si="7"/>
        <v>0</v>
      </c>
      <c r="AN16" s="21"/>
      <c r="AO16" s="21"/>
      <c r="AP16" s="63">
        <f t="shared" si="8"/>
        <v>0.97</v>
      </c>
      <c r="AQ16" s="74">
        <f>IFERROR(MAX(W16,AB16,AG16,AL16),0)</f>
        <v>0.1603</v>
      </c>
      <c r="AR16" s="62">
        <f t="shared" si="9"/>
        <v>0.16525773195876289</v>
      </c>
      <c r="AS16" s="79" t="s">
        <v>89</v>
      </c>
    </row>
    <row r="17" spans="1:45" s="30" customFormat="1" ht="75" x14ac:dyDescent="0.25">
      <c r="A17" s="22">
        <v>3</v>
      </c>
      <c r="B17" s="21" t="s">
        <v>65</v>
      </c>
      <c r="C17" s="21" t="s">
        <v>66</v>
      </c>
      <c r="D17" s="26" t="s">
        <v>90</v>
      </c>
      <c r="E17" s="21" t="s">
        <v>91</v>
      </c>
      <c r="F17" s="21" t="s">
        <v>50</v>
      </c>
      <c r="G17" s="21" t="s">
        <v>92</v>
      </c>
      <c r="H17" s="21" t="s">
        <v>93</v>
      </c>
      <c r="I17" s="31" t="s">
        <v>94</v>
      </c>
      <c r="J17" s="21" t="s">
        <v>54</v>
      </c>
      <c r="K17" s="21" t="s">
        <v>55</v>
      </c>
      <c r="L17" s="32">
        <v>0.05</v>
      </c>
      <c r="M17" s="32">
        <v>0.15</v>
      </c>
      <c r="N17" s="32">
        <v>0.33</v>
      </c>
      <c r="O17" s="32">
        <v>0.51</v>
      </c>
      <c r="P17" s="32">
        <f t="shared" si="0"/>
        <v>0.51</v>
      </c>
      <c r="Q17" s="21" t="s">
        <v>56</v>
      </c>
      <c r="R17" s="21" t="s">
        <v>72</v>
      </c>
      <c r="S17" s="21" t="s">
        <v>73</v>
      </c>
      <c r="T17" s="21" t="s">
        <v>59</v>
      </c>
      <c r="U17" s="21" t="s">
        <v>60</v>
      </c>
      <c r="V17" s="59">
        <f t="shared" si="1"/>
        <v>0.05</v>
      </c>
      <c r="W17" s="62">
        <v>8.5000000000000006E-3</v>
      </c>
      <c r="X17" s="62">
        <f t="shared" si="10"/>
        <v>0.17</v>
      </c>
      <c r="Y17" s="21" t="s">
        <v>95</v>
      </c>
      <c r="Z17" s="21" t="s">
        <v>75</v>
      </c>
      <c r="AA17" s="32">
        <f t="shared" si="2"/>
        <v>0.15</v>
      </c>
      <c r="AB17" s="21"/>
      <c r="AC17" s="54">
        <f t="shared" si="5"/>
        <v>0</v>
      </c>
      <c r="AD17" s="21"/>
      <c r="AE17" s="21"/>
      <c r="AF17" s="32">
        <f t="shared" si="3"/>
        <v>0.33</v>
      </c>
      <c r="AG17" s="21"/>
      <c r="AH17" s="54">
        <f t="shared" si="6"/>
        <v>0</v>
      </c>
      <c r="AI17" s="21"/>
      <c r="AJ17" s="21"/>
      <c r="AK17" s="32">
        <f t="shared" si="4"/>
        <v>0.51</v>
      </c>
      <c r="AL17" s="21"/>
      <c r="AM17" s="55">
        <f t="shared" si="7"/>
        <v>0</v>
      </c>
      <c r="AN17" s="21"/>
      <c r="AO17" s="21"/>
      <c r="AP17" s="63">
        <f>P17</f>
        <v>0.51</v>
      </c>
      <c r="AQ17" s="74">
        <f>IFERROR(MAX(W17,AB17,AG17,AL17),0)</f>
        <v>8.5000000000000006E-3</v>
      </c>
      <c r="AR17" s="62">
        <f t="shared" si="9"/>
        <v>1.6666666666666666E-2</v>
      </c>
      <c r="AS17" s="79" t="s">
        <v>96</v>
      </c>
    </row>
    <row r="18" spans="1:45" s="30" customFormat="1" ht="180" x14ac:dyDescent="0.25">
      <c r="A18" s="22">
        <v>3</v>
      </c>
      <c r="B18" s="21" t="s">
        <v>65</v>
      </c>
      <c r="C18" s="21" t="s">
        <v>66</v>
      </c>
      <c r="D18" s="26" t="s">
        <v>97</v>
      </c>
      <c r="E18" s="21" t="s">
        <v>98</v>
      </c>
      <c r="F18" s="21" t="s">
        <v>50</v>
      </c>
      <c r="G18" s="21" t="s">
        <v>99</v>
      </c>
      <c r="H18" s="21" t="s">
        <v>100</v>
      </c>
      <c r="I18" s="21" t="s">
        <v>101</v>
      </c>
      <c r="J18" s="21" t="s">
        <v>102</v>
      </c>
      <c r="K18" s="21" t="s">
        <v>55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56</v>
      </c>
      <c r="R18" s="21" t="s">
        <v>72</v>
      </c>
      <c r="S18" s="21" t="s">
        <v>103</v>
      </c>
      <c r="T18" s="21" t="s">
        <v>59</v>
      </c>
      <c r="U18" s="21" t="s">
        <v>60</v>
      </c>
      <c r="V18" s="59">
        <f t="shared" si="1"/>
        <v>0.97</v>
      </c>
      <c r="W18" s="62">
        <v>1</v>
      </c>
      <c r="X18" s="62">
        <f t="shared" si="10"/>
        <v>1</v>
      </c>
      <c r="Y18" s="21" t="s">
        <v>104</v>
      </c>
      <c r="Z18" s="21" t="s">
        <v>75</v>
      </c>
      <c r="AA18" s="32">
        <f t="shared" si="2"/>
        <v>0.97</v>
      </c>
      <c r="AB18" s="21"/>
      <c r="AC18" s="54">
        <f t="shared" si="5"/>
        <v>0</v>
      </c>
      <c r="AD18" s="21"/>
      <c r="AE18" s="21"/>
      <c r="AF18" s="32">
        <f t="shared" si="3"/>
        <v>0.97</v>
      </c>
      <c r="AG18" s="21"/>
      <c r="AH18" s="54">
        <f t="shared" si="6"/>
        <v>0</v>
      </c>
      <c r="AI18" s="21"/>
      <c r="AJ18" s="21"/>
      <c r="AK18" s="32">
        <f t="shared" si="4"/>
        <v>0.97</v>
      </c>
      <c r="AL18" s="21"/>
      <c r="AM18" s="55">
        <f t="shared" si="7"/>
        <v>0</v>
      </c>
      <c r="AN18" s="21"/>
      <c r="AO18" s="21"/>
      <c r="AP18" s="63">
        <f t="shared" si="8"/>
        <v>0.97</v>
      </c>
      <c r="AQ18" s="74">
        <f>IFERROR(AVERAGE(W18,AB18,AG18,AL18)*0.25,0)</f>
        <v>0.25</v>
      </c>
      <c r="AR18" s="62">
        <f t="shared" si="9"/>
        <v>0.25773195876288663</v>
      </c>
      <c r="AS18" s="79" t="s">
        <v>105</v>
      </c>
    </row>
    <row r="19" spans="1:45" s="30" customFormat="1" ht="105" x14ac:dyDescent="0.25">
      <c r="A19" s="22">
        <v>3</v>
      </c>
      <c r="B19" s="21" t="s">
        <v>65</v>
      </c>
      <c r="C19" s="21" t="s">
        <v>66</v>
      </c>
      <c r="D19" s="26" t="s">
        <v>106</v>
      </c>
      <c r="E19" s="21" t="s">
        <v>107</v>
      </c>
      <c r="F19" s="21" t="s">
        <v>108</v>
      </c>
      <c r="G19" s="21" t="s">
        <v>109</v>
      </c>
      <c r="H19" s="21" t="s">
        <v>110</v>
      </c>
      <c r="I19" s="21" t="s">
        <v>111</v>
      </c>
      <c r="J19" s="21" t="s">
        <v>54</v>
      </c>
      <c r="K19" s="21" t="s">
        <v>55</v>
      </c>
      <c r="L19" s="32">
        <v>0.4</v>
      </c>
      <c r="M19" s="32">
        <v>0.7</v>
      </c>
      <c r="N19" s="32">
        <v>0.9</v>
      </c>
      <c r="O19" s="32">
        <v>1</v>
      </c>
      <c r="P19" s="32">
        <f t="shared" si="0"/>
        <v>1</v>
      </c>
      <c r="Q19" s="21" t="s">
        <v>56</v>
      </c>
      <c r="R19" s="21" t="s">
        <v>72</v>
      </c>
      <c r="S19" s="21" t="s">
        <v>103</v>
      </c>
      <c r="T19" s="21" t="s">
        <v>59</v>
      </c>
      <c r="U19" s="21" t="s">
        <v>60</v>
      </c>
      <c r="V19" s="59">
        <f t="shared" si="1"/>
        <v>0.4</v>
      </c>
      <c r="W19" s="63">
        <v>0.94</v>
      </c>
      <c r="X19" s="62">
        <f t="shared" si="10"/>
        <v>1</v>
      </c>
      <c r="Y19" s="57" t="s">
        <v>112</v>
      </c>
      <c r="Z19" s="21" t="s">
        <v>75</v>
      </c>
      <c r="AA19" s="32">
        <f t="shared" si="2"/>
        <v>0.7</v>
      </c>
      <c r="AB19" s="21"/>
      <c r="AC19" s="54">
        <f t="shared" si="5"/>
        <v>0</v>
      </c>
      <c r="AD19" s="21"/>
      <c r="AE19" s="21"/>
      <c r="AF19" s="32">
        <f t="shared" si="3"/>
        <v>0.9</v>
      </c>
      <c r="AG19" s="21"/>
      <c r="AH19" s="54">
        <f t="shared" si="6"/>
        <v>0</v>
      </c>
      <c r="AI19" s="21"/>
      <c r="AJ19" s="21"/>
      <c r="AK19" s="32">
        <f t="shared" si="4"/>
        <v>1</v>
      </c>
      <c r="AL19" s="21"/>
      <c r="AM19" s="55">
        <f t="shared" si="7"/>
        <v>0</v>
      </c>
      <c r="AN19" s="21"/>
      <c r="AO19" s="21"/>
      <c r="AP19" s="60">
        <f t="shared" si="8"/>
        <v>1</v>
      </c>
      <c r="AQ19" s="74">
        <f>IFERROR(MAX(W19,AB19,AG19,AL19),0)</f>
        <v>0.94</v>
      </c>
      <c r="AR19" s="62">
        <f t="shared" si="9"/>
        <v>0.94</v>
      </c>
      <c r="AS19" s="79" t="s">
        <v>113</v>
      </c>
    </row>
    <row r="20" spans="1:45" s="30" customFormat="1" ht="135" x14ac:dyDescent="0.25">
      <c r="A20" s="22">
        <v>4</v>
      </c>
      <c r="B20" s="21" t="s">
        <v>46</v>
      </c>
      <c r="C20" s="21" t="s">
        <v>114</v>
      </c>
      <c r="D20" s="26" t="s">
        <v>115</v>
      </c>
      <c r="E20" s="21" t="s">
        <v>116</v>
      </c>
      <c r="F20" s="21" t="s">
        <v>50</v>
      </c>
      <c r="G20" s="21" t="s">
        <v>117</v>
      </c>
      <c r="H20" s="21" t="s">
        <v>118</v>
      </c>
      <c r="I20" s="21" t="s">
        <v>119</v>
      </c>
      <c r="J20" s="21" t="s">
        <v>120</v>
      </c>
      <c r="K20" s="21" t="s">
        <v>117</v>
      </c>
      <c r="L20" s="29">
        <v>3</v>
      </c>
      <c r="M20" s="29">
        <v>3</v>
      </c>
      <c r="N20" s="29">
        <v>3</v>
      </c>
      <c r="O20" s="29">
        <v>3</v>
      </c>
      <c r="P20" s="29">
        <f>SUM(L20:O20)</f>
        <v>12</v>
      </c>
      <c r="Q20" s="21" t="s">
        <v>56</v>
      </c>
      <c r="R20" s="21" t="s">
        <v>121</v>
      </c>
      <c r="S20" s="21" t="s">
        <v>122</v>
      </c>
      <c r="T20" s="21" t="s">
        <v>123</v>
      </c>
      <c r="U20" s="21" t="s">
        <v>124</v>
      </c>
      <c r="V20" s="64">
        <f t="shared" si="1"/>
        <v>3</v>
      </c>
      <c r="W20" s="60">
        <v>3</v>
      </c>
      <c r="X20" s="62">
        <f t="shared" si="10"/>
        <v>1</v>
      </c>
      <c r="Y20" s="21" t="s">
        <v>125</v>
      </c>
      <c r="Z20" s="21" t="s">
        <v>126</v>
      </c>
      <c r="AA20" s="29">
        <f t="shared" si="2"/>
        <v>3</v>
      </c>
      <c r="AB20" s="21"/>
      <c r="AC20" s="54">
        <f t="shared" si="5"/>
        <v>0</v>
      </c>
      <c r="AD20" s="21"/>
      <c r="AE20" s="21"/>
      <c r="AF20" s="29">
        <f t="shared" si="3"/>
        <v>3</v>
      </c>
      <c r="AG20" s="21"/>
      <c r="AH20" s="54">
        <f t="shared" si="6"/>
        <v>0</v>
      </c>
      <c r="AI20" s="21"/>
      <c r="AJ20" s="21"/>
      <c r="AK20" s="29">
        <f t="shared" si="4"/>
        <v>3</v>
      </c>
      <c r="AL20" s="21"/>
      <c r="AM20" s="55">
        <f t="shared" si="7"/>
        <v>0</v>
      </c>
      <c r="AN20" s="21"/>
      <c r="AO20" s="21"/>
      <c r="AP20" s="60">
        <f t="shared" si="8"/>
        <v>12</v>
      </c>
      <c r="AQ20" s="75">
        <f>IFERROR(W20+AB20+AG20+AL20,0)</f>
        <v>3</v>
      </c>
      <c r="AR20" s="62">
        <f t="shared" si="9"/>
        <v>0.25</v>
      </c>
      <c r="AS20" s="79" t="s">
        <v>127</v>
      </c>
    </row>
    <row r="21" spans="1:45" s="30" customFormat="1" ht="165" x14ac:dyDescent="0.25">
      <c r="A21" s="22">
        <v>4</v>
      </c>
      <c r="B21" s="21" t="s">
        <v>46</v>
      </c>
      <c r="C21" s="21" t="s">
        <v>114</v>
      </c>
      <c r="D21" s="26" t="s">
        <v>128</v>
      </c>
      <c r="E21" s="21" t="s">
        <v>129</v>
      </c>
      <c r="F21" s="21" t="s">
        <v>50</v>
      </c>
      <c r="G21" s="21" t="s">
        <v>130</v>
      </c>
      <c r="H21" s="21" t="s">
        <v>131</v>
      </c>
      <c r="I21" s="21" t="s">
        <v>119</v>
      </c>
      <c r="J21" s="21" t="s">
        <v>120</v>
      </c>
      <c r="K21" s="21" t="s">
        <v>132</v>
      </c>
      <c r="L21" s="29">
        <v>3</v>
      </c>
      <c r="M21" s="29">
        <v>5</v>
      </c>
      <c r="N21" s="29">
        <v>6</v>
      </c>
      <c r="O21" s="29">
        <v>4</v>
      </c>
      <c r="P21" s="29">
        <f t="shared" ref="P21:P22" si="11">SUM(L21:O21)</f>
        <v>18</v>
      </c>
      <c r="Q21" s="21" t="s">
        <v>56</v>
      </c>
      <c r="R21" s="21" t="s">
        <v>121</v>
      </c>
      <c r="S21" s="21" t="s">
        <v>122</v>
      </c>
      <c r="T21" s="21" t="s">
        <v>123</v>
      </c>
      <c r="U21" s="21" t="s">
        <v>124</v>
      </c>
      <c r="V21" s="64">
        <f t="shared" si="1"/>
        <v>3</v>
      </c>
      <c r="W21" s="60">
        <v>3</v>
      </c>
      <c r="X21" s="62">
        <f t="shared" si="10"/>
        <v>1</v>
      </c>
      <c r="Y21" s="21" t="s">
        <v>133</v>
      </c>
      <c r="Z21" s="21" t="s">
        <v>134</v>
      </c>
      <c r="AA21" s="29">
        <f t="shared" si="2"/>
        <v>5</v>
      </c>
      <c r="AB21" s="21"/>
      <c r="AC21" s="54">
        <f t="shared" si="5"/>
        <v>0</v>
      </c>
      <c r="AD21" s="21"/>
      <c r="AE21" s="21"/>
      <c r="AF21" s="29">
        <f t="shared" si="3"/>
        <v>6</v>
      </c>
      <c r="AG21" s="21"/>
      <c r="AH21" s="54">
        <f t="shared" si="6"/>
        <v>0</v>
      </c>
      <c r="AI21" s="21"/>
      <c r="AJ21" s="21"/>
      <c r="AK21" s="29">
        <f t="shared" si="4"/>
        <v>4</v>
      </c>
      <c r="AL21" s="21"/>
      <c r="AM21" s="55">
        <f t="shared" si="7"/>
        <v>0</v>
      </c>
      <c r="AN21" s="21"/>
      <c r="AO21" s="21"/>
      <c r="AP21" s="60">
        <f t="shared" si="8"/>
        <v>18</v>
      </c>
      <c r="AQ21" s="75">
        <f>IFERROR(W21+AB21+AG21+AL21,0)</f>
        <v>3</v>
      </c>
      <c r="AR21" s="62">
        <f t="shared" si="9"/>
        <v>0.16666666666666666</v>
      </c>
      <c r="AS21" s="79" t="s">
        <v>135</v>
      </c>
    </row>
    <row r="22" spans="1:45" s="30" customFormat="1" ht="135" x14ac:dyDescent="0.25">
      <c r="A22" s="22">
        <v>4</v>
      </c>
      <c r="B22" s="21" t="s">
        <v>46</v>
      </c>
      <c r="C22" s="21" t="s">
        <v>114</v>
      </c>
      <c r="D22" s="26" t="s">
        <v>136</v>
      </c>
      <c r="E22" s="21" t="s">
        <v>137</v>
      </c>
      <c r="F22" s="21" t="s">
        <v>50</v>
      </c>
      <c r="G22" s="21" t="s">
        <v>138</v>
      </c>
      <c r="H22" s="21" t="s">
        <v>139</v>
      </c>
      <c r="I22" s="21" t="s">
        <v>119</v>
      </c>
      <c r="J22" s="21" t="s">
        <v>120</v>
      </c>
      <c r="K22" s="21" t="s">
        <v>138</v>
      </c>
      <c r="L22" s="29">
        <v>3</v>
      </c>
      <c r="M22" s="29">
        <v>4</v>
      </c>
      <c r="N22" s="29">
        <v>4</v>
      </c>
      <c r="O22" s="29">
        <v>4</v>
      </c>
      <c r="P22" s="29">
        <f t="shared" si="11"/>
        <v>15</v>
      </c>
      <c r="Q22" s="21" t="s">
        <v>56</v>
      </c>
      <c r="R22" s="21" t="s">
        <v>121</v>
      </c>
      <c r="S22" s="21" t="s">
        <v>122</v>
      </c>
      <c r="T22" s="21" t="s">
        <v>123</v>
      </c>
      <c r="U22" s="21" t="s">
        <v>124</v>
      </c>
      <c r="V22" s="64">
        <f t="shared" si="1"/>
        <v>3</v>
      </c>
      <c r="W22" s="60">
        <v>3</v>
      </c>
      <c r="X22" s="62">
        <f>IF(W22/V22&gt;100%,100%,W22/V22)</f>
        <v>1</v>
      </c>
      <c r="Y22" s="21" t="s">
        <v>133</v>
      </c>
      <c r="Z22" s="21" t="s">
        <v>134</v>
      </c>
      <c r="AA22" s="29">
        <f t="shared" si="2"/>
        <v>4</v>
      </c>
      <c r="AB22" s="21"/>
      <c r="AC22" s="54">
        <f t="shared" si="5"/>
        <v>0</v>
      </c>
      <c r="AD22" s="21"/>
      <c r="AE22" s="21"/>
      <c r="AF22" s="29">
        <f t="shared" si="3"/>
        <v>4</v>
      </c>
      <c r="AG22" s="21"/>
      <c r="AH22" s="54">
        <f t="shared" si="6"/>
        <v>0</v>
      </c>
      <c r="AI22" s="21"/>
      <c r="AJ22" s="21"/>
      <c r="AK22" s="29">
        <f t="shared" si="4"/>
        <v>4</v>
      </c>
      <c r="AL22" s="21"/>
      <c r="AM22" s="55">
        <f t="shared" si="7"/>
        <v>0</v>
      </c>
      <c r="AN22" s="21"/>
      <c r="AO22" s="21"/>
      <c r="AP22" s="64">
        <f>P22</f>
        <v>15</v>
      </c>
      <c r="AQ22" s="75">
        <f>IFERROR(W22+AB22+AG22+AL22,0)</f>
        <v>3</v>
      </c>
      <c r="AR22" s="62">
        <f t="shared" si="9"/>
        <v>0.2</v>
      </c>
      <c r="AS22" s="79" t="s">
        <v>140</v>
      </c>
    </row>
    <row r="23" spans="1:45" s="5" customFormat="1" ht="15.75" x14ac:dyDescent="0.25">
      <c r="A23" s="10"/>
      <c r="B23" s="10"/>
      <c r="C23" s="10"/>
      <c r="D23" s="10"/>
      <c r="E23" s="13" t="s">
        <v>141</v>
      </c>
      <c r="F23" s="10"/>
      <c r="G23" s="10"/>
      <c r="H23" s="10"/>
      <c r="I23" s="10"/>
      <c r="J23" s="10"/>
      <c r="K23" s="10"/>
      <c r="L23" s="15"/>
      <c r="M23" s="15"/>
      <c r="N23" s="15"/>
      <c r="O23" s="15"/>
      <c r="P23" s="15"/>
      <c r="Q23" s="10"/>
      <c r="R23" s="10"/>
      <c r="S23" s="10"/>
      <c r="T23" s="10"/>
      <c r="U23" s="10"/>
      <c r="V23" s="16"/>
      <c r="W23" s="16"/>
      <c r="X23" s="65">
        <f>AVERAGE(X14:X22)*80%</f>
        <v>0.71649382716049392</v>
      </c>
      <c r="Y23" s="15"/>
      <c r="Z23" s="15"/>
      <c r="AA23" s="15"/>
      <c r="AB23" s="15"/>
      <c r="AC23" s="15">
        <f>AVERAGE(AC13:AC22)*80%</f>
        <v>0</v>
      </c>
      <c r="AD23" s="15"/>
      <c r="AE23" s="15"/>
      <c r="AF23" s="15"/>
      <c r="AG23" s="15"/>
      <c r="AH23" s="15">
        <f>AVERAGE(AH13:AH22)*80%</f>
        <v>0</v>
      </c>
      <c r="AI23" s="15"/>
      <c r="AJ23" s="15"/>
      <c r="AK23" s="15"/>
      <c r="AL23" s="15"/>
      <c r="AM23" s="15">
        <f>AVERAGE(AM13:AM22)*80%</f>
        <v>0</v>
      </c>
      <c r="AN23" s="10"/>
      <c r="AO23" s="10"/>
      <c r="AP23" s="16"/>
      <c r="AQ23" s="16"/>
      <c r="AR23" s="65">
        <f>AVERAGE(AR14:AR22)*80%</f>
        <v>0.23035430399845203</v>
      </c>
      <c r="AS23" s="10"/>
    </row>
    <row r="24" spans="1:45" s="43" customFormat="1" ht="75" x14ac:dyDescent="0.25">
      <c r="A24" s="33">
        <v>3</v>
      </c>
      <c r="B24" s="27" t="s">
        <v>65</v>
      </c>
      <c r="C24" s="27" t="s">
        <v>142</v>
      </c>
      <c r="D24" s="33" t="s">
        <v>143</v>
      </c>
      <c r="E24" s="27" t="s">
        <v>144</v>
      </c>
      <c r="F24" s="27" t="s">
        <v>145</v>
      </c>
      <c r="G24" s="27" t="s">
        <v>146</v>
      </c>
      <c r="H24" s="27" t="s">
        <v>147</v>
      </c>
      <c r="I24" s="27" t="s">
        <v>148</v>
      </c>
      <c r="J24" s="38" t="s">
        <v>102</v>
      </c>
      <c r="K24" s="38" t="s">
        <v>149</v>
      </c>
      <c r="L24" s="39" t="s">
        <v>150</v>
      </c>
      <c r="M24" s="40">
        <v>0.8</v>
      </c>
      <c r="N24" s="39" t="s">
        <v>150</v>
      </c>
      <c r="O24" s="40">
        <v>0.8</v>
      </c>
      <c r="P24" s="40">
        <v>0.8</v>
      </c>
      <c r="Q24" s="27" t="s">
        <v>56</v>
      </c>
      <c r="R24" s="27" t="s">
        <v>151</v>
      </c>
      <c r="S24" s="27" t="s">
        <v>152</v>
      </c>
      <c r="T24" s="27" t="s">
        <v>153</v>
      </c>
      <c r="U24" s="27" t="s">
        <v>154</v>
      </c>
      <c r="V24" s="66" t="s">
        <v>150</v>
      </c>
      <c r="W24" s="67" t="s">
        <v>61</v>
      </c>
      <c r="X24" s="68" t="s">
        <v>61</v>
      </c>
      <c r="Y24" s="27" t="s">
        <v>62</v>
      </c>
      <c r="Z24" s="27" t="s">
        <v>63</v>
      </c>
      <c r="AA24" s="42">
        <v>0.8</v>
      </c>
      <c r="AB24" s="27"/>
      <c r="AC24" s="27">
        <v>0</v>
      </c>
      <c r="AD24" s="27"/>
      <c r="AE24" s="27"/>
      <c r="AF24" s="41" t="s">
        <v>150</v>
      </c>
      <c r="AG24" s="27"/>
      <c r="AH24" s="53" t="e">
        <v>#VALUE!</v>
      </c>
      <c r="AI24" s="27"/>
      <c r="AJ24" s="27"/>
      <c r="AK24" s="42">
        <v>0.8</v>
      </c>
      <c r="AL24" s="27"/>
      <c r="AM24" s="53">
        <v>0</v>
      </c>
      <c r="AN24" s="27"/>
      <c r="AO24" s="27"/>
      <c r="AP24" s="72">
        <v>0.8</v>
      </c>
      <c r="AQ24" s="73">
        <f>IFERROR(AVERAGE(W24,AB24,AG24,AL24)*0.25,0)</f>
        <v>0</v>
      </c>
      <c r="AR24" s="70">
        <v>0</v>
      </c>
      <c r="AS24" s="27" t="s">
        <v>64</v>
      </c>
    </row>
    <row r="25" spans="1:45" s="43" customFormat="1" ht="142.5" customHeight="1" x14ac:dyDescent="0.25">
      <c r="A25" s="33">
        <v>5</v>
      </c>
      <c r="B25" s="27" t="s">
        <v>155</v>
      </c>
      <c r="C25" s="27" t="s">
        <v>156</v>
      </c>
      <c r="D25" s="33" t="s">
        <v>157</v>
      </c>
      <c r="E25" s="44" t="s">
        <v>158</v>
      </c>
      <c r="F25" s="44" t="s">
        <v>145</v>
      </c>
      <c r="G25" s="44" t="s">
        <v>159</v>
      </c>
      <c r="H25" s="44" t="s">
        <v>160</v>
      </c>
      <c r="I25" s="44" t="s">
        <v>161</v>
      </c>
      <c r="J25" s="44" t="s">
        <v>162</v>
      </c>
      <c r="K25" s="44" t="s">
        <v>159</v>
      </c>
      <c r="L25" s="45" t="s">
        <v>163</v>
      </c>
      <c r="M25" s="46">
        <v>1</v>
      </c>
      <c r="N25" s="46">
        <v>1</v>
      </c>
      <c r="O25" s="47">
        <v>1</v>
      </c>
      <c r="P25" s="47">
        <v>1</v>
      </c>
      <c r="Q25" s="44" t="s">
        <v>164</v>
      </c>
      <c r="R25" s="44" t="s">
        <v>165</v>
      </c>
      <c r="S25" s="44" t="s">
        <v>166</v>
      </c>
      <c r="T25" s="48" t="s">
        <v>167</v>
      </c>
      <c r="U25" s="49" t="s">
        <v>168</v>
      </c>
      <c r="V25" s="66" t="s">
        <v>163</v>
      </c>
      <c r="W25" s="67" t="s">
        <v>61</v>
      </c>
      <c r="X25" s="68" t="s">
        <v>61</v>
      </c>
      <c r="Y25" s="27" t="s">
        <v>62</v>
      </c>
      <c r="Z25" s="27" t="s">
        <v>63</v>
      </c>
      <c r="AA25" s="42">
        <v>1</v>
      </c>
      <c r="AB25" s="27"/>
      <c r="AC25" s="27">
        <v>0</v>
      </c>
      <c r="AD25" s="27"/>
      <c r="AE25" s="27"/>
      <c r="AF25" s="42">
        <v>1</v>
      </c>
      <c r="AG25" s="27"/>
      <c r="AH25" s="53">
        <v>0</v>
      </c>
      <c r="AI25" s="27"/>
      <c r="AJ25" s="27"/>
      <c r="AK25" s="42">
        <v>1</v>
      </c>
      <c r="AL25" s="27"/>
      <c r="AM25" s="53">
        <v>0</v>
      </c>
      <c r="AN25" s="27"/>
      <c r="AO25" s="27"/>
      <c r="AP25" s="72">
        <v>1</v>
      </c>
      <c r="AQ25" s="73">
        <f>IFERROR(AVERAGE(W25,AB25,AG25,AL25)*0.25,0)</f>
        <v>0</v>
      </c>
      <c r="AR25" s="70">
        <v>0</v>
      </c>
      <c r="AS25" s="27" t="s">
        <v>64</v>
      </c>
    </row>
    <row r="26" spans="1:45" s="43" customFormat="1" ht="90" x14ac:dyDescent="0.25">
      <c r="A26" s="33">
        <v>3</v>
      </c>
      <c r="B26" s="27" t="s">
        <v>65</v>
      </c>
      <c r="C26" s="27" t="s">
        <v>142</v>
      </c>
      <c r="D26" s="33" t="s">
        <v>169</v>
      </c>
      <c r="E26" s="27" t="s">
        <v>170</v>
      </c>
      <c r="F26" s="27" t="s">
        <v>145</v>
      </c>
      <c r="G26" s="27" t="s">
        <v>171</v>
      </c>
      <c r="H26" s="27" t="s">
        <v>172</v>
      </c>
      <c r="I26" s="33" t="s">
        <v>173</v>
      </c>
      <c r="J26" s="28" t="s">
        <v>120</v>
      </c>
      <c r="K26" s="27" t="s">
        <v>171</v>
      </c>
      <c r="L26" s="50">
        <v>0</v>
      </c>
      <c r="M26" s="50">
        <v>1</v>
      </c>
      <c r="N26" s="50">
        <v>0</v>
      </c>
      <c r="O26" s="50">
        <v>1</v>
      </c>
      <c r="P26" s="50">
        <v>2</v>
      </c>
      <c r="Q26" s="27" t="s">
        <v>56</v>
      </c>
      <c r="R26" s="44" t="s">
        <v>174</v>
      </c>
      <c r="S26" s="44" t="s">
        <v>174</v>
      </c>
      <c r="T26" s="44" t="s">
        <v>153</v>
      </c>
      <c r="U26" s="44" t="s">
        <v>153</v>
      </c>
      <c r="V26" s="66">
        <v>0</v>
      </c>
      <c r="W26" s="69" t="s">
        <v>61</v>
      </c>
      <c r="X26" s="70" t="s">
        <v>61</v>
      </c>
      <c r="Y26" s="27" t="s">
        <v>62</v>
      </c>
      <c r="Z26" s="27" t="s">
        <v>63</v>
      </c>
      <c r="AA26" s="41">
        <v>1</v>
      </c>
      <c r="AB26" s="27"/>
      <c r="AC26" s="27"/>
      <c r="AD26" s="27"/>
      <c r="AE26" s="27"/>
      <c r="AF26" s="41">
        <v>0</v>
      </c>
      <c r="AG26" s="27"/>
      <c r="AH26" s="53"/>
      <c r="AI26" s="27"/>
      <c r="AJ26" s="27"/>
      <c r="AK26" s="41">
        <v>1</v>
      </c>
      <c r="AL26" s="27"/>
      <c r="AM26" s="53"/>
      <c r="AN26" s="27"/>
      <c r="AO26" s="27"/>
      <c r="AP26" s="67">
        <v>2</v>
      </c>
      <c r="AQ26" s="76">
        <f>IFERROR(W26+AB26+AG26+AL26,0)</f>
        <v>0</v>
      </c>
      <c r="AR26" s="70">
        <v>0</v>
      </c>
      <c r="AS26" s="27" t="s">
        <v>64</v>
      </c>
    </row>
    <row r="27" spans="1:45" s="43" customFormat="1" ht="90" x14ac:dyDescent="0.25">
      <c r="A27" s="33">
        <v>3</v>
      </c>
      <c r="B27" s="27" t="s">
        <v>65</v>
      </c>
      <c r="C27" s="27" t="s">
        <v>175</v>
      </c>
      <c r="D27" s="33" t="s">
        <v>176</v>
      </c>
      <c r="E27" s="44" t="s">
        <v>177</v>
      </c>
      <c r="F27" s="44" t="s">
        <v>145</v>
      </c>
      <c r="G27" s="44" t="s">
        <v>178</v>
      </c>
      <c r="H27" s="44" t="s">
        <v>179</v>
      </c>
      <c r="I27" s="44" t="s">
        <v>180</v>
      </c>
      <c r="J27" s="44" t="s">
        <v>120</v>
      </c>
      <c r="K27" s="44" t="s">
        <v>181</v>
      </c>
      <c r="L27" s="51">
        <v>1</v>
      </c>
      <c r="M27" s="51">
        <v>0</v>
      </c>
      <c r="N27" s="51">
        <v>0</v>
      </c>
      <c r="O27" s="51">
        <v>0</v>
      </c>
      <c r="P27" s="51">
        <v>1</v>
      </c>
      <c r="Q27" s="44" t="s">
        <v>56</v>
      </c>
      <c r="R27" s="44" t="s">
        <v>182</v>
      </c>
      <c r="S27" s="44" t="s">
        <v>183</v>
      </c>
      <c r="T27" s="44" t="s">
        <v>153</v>
      </c>
      <c r="U27" s="44" t="s">
        <v>184</v>
      </c>
      <c r="V27" s="71">
        <v>1</v>
      </c>
      <c r="W27" s="69">
        <f>5/5</f>
        <v>1</v>
      </c>
      <c r="X27" s="70">
        <f>IF(W27/V27&gt;100%,100%,W27/V27)</f>
        <v>1</v>
      </c>
      <c r="Y27" s="27" t="s">
        <v>185</v>
      </c>
      <c r="Z27" s="27" t="s">
        <v>186</v>
      </c>
      <c r="AA27" s="41" t="s">
        <v>187</v>
      </c>
      <c r="AB27" s="27"/>
      <c r="AC27" s="27"/>
      <c r="AD27" s="27"/>
      <c r="AE27" s="27"/>
      <c r="AF27" s="41" t="s">
        <v>187</v>
      </c>
      <c r="AG27" s="27"/>
      <c r="AH27" s="53"/>
      <c r="AI27" s="27"/>
      <c r="AJ27" s="27"/>
      <c r="AK27" s="41" t="s">
        <v>187</v>
      </c>
      <c r="AL27" s="27"/>
      <c r="AM27" s="53"/>
      <c r="AN27" s="27"/>
      <c r="AO27" s="27"/>
      <c r="AP27" s="69">
        <v>1</v>
      </c>
      <c r="AQ27" s="73">
        <f>IFERROR(W27+AB27+AG27+AL27,0)</f>
        <v>1</v>
      </c>
      <c r="AR27" s="70">
        <f>IF(AQ27/AP27&gt;100%,100%,AQ27/AP27)</f>
        <v>1</v>
      </c>
      <c r="AS27" s="77" t="s">
        <v>188</v>
      </c>
    </row>
    <row r="28" spans="1:45" s="43" customFormat="1" ht="120" x14ac:dyDescent="0.25">
      <c r="A28" s="33">
        <v>3</v>
      </c>
      <c r="B28" s="27" t="s">
        <v>65</v>
      </c>
      <c r="C28" s="27" t="s">
        <v>175</v>
      </c>
      <c r="D28" s="33" t="s">
        <v>189</v>
      </c>
      <c r="E28" s="44" t="s">
        <v>190</v>
      </c>
      <c r="F28" s="44" t="s">
        <v>145</v>
      </c>
      <c r="G28" s="44" t="s">
        <v>191</v>
      </c>
      <c r="H28" s="44" t="s">
        <v>192</v>
      </c>
      <c r="I28" s="44" t="s">
        <v>111</v>
      </c>
      <c r="J28" s="44" t="s">
        <v>102</v>
      </c>
      <c r="K28" s="44" t="s">
        <v>191</v>
      </c>
      <c r="L28" s="51">
        <v>1</v>
      </c>
      <c r="M28" s="51">
        <v>1</v>
      </c>
      <c r="N28" s="51">
        <v>1</v>
      </c>
      <c r="O28" s="51">
        <v>1</v>
      </c>
      <c r="P28" s="51">
        <v>1</v>
      </c>
      <c r="Q28" s="44" t="s">
        <v>193</v>
      </c>
      <c r="R28" s="44" t="s">
        <v>194</v>
      </c>
      <c r="S28" s="44" t="s">
        <v>195</v>
      </c>
      <c r="T28" s="44" t="s">
        <v>153</v>
      </c>
      <c r="U28" s="44" t="s">
        <v>184</v>
      </c>
      <c r="V28" s="72">
        <v>1</v>
      </c>
      <c r="W28" s="73">
        <f>5/11</f>
        <v>0.45454545454545453</v>
      </c>
      <c r="X28" s="70">
        <f>IF(W28/V28&gt;100%,100%,W28/V28)</f>
        <v>0.45454545454545453</v>
      </c>
      <c r="Y28" s="27" t="s">
        <v>214</v>
      </c>
      <c r="Z28" s="27" t="s">
        <v>213</v>
      </c>
      <c r="AA28" s="42">
        <v>1</v>
      </c>
      <c r="AB28" s="27"/>
      <c r="AC28" s="27">
        <v>0</v>
      </c>
      <c r="AD28" s="27"/>
      <c r="AE28" s="27"/>
      <c r="AF28" s="42">
        <v>1</v>
      </c>
      <c r="AG28" s="27"/>
      <c r="AH28" s="53">
        <v>0</v>
      </c>
      <c r="AI28" s="27"/>
      <c r="AJ28" s="27"/>
      <c r="AK28" s="42">
        <v>1</v>
      </c>
      <c r="AL28" s="27"/>
      <c r="AM28" s="53">
        <v>0</v>
      </c>
      <c r="AN28" s="27"/>
      <c r="AO28" s="27"/>
      <c r="AP28" s="72">
        <v>1</v>
      </c>
      <c r="AQ28" s="73">
        <f>IFERROR(AVERAGE(W28,AB28,AG28,AL28)*0.25,0)</f>
        <v>0.11363636363636363</v>
      </c>
      <c r="AR28" s="70">
        <f>IF(AQ28/AP28&gt;100%,100%,AQ28/AP28)</f>
        <v>0.11363636363636363</v>
      </c>
      <c r="AS28" s="78" t="s">
        <v>215</v>
      </c>
    </row>
    <row r="29" spans="1:45" s="43" customFormat="1" ht="90" x14ac:dyDescent="0.25">
      <c r="A29" s="33">
        <v>3</v>
      </c>
      <c r="B29" s="27" t="s">
        <v>65</v>
      </c>
      <c r="C29" s="27" t="s">
        <v>196</v>
      </c>
      <c r="D29" s="33" t="s">
        <v>197</v>
      </c>
      <c r="E29" s="27" t="s">
        <v>198</v>
      </c>
      <c r="F29" s="27" t="s">
        <v>145</v>
      </c>
      <c r="G29" s="27" t="s">
        <v>199</v>
      </c>
      <c r="H29" s="27" t="s">
        <v>200</v>
      </c>
      <c r="I29" s="27" t="s">
        <v>201</v>
      </c>
      <c r="J29" s="28" t="s">
        <v>120</v>
      </c>
      <c r="K29" s="28" t="s">
        <v>199</v>
      </c>
      <c r="L29" s="50">
        <v>0</v>
      </c>
      <c r="M29" s="50">
        <v>1</v>
      </c>
      <c r="N29" s="50">
        <v>0</v>
      </c>
      <c r="O29" s="50">
        <v>0</v>
      </c>
      <c r="P29" s="50">
        <v>1</v>
      </c>
      <c r="Q29" s="27" t="s">
        <v>56</v>
      </c>
      <c r="R29" s="27" t="s">
        <v>199</v>
      </c>
      <c r="S29" s="27" t="s">
        <v>202</v>
      </c>
      <c r="T29" s="27" t="s">
        <v>153</v>
      </c>
      <c r="U29" s="27" t="s">
        <v>203</v>
      </c>
      <c r="V29" s="66">
        <v>0</v>
      </c>
      <c r="W29" s="67" t="s">
        <v>61</v>
      </c>
      <c r="X29" s="68" t="s">
        <v>61</v>
      </c>
      <c r="Y29" s="27" t="s">
        <v>62</v>
      </c>
      <c r="Z29" s="27" t="s">
        <v>63</v>
      </c>
      <c r="AA29" s="41">
        <v>1</v>
      </c>
      <c r="AB29" s="27"/>
      <c r="AC29" s="27">
        <v>0</v>
      </c>
      <c r="AD29" s="27"/>
      <c r="AE29" s="27"/>
      <c r="AF29" s="41">
        <v>0</v>
      </c>
      <c r="AG29" s="27"/>
      <c r="AH29" s="53" t="e">
        <v>#DIV/0!</v>
      </c>
      <c r="AI29" s="27"/>
      <c r="AJ29" s="27"/>
      <c r="AK29" s="41">
        <v>0</v>
      </c>
      <c r="AL29" s="27"/>
      <c r="AM29" s="53" t="e">
        <v>#DIV/0!</v>
      </c>
      <c r="AN29" s="27"/>
      <c r="AO29" s="27"/>
      <c r="AP29" s="67">
        <v>1</v>
      </c>
      <c r="AQ29" s="76">
        <f>IFERROR(W29+AB29+AG29+AL29,0)</f>
        <v>0</v>
      </c>
      <c r="AR29" s="70">
        <v>0</v>
      </c>
      <c r="AS29" s="27" t="s">
        <v>64</v>
      </c>
    </row>
    <row r="30" spans="1:45" s="43" customFormat="1" ht="105" x14ac:dyDescent="0.25">
      <c r="A30" s="33">
        <v>3</v>
      </c>
      <c r="B30" s="27" t="s">
        <v>65</v>
      </c>
      <c r="C30" s="27" t="s">
        <v>196</v>
      </c>
      <c r="D30" s="33" t="s">
        <v>204</v>
      </c>
      <c r="E30" s="27" t="s">
        <v>205</v>
      </c>
      <c r="F30" s="27" t="s">
        <v>145</v>
      </c>
      <c r="G30" s="27" t="s">
        <v>206</v>
      </c>
      <c r="H30" s="27" t="s">
        <v>207</v>
      </c>
      <c r="I30" s="27" t="s">
        <v>201</v>
      </c>
      <c r="J30" s="28" t="s">
        <v>120</v>
      </c>
      <c r="K30" s="28" t="s">
        <v>206</v>
      </c>
      <c r="L30" s="52">
        <v>0</v>
      </c>
      <c r="M30" s="52">
        <v>0</v>
      </c>
      <c r="N30" s="52">
        <v>0</v>
      </c>
      <c r="O30" s="52">
        <v>1</v>
      </c>
      <c r="P30" s="52">
        <v>1</v>
      </c>
      <c r="Q30" s="27" t="s">
        <v>56</v>
      </c>
      <c r="R30" s="27" t="s">
        <v>208</v>
      </c>
      <c r="S30" s="27" t="s">
        <v>209</v>
      </c>
      <c r="T30" s="27" t="s">
        <v>153</v>
      </c>
      <c r="U30" s="27" t="s">
        <v>203</v>
      </c>
      <c r="V30" s="66">
        <v>0</v>
      </c>
      <c r="W30" s="67" t="s">
        <v>61</v>
      </c>
      <c r="X30" s="68" t="s">
        <v>61</v>
      </c>
      <c r="Y30" s="27" t="s">
        <v>62</v>
      </c>
      <c r="Z30" s="27" t="s">
        <v>63</v>
      </c>
      <c r="AA30" s="41">
        <v>0</v>
      </c>
      <c r="AB30" s="27"/>
      <c r="AC30" s="27" t="e">
        <v>#DIV/0!</v>
      </c>
      <c r="AD30" s="27"/>
      <c r="AE30" s="27"/>
      <c r="AF30" s="41">
        <v>0</v>
      </c>
      <c r="AG30" s="27"/>
      <c r="AH30" s="53" t="e">
        <v>#DIV/0!</v>
      </c>
      <c r="AI30" s="27"/>
      <c r="AJ30" s="27"/>
      <c r="AK30" s="41">
        <v>1</v>
      </c>
      <c r="AL30" s="27"/>
      <c r="AM30" s="53">
        <v>0</v>
      </c>
      <c r="AN30" s="27"/>
      <c r="AO30" s="27"/>
      <c r="AP30" s="67">
        <v>1</v>
      </c>
      <c r="AQ30" s="76">
        <f>IFERROR(W30+AB30+AG30+AL30,0)</f>
        <v>0</v>
      </c>
      <c r="AR30" s="70">
        <v>0</v>
      </c>
      <c r="AS30" s="27" t="s">
        <v>64</v>
      </c>
    </row>
    <row r="31" spans="1:45" s="5" customFormat="1" ht="15.75" x14ac:dyDescent="0.25">
      <c r="A31" s="10"/>
      <c r="B31" s="10"/>
      <c r="C31" s="10"/>
      <c r="D31" s="10"/>
      <c r="E31" s="11" t="s">
        <v>210</v>
      </c>
      <c r="F31" s="11"/>
      <c r="G31" s="11"/>
      <c r="H31" s="11"/>
      <c r="I31" s="11"/>
      <c r="J31" s="11"/>
      <c r="K31" s="11"/>
      <c r="L31" s="12"/>
      <c r="M31" s="12"/>
      <c r="N31" s="12"/>
      <c r="O31" s="12"/>
      <c r="P31" s="12"/>
      <c r="Q31" s="11"/>
      <c r="R31" s="10"/>
      <c r="S31" s="10"/>
      <c r="T31" s="10"/>
      <c r="U31" s="10"/>
      <c r="V31" s="12"/>
      <c r="W31" s="12"/>
      <c r="X31" s="56">
        <f>AVERAGE(X27,X28)*20%</f>
        <v>0.14545454545454548</v>
      </c>
      <c r="Y31" s="10"/>
      <c r="Z31" s="10"/>
      <c r="AA31" s="12"/>
      <c r="AB31" s="12"/>
      <c r="AC31" s="14" t="e">
        <f>AVERAGE(AC24:AC30)*20%</f>
        <v>#DIV/0!</v>
      </c>
      <c r="AD31" s="10"/>
      <c r="AE31" s="10"/>
      <c r="AF31" s="12"/>
      <c r="AG31" s="12"/>
      <c r="AH31" s="14" t="e">
        <f>AVERAGE(AH24:AH30)*20%</f>
        <v>#VALUE!</v>
      </c>
      <c r="AI31" s="10"/>
      <c r="AJ31" s="10"/>
      <c r="AK31" s="12"/>
      <c r="AL31" s="12"/>
      <c r="AM31" s="56" t="e">
        <f>AVERAGE(AM24:AM30)*20%</f>
        <v>#DIV/0!</v>
      </c>
      <c r="AN31" s="10"/>
      <c r="AO31" s="10"/>
      <c r="AP31" s="17"/>
      <c r="AQ31" s="17"/>
      <c r="AR31" s="56">
        <f>AVERAGE(AR27,AR28)*20%</f>
        <v>0.11136363636363636</v>
      </c>
      <c r="AS31" s="10"/>
    </row>
    <row r="32" spans="1:45" s="9" customFormat="1" ht="18.75" x14ac:dyDescent="0.3">
      <c r="A32" s="6"/>
      <c r="B32" s="6"/>
      <c r="C32" s="6"/>
      <c r="D32" s="6"/>
      <c r="E32" s="7" t="s">
        <v>211</v>
      </c>
      <c r="F32" s="6"/>
      <c r="G32" s="6"/>
      <c r="H32" s="6"/>
      <c r="I32" s="6"/>
      <c r="J32" s="6"/>
      <c r="K32" s="6"/>
      <c r="L32" s="8"/>
      <c r="M32" s="8"/>
      <c r="N32" s="8"/>
      <c r="O32" s="8"/>
      <c r="P32" s="8"/>
      <c r="Q32" s="6"/>
      <c r="R32" s="6"/>
      <c r="S32" s="6"/>
      <c r="T32" s="6"/>
      <c r="U32" s="6"/>
      <c r="V32" s="8"/>
      <c r="W32" s="8"/>
      <c r="X32" s="58">
        <f>X23+X31</f>
        <v>0.86194837261503943</v>
      </c>
      <c r="Y32" s="6"/>
      <c r="Z32" s="6"/>
      <c r="AA32" s="8"/>
      <c r="AB32" s="8"/>
      <c r="AC32" s="19" t="e">
        <f>AC23+AC31</f>
        <v>#DIV/0!</v>
      </c>
      <c r="AD32" s="6"/>
      <c r="AE32" s="6"/>
      <c r="AF32" s="8"/>
      <c r="AG32" s="8"/>
      <c r="AH32" s="19" t="e">
        <f>AH23+AH31</f>
        <v>#VALUE!</v>
      </c>
      <c r="AI32" s="6"/>
      <c r="AJ32" s="6"/>
      <c r="AK32" s="8"/>
      <c r="AL32" s="8"/>
      <c r="AM32" s="19" t="e">
        <f>AM23+AM31</f>
        <v>#DIV/0!</v>
      </c>
      <c r="AN32" s="6"/>
      <c r="AO32" s="6"/>
      <c r="AP32" s="18"/>
      <c r="AQ32" s="18"/>
      <c r="AR32" s="58">
        <f>AR23+AR31</f>
        <v>0.34171794036208836</v>
      </c>
      <c r="AS32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3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F31:F1048576 F13:F23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25</v>
      </c>
    </row>
    <row r="2" spans="1:1" x14ac:dyDescent="0.25">
      <c r="A2" t="s">
        <v>50</v>
      </c>
    </row>
    <row r="3" spans="1:1" x14ac:dyDescent="0.25">
      <c r="A3" t="s">
        <v>108</v>
      </c>
    </row>
    <row r="4" spans="1:1" x14ac:dyDescent="0.25">
      <c r="A4" t="s">
        <v>145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20579370-E410-4870-9227-911559555B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2025-05-26T22:17:39Z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