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D:\USUARIOS\Diego Buelvas\Downloads\"/>
    </mc:Choice>
  </mc:AlternateContent>
  <xr:revisionPtr revIDLastSave="0" documentId="13_ncr:1_{0B4E0048-D9AA-4EBC-AF57-DB2FD6FCD437}" xr6:coauthVersionLast="47" xr6:coauthVersionMax="47" xr10:uidLastSave="{00000000-0000-0000-0000-000000000000}"/>
  <bookViews>
    <workbookView xWindow="-120" yWindow="-120" windowWidth="20730" windowHeight="11040" xr2:uid="{00000000-000D-0000-FFFF-FFFF00000000}"/>
  </bookViews>
  <sheets>
    <sheet name="Hoja1" sheetId="1" r:id="rId1"/>
    <sheet name="Listas" sheetId="2" state="hidden" r:id="rId2"/>
  </sheets>
  <definedNames>
    <definedName name="_xlnm._FilterDatabase" localSheetId="0" hidden="1">Hoja1!$G$11:$G$15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1" i="1" l="1"/>
  <c r="AT16" i="1"/>
  <c r="AO16" i="1"/>
  <c r="AJ16" i="1"/>
  <c r="AE16" i="1"/>
  <c r="Z16" i="1"/>
  <c r="T15" i="1"/>
  <c r="T14" i="1"/>
  <c r="AR14" i="1" s="1"/>
  <c r="T13" i="1"/>
  <c r="AR13" i="1" s="1"/>
  <c r="T12" i="1"/>
  <c r="AR12" i="1" s="1"/>
  <c r="T11" i="1"/>
  <c r="AR11" i="1"/>
  <c r="AM12" i="1"/>
  <c r="AO12" i="1" s="1"/>
  <c r="AM13" i="1"/>
  <c r="AM14" i="1"/>
  <c r="AM15" i="1"/>
  <c r="AM11" i="1"/>
  <c r="AO11" i="1" s="1"/>
  <c r="AM18" i="1"/>
  <c r="AO18" i="1" s="1"/>
  <c r="AM19" i="1"/>
  <c r="AO19" i="1" s="1"/>
  <c r="AM20" i="1"/>
  <c r="AO20" i="1" s="1"/>
  <c r="AM17" i="1"/>
  <c r="AR17" i="1" s="1"/>
  <c r="AT17" i="1" s="1"/>
  <c r="AJ17" i="1"/>
  <c r="AH18" i="1"/>
  <c r="AJ18" i="1" s="1"/>
  <c r="AJ21" i="1" s="1"/>
  <c r="AH19" i="1"/>
  <c r="AJ19" i="1" s="1"/>
  <c r="AH20" i="1"/>
  <c r="AJ20" i="1" s="1"/>
  <c r="AH17" i="1"/>
  <c r="AE17" i="1"/>
  <c r="Z18" i="1"/>
  <c r="Z19" i="1"/>
  <c r="Z20" i="1"/>
  <c r="X13" i="1"/>
  <c r="Z13" i="1" s="1"/>
  <c r="X14" i="1"/>
  <c r="Z14" i="1" s="1"/>
  <c r="X15" i="1"/>
  <c r="Z15" i="1" s="1"/>
  <c r="X12" i="1"/>
  <c r="Z12" i="1" s="1"/>
  <c r="X11" i="1"/>
  <c r="Z11" i="1" s="1"/>
  <c r="AR15" i="1"/>
  <c r="AC18" i="1"/>
  <c r="AE18" i="1" s="1"/>
  <c r="AC19" i="1"/>
  <c r="AE19" i="1" s="1"/>
  <c r="AC20" i="1"/>
  <c r="AE20" i="1" s="1"/>
  <c r="AE21" i="1" s="1"/>
  <c r="AC17" i="1"/>
  <c r="X18" i="1"/>
  <c r="AR18" i="1" s="1"/>
  <c r="AT18" i="1" s="1"/>
  <c r="X19" i="1"/>
  <c r="X20" i="1"/>
  <c r="AR20" i="1" s="1"/>
  <c r="AT20" i="1" s="1"/>
  <c r="X17" i="1"/>
  <c r="Z17" i="1" s="1"/>
  <c r="AS14" i="1"/>
  <c r="AO14" i="1"/>
  <c r="AH14" i="1"/>
  <c r="AJ14" i="1" s="1"/>
  <c r="AC14" i="1"/>
  <c r="AE14" i="1" s="1"/>
  <c r="AS15" i="1"/>
  <c r="AS13" i="1"/>
  <c r="AS12" i="1"/>
  <c r="AC12" i="1"/>
  <c r="AE12" i="1" s="1"/>
  <c r="AS11" i="1"/>
  <c r="AO15" i="1"/>
  <c r="AH15" i="1"/>
  <c r="AJ15" i="1" s="1"/>
  <c r="AH13" i="1"/>
  <c r="AJ13" i="1" s="1"/>
  <c r="AH12" i="1"/>
  <c r="AJ12" i="1" s="1"/>
  <c r="AH11" i="1"/>
  <c r="AJ11" i="1" s="1"/>
  <c r="AC11" i="1"/>
  <c r="AE11" i="1" s="1"/>
  <c r="AJ22" i="1" l="1"/>
  <c r="AR19" i="1"/>
  <c r="AT19" i="1" s="1"/>
  <c r="AO17" i="1"/>
  <c r="AO21" i="1" s="1"/>
  <c r="AT21" i="1"/>
  <c r="AO13" i="1"/>
  <c r="AT11" i="1"/>
  <c r="AC13" i="1"/>
  <c r="AE13" i="1" s="1"/>
  <c r="AC15" i="1"/>
  <c r="AE15" i="1" s="1"/>
  <c r="AT14" i="1"/>
  <c r="AT12" i="1"/>
  <c r="AT15" i="1"/>
  <c r="AT13" i="1"/>
  <c r="Z22" i="1"/>
  <c r="AT22" i="1" l="1"/>
  <c r="AO22" i="1"/>
  <c r="AE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B10" authorId="0" shapeId="0" xr:uid="{00000000-0006-0000-0100-00000A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L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M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N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<sst xmlns="http://schemas.openxmlformats.org/spreadsheetml/2006/main" count="347" uniqueCount="230">
  <si>
    <t>DEPENDENCIAS ASOCIADAS</t>
  </si>
  <si>
    <t>CONTROL DE CAMBIOS</t>
  </si>
  <si>
    <t>VERSIÓN</t>
  </si>
  <si>
    <t>FECHA</t>
  </si>
  <si>
    <t>DESCRIPCIÓN</t>
  </si>
  <si>
    <t>META</t>
  </si>
  <si>
    <t>PLANEACIÓN DEL DESARROLLO</t>
  </si>
  <si>
    <t>PROYECTO DE INVERSIÓN</t>
  </si>
  <si>
    <t>MODELO INTEGRADO DE PLANEACIÓN Y GESTIÓN</t>
  </si>
  <si>
    <t>INDICADOR</t>
  </si>
  <si>
    <t>PROGRAMACIÓN</t>
  </si>
  <si>
    <t>RESULTADO</t>
  </si>
  <si>
    <t>I TRIMESTRE</t>
  </si>
  <si>
    <t>II TRIMESTRE</t>
  </si>
  <si>
    <t>III TRIMESTRE</t>
  </si>
  <si>
    <t>IV TRIMESTRE</t>
  </si>
  <si>
    <t>ACUMULADO VIGENCIA</t>
  </si>
  <si>
    <t>No. META</t>
  </si>
  <si>
    <t>NOMBRE META</t>
  </si>
  <si>
    <t>OBJETIVO PDD</t>
  </si>
  <si>
    <t>PROGRAMA PDD</t>
  </si>
  <si>
    <t>META PDD</t>
  </si>
  <si>
    <t>DIMENSIÓN</t>
  </si>
  <si>
    <t>POLÍTICA</t>
  </si>
  <si>
    <t>TIPO INDICADOR</t>
  </si>
  <si>
    <t>NOMBRE INDICADOR</t>
  </si>
  <si>
    <t>UNIDAD DE MEDIDA</t>
  </si>
  <si>
    <t>LÍNEA BASE</t>
  </si>
  <si>
    <t>FÓRMULA INDICADOR</t>
  </si>
  <si>
    <t>TIPO PROGRAMACIÓN</t>
  </si>
  <si>
    <t>I TRI</t>
  </si>
  <si>
    <t>II TRI</t>
  </si>
  <si>
    <t>III TRI</t>
  </si>
  <si>
    <t>IV TRI</t>
  </si>
  <si>
    <t>TOTAL VIGENCIA</t>
  </si>
  <si>
    <t>ENTREGABLE</t>
  </si>
  <si>
    <t>FUENTE DE INFORMACIÓN</t>
  </si>
  <si>
    <t>RESPONSABLE</t>
  </si>
  <si>
    <t>PROGRAMADO</t>
  </si>
  <si>
    <t>EJECUTADO</t>
  </si>
  <si>
    <t>ANÁLISIS</t>
  </si>
  <si>
    <t xml:space="preserve">EVIDENCIA </t>
  </si>
  <si>
    <t>MT1</t>
  </si>
  <si>
    <t>Bogotá confía en su gobierno</t>
  </si>
  <si>
    <t>5.33. Fortalecimiento institucional para un gobierno confiable  </t>
  </si>
  <si>
    <t>Constituir (3) componentes de fortalecimiento institucional para las Alcaldías Locales y su gestión del desarrollo local desde un enfoque de interseccionalidad  </t>
  </si>
  <si>
    <t>7952 - Fortalecimiento institucional de la gestión local en las localidades de Bogotá D.C.</t>
  </si>
  <si>
    <t xml:space="preserve">PEI - Fortalecer la articulación de la administración pública central y local para una gestión local y policiva más efectiva y transparente. </t>
  </si>
  <si>
    <t>Gestión con Valores para Resultados</t>
  </si>
  <si>
    <t>No Aplica</t>
  </si>
  <si>
    <t>Eficacia</t>
  </si>
  <si>
    <t>Creciente</t>
  </si>
  <si>
    <t>SGL - Subsecretaría de Gestión Local</t>
  </si>
  <si>
    <t>MT2</t>
  </si>
  <si>
    <t>Política 15. Seguimiento y evaluación de la gestión institucional</t>
  </si>
  <si>
    <t>Suma</t>
  </si>
  <si>
    <t>MT3</t>
  </si>
  <si>
    <t>MT4</t>
  </si>
  <si>
    <t>Política 11. Transparencia, acceso a la información pública y lucha contra la corrupción</t>
  </si>
  <si>
    <t>DGDL - Dirección para la Gestión del Desarrollo Local</t>
  </si>
  <si>
    <t>MT5</t>
  </si>
  <si>
    <t>Política 4. Gestión Presupuestal y Eficiencia del Gasto Público</t>
  </si>
  <si>
    <t>Subtotal Metas Técnicas (80%)</t>
  </si>
  <si>
    <t>MTS1</t>
  </si>
  <si>
    <t>Obtener un (1) sello "Gobierno Sostenible"  por el cumplimiento de los criterios establecidos por la Oficina Asesora de Planeación en el marco del Sistema de Gestión Ambiental y Energético</t>
  </si>
  <si>
    <t>Implementar 1 estrategia para fortalecimiento de la gestión institucional y operativa  </t>
  </si>
  <si>
    <t>8179 - Fortalecimiento de la gestión administrativa y operativa de la Secretaria Distrital de Gobierno Bogotá D.C.</t>
  </si>
  <si>
    <t>PEI - Propiciar la revolución del servicio con criterios de calidad, calidez, eficacia, oportunidad, sostenibilidad y transformación digital.</t>
  </si>
  <si>
    <t>Direccionamiento Estratégico y Planeación</t>
  </si>
  <si>
    <t>Política 3. Planeación institucional</t>
  </si>
  <si>
    <t>Sello "Gobierno Sostenible"</t>
  </si>
  <si>
    <t>Sello</t>
  </si>
  <si>
    <t>No. de criterios cumplidos /No. cumplidos establecidos</t>
  </si>
  <si>
    <t xml:space="preserve">Un sello </t>
  </si>
  <si>
    <t xml:space="preserve">Herramienta caificación criterios </t>
  </si>
  <si>
    <t>Reporte: OAP - Oficina Asesora de Planeación (Gestión Ambiental)
Ejecución: Procesos de Gestión de Nivel Central</t>
  </si>
  <si>
    <t>MTS2</t>
  </si>
  <si>
    <t xml:space="preserve">Realizar una (1) jornada de revisión de de actualización documental de los procesos para la siguiente vigencia. </t>
  </si>
  <si>
    <t>Evaluación de Resultados</t>
  </si>
  <si>
    <t>Política 6. Fortalecimiento organizacional y simplificación de procesos</t>
  </si>
  <si>
    <t xml:space="preserve">Jornadas realizadas de revisión de de actualización documental de todos los procesos  para la siguiente vigencia. </t>
  </si>
  <si>
    <t>Jornadas</t>
  </si>
  <si>
    <t xml:space="preserve">Número de jornadas realizadas de revisión de actualización documental de  los  procesos para la siguiente vigencia / Número de jornadas programadas de revisión de actualización documental de  los  procesos para la siguiente vigencia. </t>
  </si>
  <si>
    <t>Evidencia de reunión</t>
  </si>
  <si>
    <t>Reporte de realización de la  jornada revisión de actualización documental de los procesos para la siguiente vigencia por parte de la OAP.</t>
  </si>
  <si>
    <t>Reporte: OAP - Oficina Asesora de Planeación (Procesos de Gestión)
Ejecución: Procesos de Gestión de Nivel Central</t>
  </si>
  <si>
    <t>MTS3</t>
  </si>
  <si>
    <t>Dar respuesta al 100% de los requerimientos ciudadanos asignados a los procesos de nivel central con corte a 31 de diciembre de 2025 tipificadas como Derechos de Petición registradas en el aplicativo Bogotá Te Escucha y gestor documental ORFEO</t>
  </si>
  <si>
    <t>5.32. Gobierno abierto, íntegro, transparente y corresponsable  </t>
  </si>
  <si>
    <t>Ejecutar 12 acciones que garanticen atención a la ciudadanía transparencia anticorrupción y acceso a la información en el marco de las políticas públicas existentes.  </t>
  </si>
  <si>
    <t>8037 - Implementación de acciones orientadas a la gestión pública efectiva y transparente en la Secretaria Distrital de Gobierno de Bogotá D.C.</t>
  </si>
  <si>
    <t>Política 7. Servicio al Ciudadano</t>
  </si>
  <si>
    <t>Porcentaje de requerimientos ciudadanos con respuesta definitiva</t>
  </si>
  <si>
    <t>Porcentaje</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</si>
  <si>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</si>
  <si>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</si>
  <si>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</si>
  <si>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</si>
  <si>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Reporte: SGI-SAC Subsecretaría de Gestión Institucional (Servicio de Atención a la Ciudadanía)
Ejecución: Procesos de Gestión de Nivel Central</t>
  </si>
  <si>
    <t>MTS4</t>
  </si>
  <si>
    <t>Gestionar oportunamente el 100% de los requerimientos  que se tipifiquen como derecho de petición ciudadano en los aplicativos Bogotá Te Escucha y  ORFEO, que  sean asignados a los procesos del Nivel Central durante la vigencia 2026.</t>
  </si>
  <si>
    <t>Eficiencia</t>
  </si>
  <si>
    <t>Porcentaje de requerimientos ciudadanos  gestionados dentro del término de ley.</t>
  </si>
  <si>
    <t>100% en 2026</t>
  </si>
  <si>
    <t>No. de peticiones gestionadas en los términos de ley / No. Requerimientos recibidos en la vigencia 2026 que deben tener respuesta</t>
  </si>
  <si>
    <t>Constante</t>
  </si>
  <si>
    <t>Política 12. Seguridad Digital</t>
  </si>
  <si>
    <t>Subtotal Metas Transversales (20%)</t>
  </si>
  <si>
    <t>TOTAL PLAN DE GESTIÓN (100%)</t>
  </si>
  <si>
    <t>DEPENDENCIAS</t>
  </si>
  <si>
    <t>PROGRAMAS PDD</t>
  </si>
  <si>
    <t>METAS PDD</t>
  </si>
  <si>
    <t>PROYECTOS DE INVERSIÓN</t>
  </si>
  <si>
    <t>OBJETIVO ESTRATÉGICO</t>
  </si>
  <si>
    <t>DIMENSIONES MIPG</t>
  </si>
  <si>
    <t>POLÍTICAS MIPG</t>
  </si>
  <si>
    <t>Despacho SDG</t>
  </si>
  <si>
    <t>Bogotá avanza en su seguridad</t>
  </si>
  <si>
    <t>1.01. Diálogo social y cultura ciudadana para la convivencia pacífica y la recuperación de la confianza  </t>
  </si>
  <si>
    <t>Proferir 1.608.200 fallos de fondo en primera instancia de los expedientes de policía por comportamientos contrarios a la convivencia en el marco del Código Nacional de Seguridad y Convivencia Ciudadana  </t>
  </si>
  <si>
    <t xml:space="preserve">PEI - Fortalecer la identidad de ciudad mediante la comunicación estratégica y la innovación publica y social, generando cambios comportamentales y valor público. </t>
  </si>
  <si>
    <t>Talento Humano</t>
  </si>
  <si>
    <t>Política 1. Gestión Estratégica del Talento Humano</t>
  </si>
  <si>
    <t>OAP - Oficina Asesora de Planeación</t>
  </si>
  <si>
    <t>Bogotá confía en su bienestar</t>
  </si>
  <si>
    <t>2.13. Bogotá, un territorio de paz y reconciliación en donde todos puedan volver a empezar  </t>
  </si>
  <si>
    <t>Fortalecer un (1) programa de atención integral en el marco del diálogo social y la convivencia, articulando acciones con las organizaciones de DDHH para la atención de situaciones de convivencia y conflictividad social en Bogotá.  </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</si>
  <si>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</si>
  <si>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</si>
  <si>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Política 2. Integridad</t>
  </si>
  <si>
    <t>OAC - Oficina Asesora de Comunicaciones</t>
  </si>
  <si>
    <t>2.12. Bogotá cuida a su gente  </t>
  </si>
  <si>
    <t>Fortalecer un (1) programa junto con sus estrategias para el fomento de la cultura ciudadana la convivencia y la prevención de las violencias asociadas al fútbol  </t>
  </si>
  <si>
    <t>7988 - Fortalecimiento de la capacidad institucional y de los actores sociales para la garantía, promoción y protección de los derechos humanos y de libertad religiosa y de conciencia en Bogotá D.C.</t>
  </si>
  <si>
    <t>Efectividad</t>
  </si>
  <si>
    <t>OCI - Oficina de Control Interno</t>
  </si>
  <si>
    <t>5.39. Camino hacia una democracia deliberativa con un gobierno cercano a la gente y con participación ciudadana  </t>
  </si>
  <si>
    <t>Atender el 100% de las personas que ingresan a las rutas de prevención de vulneraciones de los derechos humanos de mujeres, personas de los sectores sociales LGBTI, víctimas de trata de personas, víctimas de abuso de autoridad, defensores y defensoras de derechos humanos, población en proceso de reintegración o reincorporación y a la atención de derechos fundamentales de religión culto y conciencia; atendiendo las recomendaciones de las alertas tempranas.  </t>
  </si>
  <si>
    <t>7993 - Fortalecimiento del tejido social y la reconstrucción de la confianza con la ciudadanía para promover la cultura de la convivencia basada en el diálogo</t>
  </si>
  <si>
    <t>Decreciente</t>
  </si>
  <si>
    <t>OCDI - Oficina de Control Disciplinario Interno</t>
  </si>
  <si>
    <t>Adoptar en las 20 localidades el Sistema Distrital de Derechos Humanos en el marco de las acciones de la política pública Integral de Derechos Humanos, de la política sobre la Lucha contra la Trata de Personas, y la política pública para la Población Migrante Internacional.  </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</si>
  <si>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</si>
  <si>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</si>
  <si>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Información y Comunicación</t>
  </si>
  <si>
    <t>Política 5. Compras y Contratación Pública</t>
  </si>
  <si>
    <t>DRP - Dirección de Relaciones Políticas</t>
  </si>
  <si>
    <t>Formar 16.000 personas en el programa de educación en derechos humanos para la paz, reconciliación y promoción integral de derechos humanos, a través del conocimiento de las artes y los saberes populares, impulsando estrategias de profesionalización de lideres sociales  </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</si>
  <si>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</si>
  <si>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</si>
  <si>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Gestión del Conocimiento y la Innovación</t>
  </si>
  <si>
    <t>DJ - Dirección Jurídica</t>
  </si>
  <si>
    <t>5.36. Innovación Pública para la generación de confianza ciudadana  </t>
  </si>
  <si>
    <t>Ejecutar 14 iniciativas que garanticen el ejercicio de las libertades fundamentales de religión culto y conciencia en el marco de la política pública existente  </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</si>
  <si>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</si>
  <si>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</si>
  <si>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Control Interno</t>
  </si>
  <si>
    <t>DGAEP - Dirección para la Gestión Administrativa Especial de Policía</t>
  </si>
  <si>
    <t>Desarrollar una (1) estrategia para promover la implementación del enfoque diferencial étnico y el desarrollo de procesos de gestión de conocimiento sobre los grupos étnicos en la ciudad, como medidas para combatir el racismo y la discriminación, con un enfoque de mujer, género, familia y generaciones  </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</si>
  <si>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</si>
  <si>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</si>
  <si>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Política 8. Simplificación, Racionalización y Estandarización de trámites</t>
  </si>
  <si>
    <t>Prestar 40.000 atenciones con enfoque diferencial, de mujer, género, familia y generaciones a las personas que soliciten los servicios brindados en los espacios de atención apropiación cultural y reconocimiento de procesos organizativos de los grupos étnicos en Bogotá.  </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</si>
  <si>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</si>
  <si>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9. Participación Ciudadana en la Gestión Pública</t>
  </si>
  <si>
    <t>Implementar el 100% de los productos a cargo del Secretaría Distrital de Gobierno consignados en los planes de acción de las Políticas Públicas para los pueblos y comunidades Indígenas, así como su capítulo Muisca, para el pueblo Rrom o Gitano, comunidades Negras, Afrocolombianos, y su capítulo Palenquero y para la comunidad raizal para el periodo 2024-2028.  </t>
  </si>
  <si>
    <t>8048 - Fortalecimiento Tecnológico para una Administración Más Eficiente en la Secretaría Distrital de Gobierno Bogotá D.C.</t>
  </si>
  <si>
    <t>Política 10. Gobierno Digital</t>
  </si>
  <si>
    <t>DGP - Dirección para la Gestión Policiva</t>
  </si>
  <si>
    <t>Constituir cuatro (4) módulos de atención relacionamiento y política con sentido entre la administración distrital las corporaciones de elección popular y la ciudadanía que responda de manera estratégica oportuna efectiva y resolutiva las solicitudes cotidianas normativas y logísticas para la ciudad con un enfoque de interseccionalidad.  </t>
  </si>
  <si>
    <t>SGGD - Subsecretaría de Gobernabilidad y Garantía de Derechos</t>
  </si>
  <si>
    <t>Funcionamiento</t>
  </si>
  <si>
    <t>DDH - Dirección de Derechos Humanos</t>
  </si>
  <si>
    <t>Política 13. Defensa Jurídica</t>
  </si>
  <si>
    <t>SARLC - Subdirección de Asuntos de Libertad Religiosa y de Conciencia</t>
  </si>
  <si>
    <t>Política 14. Mejora normativa</t>
  </si>
  <si>
    <t>DAE - Dirección de Asuntos Étnicos</t>
  </si>
  <si>
    <t>Fortalecer un (1) laboratorio de innovación pública que promueva el gobierno abierto y la participación ciudadana desde un enfoque de interseccionalidad.  </t>
  </si>
  <si>
    <t>SAIR - Subdirección de Asuntos Indígenas y Rrom</t>
  </si>
  <si>
    <t>Fortalecer un (1) Observatorio de Conflictividad Social y Gobernabilidad con enfoque de derechos humanos género y diferencial.  </t>
  </si>
  <si>
    <t>Política 16. Gestión Documental</t>
  </si>
  <si>
    <t>SANARP - Subdirección de Asuntos para Comunidades Negras, Afrocolombianas, Raizales y Palenqueras</t>
  </si>
  <si>
    <t>Beneficiar 37 proyectos del sector interreligioso con impacto y retribución social en el marco de la construcción de paz, tejido social, aporte social y/o entornos inspiradores en Bogotá  </t>
  </si>
  <si>
    <t>Política 17. Gestión de la Información Estadística</t>
  </si>
  <si>
    <t>DCDS - Dirección de Convivencia y Diálogo Social</t>
  </si>
  <si>
    <t>Implementar una (1) estrategia de participación ciudadana en las 20 localidades con enfoque de género, poblacional y diferencial en el marco de presupuestos participativos Gobierno Abierto de Bogotá.  </t>
  </si>
  <si>
    <t>Política 18. Gestión del Conocimiento y la Innovación</t>
  </si>
  <si>
    <t>SGI - Subdirección de Gestión Institucional</t>
  </si>
  <si>
    <t>Implementar un (1) plan de fortalecimiento a Consejos y Plataformas de Juventud  </t>
  </si>
  <si>
    <t>Política 19. Control Interno</t>
  </si>
  <si>
    <t>DGTH - Dirección de Gestión del Talento Humano</t>
  </si>
  <si>
    <t>DA - Dirección Administrativa</t>
  </si>
  <si>
    <t>DF - Dirección Financiera</t>
  </si>
  <si>
    <t>DTI - Dirección de Tecnologías e Información</t>
  </si>
  <si>
    <t>DC - Dirección de Contratación</t>
  </si>
  <si>
    <r>
      <rPr>
        <b/>
        <sz val="11"/>
        <color theme="1"/>
        <rFont val="Calibri Light"/>
        <family val="2"/>
        <scheme val="major"/>
      </rPr>
      <t xml:space="preserve">Código: </t>
    </r>
    <r>
      <rPr>
        <sz val="11"/>
        <color theme="1"/>
        <rFont val="Calibri Light"/>
        <family val="2"/>
        <scheme val="major"/>
      </rPr>
      <t xml:space="preserve">PLE-PIN-F017
</t>
    </r>
    <r>
      <rPr>
        <b/>
        <sz val="11"/>
        <color theme="1"/>
        <rFont val="Calibri Light"/>
        <family val="2"/>
        <scheme val="major"/>
      </rPr>
      <t xml:space="preserve">Versión: </t>
    </r>
    <r>
      <rPr>
        <sz val="11"/>
        <color theme="1"/>
        <rFont val="Calibri Light"/>
        <family val="2"/>
        <scheme val="major"/>
      </rPr>
      <t xml:space="preserve">08
</t>
    </r>
    <r>
      <rPr>
        <b/>
        <sz val="11"/>
        <color theme="1"/>
        <rFont val="Calibri Light"/>
        <family val="2"/>
        <scheme val="major"/>
      </rPr>
      <t xml:space="preserve">Vigencia: </t>
    </r>
    <r>
      <rPr>
        <sz val="11"/>
        <color theme="1"/>
        <rFont val="Calibri Light"/>
        <family val="2"/>
        <scheme val="major"/>
      </rPr>
      <t xml:space="preserve">XX de enero de 202X
</t>
    </r>
    <r>
      <rPr>
        <b/>
        <sz val="11"/>
        <color theme="1"/>
        <rFont val="Calibri Light"/>
        <family val="2"/>
        <scheme val="major"/>
      </rPr>
      <t xml:space="preserve">Caso HOLA: </t>
    </r>
    <r>
      <rPr>
        <sz val="11"/>
        <color theme="1"/>
        <rFont val="Calibri Light"/>
        <family val="2"/>
        <scheme val="major"/>
      </rPr>
      <t>XXXXXX</t>
    </r>
  </si>
  <si>
    <t>Publicación del plan de gestión aprobado. Caso HOLA: XXXXXX</t>
  </si>
  <si>
    <t>OBJETIVOS ESTRATÉGICOS</t>
  </si>
  <si>
    <r>
      <rPr>
        <b/>
        <sz val="14"/>
        <rFont val="Calibri Light"/>
        <family val="2"/>
        <scheme val="major"/>
      </rPr>
      <t>FORMULACIÓN Y SEGUIMIENTO DE LOS PLANES DE GESTIÓN DE LOS PROCESOS DE NIVEL CENTRAL</t>
    </r>
    <r>
      <rPr>
        <b/>
        <sz val="11"/>
        <color theme="1"/>
        <rFont val="Calibri Light"/>
        <family val="2"/>
        <scheme val="major"/>
      </rPr>
      <t xml:space="preserve">
PROCESO DE GERENCIA DE TECNOLOGÍA E INFORMACIÓN
VIGENCIA 2026</t>
    </r>
  </si>
  <si>
    <t>DIRECCIÓN DE TECNOLOGÍA E INFORMACIÓN</t>
  </si>
  <si>
    <t>Formalizar cinco (5) indicadores de gestión asociados a los dominios del Modelo de Gestión de Tecnologías de la Información, durante la vigencia 2026</t>
  </si>
  <si>
    <t>4599-Fortalecimiento a la gestión y dirección de la administración pública territorial</t>
  </si>
  <si>
    <t>SDG - SGI - Implementar 1 estrategia para fortalecimiento de la gestión institucional y operativa</t>
  </si>
  <si>
    <t xml:space="preserve">8048-Fortalecimiento Tecnológico para una Administración más Eficiente en la Secretaría Distrital de Gobierno </t>
  </si>
  <si>
    <t>3.Gestión con valores para resultados</t>
  </si>
  <si>
    <t>Número de indicadores de gestión formalizados correspondientes a los dominios del Modelo de Gestión de TI.</t>
  </si>
  <si>
    <t>Indicador</t>
  </si>
  <si>
    <t>Total de indicadores formalizados / Total de indicadores previstos</t>
  </si>
  <si>
    <t>Informe de avance formalización indicadores de gestión TIC</t>
  </si>
  <si>
    <t>Información propia de la SDG</t>
  </si>
  <si>
    <t>Dirección de Tecnología e información</t>
  </si>
  <si>
    <t>Garantizar el 96% de la disponibilidad de los servicios de la infraestructura TI (Procesamiento, almacenamiento, conectividad)</t>
  </si>
  <si>
    <t>Disponibilidad de los servicios de infraestructura TI</t>
  </si>
  <si>
    <t>Tiempo real de disponibilidad/tiempo disponibilidad programada</t>
  </si>
  <si>
    <t>Informe mensual de disponibilidad infraestructura de TI</t>
  </si>
  <si>
    <t>Indicadores reportados en los componentes de la infraestructura tecnológica</t>
  </si>
  <si>
    <t>Cumplir con el 96%  en los Acuerdos de Niveles de Servicio (ANS) en la solución de los requerimientos e incidentes  asignados a la Dirección de Tecnologías e Información mediante la Herramienta de Gestión de Servicios Hola.</t>
  </si>
  <si>
    <t xml:space="preserve"> Cumplimiento de ANS</t>
  </si>
  <si>
    <t>(Número de solicitudes solucionadas dentro de los ANS /Número total de solicitudes recibidas en el mes</t>
  </si>
  <si>
    <t>Informe mensual de cumplimiento de ANS</t>
  </si>
  <si>
    <t>Herramienta de gestión de servicios HOLA</t>
  </si>
  <si>
    <t>Instrumento diseñado</t>
  </si>
  <si>
    <t>Instrumento</t>
  </si>
  <si>
    <t>(Número de instrumentos diseñados y aprobados/ Número total de instrumentos a diseñar) x100%</t>
  </si>
  <si>
    <t>Instrumento que permita medir el nivel de satisfacción de los usuarios sobre los servicios de TI</t>
  </si>
  <si>
    <t>Aplicación instrumento medicion nivel satisfacción grupos de valor</t>
  </si>
  <si>
    <t>(Número de encuestas de satisfacción completadas /Número total de encuestas planificadas (Muestra requerida))x100%</t>
  </si>
  <si>
    <t>Informe de aplicación de un instrumeto de medición del nivel de satisfacción de los servicios de TI en la entidad</t>
  </si>
  <si>
    <t>Diseño de un (1) instrumento que permita medir el nivel de satisfacción de los usuarios sobre los servicios de TI</t>
  </si>
  <si>
    <t>Realizar la aplicación de UN (1)  instrumento que permita medir el nivel de satisfacción de los usuarios sobre los servicios de TI, con el fin de establecer la línea base que soporte la implementación de estrategias de mejora.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</si>
</sst>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23"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sz val="11"/>
      <name val="Calibri Light"/>
      <family val="2"/>
    </font>
    <font>
      <b/>
      <sz val="12"/>
      <color rgb="FF002060"/>
      <name val="Calibri Light"/>
      <family val="2"/>
      <scheme val="major"/>
    </font>
  </fonts>
  <fills count="13">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9" fontId="3" fillId="0" borderId="0" applyFont="0" applyFill="0" applyBorder="0" applyAlignment="0" applyProtection="0"/>
    <xf numFmtId="43" fontId="3" fillId="0" borderId="0" applyFont="0" applyFill="0" applyBorder="0" applyAlignment="0" applyProtection="0"/>
  </cellStyleXfs>
  <cellXfs count="127">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10" fontId="1" fillId="0" borderId="1" xfId="0" applyNumberFormat="1" applyFont="1" applyBorder="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11" fillId="0" borderId="0" xfId="0" applyFont="1" applyAlignment="1">
      <alignment wrapText="1"/>
    </xf>
    <xf numFmtId="0" fontId="1" fillId="4" borderId="1" xfId="0" applyFont="1" applyFill="1" applyBorder="1" applyAlignment="1">
      <alignment horizontal="justify" vertical="center" wrapText="1"/>
    </xf>
    <xf numFmtId="0" fontId="1" fillId="0" borderId="7" xfId="0" applyFont="1" applyBorder="1" applyAlignment="1">
      <alignment vertical="center" wrapText="1"/>
    </xf>
    <xf numFmtId="0" fontId="13" fillId="0" borderId="1" xfId="0" applyFont="1" applyBorder="1" applyAlignment="1">
      <alignment horizontal="justify" vertical="center" wrapText="1"/>
    </xf>
    <xf numFmtId="0" fontId="1" fillId="4" borderId="1" xfId="0" applyFont="1" applyFill="1" applyBorder="1" applyAlignment="1">
      <alignment horizontal="left" vertical="center" wrapText="1"/>
    </xf>
    <xf numFmtId="0" fontId="2" fillId="4" borderId="0" xfId="0" applyFont="1" applyFill="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11" fillId="0" borderId="0" xfId="0" applyFont="1"/>
    <xf numFmtId="0" fontId="2" fillId="7" borderId="1"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0" borderId="0" xfId="0" applyFont="1" applyAlignment="1">
      <alignment wrapText="1"/>
    </xf>
    <xf numFmtId="0" fontId="18" fillId="9"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4" fillId="0" borderId="0" xfId="0" applyFont="1" applyAlignment="1">
      <alignment horizontal="center"/>
    </xf>
    <xf numFmtId="0" fontId="19" fillId="0" borderId="1" xfId="0" applyFont="1" applyBorder="1" applyAlignment="1">
      <alignment horizontal="center" vertical="center" wrapText="1"/>
    </xf>
    <xf numFmtId="0" fontId="19" fillId="0" borderId="1" xfId="0" applyFont="1" applyBorder="1" applyAlignment="1">
      <alignment horizontal="justify" vertical="center" wrapText="1"/>
    </xf>
    <xf numFmtId="0" fontId="19" fillId="4" borderId="1" xfId="0" applyFont="1" applyFill="1" applyBorder="1" applyAlignment="1" applyProtection="1">
      <alignment horizontal="justify" vertical="center" wrapText="1"/>
      <protection locked="0"/>
    </xf>
    <xf numFmtId="0" fontId="19" fillId="4" borderId="1" xfId="0" applyFont="1" applyFill="1" applyBorder="1" applyAlignment="1">
      <alignment horizontal="justify" vertical="center" wrapText="1"/>
    </xf>
    <xf numFmtId="1" fontId="19" fillId="0" borderId="1" xfId="0" applyNumberFormat="1" applyFont="1" applyBorder="1" applyAlignment="1">
      <alignment horizontal="right" vertical="center" wrapText="1"/>
    </xf>
    <xf numFmtId="164" fontId="19" fillId="0" borderId="1" xfId="0" applyNumberFormat="1" applyFont="1" applyBorder="1" applyAlignment="1">
      <alignment horizontal="right" vertical="center" wrapText="1"/>
    </xf>
    <xf numFmtId="1" fontId="19" fillId="0" borderId="1" xfId="1" applyNumberFormat="1" applyFont="1" applyBorder="1" applyAlignment="1">
      <alignment horizontal="right" vertical="center" wrapText="1"/>
    </xf>
    <xf numFmtId="10" fontId="19" fillId="0" borderId="1" xfId="1" applyNumberFormat="1" applyFont="1" applyBorder="1" applyAlignment="1">
      <alignment horizontal="right" vertical="center" wrapText="1"/>
    </xf>
    <xf numFmtId="1" fontId="20" fillId="0" borderId="1" xfId="0" applyNumberFormat="1" applyFont="1" applyBorder="1" applyAlignment="1">
      <alignment horizontal="right" vertical="center" wrapText="1"/>
    </xf>
    <xf numFmtId="164" fontId="20" fillId="0" borderId="1" xfId="0" applyNumberFormat="1" applyFont="1" applyBorder="1" applyAlignment="1">
      <alignment horizontal="right" vertical="center" wrapText="1"/>
    </xf>
    <xf numFmtId="0" fontId="1" fillId="0" borderId="7" xfId="0" applyFont="1" applyBorder="1" applyAlignment="1">
      <alignment horizontal="justify" vertical="center" wrapText="1"/>
    </xf>
    <xf numFmtId="0" fontId="13" fillId="0" borderId="7" xfId="0" applyFont="1" applyBorder="1" applyAlignment="1">
      <alignment horizontal="justify" vertical="center" wrapText="1"/>
    </xf>
    <xf numFmtId="9" fontId="19" fillId="0" borderId="1" xfId="1" applyFont="1" applyBorder="1" applyAlignment="1">
      <alignment horizontal="right" vertical="center" wrapText="1"/>
    </xf>
    <xf numFmtId="10" fontId="1" fillId="0" borderId="1" xfId="1" applyNumberFormat="1" applyFont="1" applyBorder="1" applyAlignment="1">
      <alignment horizontal="right" vertical="center" wrapText="1"/>
    </xf>
    <xf numFmtId="10" fontId="5" fillId="7" borderId="1" xfId="1" applyNumberFormat="1" applyFont="1" applyFill="1" applyBorder="1" applyAlignment="1">
      <alignment horizontal="right" wrapText="1"/>
    </xf>
    <xf numFmtId="10" fontId="7" fillId="8" borderId="1" xfId="1" applyNumberFormat="1" applyFont="1" applyFill="1" applyBorder="1" applyAlignment="1">
      <alignment horizontal="right" wrapText="1"/>
    </xf>
    <xf numFmtId="9" fontId="1" fillId="0" borderId="1" xfId="1" applyFont="1" applyBorder="1" applyAlignment="1">
      <alignment horizontal="right" vertical="center" wrapText="1"/>
    </xf>
    <xf numFmtId="1" fontId="1" fillId="0" borderId="1" xfId="2" applyNumberFormat="1" applyFont="1" applyBorder="1" applyAlignment="1">
      <alignment horizontal="right" vertical="center" wrapText="1"/>
    </xf>
    <xf numFmtId="1" fontId="1" fillId="0" borderId="1" xfId="1" applyNumberFormat="1" applyFont="1" applyBorder="1" applyAlignment="1">
      <alignment horizontal="right" vertical="center" wrapText="1"/>
    </xf>
    <xf numFmtId="0" fontId="19" fillId="0" borderId="0" xfId="0" applyFont="1" applyAlignment="1">
      <alignment horizontal="justify" vertical="center" wrapText="1"/>
    </xf>
    <xf numFmtId="10" fontId="22" fillId="7" borderId="1" xfId="1" applyNumberFormat="1" applyFont="1" applyFill="1" applyBorder="1" applyAlignment="1">
      <alignment horizontal="right" wrapText="1"/>
    </xf>
    <xf numFmtId="2" fontId="19" fillId="0" borderId="1" xfId="1" applyNumberFormat="1" applyFont="1" applyBorder="1" applyAlignment="1">
      <alignment horizontal="right" vertical="center" wrapText="1"/>
    </xf>
    <xf numFmtId="9" fontId="2" fillId="0" borderId="1" xfId="0" applyNumberFormat="1" applyFont="1" applyBorder="1" applyAlignment="1">
      <alignment horizontal="right" vertical="center" wrapText="1"/>
    </xf>
    <xf numFmtId="1" fontId="2" fillId="0" borderId="1" xfId="2"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2" fontId="19" fillId="0" borderId="1" xfId="0" applyNumberFormat="1" applyFont="1" applyBorder="1" applyAlignment="1">
      <alignment horizontal="right" vertical="center" wrapText="1"/>
    </xf>
    <xf numFmtId="10" fontId="20" fillId="0" borderId="1" xfId="1" applyNumberFormat="1" applyFont="1" applyBorder="1" applyAlignment="1">
      <alignment horizontal="right" vertical="center" wrapText="1"/>
    </xf>
    <xf numFmtId="9" fontId="20" fillId="0" borderId="1" xfId="0" applyNumberFormat="1" applyFont="1" applyBorder="1" applyAlignment="1">
      <alignment horizontal="right" vertical="center" wrapText="1"/>
    </xf>
    <xf numFmtId="2" fontId="20" fillId="0" borderId="1" xfId="1" applyNumberFormat="1" applyFont="1" applyBorder="1" applyAlignment="1">
      <alignment horizontal="right" vertical="center" wrapText="1"/>
    </xf>
    <xf numFmtId="9" fontId="2" fillId="0" borderId="1" xfId="1" applyFont="1" applyBorder="1" applyAlignment="1">
      <alignment horizontal="right" vertical="center" wrapText="1"/>
    </xf>
    <xf numFmtId="1" fontId="2" fillId="0" borderId="1" xfId="1" applyNumberFormat="1" applyFont="1" applyBorder="1" applyAlignment="1">
      <alignment horizontal="right" vertical="center" wrapText="1"/>
    </xf>
    <xf numFmtId="9" fontId="13" fillId="0" borderId="1" xfId="1" applyFont="1" applyBorder="1" applyAlignment="1">
      <alignment horizontal="right" vertical="center" wrapText="1"/>
    </xf>
    <xf numFmtId="0" fontId="21" fillId="0" borderId="1" xfId="0" applyFont="1" applyBorder="1" applyAlignment="1">
      <alignment horizontal="right" vertical="center" wrapText="1"/>
    </xf>
    <xf numFmtId="0" fontId="13" fillId="0" borderId="1" xfId="0" applyFont="1" applyBorder="1" applyAlignment="1">
      <alignment horizontal="right" vertical="center" wrapText="1"/>
    </xf>
    <xf numFmtId="1" fontId="1" fillId="0" borderId="1" xfId="1" applyNumberFormat="1" applyFont="1" applyFill="1" applyBorder="1" applyAlignment="1">
      <alignment horizontal="right"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7" borderId="4" xfId="0" applyFont="1" applyFill="1" applyBorder="1" applyAlignment="1">
      <alignment horizontal="center" vertical="center" wrapText="1"/>
    </xf>
    <xf numFmtId="9" fontId="5" fillId="7" borderId="2" xfId="1" applyFont="1" applyFill="1" applyBorder="1" applyAlignment="1">
      <alignment horizontal="center" wrapText="1"/>
    </xf>
    <xf numFmtId="9" fontId="5" fillId="7" borderId="4" xfId="1" applyFont="1" applyFill="1" applyBorder="1" applyAlignment="1">
      <alignment horizontal="center" wrapText="1"/>
    </xf>
    <xf numFmtId="9" fontId="5" fillId="7" borderId="3" xfId="1" applyFont="1" applyFill="1" applyBorder="1" applyAlignment="1">
      <alignment horizontal="center" wrapText="1"/>
    </xf>
    <xf numFmtId="0" fontId="5" fillId="7" borderId="2" xfId="0" applyFont="1" applyFill="1" applyBorder="1" applyAlignment="1">
      <alignment horizontal="center" wrapText="1"/>
    </xf>
    <xf numFmtId="0" fontId="5" fillId="7" borderId="4" xfId="0" applyFont="1" applyFill="1" applyBorder="1" applyAlignment="1">
      <alignment horizontal="center" wrapText="1"/>
    </xf>
    <xf numFmtId="0" fontId="5" fillId="7" borderId="3" xfId="0" applyFont="1" applyFill="1" applyBorder="1" applyAlignment="1">
      <alignment horizontal="center" wrapText="1"/>
    </xf>
    <xf numFmtId="0" fontId="22" fillId="7" borderId="2" xfId="0" applyFont="1" applyFill="1" applyBorder="1" applyAlignment="1">
      <alignment horizontal="left"/>
    </xf>
    <xf numFmtId="0" fontId="22" fillId="7" borderId="4" xfId="0" applyFont="1" applyFill="1" applyBorder="1" applyAlignment="1">
      <alignment horizontal="left"/>
    </xf>
    <xf numFmtId="0" fontId="22" fillId="7" borderId="3" xfId="0" applyFont="1" applyFill="1" applyBorder="1" applyAlignment="1">
      <alignment horizontal="left"/>
    </xf>
    <xf numFmtId="9" fontId="22" fillId="7" borderId="2" xfId="1" applyFont="1" applyFill="1" applyBorder="1" applyAlignment="1">
      <alignment horizontal="center" wrapText="1"/>
    </xf>
    <xf numFmtId="9" fontId="22" fillId="7" borderId="4" xfId="1" applyFont="1" applyFill="1" applyBorder="1" applyAlignment="1">
      <alignment horizontal="center" wrapText="1"/>
    </xf>
    <xf numFmtId="9" fontId="22" fillId="7" borderId="3" xfId="1" applyFont="1" applyFill="1" applyBorder="1" applyAlignment="1">
      <alignment horizontal="center" wrapText="1"/>
    </xf>
    <xf numFmtId="0" fontId="22" fillId="7" borderId="2" xfId="0" applyFont="1" applyFill="1" applyBorder="1" applyAlignment="1">
      <alignment horizontal="center" wrapText="1"/>
    </xf>
    <xf numFmtId="0" fontId="22" fillId="7" borderId="4" xfId="0" applyFont="1" applyFill="1" applyBorder="1" applyAlignment="1">
      <alignment horizontal="center" wrapText="1"/>
    </xf>
    <xf numFmtId="0" fontId="22" fillId="7" borderId="3" xfId="0" applyFont="1" applyFill="1" applyBorder="1" applyAlignment="1">
      <alignment horizontal="center" wrapText="1"/>
    </xf>
    <xf numFmtId="0" fontId="5" fillId="7" borderId="2" xfId="0" applyFont="1" applyFill="1" applyBorder="1" applyAlignment="1">
      <alignment horizontal="center"/>
    </xf>
    <xf numFmtId="0" fontId="5" fillId="7" borderId="4" xfId="0" applyFont="1" applyFill="1" applyBorder="1" applyAlignment="1">
      <alignment horizontal="center"/>
    </xf>
    <xf numFmtId="0" fontId="5" fillId="7" borderId="3" xfId="0" applyFont="1" applyFill="1" applyBorder="1" applyAlignment="1">
      <alignment horizontal="center"/>
    </xf>
    <xf numFmtId="0" fontId="7" fillId="8" borderId="2" xfId="0" applyFont="1" applyFill="1" applyBorder="1" applyAlignment="1">
      <alignment horizontal="left" wrapText="1"/>
    </xf>
    <xf numFmtId="0" fontId="7" fillId="8" borderId="4" xfId="0" applyFont="1" applyFill="1" applyBorder="1" applyAlignment="1">
      <alignment horizontal="left" wrapText="1"/>
    </xf>
    <xf numFmtId="0" fontId="7" fillId="8" borderId="3" xfId="0" applyFont="1" applyFill="1" applyBorder="1" applyAlignment="1">
      <alignment horizontal="left" wrapText="1"/>
    </xf>
    <xf numFmtId="0" fontId="7" fillId="8" borderId="2" xfId="0" applyFont="1" applyFill="1" applyBorder="1" applyAlignment="1">
      <alignment horizontal="center" wrapText="1"/>
    </xf>
    <xf numFmtId="0" fontId="7" fillId="8" borderId="4" xfId="0" applyFont="1" applyFill="1" applyBorder="1" applyAlignment="1">
      <alignment horizontal="center" wrapText="1"/>
    </xf>
    <xf numFmtId="0" fontId="7" fillId="8" borderId="3" xfId="0" applyFont="1" applyFill="1" applyBorder="1" applyAlignment="1">
      <alignment horizont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colors>
    <mruColors>
      <color rgb="FF99FF99"/>
      <color rgb="FF00FF00"/>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T22"/>
  <sheetViews>
    <sheetView tabSelected="1" zoomScaleNormal="100" workbookViewId="0">
      <pane xSplit="2" ySplit="1" topLeftCell="C4" activePane="bottomRight" state="frozen"/>
      <selection pane="topRight" activeCell="C1" sqref="C1"/>
      <selection pane="bottomLeft" activeCell="A2" sqref="A2"/>
      <selection pane="bottomRight" activeCell="V14" sqref="V14:W14"/>
    </sheetView>
  </sheetViews>
  <sheetFormatPr baseColWidth="10" defaultColWidth="10.85546875" defaultRowHeight="15" x14ac:dyDescent="0.25"/>
  <cols>
    <col min="1" max="1" width="7" style="1" customWidth="1"/>
    <col min="2" max="2" width="42.85546875" style="1" customWidth="1"/>
    <col min="3" max="3" width="28.5703125" style="1" customWidth="1"/>
    <col min="4" max="5" width="42.85546875" style="1" customWidth="1"/>
    <col min="6" max="6" width="42.7109375" style="1" customWidth="1"/>
    <col min="7" max="7" width="42.85546875" style="1" customWidth="1"/>
    <col min="8" max="8" width="28.5703125" style="1" customWidth="1"/>
    <col min="9" max="9" width="42.85546875" style="1" customWidth="1"/>
    <col min="10" max="15" width="21.42578125" style="1" customWidth="1"/>
    <col min="16" max="19" width="10" style="1" customWidth="1"/>
    <col min="20" max="20" width="14.28515625" style="1" customWidth="1"/>
    <col min="21" max="23" width="21.42578125" style="1" customWidth="1"/>
    <col min="24" max="26" width="14.28515625" style="1" customWidth="1"/>
    <col min="27" max="27" width="42.85546875" style="1" customWidth="1"/>
    <col min="28" max="28" width="28.5703125" style="1" customWidth="1"/>
    <col min="29" max="31" width="14.28515625" style="1" customWidth="1"/>
    <col min="32" max="32" width="42.85546875" style="1" customWidth="1"/>
    <col min="33" max="33" width="28.5703125" style="1" customWidth="1"/>
    <col min="34" max="36" width="14.28515625" style="1" customWidth="1"/>
    <col min="37" max="37" width="42.85546875" style="1" customWidth="1"/>
    <col min="38" max="38" width="28.5703125" style="1" customWidth="1"/>
    <col min="39" max="41" width="14.28515625" style="1" customWidth="1"/>
    <col min="42" max="42" width="42.85546875" style="1" customWidth="1"/>
    <col min="43" max="43" width="28.5703125" style="1" customWidth="1"/>
    <col min="44" max="46" width="14.28515625" style="1" customWidth="1"/>
    <col min="47" max="48" width="16.5703125" style="1" customWidth="1"/>
    <col min="49" max="49" width="39.42578125" style="1" customWidth="1"/>
    <col min="50" max="16384" width="10.85546875" style="1"/>
  </cols>
  <sheetData>
    <row r="1" spans="1:46" s="8" customFormat="1" ht="61.5" customHeight="1" x14ac:dyDescent="0.25">
      <c r="A1" s="69" t="s">
        <v>198</v>
      </c>
      <c r="B1" s="70"/>
      <c r="C1" s="70"/>
      <c r="D1" s="70"/>
      <c r="E1" s="70"/>
      <c r="F1" s="70"/>
      <c r="G1" s="70"/>
      <c r="H1" s="71"/>
      <c r="I1" s="16" t="s">
        <v>195</v>
      </c>
    </row>
    <row r="2" spans="1:46" s="10" customFormat="1" x14ac:dyDescent="0.25">
      <c r="A2" s="18"/>
      <c r="B2" s="19"/>
      <c r="C2" s="19"/>
      <c r="D2" s="19"/>
      <c r="E2" s="17"/>
      <c r="F2" s="17"/>
      <c r="G2" s="17"/>
      <c r="H2" s="17"/>
      <c r="I2" s="17"/>
      <c r="J2" s="17"/>
      <c r="K2" s="17"/>
      <c r="L2" s="17"/>
      <c r="M2" s="17"/>
      <c r="N2" s="17"/>
      <c r="O2" s="17"/>
      <c r="P2" s="17"/>
      <c r="Q2" s="9"/>
      <c r="R2" s="9"/>
      <c r="S2" s="9"/>
      <c r="T2" s="9"/>
    </row>
    <row r="3" spans="1:46" s="8" customFormat="1" ht="15" customHeight="1" x14ac:dyDescent="0.25">
      <c r="A3" s="72" t="s">
        <v>0</v>
      </c>
      <c r="B3" s="72"/>
      <c r="C3" s="101" t="s">
        <v>199</v>
      </c>
      <c r="D3" s="101"/>
      <c r="F3" s="92" t="s">
        <v>1</v>
      </c>
      <c r="G3" s="102"/>
      <c r="H3" s="102"/>
      <c r="I3" s="93"/>
    </row>
    <row r="4" spans="1:46" s="8" customFormat="1" ht="15" customHeight="1" x14ac:dyDescent="0.25">
      <c r="A4" s="72"/>
      <c r="B4" s="72"/>
      <c r="C4" s="101"/>
      <c r="D4" s="101"/>
      <c r="F4" s="21" t="s">
        <v>2</v>
      </c>
      <c r="G4" s="22" t="s">
        <v>3</v>
      </c>
      <c r="H4" s="92" t="s">
        <v>4</v>
      </c>
      <c r="I4" s="93"/>
    </row>
    <row r="5" spans="1:46" s="8" customFormat="1" ht="15" customHeight="1" x14ac:dyDescent="0.25">
      <c r="A5" s="72"/>
      <c r="B5" s="72"/>
      <c r="C5" s="101"/>
      <c r="D5" s="101"/>
      <c r="F5" s="11">
        <v>1</v>
      </c>
      <c r="G5" s="11"/>
      <c r="H5" s="90" t="s">
        <v>196</v>
      </c>
      <c r="I5" s="91"/>
    </row>
    <row r="6" spans="1:46" s="8" customFormat="1" x14ac:dyDescent="0.25">
      <c r="A6" s="72"/>
      <c r="B6" s="72"/>
      <c r="C6" s="101"/>
      <c r="D6" s="101"/>
      <c r="F6" s="11"/>
      <c r="G6" s="11"/>
      <c r="H6" s="90"/>
      <c r="I6" s="91"/>
    </row>
    <row r="7" spans="1:46" s="8" customFormat="1" x14ac:dyDescent="0.25">
      <c r="A7" s="72"/>
      <c r="B7" s="72"/>
      <c r="C7" s="101"/>
      <c r="D7" s="101"/>
      <c r="F7" s="11"/>
      <c r="G7" s="11"/>
      <c r="H7" s="90"/>
      <c r="I7" s="91"/>
    </row>
    <row r="8" spans="1:46" s="8" customFormat="1" x14ac:dyDescent="0.25"/>
    <row r="9" spans="1:46" ht="37.5" customHeight="1" x14ac:dyDescent="0.25">
      <c r="A9" s="92" t="s">
        <v>5</v>
      </c>
      <c r="B9" s="93"/>
      <c r="C9" s="72" t="s">
        <v>6</v>
      </c>
      <c r="D9" s="72"/>
      <c r="E9" s="72"/>
      <c r="F9" s="99" t="s">
        <v>7</v>
      </c>
      <c r="G9" s="99" t="s">
        <v>197</v>
      </c>
      <c r="H9" s="92" t="s">
        <v>8</v>
      </c>
      <c r="I9" s="93"/>
      <c r="J9" s="94" t="s">
        <v>9</v>
      </c>
      <c r="K9" s="95"/>
      <c r="L9" s="95"/>
      <c r="M9" s="95"/>
      <c r="N9" s="95"/>
      <c r="O9" s="96" t="s">
        <v>10</v>
      </c>
      <c r="P9" s="97"/>
      <c r="Q9" s="97"/>
      <c r="R9" s="97"/>
      <c r="S9" s="97"/>
      <c r="T9" s="98"/>
      <c r="U9" s="87" t="s">
        <v>11</v>
      </c>
      <c r="V9" s="88"/>
      <c r="W9" s="89"/>
      <c r="X9" s="84" t="s">
        <v>12</v>
      </c>
      <c r="Y9" s="85"/>
      <c r="Z9" s="85"/>
      <c r="AA9" s="85"/>
      <c r="AB9" s="86"/>
      <c r="AC9" s="81" t="s">
        <v>13</v>
      </c>
      <c r="AD9" s="82"/>
      <c r="AE9" s="82"/>
      <c r="AF9" s="82"/>
      <c r="AG9" s="83"/>
      <c r="AH9" s="78" t="s">
        <v>14</v>
      </c>
      <c r="AI9" s="79"/>
      <c r="AJ9" s="79"/>
      <c r="AK9" s="79"/>
      <c r="AL9" s="80"/>
      <c r="AM9" s="75" t="s">
        <v>15</v>
      </c>
      <c r="AN9" s="76"/>
      <c r="AO9" s="76"/>
      <c r="AP9" s="76"/>
      <c r="AQ9" s="77"/>
      <c r="AR9" s="73" t="s">
        <v>16</v>
      </c>
      <c r="AS9" s="74"/>
      <c r="AT9" s="74"/>
    </row>
    <row r="10" spans="1:46" s="27" customFormat="1" ht="25.5" x14ac:dyDescent="0.2">
      <c r="A10" s="32" t="s">
        <v>17</v>
      </c>
      <c r="B10" s="32" t="s">
        <v>18</v>
      </c>
      <c r="C10" s="32" t="s">
        <v>19</v>
      </c>
      <c r="D10" s="32" t="s">
        <v>20</v>
      </c>
      <c r="E10" s="32" t="s">
        <v>21</v>
      </c>
      <c r="F10" s="100"/>
      <c r="G10" s="100"/>
      <c r="H10" s="32" t="s">
        <v>22</v>
      </c>
      <c r="I10" s="32" t="s">
        <v>23</v>
      </c>
      <c r="J10" s="23" t="s">
        <v>24</v>
      </c>
      <c r="K10" s="23" t="s">
        <v>25</v>
      </c>
      <c r="L10" s="23" t="s">
        <v>26</v>
      </c>
      <c r="M10" s="23" t="s">
        <v>27</v>
      </c>
      <c r="N10" s="23" t="s">
        <v>28</v>
      </c>
      <c r="O10" s="24" t="s">
        <v>29</v>
      </c>
      <c r="P10" s="24" t="s">
        <v>30</v>
      </c>
      <c r="Q10" s="24" t="s">
        <v>31</v>
      </c>
      <c r="R10" s="24" t="s">
        <v>32</v>
      </c>
      <c r="S10" s="24" t="s">
        <v>33</v>
      </c>
      <c r="T10" s="24" t="s">
        <v>34</v>
      </c>
      <c r="U10" s="26" t="s">
        <v>35</v>
      </c>
      <c r="V10" s="26" t="s">
        <v>36</v>
      </c>
      <c r="W10" s="26" t="s">
        <v>37</v>
      </c>
      <c r="X10" s="31" t="s">
        <v>38</v>
      </c>
      <c r="Y10" s="31" t="s">
        <v>39</v>
      </c>
      <c r="Z10" s="31" t="s">
        <v>11</v>
      </c>
      <c r="AA10" s="31" t="s">
        <v>40</v>
      </c>
      <c r="AB10" s="31" t="s">
        <v>41</v>
      </c>
      <c r="AC10" s="25" t="s">
        <v>38</v>
      </c>
      <c r="AD10" s="25" t="s">
        <v>39</v>
      </c>
      <c r="AE10" s="25" t="s">
        <v>11</v>
      </c>
      <c r="AF10" s="25" t="s">
        <v>40</v>
      </c>
      <c r="AG10" s="25" t="s">
        <v>41</v>
      </c>
      <c r="AH10" s="30" t="s">
        <v>38</v>
      </c>
      <c r="AI10" s="30" t="s">
        <v>39</v>
      </c>
      <c r="AJ10" s="30" t="s">
        <v>11</v>
      </c>
      <c r="AK10" s="30" t="s">
        <v>40</v>
      </c>
      <c r="AL10" s="30" t="s">
        <v>41</v>
      </c>
      <c r="AM10" s="29" t="s">
        <v>38</v>
      </c>
      <c r="AN10" s="29" t="s">
        <v>39</v>
      </c>
      <c r="AO10" s="29" t="s">
        <v>11</v>
      </c>
      <c r="AP10" s="29" t="s">
        <v>40</v>
      </c>
      <c r="AQ10" s="29" t="s">
        <v>41</v>
      </c>
      <c r="AR10" s="28" t="s">
        <v>38</v>
      </c>
      <c r="AS10" s="28" t="s">
        <v>39</v>
      </c>
      <c r="AT10" s="28" t="s">
        <v>11</v>
      </c>
    </row>
    <row r="11" spans="1:46" s="6" customFormat="1" ht="90" x14ac:dyDescent="0.25">
      <c r="A11" s="5" t="s">
        <v>42</v>
      </c>
      <c r="B11" s="4" t="s">
        <v>200</v>
      </c>
      <c r="C11" s="44" t="s">
        <v>43</v>
      </c>
      <c r="D11" s="14" t="s">
        <v>201</v>
      </c>
      <c r="E11" s="14" t="s">
        <v>202</v>
      </c>
      <c r="F11" s="14" t="s">
        <v>203</v>
      </c>
      <c r="G11" s="14" t="s">
        <v>67</v>
      </c>
      <c r="H11" s="14" t="s">
        <v>204</v>
      </c>
      <c r="I11" s="14" t="s">
        <v>167</v>
      </c>
      <c r="J11" s="4" t="s">
        <v>50</v>
      </c>
      <c r="K11" s="4" t="s">
        <v>205</v>
      </c>
      <c r="L11" s="7" t="s">
        <v>206</v>
      </c>
      <c r="M11" s="66">
        <v>1</v>
      </c>
      <c r="N11" s="15" t="s">
        <v>207</v>
      </c>
      <c r="O11" s="15" t="s">
        <v>55</v>
      </c>
      <c r="P11" s="68">
        <v>0</v>
      </c>
      <c r="Q11" s="68">
        <v>1</v>
      </c>
      <c r="R11" s="68">
        <v>2</v>
      </c>
      <c r="S11" s="68">
        <v>2</v>
      </c>
      <c r="T11" s="52">
        <f>SUM(P11:S11)</f>
        <v>5</v>
      </c>
      <c r="U11" s="4" t="s">
        <v>208</v>
      </c>
      <c r="V11" s="4" t="s">
        <v>209</v>
      </c>
      <c r="W11" s="4" t="s">
        <v>210</v>
      </c>
      <c r="X11" s="52">
        <f>P11</f>
        <v>0</v>
      </c>
      <c r="Y11" s="51"/>
      <c r="Z11" s="47">
        <f t="shared" ref="Z11:Z15" si="0">IFERROR(IF(Y11/X11&gt;1,1,Y11/X11),0)</f>
        <v>0</v>
      </c>
      <c r="AA11" s="4"/>
      <c r="AB11" s="4"/>
      <c r="AC11" s="52">
        <f t="shared" ref="AC11:AC15" si="1">+Q11</f>
        <v>1</v>
      </c>
      <c r="AD11" s="51"/>
      <c r="AE11" s="47">
        <f t="shared" ref="AE11:AE20" si="2">IFERROR(IF(AD11/AC11&gt;1,1,AD11/AC11),0)</f>
        <v>0</v>
      </c>
      <c r="AF11" s="4"/>
      <c r="AG11" s="4"/>
      <c r="AH11" s="52">
        <f t="shared" ref="AH11:AH20" si="3">+R11</f>
        <v>2</v>
      </c>
      <c r="AI11" s="51"/>
      <c r="AJ11" s="47">
        <f t="shared" ref="AJ11:AJ20" si="4">IFERROR(IF(AI11/AH11&gt;1,1,AI11/AH11),0)</f>
        <v>0</v>
      </c>
      <c r="AK11" s="4"/>
      <c r="AL11" s="4"/>
      <c r="AM11" s="52">
        <f>S11</f>
        <v>2</v>
      </c>
      <c r="AN11" s="51"/>
      <c r="AO11" s="47">
        <f t="shared" ref="AO11:AO20" si="5">IFERROR(IF(AN11/AM11&gt;1,1,AN11/AM11),0)</f>
        <v>0</v>
      </c>
      <c r="AP11" s="4"/>
      <c r="AQ11" s="4"/>
      <c r="AR11" s="64">
        <f>T11</f>
        <v>5</v>
      </c>
      <c r="AS11" s="57">
        <f>+Y11+AD11+AI11+AN11</f>
        <v>0</v>
      </c>
      <c r="AT11" s="58">
        <f>IFERROR(IF(AS11/AR11&gt;1,1,AS11/AR11),0)</f>
        <v>0</v>
      </c>
    </row>
    <row r="12" spans="1:46" s="6" customFormat="1" ht="60" x14ac:dyDescent="0.25">
      <c r="A12" s="5" t="s">
        <v>53</v>
      </c>
      <c r="B12" s="15" t="s">
        <v>211</v>
      </c>
      <c r="C12" s="45" t="s">
        <v>43</v>
      </c>
      <c r="D12" s="14" t="s">
        <v>201</v>
      </c>
      <c r="E12" s="14" t="s">
        <v>202</v>
      </c>
      <c r="F12" s="14" t="s">
        <v>203</v>
      </c>
      <c r="G12" s="14" t="s">
        <v>67</v>
      </c>
      <c r="H12" s="14" t="s">
        <v>204</v>
      </c>
      <c r="I12" s="14" t="s">
        <v>167</v>
      </c>
      <c r="J12" s="15" t="s">
        <v>134</v>
      </c>
      <c r="K12" s="4" t="s">
        <v>212</v>
      </c>
      <c r="L12" s="7" t="s">
        <v>93</v>
      </c>
      <c r="M12" s="65">
        <v>0.96</v>
      </c>
      <c r="N12" s="15" t="s">
        <v>213</v>
      </c>
      <c r="O12" s="15" t="s">
        <v>105</v>
      </c>
      <c r="P12" s="50">
        <v>0.96</v>
      </c>
      <c r="Q12" s="50">
        <v>0.96</v>
      </c>
      <c r="R12" s="50">
        <v>0.96</v>
      </c>
      <c r="S12" s="50">
        <v>0.96</v>
      </c>
      <c r="T12" s="50">
        <f>AVERAGE(P12:S12)</f>
        <v>0.96</v>
      </c>
      <c r="U12" s="13" t="s">
        <v>214</v>
      </c>
      <c r="V12" s="13" t="s">
        <v>215</v>
      </c>
      <c r="W12" s="13" t="s">
        <v>210</v>
      </c>
      <c r="X12" s="50">
        <f>P12</f>
        <v>0.96</v>
      </c>
      <c r="Y12" s="51"/>
      <c r="Z12" s="47">
        <f t="shared" si="0"/>
        <v>0</v>
      </c>
      <c r="AA12" s="4"/>
      <c r="AB12" s="4"/>
      <c r="AC12" s="50">
        <f t="shared" si="1"/>
        <v>0.96</v>
      </c>
      <c r="AD12" s="51"/>
      <c r="AE12" s="47">
        <f t="shared" si="2"/>
        <v>0</v>
      </c>
      <c r="AF12" s="4"/>
      <c r="AG12" s="4"/>
      <c r="AH12" s="50">
        <f t="shared" si="3"/>
        <v>0.96</v>
      </c>
      <c r="AI12" s="51"/>
      <c r="AJ12" s="47">
        <f t="shared" si="4"/>
        <v>0</v>
      </c>
      <c r="AK12" s="4"/>
      <c r="AL12" s="4"/>
      <c r="AM12" s="50">
        <f t="shared" ref="AM12:AM15" si="6">S12</f>
        <v>0.96</v>
      </c>
      <c r="AN12" s="51"/>
      <c r="AO12" s="47">
        <f t="shared" si="5"/>
        <v>0</v>
      </c>
      <c r="AP12" s="4"/>
      <c r="AQ12" s="4"/>
      <c r="AR12" s="63">
        <f t="shared" ref="AR12:AR15" si="7">T12</f>
        <v>0.96</v>
      </c>
      <c r="AS12" s="57">
        <f>+Y12+AD12+AI12+AN12</f>
        <v>0</v>
      </c>
      <c r="AT12" s="58">
        <f>IFERROR(IF(AS12/AR12&gt;1,1,AS12/AR12),0)</f>
        <v>0</v>
      </c>
    </row>
    <row r="13" spans="1:46" s="6" customFormat="1" ht="90" x14ac:dyDescent="0.25">
      <c r="A13" s="5" t="s">
        <v>56</v>
      </c>
      <c r="B13" s="15" t="s">
        <v>216</v>
      </c>
      <c r="C13" s="45" t="s">
        <v>43</v>
      </c>
      <c r="D13" s="14" t="s">
        <v>201</v>
      </c>
      <c r="E13" s="14" t="s">
        <v>202</v>
      </c>
      <c r="F13" s="14" t="s">
        <v>171</v>
      </c>
      <c r="G13" s="14" t="s">
        <v>67</v>
      </c>
      <c r="H13" s="14" t="s">
        <v>204</v>
      </c>
      <c r="I13" s="14" t="s">
        <v>167</v>
      </c>
      <c r="J13" s="15" t="s">
        <v>134</v>
      </c>
      <c r="K13" s="4" t="s">
        <v>217</v>
      </c>
      <c r="L13" s="7" t="s">
        <v>93</v>
      </c>
      <c r="M13" s="65">
        <v>0.96</v>
      </c>
      <c r="N13" s="15" t="s">
        <v>218</v>
      </c>
      <c r="O13" s="15" t="s">
        <v>105</v>
      </c>
      <c r="P13" s="50">
        <v>0.96</v>
      </c>
      <c r="Q13" s="50">
        <v>0.96</v>
      </c>
      <c r="R13" s="50">
        <v>0.96</v>
      </c>
      <c r="S13" s="50">
        <v>0.96</v>
      </c>
      <c r="T13" s="50">
        <f>AVERAGE(P13:S13)</f>
        <v>0.96</v>
      </c>
      <c r="U13" s="13" t="s">
        <v>219</v>
      </c>
      <c r="V13" s="4" t="s">
        <v>220</v>
      </c>
      <c r="W13" s="13" t="s">
        <v>210</v>
      </c>
      <c r="X13" s="50">
        <f t="shared" ref="X13:X15" si="8">P13</f>
        <v>0.96</v>
      </c>
      <c r="Y13" s="51"/>
      <c r="Z13" s="47">
        <f t="shared" si="0"/>
        <v>0</v>
      </c>
      <c r="AA13" s="4"/>
      <c r="AB13" s="4"/>
      <c r="AC13" s="50">
        <f t="shared" si="1"/>
        <v>0.96</v>
      </c>
      <c r="AD13" s="51"/>
      <c r="AE13" s="47">
        <f t="shared" si="2"/>
        <v>0</v>
      </c>
      <c r="AF13" s="4"/>
      <c r="AG13" s="4"/>
      <c r="AH13" s="50">
        <f t="shared" si="3"/>
        <v>0.96</v>
      </c>
      <c r="AI13" s="51"/>
      <c r="AJ13" s="47">
        <f t="shared" si="4"/>
        <v>0</v>
      </c>
      <c r="AK13" s="4"/>
      <c r="AL13" s="4"/>
      <c r="AM13" s="50">
        <f t="shared" si="6"/>
        <v>0.96</v>
      </c>
      <c r="AN13" s="51"/>
      <c r="AO13" s="47">
        <f t="shared" si="5"/>
        <v>0</v>
      </c>
      <c r="AP13" s="4"/>
      <c r="AQ13" s="4"/>
      <c r="AR13" s="63">
        <f t="shared" si="7"/>
        <v>0.96</v>
      </c>
      <c r="AS13" s="57">
        <f>+Y13+AD13+AI13+AN13</f>
        <v>0</v>
      </c>
      <c r="AT13" s="58">
        <f>IFERROR(IF(AS13/AR13&gt;1,1,AS13/AR13),0)</f>
        <v>0</v>
      </c>
    </row>
    <row r="14" spans="1:46" s="6" customFormat="1" ht="90" x14ac:dyDescent="0.25">
      <c r="A14" s="5" t="s">
        <v>57</v>
      </c>
      <c r="B14" s="15" t="s">
        <v>228</v>
      </c>
      <c r="C14" s="45" t="s">
        <v>43</v>
      </c>
      <c r="D14" s="14" t="s">
        <v>201</v>
      </c>
      <c r="E14" s="14" t="s">
        <v>202</v>
      </c>
      <c r="F14" s="14" t="s">
        <v>171</v>
      </c>
      <c r="G14" s="14" t="s">
        <v>67</v>
      </c>
      <c r="H14" s="14" t="s">
        <v>204</v>
      </c>
      <c r="I14" s="14" t="s">
        <v>167</v>
      </c>
      <c r="J14" s="15" t="s">
        <v>50</v>
      </c>
      <c r="K14" s="4" t="s">
        <v>221</v>
      </c>
      <c r="L14" s="7" t="s">
        <v>222</v>
      </c>
      <c r="M14" s="66">
        <v>0</v>
      </c>
      <c r="N14" s="15" t="s">
        <v>223</v>
      </c>
      <c r="O14" s="15" t="s">
        <v>55</v>
      </c>
      <c r="P14" s="52">
        <v>0</v>
      </c>
      <c r="Q14" s="52">
        <v>1</v>
      </c>
      <c r="R14" s="52">
        <v>0</v>
      </c>
      <c r="S14" s="52">
        <v>0</v>
      </c>
      <c r="T14" s="52">
        <f>SUM(P14:S14)</f>
        <v>1</v>
      </c>
      <c r="U14" s="13" t="s">
        <v>224</v>
      </c>
      <c r="V14" s="13" t="s">
        <v>209</v>
      </c>
      <c r="W14" s="13" t="s">
        <v>210</v>
      </c>
      <c r="X14" s="52">
        <f t="shared" si="8"/>
        <v>0</v>
      </c>
      <c r="Y14" s="50"/>
      <c r="Z14" s="47">
        <f t="shared" si="0"/>
        <v>0</v>
      </c>
      <c r="AA14" s="4"/>
      <c r="AB14" s="4"/>
      <c r="AC14" s="52">
        <f t="shared" si="1"/>
        <v>1</v>
      </c>
      <c r="AD14" s="50"/>
      <c r="AE14" s="47">
        <f t="shared" si="2"/>
        <v>0</v>
      </c>
      <c r="AF14" s="4"/>
      <c r="AG14" s="4"/>
      <c r="AH14" s="52">
        <f t="shared" si="3"/>
        <v>0</v>
      </c>
      <c r="AI14" s="50"/>
      <c r="AJ14" s="47">
        <f t="shared" si="4"/>
        <v>0</v>
      </c>
      <c r="AK14" s="4"/>
      <c r="AL14" s="4"/>
      <c r="AM14" s="52">
        <f t="shared" si="6"/>
        <v>0</v>
      </c>
      <c r="AN14" s="50"/>
      <c r="AO14" s="47">
        <f t="shared" si="5"/>
        <v>0</v>
      </c>
      <c r="AP14" s="4"/>
      <c r="AQ14" s="4"/>
      <c r="AR14" s="64">
        <f t="shared" si="7"/>
        <v>1</v>
      </c>
      <c r="AS14" s="56">
        <f>MAX(Y14,AD14,AI14,AN14)</f>
        <v>0</v>
      </c>
      <c r="AT14" s="58">
        <f>IFERROR(IF(#REF!/AR14&gt;1,1,#REF!/AR14),0)</f>
        <v>0</v>
      </c>
    </row>
    <row r="15" spans="1:46" s="6" customFormat="1" ht="90" x14ac:dyDescent="0.25">
      <c r="A15" s="5" t="s">
        <v>60</v>
      </c>
      <c r="B15" s="15" t="s">
        <v>229</v>
      </c>
      <c r="C15" s="45" t="s">
        <v>43</v>
      </c>
      <c r="D15" s="14" t="s">
        <v>201</v>
      </c>
      <c r="E15" s="14" t="s">
        <v>202</v>
      </c>
      <c r="F15" s="14" t="s">
        <v>171</v>
      </c>
      <c r="G15" s="14" t="s">
        <v>67</v>
      </c>
      <c r="H15" s="14" t="s">
        <v>204</v>
      </c>
      <c r="I15" s="14" t="s">
        <v>167</v>
      </c>
      <c r="J15" s="15" t="s">
        <v>50</v>
      </c>
      <c r="K15" s="4" t="s">
        <v>225</v>
      </c>
      <c r="L15" s="7" t="s">
        <v>222</v>
      </c>
      <c r="M15" s="67">
        <v>0</v>
      </c>
      <c r="N15" s="15" t="s">
        <v>226</v>
      </c>
      <c r="O15" s="15" t="s">
        <v>55</v>
      </c>
      <c r="P15" s="52">
        <v>0</v>
      </c>
      <c r="Q15" s="52">
        <v>0</v>
      </c>
      <c r="R15" s="52">
        <v>1</v>
      </c>
      <c r="S15" s="52">
        <v>0</v>
      </c>
      <c r="T15" s="52">
        <f>SUM(P15:S15)</f>
        <v>1</v>
      </c>
      <c r="U15" s="13" t="s">
        <v>227</v>
      </c>
      <c r="V15" s="13" t="s">
        <v>209</v>
      </c>
      <c r="W15" s="13" t="s">
        <v>210</v>
      </c>
      <c r="X15" s="51">
        <f t="shared" si="8"/>
        <v>0</v>
      </c>
      <c r="Y15" s="51"/>
      <c r="Z15" s="47">
        <f t="shared" si="0"/>
        <v>0</v>
      </c>
      <c r="AA15" s="4"/>
      <c r="AB15" s="4"/>
      <c r="AC15" s="51">
        <f t="shared" si="1"/>
        <v>0</v>
      </c>
      <c r="AD15" s="51"/>
      <c r="AE15" s="47">
        <f t="shared" si="2"/>
        <v>0</v>
      </c>
      <c r="AF15" s="4"/>
      <c r="AG15" s="4"/>
      <c r="AH15" s="51">
        <f t="shared" si="3"/>
        <v>1</v>
      </c>
      <c r="AI15" s="51"/>
      <c r="AJ15" s="47">
        <f t="shared" si="4"/>
        <v>0</v>
      </c>
      <c r="AK15" s="4"/>
      <c r="AL15" s="4"/>
      <c r="AM15" s="51">
        <f t="shared" si="6"/>
        <v>0</v>
      </c>
      <c r="AN15" s="51"/>
      <c r="AO15" s="47">
        <f t="shared" si="5"/>
        <v>0</v>
      </c>
      <c r="AP15" s="4"/>
      <c r="AQ15" s="4"/>
      <c r="AR15" s="57">
        <f t="shared" si="7"/>
        <v>1</v>
      </c>
      <c r="AS15" s="57">
        <f>+Y15+AD15+AI15+AN15</f>
        <v>0</v>
      </c>
      <c r="AT15" s="58">
        <f>IFERROR(IF(AS15/AR15&gt;1,1,AS15/AR15),0)</f>
        <v>0</v>
      </c>
    </row>
    <row r="16" spans="1:46" s="2" customFormat="1" ht="15.75" x14ac:dyDescent="0.25">
      <c r="A16" s="118" t="s">
        <v>62</v>
      </c>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20"/>
      <c r="Z16" s="48">
        <f>AVERAGE(Z12,Z13)*80%</f>
        <v>0</v>
      </c>
      <c r="AA16" s="103"/>
      <c r="AB16" s="104"/>
      <c r="AC16" s="104"/>
      <c r="AD16" s="105"/>
      <c r="AE16" s="48">
        <f>AVERAGE(AE11,AE12,AE13,AE14,AE15)*80%</f>
        <v>0</v>
      </c>
      <c r="AF16" s="103"/>
      <c r="AG16" s="104"/>
      <c r="AH16" s="104"/>
      <c r="AI16" s="105"/>
      <c r="AJ16" s="48">
        <f>AVERAGE(AJ11,AJ12,AJ13,AJ15)*80%</f>
        <v>0</v>
      </c>
      <c r="AK16" s="103"/>
      <c r="AL16" s="104"/>
      <c r="AM16" s="104"/>
      <c r="AN16" s="105"/>
      <c r="AO16" s="48">
        <f>AVERAGE(AO11,AO12,AO13)*80%</f>
        <v>0</v>
      </c>
      <c r="AP16" s="106"/>
      <c r="AQ16" s="107"/>
      <c r="AR16" s="107"/>
      <c r="AS16" s="108"/>
      <c r="AT16" s="48">
        <f>AVERAGE(AT11,AT12,AT13,AT14,AT15)*80%</f>
        <v>0</v>
      </c>
    </row>
    <row r="17" spans="1:46" s="6" customFormat="1" ht="90" x14ac:dyDescent="0.25">
      <c r="A17" s="34" t="s">
        <v>63</v>
      </c>
      <c r="B17" s="35" t="s">
        <v>64</v>
      </c>
      <c r="C17" s="35" t="s">
        <v>43</v>
      </c>
      <c r="D17" s="34" t="s">
        <v>44</v>
      </c>
      <c r="E17" s="35" t="s">
        <v>65</v>
      </c>
      <c r="F17" s="35" t="s">
        <v>66</v>
      </c>
      <c r="G17" s="53" t="s">
        <v>67</v>
      </c>
      <c r="H17" s="35" t="s">
        <v>68</v>
      </c>
      <c r="I17" s="35" t="s">
        <v>69</v>
      </c>
      <c r="J17" s="35" t="s">
        <v>50</v>
      </c>
      <c r="K17" s="35" t="s">
        <v>70</v>
      </c>
      <c r="L17" s="35" t="s">
        <v>71</v>
      </c>
      <c r="M17" s="36">
        <v>0</v>
      </c>
      <c r="N17" s="36" t="s">
        <v>72</v>
      </c>
      <c r="O17" s="36" t="s">
        <v>55</v>
      </c>
      <c r="P17" s="55">
        <v>0.25</v>
      </c>
      <c r="Q17" s="55">
        <v>0.25</v>
      </c>
      <c r="R17" s="55">
        <v>0.25</v>
      </c>
      <c r="S17" s="55">
        <v>0.25</v>
      </c>
      <c r="T17" s="59">
        <v>1</v>
      </c>
      <c r="U17" s="35" t="s">
        <v>73</v>
      </c>
      <c r="V17" s="35" t="s">
        <v>74</v>
      </c>
      <c r="W17" s="35" t="s">
        <v>75</v>
      </c>
      <c r="X17" s="55">
        <f>P17</f>
        <v>0.25</v>
      </c>
      <c r="Y17" s="39"/>
      <c r="Z17" s="41">
        <f>IFERROR(IF(Y17/X17&gt;1,1,Y17/X17),0)</f>
        <v>0</v>
      </c>
      <c r="AA17" s="35"/>
      <c r="AB17" s="35"/>
      <c r="AC17" s="55">
        <f>Q17</f>
        <v>0.25</v>
      </c>
      <c r="AD17" s="39"/>
      <c r="AE17" s="41">
        <f t="shared" si="2"/>
        <v>0</v>
      </c>
      <c r="AF17" s="35"/>
      <c r="AG17" s="35"/>
      <c r="AH17" s="55">
        <f t="shared" si="3"/>
        <v>0.25</v>
      </c>
      <c r="AI17" s="39"/>
      <c r="AJ17" s="41">
        <f t="shared" si="4"/>
        <v>0</v>
      </c>
      <c r="AK17" s="35"/>
      <c r="AL17" s="35"/>
      <c r="AM17" s="55">
        <f>S17</f>
        <v>0.25</v>
      </c>
      <c r="AN17" s="39"/>
      <c r="AO17" s="41">
        <f t="shared" si="5"/>
        <v>0</v>
      </c>
      <c r="AP17" s="35"/>
      <c r="AQ17" s="35"/>
      <c r="AR17" s="62">
        <f>MAX(X17,AC17,AH17,AM17)</f>
        <v>0.25</v>
      </c>
      <c r="AS17" s="43"/>
      <c r="AT17" s="60">
        <f>IFERROR(IF(#REF!/AR17&gt;1,1,#REF!/AR17),0)</f>
        <v>0</v>
      </c>
    </row>
    <row r="18" spans="1:46" s="6" customFormat="1" ht="195" x14ac:dyDescent="0.25">
      <c r="A18" s="34" t="s">
        <v>76</v>
      </c>
      <c r="B18" s="35" t="s">
        <v>77</v>
      </c>
      <c r="C18" s="35" t="s">
        <v>43</v>
      </c>
      <c r="D18" s="34" t="s">
        <v>44</v>
      </c>
      <c r="E18" s="35" t="s">
        <v>65</v>
      </c>
      <c r="F18" s="35" t="s">
        <v>66</v>
      </c>
      <c r="G18" s="35" t="s">
        <v>67</v>
      </c>
      <c r="H18" s="35" t="s">
        <v>78</v>
      </c>
      <c r="I18" s="35" t="s">
        <v>79</v>
      </c>
      <c r="J18" s="35" t="s">
        <v>50</v>
      </c>
      <c r="K18" s="35" t="s">
        <v>80</v>
      </c>
      <c r="L18" s="35" t="s">
        <v>81</v>
      </c>
      <c r="M18" s="37">
        <v>0</v>
      </c>
      <c r="N18" s="37" t="s">
        <v>82</v>
      </c>
      <c r="O18" s="37" t="s">
        <v>55</v>
      </c>
      <c r="P18" s="40">
        <v>0</v>
      </c>
      <c r="Q18" s="40">
        <v>0</v>
      </c>
      <c r="R18" s="40">
        <v>1</v>
      </c>
      <c r="S18" s="40">
        <v>0</v>
      </c>
      <c r="T18" s="40">
        <v>1</v>
      </c>
      <c r="U18" s="35" t="s">
        <v>83</v>
      </c>
      <c r="V18" s="35" t="s">
        <v>84</v>
      </c>
      <c r="W18" s="35" t="s">
        <v>85</v>
      </c>
      <c r="X18" s="38">
        <f t="shared" ref="X18:X20" si="9">P18</f>
        <v>0</v>
      </c>
      <c r="Y18" s="39"/>
      <c r="Z18" s="41">
        <f t="shared" ref="Z18:Z20" si="10">IFERROR(IF(Y18/X18&gt;1,1,Y18/X18),0)</f>
        <v>0</v>
      </c>
      <c r="AA18" s="35"/>
      <c r="AB18" s="35"/>
      <c r="AC18" s="38">
        <f t="shared" ref="AC18:AC20" si="11">Q18</f>
        <v>0</v>
      </c>
      <c r="AD18" s="39"/>
      <c r="AE18" s="41">
        <f t="shared" si="2"/>
        <v>0</v>
      </c>
      <c r="AF18" s="35"/>
      <c r="AG18" s="35"/>
      <c r="AH18" s="40">
        <f t="shared" si="3"/>
        <v>1</v>
      </c>
      <c r="AI18" s="39"/>
      <c r="AJ18" s="41">
        <f t="shared" si="4"/>
        <v>0</v>
      </c>
      <c r="AK18" s="35"/>
      <c r="AL18" s="35"/>
      <c r="AM18" s="40">
        <f t="shared" ref="AM18:AM20" si="12">S18</f>
        <v>0</v>
      </c>
      <c r="AN18" s="39"/>
      <c r="AO18" s="41">
        <f t="shared" si="5"/>
        <v>0</v>
      </c>
      <c r="AP18" s="35"/>
      <c r="AQ18" s="35"/>
      <c r="AR18" s="42">
        <f t="shared" ref="AR18:AR20" si="13">MAX(X18,AC18,AH18,AM18)</f>
        <v>1</v>
      </c>
      <c r="AS18" s="43"/>
      <c r="AT18" s="60">
        <f>IFERROR(IF(#REF!/AR18&gt;1,1,#REF!/AR18),0)</f>
        <v>0</v>
      </c>
    </row>
    <row r="19" spans="1:46" s="6" customFormat="1" ht="120" x14ac:dyDescent="0.25">
      <c r="A19" s="34" t="s">
        <v>86</v>
      </c>
      <c r="B19" s="35" t="s">
        <v>87</v>
      </c>
      <c r="C19" s="35" t="s">
        <v>43</v>
      </c>
      <c r="D19" s="34" t="s">
        <v>88</v>
      </c>
      <c r="E19" s="35" t="s">
        <v>89</v>
      </c>
      <c r="F19" s="35" t="s">
        <v>90</v>
      </c>
      <c r="G19" s="35" t="s">
        <v>67</v>
      </c>
      <c r="H19" s="35" t="s">
        <v>48</v>
      </c>
      <c r="I19" s="35" t="s">
        <v>91</v>
      </c>
      <c r="J19" s="35" t="s">
        <v>50</v>
      </c>
      <c r="K19" s="35" t="s">
        <v>92</v>
      </c>
      <c r="L19" s="35" t="s">
        <v>93</v>
      </c>
      <c r="M19" s="37" t="s">
        <v>94</v>
      </c>
      <c r="N19" s="37" t="s">
        <v>95</v>
      </c>
      <c r="O19" s="37" t="s">
        <v>55</v>
      </c>
      <c r="P19" s="46">
        <v>1</v>
      </c>
      <c r="Q19" s="46">
        <v>0</v>
      </c>
      <c r="R19" s="46">
        <v>0</v>
      </c>
      <c r="S19" s="46">
        <v>0</v>
      </c>
      <c r="T19" s="46">
        <v>1</v>
      </c>
      <c r="U19" s="35" t="s">
        <v>96</v>
      </c>
      <c r="V19" s="35" t="s">
        <v>97</v>
      </c>
      <c r="W19" s="35" t="s">
        <v>98</v>
      </c>
      <c r="X19" s="46">
        <f t="shared" si="9"/>
        <v>1</v>
      </c>
      <c r="Y19" s="39"/>
      <c r="Z19" s="41">
        <f t="shared" si="10"/>
        <v>0</v>
      </c>
      <c r="AA19" s="35"/>
      <c r="AB19" s="35"/>
      <c r="AC19" s="46">
        <f t="shared" si="11"/>
        <v>0</v>
      </c>
      <c r="AD19" s="39"/>
      <c r="AE19" s="41">
        <f t="shared" si="2"/>
        <v>0</v>
      </c>
      <c r="AF19" s="35"/>
      <c r="AG19" s="35"/>
      <c r="AH19" s="46">
        <f t="shared" si="3"/>
        <v>0</v>
      </c>
      <c r="AI19" s="39"/>
      <c r="AJ19" s="41">
        <f t="shared" si="4"/>
        <v>0</v>
      </c>
      <c r="AK19" s="35"/>
      <c r="AL19" s="35"/>
      <c r="AM19" s="46">
        <f t="shared" si="12"/>
        <v>0</v>
      </c>
      <c r="AN19" s="39"/>
      <c r="AO19" s="41">
        <f t="shared" si="5"/>
        <v>0</v>
      </c>
      <c r="AP19" s="35"/>
      <c r="AQ19" s="35"/>
      <c r="AR19" s="61">
        <f t="shared" si="13"/>
        <v>1</v>
      </c>
      <c r="AS19" s="43"/>
      <c r="AT19" s="60">
        <f>IFERROR(IF(#REF!/AR19&gt;1,1,#REF!/AR19),0)</f>
        <v>0</v>
      </c>
    </row>
    <row r="20" spans="1:46" s="6" customFormat="1" ht="120" x14ac:dyDescent="0.25">
      <c r="A20" s="34" t="s">
        <v>99</v>
      </c>
      <c r="B20" s="35" t="s">
        <v>100</v>
      </c>
      <c r="C20" s="35" t="s">
        <v>43</v>
      </c>
      <c r="D20" s="34" t="s">
        <v>88</v>
      </c>
      <c r="E20" s="35" t="s">
        <v>89</v>
      </c>
      <c r="F20" s="35" t="s">
        <v>90</v>
      </c>
      <c r="G20" s="35" t="s">
        <v>67</v>
      </c>
      <c r="H20" s="35" t="s">
        <v>48</v>
      </c>
      <c r="I20" s="35" t="s">
        <v>91</v>
      </c>
      <c r="J20" s="35" t="s">
        <v>101</v>
      </c>
      <c r="K20" s="35" t="s">
        <v>102</v>
      </c>
      <c r="L20" s="35" t="s">
        <v>93</v>
      </c>
      <c r="M20" s="37" t="s">
        <v>103</v>
      </c>
      <c r="N20" s="37" t="s">
        <v>104</v>
      </c>
      <c r="O20" s="37" t="s">
        <v>105</v>
      </c>
      <c r="P20" s="46">
        <v>1</v>
      </c>
      <c r="Q20" s="46">
        <v>1</v>
      </c>
      <c r="R20" s="46">
        <v>1</v>
      </c>
      <c r="S20" s="46">
        <v>1</v>
      </c>
      <c r="T20" s="46">
        <v>1</v>
      </c>
      <c r="U20" s="35" t="s">
        <v>96</v>
      </c>
      <c r="V20" s="35" t="s">
        <v>97</v>
      </c>
      <c r="W20" s="35" t="s">
        <v>98</v>
      </c>
      <c r="X20" s="46">
        <f t="shared" si="9"/>
        <v>1</v>
      </c>
      <c r="Y20" s="39"/>
      <c r="Z20" s="41">
        <f t="shared" si="10"/>
        <v>0</v>
      </c>
      <c r="AA20" s="35"/>
      <c r="AB20" s="35"/>
      <c r="AC20" s="46">
        <f t="shared" si="11"/>
        <v>1</v>
      </c>
      <c r="AD20" s="39"/>
      <c r="AE20" s="41">
        <f t="shared" si="2"/>
        <v>0</v>
      </c>
      <c r="AF20" s="35"/>
      <c r="AG20" s="35"/>
      <c r="AH20" s="46">
        <f t="shared" si="3"/>
        <v>1</v>
      </c>
      <c r="AI20" s="39"/>
      <c r="AJ20" s="41">
        <f t="shared" si="4"/>
        <v>0</v>
      </c>
      <c r="AK20" s="35"/>
      <c r="AL20" s="35"/>
      <c r="AM20" s="46">
        <f t="shared" si="12"/>
        <v>1</v>
      </c>
      <c r="AN20" s="39"/>
      <c r="AO20" s="41">
        <f t="shared" si="5"/>
        <v>0</v>
      </c>
      <c r="AP20" s="35"/>
      <c r="AQ20" s="35"/>
      <c r="AR20" s="61">
        <f t="shared" si="13"/>
        <v>1</v>
      </c>
      <c r="AS20" s="43"/>
      <c r="AT20" s="60">
        <f>IFERROR(IF(#REF!/AR20&gt;1,1,#REF!/AR20),0)</f>
        <v>0</v>
      </c>
    </row>
    <row r="21" spans="1:46" s="2" customFormat="1" ht="15.75" x14ac:dyDescent="0.25">
      <c r="A21" s="109" t="s">
        <v>107</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1"/>
      <c r="Z21" s="54">
        <f>SUM(Z17,Z19,Z20)*20%</f>
        <v>0</v>
      </c>
      <c r="AA21" s="112"/>
      <c r="AB21" s="113"/>
      <c r="AC21" s="113"/>
      <c r="AD21" s="114"/>
      <c r="AE21" s="54">
        <f>SUM(AE17,AE20)*20%</f>
        <v>0</v>
      </c>
      <c r="AF21" s="112"/>
      <c r="AG21" s="113"/>
      <c r="AH21" s="113"/>
      <c r="AI21" s="114"/>
      <c r="AJ21" s="54">
        <f>SUM(AJ17,AJ18,AJ20)*20%</f>
        <v>0</v>
      </c>
      <c r="AK21" s="112"/>
      <c r="AL21" s="113"/>
      <c r="AM21" s="113"/>
      <c r="AN21" s="114"/>
      <c r="AO21" s="54">
        <f>SUM(AO17,AO20)*20%</f>
        <v>0</v>
      </c>
      <c r="AP21" s="115"/>
      <c r="AQ21" s="116"/>
      <c r="AR21" s="116"/>
      <c r="AS21" s="117"/>
      <c r="AT21" s="54">
        <f>SUM(AT17:AT20)*20%</f>
        <v>0</v>
      </c>
    </row>
    <row r="22" spans="1:46" s="3" customFormat="1" ht="18.75" x14ac:dyDescent="0.3">
      <c r="A22" s="121" t="s">
        <v>108</v>
      </c>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3"/>
      <c r="Z22" s="49">
        <f>+Z16+Z21</f>
        <v>0</v>
      </c>
      <c r="AA22" s="124"/>
      <c r="AB22" s="125"/>
      <c r="AC22" s="125"/>
      <c r="AD22" s="126"/>
      <c r="AE22" s="49">
        <f>+AE16+AE21</f>
        <v>0</v>
      </c>
      <c r="AF22" s="124"/>
      <c r="AG22" s="125"/>
      <c r="AH22" s="125"/>
      <c r="AI22" s="126"/>
      <c r="AJ22" s="49">
        <f>+AJ16+AJ21</f>
        <v>0</v>
      </c>
      <c r="AK22" s="124"/>
      <c r="AL22" s="125"/>
      <c r="AM22" s="125"/>
      <c r="AN22" s="126"/>
      <c r="AO22" s="49">
        <f>+AO16+AO21</f>
        <v>0</v>
      </c>
      <c r="AP22" s="124"/>
      <c r="AQ22" s="125"/>
      <c r="AR22" s="125"/>
      <c r="AS22" s="126"/>
      <c r="AT22" s="49">
        <f>+AT16+AT21</f>
        <v>0</v>
      </c>
    </row>
  </sheetData>
  <sheetProtection formatCells="0" formatRows="0" insertRows="0" insertHyperlinks="0" deleteRows="0" sort="0" autoFilter="0" pivotTables="0"/>
  <mergeCells count="36">
    <mergeCell ref="A22:Y22"/>
    <mergeCell ref="AA22:AD22"/>
    <mergeCell ref="AF22:AI22"/>
    <mergeCell ref="AK22:AN22"/>
    <mergeCell ref="AP22:AS22"/>
    <mergeCell ref="AF16:AI16"/>
    <mergeCell ref="AK16:AN16"/>
    <mergeCell ref="AP16:AS16"/>
    <mergeCell ref="A21:Y21"/>
    <mergeCell ref="AA21:AD21"/>
    <mergeCell ref="AF21:AI21"/>
    <mergeCell ref="AK21:AN21"/>
    <mergeCell ref="AP21:AS21"/>
    <mergeCell ref="A16:Y16"/>
    <mergeCell ref="AA16:AD16"/>
    <mergeCell ref="C9:E9"/>
    <mergeCell ref="C3:D7"/>
    <mergeCell ref="H4:I4"/>
    <mergeCell ref="F3:I3"/>
    <mergeCell ref="H5:I5"/>
    <mergeCell ref="A1:H1"/>
    <mergeCell ref="A3:B7"/>
    <mergeCell ref="AR9:AT9"/>
    <mergeCell ref="AM9:AQ9"/>
    <mergeCell ref="AH9:AL9"/>
    <mergeCell ref="AC9:AG9"/>
    <mergeCell ref="X9:AB9"/>
    <mergeCell ref="U9:W9"/>
    <mergeCell ref="H6:I6"/>
    <mergeCell ref="H7:I7"/>
    <mergeCell ref="A9:B9"/>
    <mergeCell ref="J9:N9"/>
    <mergeCell ref="O9:T9"/>
    <mergeCell ref="H9:I9"/>
    <mergeCell ref="F9:F10"/>
    <mergeCell ref="G9:G10"/>
  </mergeCells>
  <phoneticPr fontId="12" type="noConversion"/>
  <dataValidations count="2">
    <dataValidation allowBlank="1" showInputMessage="1" showErrorMessage="1" error="Escriba un texto " promptTitle="Cualquier contenido" sqref="L8 F4:F7" xr:uid="{00000000-0002-0000-0100-000000000000}"/>
    <dataValidation type="decimal" allowBlank="1" showInputMessage="1" showErrorMessage="1" sqref="X17:Y20 X11:Y15 AO11:AO22 AJ11:AJ22 AE11:AE22 Z11:Z22 AT11:AT22" xr:uid="{2620A730-8CA7-472C-88BC-172E885C72B7}">
      <formula1>0</formula1>
      <formula2>1000000</formula2>
    </dataValidation>
  </dataValidations>
  <pageMargins left="0.7" right="0.7" top="0.75" bottom="0.75" header="0.3" footer="0.3"/>
  <pageSetup paperSize="9" orientation="portrait" r:id="rId1"/>
  <ignoredErrors>
    <ignoredError sqref="Z16 AE16 AJ16 AO16 AS14:AT14" formula="1"/>
  </ignoredErrors>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error="Escriba un texto " promptTitle="Cualquier contenido" xr:uid="{00000000-0002-0000-0100-000001000000}">
          <x14:formula1>
            <xm:f>Listas!#REF!</xm:f>
          </x14:formula1>
          <xm:sqref>L23:L1048576</xm:sqref>
        </x14:dataValidation>
        <x14:dataValidation type="list" allowBlank="1" showInputMessage="1" showErrorMessage="1" xr:uid="{D42C5450-6ED3-4564-A887-50449244D0BF}">
          <x14:formula1>
            <xm:f>Listas!$E$2:$E$13</xm:f>
          </x14:formula1>
          <xm:sqref>F11:F15 F17:F20</xm:sqref>
        </x14:dataValidation>
        <x14:dataValidation type="list" allowBlank="1" showInputMessage="1" showErrorMessage="1" xr:uid="{368CAFF5-BE04-4FFF-B338-51D69BA23554}">
          <x14:formula1>
            <xm:f>Listas!$F$2:$F$10</xm:f>
          </x14:formula1>
          <xm:sqref>G18:G20 G11:G15</xm:sqref>
        </x14:dataValidation>
        <x14:dataValidation type="list" allowBlank="1" showInputMessage="1" showErrorMessage="1" xr:uid="{644DEEAA-0D3C-4060-99CA-C576A2F91A4D}">
          <x14:formula1>
            <xm:f>Listas!$I$2:$I$4</xm:f>
          </x14:formula1>
          <xm:sqref>J11:J15 J17:J20</xm:sqref>
        </x14:dataValidation>
        <x14:dataValidation type="list" allowBlank="1" showInputMessage="1" showErrorMessage="1" xr:uid="{F27B990B-F8E1-43B0-B8F7-E94519E68711}">
          <x14:formula1>
            <xm:f>Listas!$J$2:$J$5</xm:f>
          </x14:formula1>
          <xm:sqref>O11:O15 O17:O20</xm:sqref>
        </x14:dataValidation>
        <x14:dataValidation type="list" allowBlank="1" showInputMessage="1" showErrorMessage="1" xr:uid="{04D58E5A-C535-424D-AAB5-8991AB9C5DFB}">
          <x14:formula1>
            <xm:f>Listas!$G$2:$G$9</xm:f>
          </x14:formula1>
          <xm:sqref>H11:H15 H17:H20</xm:sqref>
        </x14:dataValidation>
        <x14:dataValidation type="list" allowBlank="1" showInputMessage="1" showErrorMessage="1" xr:uid="{F6AE8673-425F-47F4-8692-64AAB292128E}">
          <x14:formula1>
            <xm:f>Listas!$H$2:$H$21</xm:f>
          </x14:formula1>
          <xm:sqref>I17:I20 I11:I15</xm:sqref>
        </x14:dataValidation>
        <x14:dataValidation type="list" allowBlank="1" showInputMessage="1" showErrorMessage="1" xr:uid="{FAFEBD2F-5282-4B82-98B1-C87AACF170B0}">
          <x14:formula1>
            <xm:f>Listas!$C$2:$C$10</xm:f>
          </x14:formula1>
          <xm:sqref>D17:D20 D11:D15</xm:sqref>
        </x14:dataValidation>
        <x14:dataValidation type="list" allowBlank="1" showInputMessage="1" showErrorMessage="1" xr:uid="{520D2F01-9FDA-4008-9999-0E710FCEF4EB}">
          <x14:formula1>
            <xm:f>Listas!$D$2:$D$21</xm:f>
          </x14:formula1>
          <xm:sqref>E17:E20 E11:E15</xm:sqref>
        </x14:dataValidation>
        <x14:dataValidation type="list" allowBlank="1" showInputMessage="1" showErrorMessage="1" xr:uid="{80A19DC1-4D67-4B84-B2EE-734B5921D124}">
          <x14:formula1>
            <xm:f>Listas!$A$2:$A$25</xm:f>
          </x14:formula1>
          <xm:sqref>W17:W20 W11:W15</xm:sqref>
        </x14:dataValidation>
        <x14:dataValidation type="list" allowBlank="1" showInputMessage="1" showErrorMessage="1" xr:uid="{085547D8-D571-4659-8620-E369E4253A0D}">
          <x14:formula1>
            <xm:f>Listas!$B$2:$B$5</xm:f>
          </x14:formula1>
          <xm:sqref>C11:C15 C17:C20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
  <sheetViews>
    <sheetView topLeftCell="D1" workbookViewId="0">
      <selection activeCell="D22" sqref="D22"/>
    </sheetView>
  </sheetViews>
  <sheetFormatPr baseColWidth="10" defaultColWidth="11.42578125" defaultRowHeight="15" x14ac:dyDescent="0.25"/>
  <cols>
    <col min="1" max="1" width="94.28515625" bestFit="1" customWidth="1"/>
    <col min="2" max="2" width="28.28515625" bestFit="1" customWidth="1"/>
    <col min="3" max="3" width="109.7109375" bestFit="1" customWidth="1"/>
    <col min="4" max="4" width="255.7109375" bestFit="1" customWidth="1"/>
    <col min="5" max="5" width="177.140625" bestFit="1" customWidth="1"/>
    <col min="6" max="6" width="255.7109375" bestFit="1" customWidth="1"/>
    <col min="7" max="7" width="39.140625" bestFit="1" customWidth="1"/>
    <col min="8" max="8" width="83.42578125" bestFit="1" customWidth="1"/>
    <col min="9" max="9" width="15.7109375" bestFit="1" customWidth="1"/>
    <col min="10" max="10" width="20.7109375" bestFit="1" customWidth="1"/>
    <col min="11" max="11" width="177.140625" bestFit="1" customWidth="1"/>
  </cols>
  <sheetData>
    <row r="1" spans="1:10" s="33" customFormat="1" x14ac:dyDescent="0.25">
      <c r="A1" s="33" t="s">
        <v>109</v>
      </c>
      <c r="B1" s="33" t="s">
        <v>19</v>
      </c>
      <c r="C1" s="33" t="s">
        <v>110</v>
      </c>
      <c r="D1" s="33" t="s">
        <v>111</v>
      </c>
      <c r="E1" s="33" t="s">
        <v>112</v>
      </c>
      <c r="F1" s="33" t="s">
        <v>113</v>
      </c>
      <c r="G1" s="33" t="s">
        <v>114</v>
      </c>
      <c r="H1" s="33" t="s">
        <v>115</v>
      </c>
      <c r="I1" s="33" t="s">
        <v>24</v>
      </c>
      <c r="J1" s="33" t="s">
        <v>29</v>
      </c>
    </row>
    <row r="2" spans="1:10" x14ac:dyDescent="0.25">
      <c r="A2" t="s">
        <v>116</v>
      </c>
      <c r="B2" t="s">
        <v>117</v>
      </c>
      <c r="C2" s="20" t="s">
        <v>118</v>
      </c>
      <c r="D2" t="s">
        <v>119</v>
      </c>
      <c r="E2" t="s">
        <v>46</v>
      </c>
      <c r="F2" t="s">
        <v>120</v>
      </c>
      <c r="G2" t="s">
        <v>121</v>
      </c>
      <c r="H2" s="12" t="s">
        <v>122</v>
      </c>
      <c r="I2" t="s">
        <v>50</v>
      </c>
      <c r="J2" t="s">
        <v>55</v>
      </c>
    </row>
    <row r="3" spans="1:10" x14ac:dyDescent="0.25">
      <c r="A3" t="s">
        <v>123</v>
      </c>
      <c r="B3" t="s">
        <v>124</v>
      </c>
      <c r="C3" s="20" t="s">
        <v>125</v>
      </c>
      <c r="D3" t="s">
        <v>126</v>
      </c>
      <c r="E3" t="s">
        <v>127</v>
      </c>
      <c r="F3" t="s">
        <v>128</v>
      </c>
      <c r="G3" t="s">
        <v>68</v>
      </c>
      <c r="H3" s="12" t="s">
        <v>129</v>
      </c>
      <c r="I3" t="s">
        <v>101</v>
      </c>
      <c r="J3" t="s">
        <v>105</v>
      </c>
    </row>
    <row r="4" spans="1:10" x14ac:dyDescent="0.25">
      <c r="A4" t="s">
        <v>130</v>
      </c>
      <c r="B4" t="s">
        <v>43</v>
      </c>
      <c r="C4" s="20" t="s">
        <v>131</v>
      </c>
      <c r="D4" t="s">
        <v>132</v>
      </c>
      <c r="E4" t="s">
        <v>133</v>
      </c>
      <c r="F4" t="s">
        <v>67</v>
      </c>
      <c r="G4" t="s">
        <v>48</v>
      </c>
      <c r="H4" s="12" t="s">
        <v>69</v>
      </c>
      <c r="I4" t="s">
        <v>134</v>
      </c>
      <c r="J4" t="s">
        <v>51</v>
      </c>
    </row>
    <row r="5" spans="1:10" x14ac:dyDescent="0.25">
      <c r="A5" t="s">
        <v>135</v>
      </c>
      <c r="B5" t="s">
        <v>49</v>
      </c>
      <c r="C5" s="20" t="s">
        <v>136</v>
      </c>
      <c r="D5" t="s">
        <v>137</v>
      </c>
      <c r="E5" t="s">
        <v>138</v>
      </c>
      <c r="F5" t="s">
        <v>47</v>
      </c>
      <c r="G5" t="s">
        <v>78</v>
      </c>
      <c r="H5" s="12" t="s">
        <v>61</v>
      </c>
      <c r="J5" t="s">
        <v>139</v>
      </c>
    </row>
    <row r="6" spans="1:10" x14ac:dyDescent="0.25">
      <c r="A6" t="s">
        <v>140</v>
      </c>
      <c r="C6" s="20" t="s">
        <v>44</v>
      </c>
      <c r="D6" t="s">
        <v>141</v>
      </c>
      <c r="E6" t="s">
        <v>142</v>
      </c>
      <c r="F6" t="s">
        <v>143</v>
      </c>
      <c r="G6" t="s">
        <v>144</v>
      </c>
      <c r="H6" s="12" t="s">
        <v>145</v>
      </c>
    </row>
    <row r="7" spans="1:10" x14ac:dyDescent="0.25">
      <c r="A7" t="s">
        <v>146</v>
      </c>
      <c r="C7" s="20" t="s">
        <v>88</v>
      </c>
      <c r="D7" t="s">
        <v>147</v>
      </c>
      <c r="E7" t="s">
        <v>148</v>
      </c>
      <c r="F7" t="s">
        <v>149</v>
      </c>
      <c r="G7" t="s">
        <v>150</v>
      </c>
      <c r="H7" s="12" t="s">
        <v>79</v>
      </c>
    </row>
    <row r="8" spans="1:10" x14ac:dyDescent="0.25">
      <c r="A8" t="s">
        <v>151</v>
      </c>
      <c r="C8" s="20" t="s">
        <v>152</v>
      </c>
      <c r="D8" t="s">
        <v>153</v>
      </c>
      <c r="E8" t="s">
        <v>154</v>
      </c>
      <c r="F8" t="s">
        <v>155</v>
      </c>
      <c r="G8" t="s">
        <v>156</v>
      </c>
      <c r="H8" s="12" t="s">
        <v>91</v>
      </c>
    </row>
    <row r="9" spans="1:10" x14ac:dyDescent="0.25">
      <c r="A9" t="s">
        <v>157</v>
      </c>
      <c r="C9" s="20" t="s">
        <v>136</v>
      </c>
      <c r="D9" t="s">
        <v>158</v>
      </c>
      <c r="E9" t="s">
        <v>159</v>
      </c>
      <c r="F9" t="s">
        <v>160</v>
      </c>
      <c r="G9" s="12" t="s">
        <v>49</v>
      </c>
      <c r="H9" s="12" t="s">
        <v>161</v>
      </c>
    </row>
    <row r="10" spans="1:10" x14ac:dyDescent="0.25">
      <c r="A10" t="s">
        <v>52</v>
      </c>
      <c r="C10" s="20" t="s">
        <v>49</v>
      </c>
      <c r="D10" t="s">
        <v>162</v>
      </c>
      <c r="E10" t="s">
        <v>90</v>
      </c>
      <c r="F10" t="s">
        <v>163</v>
      </c>
      <c r="H10" s="12" t="s">
        <v>164</v>
      </c>
    </row>
    <row r="11" spans="1:10" x14ac:dyDescent="0.25">
      <c r="A11" t="s">
        <v>59</v>
      </c>
      <c r="C11" s="20"/>
      <c r="D11" t="s">
        <v>165</v>
      </c>
      <c r="E11" t="s">
        <v>166</v>
      </c>
      <c r="H11" s="12" t="s">
        <v>167</v>
      </c>
    </row>
    <row r="12" spans="1:10" x14ac:dyDescent="0.25">
      <c r="A12" t="s">
        <v>168</v>
      </c>
      <c r="C12" s="20"/>
      <c r="D12" t="s">
        <v>169</v>
      </c>
      <c r="E12" t="s">
        <v>66</v>
      </c>
      <c r="H12" s="12" t="s">
        <v>58</v>
      </c>
    </row>
    <row r="13" spans="1:10" x14ac:dyDescent="0.25">
      <c r="A13" t="s">
        <v>170</v>
      </c>
      <c r="D13" t="s">
        <v>45</v>
      </c>
      <c r="E13" t="s">
        <v>171</v>
      </c>
      <c r="H13" s="12" t="s">
        <v>106</v>
      </c>
    </row>
    <row r="14" spans="1:10" x14ac:dyDescent="0.25">
      <c r="A14" t="s">
        <v>172</v>
      </c>
      <c r="D14" t="s">
        <v>89</v>
      </c>
      <c r="H14" s="12" t="s">
        <v>173</v>
      </c>
      <c r="I14" s="12"/>
    </row>
    <row r="15" spans="1:10" x14ac:dyDescent="0.25">
      <c r="A15" t="s">
        <v>174</v>
      </c>
      <c r="D15" t="s">
        <v>65</v>
      </c>
      <c r="H15" s="12" t="s">
        <v>175</v>
      </c>
      <c r="I15" s="12"/>
    </row>
    <row r="16" spans="1:10" x14ac:dyDescent="0.25">
      <c r="A16" t="s">
        <v>176</v>
      </c>
      <c r="D16" t="s">
        <v>177</v>
      </c>
      <c r="H16" s="12" t="s">
        <v>54</v>
      </c>
      <c r="I16" s="12"/>
    </row>
    <row r="17" spans="1:9" x14ac:dyDescent="0.25">
      <c r="A17" t="s">
        <v>178</v>
      </c>
      <c r="D17" t="s">
        <v>179</v>
      </c>
      <c r="H17" s="12" t="s">
        <v>180</v>
      </c>
      <c r="I17" s="12"/>
    </row>
    <row r="18" spans="1:9" x14ac:dyDescent="0.25">
      <c r="A18" t="s">
        <v>181</v>
      </c>
      <c r="D18" t="s">
        <v>182</v>
      </c>
      <c r="H18" s="12" t="s">
        <v>183</v>
      </c>
      <c r="I18" s="12"/>
    </row>
    <row r="19" spans="1:9" x14ac:dyDescent="0.25">
      <c r="A19" t="s">
        <v>184</v>
      </c>
      <c r="D19" t="s">
        <v>185</v>
      </c>
      <c r="H19" s="12" t="s">
        <v>186</v>
      </c>
      <c r="I19" s="12"/>
    </row>
    <row r="20" spans="1:9" x14ac:dyDescent="0.25">
      <c r="A20" t="s">
        <v>187</v>
      </c>
      <c r="D20" t="s">
        <v>188</v>
      </c>
      <c r="H20" s="12" t="s">
        <v>189</v>
      </c>
      <c r="I20" s="12"/>
    </row>
    <row r="21" spans="1:9" x14ac:dyDescent="0.25">
      <c r="A21" t="s">
        <v>190</v>
      </c>
      <c r="D21" t="s">
        <v>49</v>
      </c>
      <c r="H21" s="12" t="s">
        <v>49</v>
      </c>
      <c r="I21" s="12"/>
    </row>
    <row r="22" spans="1:9" x14ac:dyDescent="0.25">
      <c r="A22" t="s">
        <v>191</v>
      </c>
    </row>
    <row r="23" spans="1:9" x14ac:dyDescent="0.25">
      <c r="A23" t="s">
        <v>192</v>
      </c>
    </row>
    <row r="24" spans="1:9" x14ac:dyDescent="0.25">
      <c r="A24" t="s">
        <v>193</v>
      </c>
    </row>
    <row r="25" spans="1:9" x14ac:dyDescent="0.25">
      <c r="A25" t="s">
        <v>194</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customXml/itemProps2.xml><?xml version="1.0" encoding="utf-8"?>
<ds:datastoreItem xmlns:ds="http://schemas.openxmlformats.org/officeDocument/2006/customXml" ds:itemID="{D3DC506A-DAA5-4E43-A20A-817B986C01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251AB-C88B-4079-B78F-2291AC2E7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2025-11-28T16:07:01Z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