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C:\Users\delcy\Downloads\"/>
    </mc:Choice>
  </mc:AlternateContent>
  <xr:revisionPtr revIDLastSave="0" documentId="8_{3E15EEE5-7126-4391-BCF7-80475E1639CB}"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 i="1" l="1"/>
  <c r="AQ33" i="1"/>
  <c r="AQ32" i="1"/>
  <c r="AG35" i="1"/>
  <c r="AF33" i="1"/>
  <c r="AQ31" i="1"/>
  <c r="AQ15" i="1"/>
  <c r="X37" i="1"/>
  <c r="X36" i="1"/>
  <c r="X33" i="1"/>
  <c r="X32" i="1"/>
  <c r="X31" i="1"/>
  <c r="X15" i="1"/>
  <c r="AK36" i="1"/>
  <c r="AK37" i="1"/>
  <c r="AK35" i="1"/>
  <c r="AK33" i="1"/>
  <c r="AK34" i="1"/>
  <c r="AH31" i="1"/>
  <c r="AM37" i="1"/>
  <c r="AM34" i="1"/>
  <c r="AM35" i="1"/>
  <c r="AM36" i="1"/>
  <c r="AM33" i="1"/>
  <c r="AF35" i="1"/>
  <c r="AH35" i="1" s="1"/>
  <c r="AF34" i="1"/>
  <c r="AH34" i="1" s="1"/>
  <c r="AH33" i="1"/>
  <c r="AA35" i="1"/>
  <c r="AC35" i="1" s="1"/>
  <c r="AA34" i="1"/>
  <c r="AC34" i="1" s="1"/>
  <c r="AA33" i="1"/>
  <c r="AC33" i="1" s="1"/>
  <c r="W35" i="1"/>
  <c r="AQ35" i="1" s="1"/>
  <c r="W34" i="1"/>
  <c r="X34" i="1" s="1"/>
  <c r="AQ37" i="1"/>
  <c r="AP37" i="1"/>
  <c r="AQ36" i="1"/>
  <c r="AP36" i="1"/>
  <c r="AP35" i="1"/>
  <c r="AQ34" i="1"/>
  <c r="AR34" i="1" s="1"/>
  <c r="AP33" i="1"/>
  <c r="AR33" i="1" s="1"/>
  <c r="AP32" i="1"/>
  <c r="AR32" i="1" s="1"/>
  <c r="AP31" i="1"/>
  <c r="AR31" i="1" s="1"/>
  <c r="AQ29" i="1"/>
  <c r="AQ28" i="1"/>
  <c r="AQ27" i="1"/>
  <c r="AQ26" i="1"/>
  <c r="AQ25" i="1"/>
  <c r="AQ24" i="1"/>
  <c r="AQ23" i="1"/>
  <c r="AQ22" i="1"/>
  <c r="AQ21" i="1"/>
  <c r="AQ19" i="1"/>
  <c r="AQ18" i="1"/>
  <c r="AQ17" i="1"/>
  <c r="AQ16" i="1"/>
  <c r="V35" i="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V16" i="1"/>
  <c r="P29" i="1"/>
  <c r="AP29" i="1" s="1"/>
  <c r="P26" i="1"/>
  <c r="AP26" i="1" s="1"/>
  <c r="P27" i="1"/>
  <c r="AP27" i="1" s="1"/>
  <c r="P28" i="1"/>
  <c r="AP28" i="1" s="1"/>
  <c r="P23" i="1"/>
  <c r="AP23" i="1" s="1"/>
  <c r="P24" i="1"/>
  <c r="AP24" i="1" s="1"/>
  <c r="P25" i="1"/>
  <c r="AP25" i="1" s="1"/>
  <c r="P22" i="1"/>
  <c r="AP22" i="1" s="1"/>
  <c r="P21" i="1"/>
  <c r="AP21" i="1" s="1"/>
  <c r="P20" i="1"/>
  <c r="AP20" i="1" s="1"/>
  <c r="AR20" i="1" s="1"/>
  <c r="X16" i="1" l="1"/>
  <c r="X30" i="1" s="1"/>
  <c r="AR21" i="1"/>
  <c r="AR22" i="1"/>
  <c r="AR23" i="1"/>
  <c r="AR24" i="1"/>
  <c r="AR25" i="1"/>
  <c r="AR26" i="1"/>
  <c r="AR27" i="1"/>
  <c r="AR28" i="1"/>
  <c r="AR29" i="1"/>
  <c r="AR36" i="1"/>
  <c r="AR37" i="1"/>
  <c r="AR35" i="1"/>
  <c r="AR38" i="1" s="1"/>
  <c r="X35" i="1"/>
  <c r="P19" i="1"/>
  <c r="AP19" i="1" s="1"/>
  <c r="AR19" i="1" s="1"/>
  <c r="P18" i="1"/>
  <c r="AP18" i="1" s="1"/>
  <c r="AR18" i="1" s="1"/>
  <c r="P17" i="1"/>
  <c r="AP17" i="1" s="1"/>
  <c r="AR17" i="1" s="1"/>
  <c r="P16" i="1"/>
  <c r="AP16" i="1" s="1"/>
  <c r="AR16" i="1" s="1"/>
  <c r="P15" i="1"/>
  <c r="AP15" i="1" s="1"/>
  <c r="AR15" i="1" s="1"/>
  <c r="AR30" i="1" s="1"/>
  <c r="X38" i="1" l="1"/>
  <c r="X39" i="1" s="1"/>
  <c r="AR39" i="1"/>
  <c r="AK15" i="1"/>
  <c r="AM15" i="1" s="1"/>
  <c r="AK31" i="1"/>
  <c r="AM31" i="1" s="1"/>
  <c r="AK32" i="1"/>
  <c r="AM32"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F37" i="1"/>
  <c r="AH37" i="1" s="1"/>
  <c r="AF36" i="1"/>
  <c r="AH36" i="1" s="1"/>
  <c r="AF32" i="1"/>
  <c r="AH32" i="1" s="1"/>
  <c r="AH38" i="1" s="1"/>
  <c r="AF29" i="1"/>
  <c r="AH29" i="1" s="1"/>
  <c r="AF28" i="1"/>
  <c r="AH28" i="1" s="1"/>
  <c r="AF27" i="1"/>
  <c r="AH27" i="1" s="1"/>
  <c r="AF26" i="1"/>
  <c r="AH26" i="1" s="1"/>
  <c r="AF25" i="1"/>
  <c r="AH25" i="1" s="1"/>
  <c r="AF24" i="1"/>
  <c r="AH24" i="1" s="1"/>
  <c r="AF23" i="1"/>
  <c r="AH23" i="1" s="1"/>
  <c r="AF22" i="1"/>
  <c r="AH22" i="1" s="1"/>
  <c r="AF21" i="1"/>
  <c r="AH21" i="1" s="1"/>
  <c r="AF20" i="1"/>
  <c r="AH20" i="1" s="1"/>
  <c r="AF19" i="1"/>
  <c r="AH19" i="1" s="1"/>
  <c r="AF18" i="1"/>
  <c r="AH18" i="1" s="1"/>
  <c r="AF17" i="1"/>
  <c r="AH17" i="1" s="1"/>
  <c r="AF16" i="1"/>
  <c r="AH16" i="1" s="1"/>
  <c r="AF15" i="1"/>
  <c r="AH15" i="1" s="1"/>
  <c r="AA37" i="1"/>
  <c r="AC37" i="1" s="1"/>
  <c r="AA36" i="1"/>
  <c r="AC36" i="1" s="1"/>
  <c r="AA32" i="1"/>
  <c r="AC32" i="1" s="1"/>
  <c r="AA31" i="1"/>
  <c r="AC31" i="1" s="1"/>
  <c r="AC38"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AA15" i="1"/>
  <c r="AC15" i="1" s="1"/>
  <c r="AC30" i="1" s="1"/>
  <c r="AM38" i="1" l="1"/>
  <c r="AM30" i="1"/>
  <c r="AM39" i="1" s="1"/>
  <c r="AH30" i="1"/>
  <c r="AH39" i="1" s="1"/>
  <c r="AC3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2" authorId="0" shapeId="0" xr:uid="{00000000-0006-0000-0000-000005000000}">
      <text>
        <r>
          <rPr>
            <b/>
            <sz val="9"/>
            <color rgb="FF000000"/>
            <rFont val="Tahoma"/>
            <family val="2"/>
          </rPr>
          <t>Indique el nombre del proceso al cual está asociada la meta</t>
        </r>
      </text>
    </comment>
    <comment ref="A14" authorId="0" shapeId="0" xr:uid="{00000000-0006-0000-0000-000006000000}">
      <text>
        <r>
          <rPr>
            <b/>
            <sz val="9"/>
            <color indexed="81"/>
            <rFont val="Tahoma"/>
            <family val="2"/>
          </rPr>
          <t>Incluya el número del objetivo estratégico, de acuerdo con lo adoptado en el Plan Estratégico Institucional</t>
        </r>
      </text>
    </comment>
    <comment ref="B14" authorId="0" shapeId="0" xr:uid="{00000000-0006-0000-0000-000007000000}">
      <text>
        <r>
          <rPr>
            <b/>
            <sz val="9"/>
            <color rgb="FF000000"/>
            <rFont val="Tahoma"/>
            <family val="2"/>
          </rPr>
          <t>Incluya el objetivo estratégico, de acuerdo con lo adoptado en el Plan Estratégico Institucional, al cual se asocia la meta</t>
        </r>
      </text>
    </comment>
    <comment ref="D14" authorId="0" shapeId="0" xr:uid="{00000000-0006-0000-0000-000008000000}">
      <text>
        <r>
          <rPr>
            <b/>
            <sz val="9"/>
            <color indexed="81"/>
            <rFont val="Tahoma"/>
            <family val="2"/>
          </rPr>
          <t>Escriba el número de la meta, en orden consecutivo</t>
        </r>
      </text>
    </comment>
    <comment ref="E14" authorId="0" shapeId="0" xr:uid="{00000000-0006-0000-0000-000009000000}">
      <text>
        <r>
          <rPr>
            <b/>
            <sz val="9"/>
            <color rgb="FF000000"/>
            <rFont val="Tahoma"/>
            <family val="2"/>
          </rPr>
          <t xml:space="preserve">Son el resultado aceptable que se espera alcanzar en un periodo de tiempo a través de la ejecución y/o cumplimiento de los entregables. 
</t>
        </r>
        <r>
          <rPr>
            <b/>
            <sz val="9"/>
            <color rgb="FF000000"/>
            <rFont val="Tahoma"/>
            <family val="2"/>
          </rPr>
          <t xml:space="preserve">
</t>
        </r>
        <r>
          <rPr>
            <b/>
            <sz val="9"/>
            <color rgb="FF000000"/>
            <rFont val="Tahoma"/>
            <family val="2"/>
          </rPr>
          <t xml:space="preserve">Se debe redactar la meta iniciando con un verbo en infinitivo fuerte, seguido de una magnitud o cantidad, una unidad de medida que se encuentre en términos numéricos o porcentuales y finalmente el complemento.
</t>
        </r>
        <r>
          <rPr>
            <b/>
            <sz val="9"/>
            <color rgb="FF000000"/>
            <rFont val="Tahoma"/>
            <family val="2"/>
          </rPr>
          <t xml:space="preserve">
</t>
        </r>
        <r>
          <rPr>
            <b/>
            <sz val="9"/>
            <color rgb="FF000000"/>
            <rFont val="Tahoma"/>
            <family val="2"/>
          </rPr>
          <t xml:space="preserve">verbo + magnitud + unidad de medida + complemento
</t>
        </r>
      </text>
    </comment>
    <comment ref="F14" authorId="0" shapeId="0" xr:uid="{00000000-0006-0000-0000-00000A000000}">
      <text>
        <r>
          <rPr>
            <b/>
            <sz val="9"/>
            <color indexed="81"/>
            <rFont val="Tahoma"/>
            <family val="2"/>
          </rPr>
          <t xml:space="preserve">Seleccione la opción que corresponda
</t>
        </r>
      </text>
    </comment>
    <comment ref="G14" authorId="0" shapeId="0" xr:uid="{00000000-0006-0000-0000-00000B000000}">
      <text>
        <r>
          <rPr>
            <b/>
            <sz val="9"/>
            <color indexed="81"/>
            <rFont val="Tahoma"/>
            <family val="2"/>
          </rPr>
          <t>Indique un nombre corto que refleje lo que pretende medir. 
Ej. Porcentaje de giros acumulados</t>
        </r>
      </text>
    </comment>
    <comment ref="H14"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4"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4"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4"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4" authorId="0" shapeId="0" xr:uid="{00000000-0006-0000-0000-000010000000}">
      <text>
        <r>
          <rPr>
            <b/>
            <sz val="9"/>
            <color indexed="81"/>
            <rFont val="Tahoma"/>
            <family val="2"/>
          </rPr>
          <t xml:space="preserve">Indique la magnitud programada para el trimestre. </t>
        </r>
      </text>
    </comment>
    <comment ref="M14" authorId="0" shapeId="0" xr:uid="{00000000-0006-0000-0000-000011000000}">
      <text>
        <r>
          <rPr>
            <b/>
            <sz val="9"/>
            <color indexed="81"/>
            <rFont val="Tahoma"/>
            <family val="2"/>
          </rPr>
          <t xml:space="preserve">Indique la magnitud programada para el trimestre. </t>
        </r>
      </text>
    </comment>
    <comment ref="N14" authorId="0" shapeId="0" xr:uid="{00000000-0006-0000-0000-000012000000}">
      <text>
        <r>
          <rPr>
            <b/>
            <sz val="9"/>
            <color indexed="81"/>
            <rFont val="Tahoma"/>
            <family val="2"/>
          </rPr>
          <t xml:space="preserve">Indique la magnitud programada para el trimestre. </t>
        </r>
      </text>
    </comment>
    <comment ref="O14" authorId="0" shapeId="0" xr:uid="{00000000-0006-0000-0000-000013000000}">
      <text>
        <r>
          <rPr>
            <b/>
            <sz val="9"/>
            <color indexed="81"/>
            <rFont val="Tahoma"/>
            <family val="2"/>
          </rPr>
          <t xml:space="preserve">Indique la magnitud programada para el trimestre. </t>
        </r>
      </text>
    </comment>
    <comment ref="P14" authorId="0" shapeId="0" xr:uid="{00000000-0006-0000-0000-000014000000}">
      <text>
        <r>
          <rPr>
            <b/>
            <sz val="9"/>
            <color indexed="81"/>
            <rFont val="Tahoma"/>
            <family val="2"/>
          </rPr>
          <t>Indique la programación total de la vigencia. 
Debe ser coherente con la meta.</t>
        </r>
      </text>
    </comment>
    <comment ref="Q14" authorId="0" shapeId="0" xr:uid="{00000000-0006-0000-0000-000015000000}">
      <text>
        <r>
          <rPr>
            <b/>
            <sz val="9"/>
            <color indexed="81"/>
            <rFont val="Tahoma"/>
            <family val="2"/>
          </rPr>
          <t xml:space="preserve">Indique el tipo de indicador: 
- Eficancia 
- Eficiencia 
- Efectividad </t>
        </r>
      </text>
    </comment>
    <comment ref="R14" authorId="0" shapeId="0" xr:uid="{00000000-0006-0000-0000-000016000000}">
      <text>
        <r>
          <rPr>
            <b/>
            <sz val="9"/>
            <color indexed="81"/>
            <rFont val="Tahoma"/>
            <family val="2"/>
          </rPr>
          <t>Indique la evidencia a presentar del cumplimiento de la meta. Se debe redactar de forma concreta y coherente con la meta</t>
        </r>
      </text>
    </comment>
    <comment ref="S14"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4" authorId="0" shapeId="0" xr:uid="{00000000-0006-0000-0000-000018000000}">
      <text>
        <r>
          <rPr>
            <b/>
            <sz val="9"/>
            <color indexed="81"/>
            <rFont val="Tahoma"/>
            <family val="2"/>
          </rPr>
          <t>Indique el área y grupo de trabajo (si se tiene), responsable de cumplir o ejecutar la meta</t>
        </r>
      </text>
    </comment>
    <comment ref="U14" authorId="0" shapeId="0" xr:uid="{00000000-0006-0000-0000-000019000000}">
      <text>
        <r>
          <rPr>
            <b/>
            <sz val="9"/>
            <color indexed="81"/>
            <rFont val="Tahoma"/>
            <family val="2"/>
          </rPr>
          <t>Indique el nombre de la dependencia responsable de reportar trimestralmente la meta a la OAP</t>
        </r>
      </text>
    </comment>
    <comment ref="V14" authorId="0" shapeId="0" xr:uid="{00000000-0006-0000-0000-00001A000000}">
      <text>
        <r>
          <rPr>
            <b/>
            <sz val="9"/>
            <color indexed="81"/>
            <rFont val="Tahoma"/>
            <family val="2"/>
          </rPr>
          <t>Indique la magnitud programada</t>
        </r>
      </text>
    </comment>
    <comment ref="W14" authorId="0" shapeId="0" xr:uid="{00000000-0006-0000-0000-00001B000000}">
      <text>
        <r>
          <rPr>
            <b/>
            <sz val="9"/>
            <color indexed="81"/>
            <rFont val="Tahoma"/>
            <family val="2"/>
          </rPr>
          <t>Indique la magnitud ejecutada. Corresponde al resultado de medir el indicador de la meta</t>
        </r>
      </text>
    </comment>
    <comment ref="X14"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4"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4" authorId="0" shapeId="0" xr:uid="{00000000-0006-0000-0000-00001E000000}">
      <text>
        <r>
          <rPr>
            <b/>
            <sz val="9"/>
            <color indexed="81"/>
            <rFont val="Tahoma"/>
            <family val="2"/>
          </rPr>
          <t xml:space="preserve">Indicar el nombre concreto de la evidencia aportada. </t>
        </r>
      </text>
    </comment>
    <comment ref="AA14" authorId="0" shapeId="0" xr:uid="{00000000-0006-0000-0000-00001F000000}">
      <text>
        <r>
          <rPr>
            <b/>
            <sz val="9"/>
            <color indexed="81"/>
            <rFont val="Tahoma"/>
            <family val="2"/>
          </rPr>
          <t>Indique la magnitud programada</t>
        </r>
      </text>
    </comment>
    <comment ref="AB14" authorId="0" shapeId="0" xr:uid="{00000000-0006-0000-0000-000020000000}">
      <text>
        <r>
          <rPr>
            <b/>
            <sz val="9"/>
            <color indexed="81"/>
            <rFont val="Tahoma"/>
            <family val="2"/>
          </rPr>
          <t>Indique la magnitud ejecutada. Corresponde al resultado de medir el indicador de la meta</t>
        </r>
      </text>
    </comment>
    <comment ref="AC14"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4"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4" authorId="0" shapeId="0" xr:uid="{00000000-0006-0000-0000-000023000000}">
      <text>
        <r>
          <rPr>
            <b/>
            <sz val="9"/>
            <color indexed="81"/>
            <rFont val="Tahoma"/>
            <family val="2"/>
          </rPr>
          <t xml:space="preserve">Indicar el nombre concreto de la evidencia aportada. </t>
        </r>
      </text>
    </comment>
    <comment ref="AF14" authorId="0" shapeId="0" xr:uid="{00000000-0006-0000-0000-000024000000}">
      <text>
        <r>
          <rPr>
            <b/>
            <sz val="9"/>
            <color indexed="81"/>
            <rFont val="Tahoma"/>
            <family val="2"/>
          </rPr>
          <t>Indique la magnitud programada</t>
        </r>
      </text>
    </comment>
    <comment ref="AG14" authorId="0" shapeId="0" xr:uid="{00000000-0006-0000-0000-000025000000}">
      <text>
        <r>
          <rPr>
            <b/>
            <sz val="9"/>
            <color indexed="81"/>
            <rFont val="Tahoma"/>
            <family val="2"/>
          </rPr>
          <t>Indique la magnitud ejecutada. Corresponde al resultado de medir el indicador de la meta</t>
        </r>
      </text>
    </comment>
    <comment ref="AH14"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4"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4" authorId="0" shapeId="0" xr:uid="{00000000-0006-0000-0000-000028000000}">
      <text>
        <r>
          <rPr>
            <b/>
            <sz val="9"/>
            <color indexed="81"/>
            <rFont val="Tahoma"/>
            <family val="2"/>
          </rPr>
          <t xml:space="preserve">Indicar el nombre concreto de la evidencia aportada. </t>
        </r>
      </text>
    </comment>
    <comment ref="AK14" authorId="0" shapeId="0" xr:uid="{00000000-0006-0000-0000-000029000000}">
      <text>
        <r>
          <rPr>
            <b/>
            <sz val="9"/>
            <color indexed="81"/>
            <rFont val="Tahoma"/>
            <family val="2"/>
          </rPr>
          <t>Indique la magnitud programada</t>
        </r>
      </text>
    </comment>
    <comment ref="AL14" authorId="0" shapeId="0" xr:uid="{00000000-0006-0000-0000-00002A000000}">
      <text>
        <r>
          <rPr>
            <b/>
            <sz val="9"/>
            <color indexed="81"/>
            <rFont val="Tahoma"/>
            <family val="2"/>
          </rPr>
          <t>Indique la magnitud ejecutada. Corresponde al resultado de medir el indicador de la meta</t>
        </r>
      </text>
    </comment>
    <comment ref="AM14"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4"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4" authorId="0" shapeId="0" xr:uid="{00000000-0006-0000-0000-00002D000000}">
      <text>
        <r>
          <rPr>
            <b/>
            <sz val="9"/>
            <color indexed="81"/>
            <rFont val="Tahoma"/>
            <family val="2"/>
          </rPr>
          <t xml:space="preserve">Indicar el nombre concreto de la evidencia aportada. </t>
        </r>
      </text>
    </comment>
    <comment ref="AP14" authorId="0" shapeId="0" xr:uid="{00000000-0006-0000-0000-00002E000000}">
      <text>
        <r>
          <rPr>
            <b/>
            <sz val="9"/>
            <color indexed="81"/>
            <rFont val="Tahoma"/>
            <family val="2"/>
          </rPr>
          <t>Indique la magnitud total programada para la vigencia</t>
        </r>
      </text>
    </comment>
    <comment ref="AQ14" authorId="0" shapeId="0" xr:uid="{00000000-0006-0000-0000-00002F000000}">
      <text>
        <r>
          <rPr>
            <b/>
            <sz val="9"/>
            <color indexed="81"/>
            <rFont val="Tahoma"/>
            <family val="2"/>
          </rPr>
          <t xml:space="preserve">Indique la magnitud ejecutada acumulada para la vigencia </t>
        </r>
      </text>
    </comment>
    <comment ref="AR14"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4"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<sst xmlns="http://schemas.openxmlformats.org/spreadsheetml/2006/main" count="565" uniqueCount="323">
  <si>
    <r>
      <rPr>
        <b/>
        <sz val="14"/>
        <rFont val="Calibri Light"/>
        <family val="2"/>
        <scheme val="major"/>
      </rPr>
      <t>FORMULACIÓN Y SEGUIMIENTO PLANES DE GESTIÓN NIVEL LOCAL</t>
    </r>
    <r>
      <rPr>
        <b/>
        <sz val="11"/>
        <color theme="1"/>
        <rFont val="Calibri Light"/>
        <family val="2"/>
        <scheme val="major"/>
      </rPr>
      <t xml:space="preserve">
ALCALDÍA LOCAL DE CHAPINERO</t>
    </r>
  </si>
  <si>
    <r>
      <rPr>
        <b/>
        <sz val="11"/>
        <color rgb="FF000000"/>
        <rFont val="Calibri Light"/>
        <family val="2"/>
        <scheme val="major"/>
      </rPr>
      <t xml:space="preserve">Código Formato: </t>
    </r>
    <r>
      <rPr>
        <sz val="11"/>
        <color rgb="FF000000"/>
        <rFont val="Calibri Light"/>
        <family val="2"/>
        <scheme val="major"/>
      </rPr>
      <t xml:space="preserve">PLE-PIN-F018
</t>
    </r>
    <r>
      <rPr>
        <b/>
        <sz val="11"/>
        <color rgb="FF000000"/>
        <rFont val="Calibri Light"/>
        <family val="2"/>
        <scheme val="major"/>
      </rPr>
      <t xml:space="preserve">Versión: </t>
    </r>
    <r>
      <rPr>
        <sz val="11"/>
        <color rgb="FF000000"/>
        <rFont val="Calibri Light"/>
        <family val="2"/>
        <scheme val="major"/>
      </rPr>
      <t xml:space="preserve">6
</t>
    </r>
    <r>
      <rPr>
        <b/>
        <sz val="11"/>
        <color rgb="FF000000"/>
        <rFont val="Calibri Light"/>
        <family val="2"/>
        <scheme val="major"/>
      </rPr>
      <t xml:space="preserve">Vigencia desde: </t>
    </r>
    <r>
      <rPr>
        <sz val="11"/>
        <color rgb="FF000000"/>
        <rFont val="Calibri Light"/>
        <family val="2"/>
        <scheme val="major"/>
      </rPr>
      <t xml:space="preserve">23 de enero de 2023
</t>
    </r>
    <r>
      <rPr>
        <b/>
        <sz val="11"/>
        <color rgb="FF000000"/>
        <rFont val="Calibri Light"/>
        <family val="2"/>
        <scheme val="major"/>
      </rPr>
      <t xml:space="preserve">Caso HOLA: </t>
    </r>
    <r>
      <rPr>
        <sz val="11"/>
        <color rgb="FF000000"/>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</si>
  <si>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</si>
  <si>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</si>
  <si>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</si>
  <si>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</si>
  <si>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</si>
  <si>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</si>
  <si>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116109</t>
  </si>
  <si>
    <t>16 de abril de 20255</t>
  </si>
  <si>
    <t>Para el primer trimestre de la vigencia 2025, el Plan de Gestión de la Alcaldia local de Chapinero  alcanzó un nivel de desempeño del 80,56% y 29,43% acumulado para la vigencia.</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</si>
  <si>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</si>
  <si>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</si>
  <si>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28 de julio de 2025</t>
  </si>
  <si>
    <r>
      <rPr>
        <sz val="11"/>
        <color rgb="FF000000"/>
        <rFont val="Calibri Light"/>
      </rPr>
      <t>Para el II trimestre de la vigencia 2025, el Plan de Gestión de la Alcaldia local de Chapinero  alcanzó un nivel de desempeño del 86,48% y 49,67% acumulado para la vigencia</t>
    </r>
    <r>
      <rPr>
        <b/>
        <sz val="11"/>
        <color rgb="FF000000"/>
        <rFont val="Calibri Light"/>
      </rPr>
      <t>.</t>
    </r>
  </si>
  <si>
    <t>15 de octubre de 2025</t>
  </si>
  <si>
    <r>
      <rPr>
        <sz val="11"/>
        <color rgb="FF000000"/>
        <rFont val="Calibri Light"/>
      </rPr>
      <t>Para el III trimestre de la vigencia 2025, el Plan de Gestión de la Alcaldia local de Chapinero  alcanzó un nivel de desempeño del 79,90% y 64,82% acumulado para la vigencia</t>
    </r>
    <r>
      <rPr>
        <b/>
        <sz val="11"/>
        <color rgb="FF000000"/>
        <rFont val="Calibri Light"/>
      </rPr>
      <t>.</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</si>
  <si>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</si>
  <si>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</si>
  <si>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</si>
  <si>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</si>
  <si>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</si>
  <si>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</si>
  <si>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</si>
  <si>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</si>
  <si>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</si>
  <si>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</si>
  <si>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</si>
  <si>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</si>
  <si>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</si>
  <si>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</si>
  <si>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</si>
  <si>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</si>
  <si>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</si>
  <si>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</si>
  <si>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</si>
  <si>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</si>
  <si>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</si>
  <si>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</si>
  <si>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</si>
  <si>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</si>
  <si>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</si>
  <si>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</si>
  <si>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</si>
  <si>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</si>
  <si>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</si>
  <si>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</si>
  <si>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</si>
  <si>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</si>
  <si>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</si>
  <si>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</si>
  <si>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</si>
  <si>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</si>
  <si>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</si>
  <si>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</si>
  <si>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</si>
  <si>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</si>
  <si>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</si>
  <si>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</si>
  <si>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</si>
  <si>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</si>
  <si>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</si>
  <si>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</si>
  <si>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</si>
  <si>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</si>
  <si>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</si>
  <si>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</si>
  <si>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</si>
  <si>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</si>
  <si>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Reporte de la DGDL</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</si>
  <si>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</si>
  <si>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</si>
  <si>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La meta alcanzó un 9,25%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</si>
  <si>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</si>
  <si>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</si>
  <si>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</si>
  <si>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</si>
  <si>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</si>
  <si>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</si>
  <si>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</si>
  <si>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</si>
  <si>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</si>
  <si>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Alcaldía Local -  Gestión del Desarrollo, Adminsitrativa y Financiera</t>
  </si>
  <si>
    <t>Se superó la meta programada para el 1er trimestre</t>
  </si>
  <si>
    <t>Reporte ejecución Bogdata corte 31-03-2025</t>
  </si>
  <si>
    <t>Se superó la meta programada para el 2do trimestre</t>
  </si>
  <si>
    <t>No se cumple con la meta programada para el 3er trimestre</t>
  </si>
  <si>
    <t>Reporte ejecución Bogdata corte 30-09-2025</t>
  </si>
  <si>
    <t>La meta alcanzó un 58,71%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</si>
  <si>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</si>
  <si>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</si>
  <si>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</si>
  <si>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</si>
  <si>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</si>
  <si>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1er trimestre</t>
  </si>
  <si>
    <t>La meta alcanzó un 65,85% del programado para la vigencia.</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</si>
  <si>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</si>
  <si>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</si>
  <si>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</si>
  <si>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</si>
  <si>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</si>
  <si>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se ha alcanzado el porcentaje de cumplimiento acordado para el primer trimestre del Plan de Gestión. Este retraso en la ejecución se debe a la falta de contratación de los equipos de trabajo y formulación.</t>
  </si>
  <si>
    <t>Reporte de la  ejecución presupuestal de Bogdata corte 31-03-2025- Inversión directa</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</si>
  <si>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</si>
  <si>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</si>
  <si>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</si>
  <si>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La meta alcanzó un 48,45% del programado para la vigencia.</t>
  </si>
  <si>
    <t>5</t>
  </si>
  <si>
    <t>Girar mínimo el 51%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</si>
  <si>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</si>
  <si>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</si>
  <si>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</si>
  <si>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Los giros son muy bajos debido a que, actualmente, no se ha iniciado el proceso de contratación por la falta de equipos de trabajo. Además, muchas de las modalidades necesarias para avanzar en los proyectos de inversión aún no han sido formuladas ni contratadas.</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</si>
  <si>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</si>
  <si>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</si>
  <si>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</si>
  <si>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La meta alcanzó un 60,78%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</si>
  <si>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</si>
  <si>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</si>
  <si>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</si>
  <si>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</si>
  <si>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</si>
  <si>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</si>
  <si>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</si>
  <si>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 se dialogara con los representantes de SIPSE de cada una de ellas para revisar, plantear y ejecutar mesas de trabajo cuyos objetivos sean aumentar las cifras obtenidas, actualizar la información correctamente, logar un porcentaje de cumplimiento igual o superior al de la meta asignada y dar alcance al análisis de la información reportada en caso de tener diferencias y/o solicitar aclaraciones en los datos obtenidos.</t>
  </si>
  <si>
    <t>Presentacion "Porcentaje de diferencia secop vs sipse"</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</si>
  <si>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</si>
  <si>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</si>
  <si>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</si>
  <si>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La meta alcanzó un 59,79% del programado para la vigencia.</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</si>
  <si>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</si>
  <si>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</si>
  <si>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</si>
  <si>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</si>
  <si>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</si>
  <si>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</si>
  <si>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registró avance cualitativo al 86% de las metas establecidas para la vigencia</t>
  </si>
  <si>
    <t>La base de las metas que se tuvieron en cuenta, parte del Plan Operativo Anual de Inversiones 2025, aprobado para la localidad.
Las metas con reporte de avance se extraen del reporte generado por la herramienta SIPSE, a traves de la sección de: Reportes/Proyectos/Seguimiento-Meta-Proyecto.
Como evidencia desde la DGDL se descargo cada uno de los reportes de los proyectos de inversión vigentes para 2025.</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</si>
  <si>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</si>
  <si>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</si>
  <si>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</si>
  <si>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meta alcanzó un 100,00% del programado para la vigencia.</t>
  </si>
  <si>
    <t>Inspección, Vigilancia y Control</t>
  </si>
  <si>
    <t>8</t>
  </si>
  <si>
    <t>Realizar 12.240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</si>
  <si>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</si>
  <si>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</si>
  <si>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</si>
  <si>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</si>
  <si>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</si>
  <si>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</si>
  <si>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</si>
  <si>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</si>
  <si>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 xml:space="preserve">3010 expedientes a cargo de las inspecciones de policía impulsados </t>
  </si>
  <si>
    <t>Memorando 20252200137553 Seguimiento a metas locales Planes de Gestión PRIMER Trimestre 2025 DGP</t>
  </si>
  <si>
    <t xml:space="preserve">Expedientes a cargo de las inspeccione s de policia </t>
  </si>
  <si>
    <t>Reporte de la DGP segun radicado No 20252200258243</t>
  </si>
  <si>
    <t>Más el 85% de lo programado</t>
  </si>
  <si>
    <t>Reporte de seguimiento de impulsos procesales. Aplicativo ARCO</t>
  </si>
  <si>
    <t>9</t>
  </si>
  <si>
    <t>Proferir 4.080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</si>
  <si>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</si>
  <si>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</si>
  <si>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</si>
  <si>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 xml:space="preserve">548 fallos de fondo en primera instancia proferidos </t>
  </si>
  <si>
    <t xml:space="preserve">Fallos de fondo </t>
  </si>
  <si>
    <t>Más el 1% de lo programado</t>
  </si>
  <si>
    <t>Reporte de seguimiento de fallos de fondo de actuaciones de policía. Aplicativo ARCO</t>
  </si>
  <si>
    <t>La meta alcanzó un 68,43% del programado para la vigencia.</t>
  </si>
  <si>
    <t>10</t>
  </si>
  <si>
    <t>Terminar (archivar) 150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</si>
  <si>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</si>
  <si>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</si>
  <si>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</si>
  <si>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</si>
  <si>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</si>
  <si>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 xml:space="preserve">19 actuaciones administrativas terminadas (archivadas) </t>
  </si>
  <si>
    <t xml:space="preserve">Actuaciones adminitrativas activas </t>
  </si>
  <si>
    <t>Menos el 86% de lo programado</t>
  </si>
  <si>
    <t>Reporte de seguimiento de actuaciones administrativas terminadas. Aplicativo SI ACTUA</t>
  </si>
  <si>
    <t>La meta alcanzó un 25,33% del programado para la vigencia.</t>
  </si>
  <si>
    <t>11</t>
  </si>
  <si>
    <t>Terminar 157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</si>
  <si>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</si>
  <si>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</si>
  <si>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</si>
  <si>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 xml:space="preserve">7 actuaciones Administrativas terminadas hasta la primera instancia </t>
  </si>
  <si>
    <t xml:space="preserve">Actuaciones adminitrativas de primera instancia  </t>
  </si>
  <si>
    <t>Menos el 98% de lo programado</t>
  </si>
  <si>
    <t>Reporte de seguimiento de actuaciones administrativas terminadas por vía gubernativa. Aplicativo SI ACTUA</t>
  </si>
  <si>
    <t>La meta alcanzó un 8,92% del programado para la vigencia.</t>
  </si>
  <si>
    <t>12</t>
  </si>
  <si>
    <t>Realizar 629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</si>
  <si>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</si>
  <si>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</si>
  <si>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</si>
  <si>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</si>
  <si>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</si>
  <si>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Se realizaron 283 operativos de inspección, vigilancia y control en materia de integridad del espacio público</t>
  </si>
  <si>
    <t xml:space="preserve">
GET-IVC-F037 Formato técnico de visita y/o verificación - espacio público.
Acta de asistencia e informe del operativo
Registros operativos Alcaldía Local
</t>
  </si>
  <si>
    <t xml:space="preserve"># 37741 KR 13 CLL 42
# 37743 KR 13 CLL 79
# 37742 KR 16 CLL 75
# 37723 CLL 40 A KR.. 13
# 37816 CLL 72 KR 15
# 37823 PARQUE HIPPIES
# 37725 KR 1 CLL 60
# 37724 CLL 77 KR 14
# 37738 CLL 45 KR 13
# 37813 CHAPINERO CENTRAL
# 37818 ESTAC.TRANSML.CLL45
# 37761 CLL 78 KR 15
# 37849 KR 2 CLL 44
# 37884 CLL 57 KR 39
# 37888 UNIVERSIDAD PEDAGOG.
# 37887 CLL 85 , ZONA T 
# 37848 CHICO NORTE  -EL REFUGIO 
# 37883 CLL 93 KR 11 
# 37886  CLL 66 KR 58
# 37808 CLL 90 KR 15 
# 37810 CLL 94 KR 13
# 37819 CLL 61 KR 7
# 37840 AV.CARACAS CLL 40 
# 37820 CLL 7 KR 9
# 37822 CLL 68 KR 4 
# 37839 KR 13 CLL 52 A
# 37763 PARQUE HHIPPIES
# 37762 CLL 83 HASTA CLL 85
# 37739 MARISCAL SUCRE
# 37740 CLL 52 KR 13
# 37747 CHAPINERO CENTRO
# 37744 CLL 42 HASTA CLL 57
# 37737 CHICO NORTE
# 37660 ESTAC.TRANSMIL CLL 45
# 37661 UNIVER.PEDAGOGICA
# 37659 ZONA G
# 37695 CHICO LAGO
# 37694 4 PARQUES
# 37693 QUINTA CAMACHO
# 37748 CHICO LAGO
# 37444 CLINICA NOGALES
# 37629  SENA 
# 37630 KR 13 CLL 54
# 37709 ANTIGUO CONTRY 
# 37703 ANTIGUO CONTRY 
# 37609 CHAPINERO CENTRAL -PARQUES
# 37608 KR 15 CLL 76
# 37603 PLAZA LOURDES
# 37605 CLL 45 KR 7
# 37614 CLL 52 KR 9
# 37610 CLL 63 KR 7
# 37612 CLL 62 KR 7 
# 37611 CLL 65 KR 9
# 37604 PARQUE HIPPIES
# 37602 CHAPINERO CENTRAL 
# 37607 PARQUE VIRREY
# 37698 ZONA T 
# 37679 ZONA G 
# 37704 PARQUE HIPIPIES
# 37577 PORCINCULA 
# 37581 PARQUE NACIONAL
# 37628 CLL 85 KRA 7 
# 37578 UNIVERSIDAD EAN 
# 37588 KR 10 CLL 54
# 37587 CLL 65 KR 7
# 37591 KR 3 CLL 61
# 37589 PLAZOLETA LORUDES
# 37592 CLL 65 KR 5
# 37619  KR 7 CLL 55 
# 37615 KR 13 CLL 65 
# 37616 PLAZOLETA LORUDES
# 37617 PARQUE HIPPIES, FRANCIA, CEREZOS
# 37618  QUEBRADA LA VIEJA 
# 37595 SAN LUIS 
# 37203 PARQUE DE LA 93
# 37202 PARQUES JURIDICCION 
# 37201 CLL84 KR 11
# 37200 SAN LUIS 
# 37199 LA SALLE
# 37197 CLL 54 KR 13
# 37216 CHICO LAGO
# 37204 BARRIOS ALTOS CHAPINERO
# 37364 JUERISDICCION PARQUES CHAP.
# 37362 ESTACION TRANSML.CLL 45
# 37361 UNV.JAVERIANA Y PARQ.NAL.
# 37360  CLL 45 A CLL 57
# 37358 CASA DE JUSTICIA 
# 37137 CLL 90 KR 15
# 37355 CLL 78 KR 15 
# 37356 KR 7 CLL 70
# 37366 DEPRIMIDO CLL 72
# 37359 UNIVERSIDAD DISTRITAL
# 37389 UNIV.PEDAGOGICA
# 37390 KR 14 CLL 70
# 37386 CLL 57 KR 14
# 37384 CHICO NORTE
# 37383 ROSALES 
# 37388 ROSALES
# 37387 CHICO NORTE 
# 37402 KR 5 DIAG 70 
# 37048 TRANSV. 18 CLL 98
# 37680 KR 5 CLL 68
# 37676 CLL 84 KR 13
# 37678 PARQUE LEON DE GREIF
# 37509 AV. CARACAS CLL 57
# 37508 KR 7 CCL 65 
# 37507 CLL 72 CLL 90 
# 37504 CLL 45 KR 13
# 37502 PARQUE NACIONAL 
# 37501 PARQUE NACIONAL 
# 37503 CLL 82 KR 12
# 37506 PLAZA DE BOLIVAR 
# 37590 CLL 59 KR 7
# 37198 TRANSV.18 CLL 98 
# 38298 CHICO ALTO 
# 38508 ANTIGUO CONTRY 
# 38549 CHAPINERO CENTRO 
# 38682 CLL 80 KR 19
# 38910 CLL 80 KR 19 A
# 38941 CLL 100 CHICO NORTE
#38938POLITECNICO GRANCOLOMBIANO
# 38940 CHAPINERO CENTRO
# 38981 CLL 52 A 39
# 38986 PARQUE HIPPIES ,LOURDES, FLORES
# 38994 PLAZOLETA CLL 85 Y ZONA T
# 39212 ESTACION TRANSM. CLL 57
# 39296 DEPRIMIDO 72 ALREDEDORES
# 39268 KR 3 ESTE CON 45
# 39361 KR 9 CLL 60
# 39336 AUTP.NORTE CLL 94
# 39356 LEON DE GREIFF
#39457 CLL 85  EL RETIRO 
# 39520 CLL 85 KR 14
# 40227 KR 7 CLL 65
# 40221 PARQUE LA 93 Y LEON DE GREIFF
# 40026 DIAGONAL 55 KR 3
# 39852 CLL 62 KR 13 
# 39756 CARACAS Y 15 ENTRE 7 Y 8
# 39984 PARDO RUBIO
# 39982 CLL 96 KR 6 
# 39686 CLL 85 KR 15 
# 39668 CLL 57 KR 8
# 39666 CLL 54 AV.CARACAS
# 39667 CLL 56 KR 13
# 39544 KR 7 Y 8
# 39659 KR 16 CLL 88 
# 39520 PARQUE DE LEON
# 39558 LOURDES,QUINTA CAMACHO
# 39412 CARRERA 13 MARLY 
# 38972 CLL 90 Y KR 5 
# 40244 PARQUE NACIONAL
# 40245 PARQUE NACIONAL
# 40246 PARQUE NACIONAL
# 40247 PARQUE NACIONAL
# 40249 PARQUE NACIONAL
# 40250 PARQUE NACIONAL
# 40255 PARQUE NACIONAL
# 40254 PARQUE NACIONAL
# 40252 PARQUE NACIONAL
# 40259 PARQUE NACIONAL 
# 40260 PARQUE NACIONAL
# 40261 PARQUE NACIONAL
# 40262 PARQUE NACIONAL
# 40270 PARQUE NACIONAL
# 40276 PARQUE NACIONAL
# 40272 PARQUE NACIONAL
# 40277 PARQUE NACIONAL
# 40275 PARQUE NACIONAL
# 40280 PARQUE NACIONAL
# 40281 PARQUE NACIONAL 
# 40012 ZONA ROSA
# 40282 PARQUE NACIONAL
# 40136 CLL 100 KR 15
# 40283 PARQUE NACIONAL
# 40284 PARQUE NACIONAL
# 40285 PARQUE NACIONAL
# 40294 PARQUE NACIONAL
# 40144 CLL 79 CLL 80 KR 15 
# 40295 PARQUE NACIONAL
# 40296 PARQUE NACIONAL
# 40300 PARQUE NACIONAL
# 40299 PARQUE NACIONAL
# 40298 PARQUE NACIONAL
# 40449 PARQUE NACIONAL
# 40448 PARQUE NACIONAL
# 40447 PARQUE NACIONAL
# 40464 PARQUE NACIONAL
# 40461 PARQUE NACIONAL
# 40462 PARQUE NACIONAL 
# 40481 PARQUE NACIONAL
# 40483 PARQUE NACIONAL 
# 40482 PARQUE NACIONAL 
# 40545 PARQUE NACIONAL 
# 40544 PARQUE NACIONAL
# 40543 PARQUE NACIONAL 
# 40248 PARQUE DE LA 93
# 40428 CLL 54 Y CALLE 57
# 40644 PARQUE NACIONAL 
# 40643 MARY Y SUCRE
# 40635 DEPRIMIDO CLL72
# 40500 CLL 85 KR 11
# 40598 CLL 45 KR 9 
# 40739 DEPRIMIDO CLL 72,UNIV.PEDAG.
# 40738 CLL 45 KR 13
# PARQUE NACIONAL 
# 40806 PARQUE NACIONAL 
# 40807 PARQUE NACIONAL 
# 40808 PARQUE NACIONAL 
# 40809 PARQUE NACIONAL 
# 40819 PARQUE NACIONAL 
# 40820 PARQUE NACIONAL 
# 40821 PARQUE NACIONAL
# 40824 PARQUE NACIONAL 
# 40825 PARQUE NACIONAL 
# 40826 PARQUE NACIONAL 
# 40833 PARQUE NACIONAL 
# 40834 MONITOREO PARQ.NAC.
# 40835 PARQUE NACIONAL 
# 40836 PARQUE NACIONAL 
# 40838 PARQUE NACIONAL
# 40789 CLL 95 KR 23
# 40788 CLL 65 A KR 1 
# 40599 KR 7 CLL 60
# 40951 MARLY - SUCRE 
# 40965 CLL 85 ZONA T
# 40966 CHAPINERO NORTE 
# 41067 MARLY - SUCRE
# 40730 KR 15 CLL 72
#  41228 PARQUE NACIONAL
# 41367 CLL 57 HASTA LA 34
# 41352 ESTACION CLL 57
# 41229 PARQUE NACIONAL
# 41230 PARQUE NACIONAL 
# 41233 PARQUE NACIONAL 
# 41231 PARQUE NACIONAL 
# 41231 PARQUE NACIONAL 
# 41234 PARQUE NACIONAL
# 41235 PARQUE NACIONAL
# 41226 PARQUE NACIONAL
# 41225 PARQUE NACIONAL 
# 41224 PARQUE NACIONAL 
# 41221 PARQUE NACIONAL
# 41220 PARQUE NACIONAL 
# 41219 PARQUE NACIONAL 
# 41199 PARQUE NACIONAL 
# 41200 PARQUE NACIONAL 
# 41200 PARQUE NACIONAL 
# 41201 PARQUE NACIONAL 
# 41202 PARQUE NACIONAL 
# 41204 PARQUE NACIONAL 
# 41206 PARQUE NACIONAL
# 41207 PARQUE NACIONAL 
# 41090 CLL 57 - CLL 45 
# 41153 PARQUE 93 
# 40891 CLL 85 KR 15
# 40969 ZONA ROSA
# 41463 ESTACION CLL 57
# 40798 ZONA ROZA  KR 111 CLL15
# 40730 KR 15 CLL 72
# 40599  KR 7 CLL 60
</t>
  </si>
  <si>
    <t xml:space="preserve"># 42342 ESTAC. TM.CLL 57
# 42500 PARQUE NACIONAL
# 42341 CHAPINERO CENTRO 
# 42372 PARQUE NACIONAL
# 42368 PARQUE NACIONAL
# 42377 PARQUE NACIONAL
# 42376 PARQUE NACIONAL
# 42369 PARQUE NACIONAL
# 42370 PARQUE NACIONAL
# 42382 PARQUE NACIONAL 
# 42378 PARQUE NACIONAL 
# 42381 PARQUE BNACIONAL 
# 42235 ZONA ROSA
# 42232 CLL 100 KR 19
# 42104 ZONA ROSA
# 42477 CLL 72 CHAPINERO
# 42478 AV.CARACAS CLL 57
# 42485 QUINTA CAMACHO
# 42639 ESTAC.TM.CLL 57
# 42525 ESTAC. TM.CLL 57
# 42383 CLL 100 KR 19 Y 11
# 42504 PARQUE NACIONAL 
# 42502 PARQUE NACIONAL
# 42501 PARQUE NACIONAL
# 42755 CLL 72 KR 14
#42630 CLL 82 KR 12 
# 42460 CLL 69 CLL 72
# 42384 CHICO LAGO
# 42628 PARQ. 93
# 42629 CLL 92 KR 11 Y 15
# 42629 CLL 92 KR 11 Y 15
# 42796 CLL 90 KR 22
# 42819 PARQUE NACIONAL
# 42818 PARQUE NACIONAL
# 42817 PARQUE NACIONAL
# 42815 PARQUE NACIONAL 
# 42814 PARQUE NACIONAL 
# 42813 PARQUE NACIONAL
# 42808 PARQUE NACIONAL
# 42807 PARQUE NACIONAL
# 42806 PARQUE NACIONAL
# 42805 PARQUE SUCRE ,NAL
# 42804 PARQUE NACIONAL
# 42845 ZONA T
# 42838 PARQUE NACIONAL
# 42837 PARQUE NACIONAL 
# 42836 PARQUE NACIONAL
# 42835 PARQUE NACIONAL
# 42834 PARQ.NAL, SUCRE
# 42833 PARQ.NAL, SUCRE
# 42831 PARQ.NAL.SUCRE
# 42829 PARQ.NAL,SUCRE
# 42828 PARQUE NACIONAL
# 42822 PARQ.NAL,SUCRE
# 42821 PARQ.NAL, SUCRE
# 42820 PARQUE NACIONAL
# 42756 CLL 85 KR 11
# 43018 ESTACION CLLL 57
# 43017 CLL 72 KR 11
# 43103 CHAPINERO CENTRAL
# 43095 PARQ.FLORES,LOURDES
# 43092 ESTAC.TM.CLL 57
# 42992 ZONA ROSA
# 42991 CLL 100 KR 11 
# 42876 KR 13 CLL 54
# 43117 ESTAC.TMC-CLL 57
# 43154 PARQUE NACIONAL
# 43156 PARQUE NACIONAL
# 43157 PARQUE NACIONAL
# 43159  PARQUE NACIONAL
# 43160 PARQUE NACIONAL 
# 43161 PARQUE NACIONAL
# 43162 PARQUE NACIONAL
# 43163 PARQUE NACIONAL 
# 43164 PARQUE NACIONAL
# 43166 PARQUE NACIONAL
# 43283 CLL 57 Y CLL 72
# 43325 CLL 82 CON 12
# 43124 CLL 79 Y 77
# 43211 CLL 90 KR 15
# 43127 CLL 95 CON AUTP.NTE.
# 44046  KR 12 ENTRE CLL 93 Y 93 A
# 43709 ESTACION CLL 45
# 43794 ESTAC.CLL 45 TM.
# 43791 CHAPINERO CENTRO-QUINTA CAMCH.
# 43784 CLL 95 CON AUTOPISTA
# 43639 ZONA ROSA , CLL 82 CON KR 12
# 43551 CLL 77 KR 15
# 43550 KR 13 CLL 57
# 43689 CLL 72 CARACAS A KR 7
# 43898 ESTACION CLL 57 TM
# 43843 MARLY
# 43987 ESTACION TM CLL 57
# 43988 ESTAC. CLL 45 
# 43996 SUCRE
# 44162 CHAPINERO 
# 44166 CHAPINERO CENTRAL
# 43844 KR 13 CLL 54 Y 65
# 44011 ZONA ROSA KR 12 CLL 82
# 44230 MONITOREO PARQ.NACIONAL
# 44231 PARQ.NACIONAL-SUCRE
# 44250 TRANSMIL.CLL 57
# 44049 CLL 90 KR 15 
# 44228 PARQUE NACIONAL
# 44232 PARQUE NACIONAL
# 44234 PARQUE NACIONAL
# 44235 PARQUE NACIONAL
# 44238 PARQUE NACIONAL
# 44237 PARQUE NACIONAL
# 44236 PARQUE NACIONAL
# 44241 PARQUE NACIONAL
# 44196 CLL 77 KR 11
# 44240 PARQUE NACIONAL
# 44239 PARQUE NACIONAL 
# 44242 PARQUE NACIONAL
# 44197 KR 13 CLL 45
# 44265 CLL 57 ESTAC.TRANSML.
# 44268 CLL 85 ,CLL 100  KR 15
# 44295 ZONA ROSA,CLL 82 KR 12
# 44347 CLL 100 A CLL 95 
# 45296 PARQUE NACIONAL
# 45298 PARQUE NACIONAL
# 44562 CLL 77  KR 14
# 44917 CLL 90 KR 18
# 44914 ESTAC.TRANSML. CLL 57
# 45299 PARQUE NACIONAL
# 45301 PARQUE NACIONAL
# 45304 PARQUE NACIONAL 
# 45305 PARQUE NACIONAL
# 45272 ESTACION TM. CLL 57
# 45309 PARQUE NACIONAL
# 45307 PARQUE NACIONAL
# 45308 PARQUE NACIONAL
# 45306 PARQUE NACIONAL
# 45816 ESTAC.TM. CLL 57
# 45629 ZONA ROSA, CLL 82 KR 11
# 44620 CLL 82 KR 12
# 45300 CLL 85 KR 12 A LA 15
# 45506 CLL 100 KR 15
# 44944 CLL 90 KR 15
# 45713 CLL 90 KR 18
# 45564 CHICO 
# 45583 EL VIRREY
# 46514 CL 57 KRA 14
# 46309 CL 39 KRA 7
# 46310 CL 39 KRA 7
# 46311 CL 39 KRA 7
# 45712 KRA 13 63A
# 46313 CL 39 KRA 7
# 46314 CL 39 KRA 7
# 46315 CL 39 KRA 7
# 46316 CL 39 KRA 7
# 46317 CL 39 KRA 7
# 46320 CL 39 KRA 7
# 46318 CL 39 KRA 7 
# 46319 CL 39 KRA 7
# 46755 CL 98 KRA 8
# 46327 CL 39 KRA 7
# 46329 CL 39 KRA 7
# 46326 CL 39 KRA 7
# 46330 CL 39 KRA 7
# 46331 CL 39 KRA 7
# 46332 CL 39 KRA 7
# 46256 CL 85 KRA 13
# 46334 CL 39 KRA 7
# 46335 CL 39 KRA 7
# 46336 CL 39 KRA 7
# 46337 CL 39 KRA 7
# 46176 AUTONORTE CL 10
# 46744 CL 57 KRA 14
# 47026 CL 45 KRA 14
# 46739 ESTACION TEMP. MARLY
# 47011 ESTACION TEMP. CL 57
# 47012 EL VIRREY
# 47016 CL 57 KRA 14
# 47020 ESTACION TM MARLY
#47024 CL 90 KRA 20
# 47108 CL 60 KRA 13
# 47366 CL 39 KRA 7
# 47367 CL 39 KRA 7
# 47227 KRA 13 CL 54
# 47368 CL 39 KRA 7
# 47357 ESTACION TM MARLY
# 47369 CL 39 KRA 7
# 47370 CL 39 KRA 7
# 47432 CL 70 KRA 4
# 47618 CHICO NORTE
# 47619 CL 54 KRA 13
# 47623 ESTACION TM MARLY
# 47628 ESTACION TM CL 45
# 47634 ESTACION TM 57
# 46312 CL 39 KRA 7
# 46126 CL 90 KRA 20
# 46157 ZONA ROSA
# 46804 ESTACION TM 96
# 45941 CL 77 KRA 13
# 46352 PARQUE 93
# 46499 KRA 13 CL 45
# 46713 CL 74 KRA 14
# 46728 AV CARACAS CL 72
# 46921 KRA 11 CL 92
# 47061 CL 95 AUTONORTE
# 47129 CL 77 KRA 15
# 47221 CL 63 KRA 13
# 47291 ZONA ROSA
# 47412 AV CARACAS CL 39
# 47804 ESTACION TM CL 48
# 47664 ESTACION TM CK 57
# 47458 KRA 13 CL 54
# 47581 CL 77 KRA 16A
# 47582 CL 90 KRA 20
# 47905 ESTACION TM MARLY
</t>
  </si>
  <si>
    <t>13</t>
  </si>
  <si>
    <t>Realizar 351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</si>
  <si>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</si>
  <si>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</si>
  <si>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</si>
  <si>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Se realizaron 73 operativos de inspección, vigilancia y control en materia de actividad económica</t>
  </si>
  <si>
    <t xml:space="preserve">
GET-IVC-F035 Acta de visita
GDI-GPD-F029 Evidencia de reunión 
Acta de asistencia e informe del operativo
Registros operativos Alcaldía Local
</t>
  </si>
  <si>
    <t xml:space="preserve"># 37824 CLL 59 KR 9 
# 37836 CLL 51 KR 13
# 38084 KR 11 CLL 64 
# 37838 KR 11 CLL 93 A
# 38083 PARDO RUBIO 
# 37919 CLL 59 KR 9 
# 37187 CLL 97 KR 14
# 37584 CLL 69 A KR 4
# 37379 KR 13 A CLL 60
# 38014 KR 115 CLL 92
# 37521 CLL 65 KR 5
# 37957 CLL 59 KR 7
# 37403 CLL 69 KR 6
# 37930 CLL 59 KR 10 
# 38064 KR 4A CLL 66
# 38355 CLL 49 KR 8
# 38428 KR 5  CLL 65
# 38375 CLL 85 KR 13
# 38401 CLL 59 KR 9
# 38536 KR 11 CLL 69
# 38596 KR 14 CLL 97
# 38595 KR 5 CLL 46
# 38607 CLL 49 KR 5
# 38786 DIAGONAL 68 18-28
# 37983 CALLE 70 KR 4
# 38030 KR 3 CLL 60
# 39166 KR 13 A CLL 79
# 39261 CENTRO COMERCIAL GALERIA 93
# 39306 MARISCAL SUCRE 
# 39411 PARDO RUBIO 
# 39428 KR 11 B CLL 96
# 39079 KR 13 CLL 48
# 38917 CLL 57 KR 7
# 38818 CALLE 95 KR 21
# 38817 TRANSV. 23 CLL 97
# 38911-38912 CALLE 13 KR 44
# 38765 CLL 60 BIS KR 13
# 38913 CLL 77 KR 13
# 39458 KR 19 CLL 89
# 39691 CLL 67 KR 11
# 39683 SECTOR ESPERANZA
# 39576 CLL 60 KR 9 
# 39100 CLL 93 B KR 13
# 39870 KR 13 CLL 54
# 39813 CLL 100 KR 11
# 39814 KR 9 CLL 46 
# 39912 KR 14 CLL 79
# 39913 CLL 77 KR 16
# 40315 KR 13 CLL 49
# 40234 CLL 78 KR 12
# 39480 KR 14 CLL 88
# 40017 CLL 51 KR 7
# 40337 CLL 55 KR 13
# 40232 KR 15 CLL 92
# 39748 KR 14 CLL 79
# 39749 CLL 79 KR 14
# 39118 CLL 84 A KR 13
# 42105 CLL 80 KR 19 A
# 42103 CLL 76 KR 16
# 42102 DIAGONAL 55 No.03-06
# 40357 CLL 81 KR 8
# 40512 KR.2 CLL 65
# 40743 CHICO LAGO
# 40883 KR 11 CLL 64 
# 41245 CLL 44 KR 8 
# 41113 KR 11 CLL 67
# 41111 ZONA ROSA
# 41112 CLL 58 BIS KR 10
# 41034 CLL 53 KR 9
# 40986 PARQUE DE LA 93
# 40682 CLL 99 B KR 3 A
# 40679 KR 5 CLL 69
# 40476 CLL 98 KR 17 A 
# 40650 CLL 57 KR 7
# 40474 CLL 75 KR 4
# 41468 KR 9 CLL 46
# 39118 CLL 84 A KR 13
# 41665 CLL 60 KR 13
# 41664 KR 14 CLL 83
# 41247 KR 7 CLL 43
# 41544 AV.CARACAS CLL 58 
# 41830 CLL 50 KR 9 
# 41858 CLL 41 KR 8
# 41829 CLL 50 A KR 13
# 41843 CLL 42 A KR 7 A
# 41593 CLL 59 KR 9
# 41255 CLL 60 KR 7
# 41550 CLL 57 KR 9 
# 41252 CLL 57 KR 7
# 41251 KR 13 CLL 79
# 41249 KR  14 CLL 54
# 41866 CLL 61 KR 9A
# 41727 KR 8 CLL 57
# 41879 KR 11 CLL 61
# 41726 KR 13 CLL 83 
# 41966 CLL 46 KR 7
# 41734 CLL 90 KR 17
# 41940 KR 14 CLL 95
# 41948 TRANSV. 5 ESTE  CLL 61
# 41847 CLL 54 KR 13
# 41733 CLL 59 KR 9
# 41732 CLL 57 KR 9
# 41685 CLL 56 KR 13 
# 41984 CLL 49 KR 7 
# 42107 KM 4,5 VIA LA CALAERA
# 42108 KR 13 CLL 66
</t>
  </si>
  <si>
    <t xml:space="preserve"># 42148 KR 9  CLL 52 A
# 42118 KR 11 CLL 61
# 42463 BARRIO ROSALES
# 42163 KR 13 CLL 46 
# 42491 CLL 99 B KR 3 A 
# 42490 KR 13 CLL 64
# 42303 KR 13 CLL 59
# 42304 CLL 56 KR 13
# 42165 KR 13 CLL 85
# 42166 KR 12 A CLL 79
# 42450 KR 15 CLL 92
# 42164 KR 13 A CLL 60
# 43111 KR 7 CLL 50
# 43012 CLL 80 KR 8
# 43031 CLL 84 KR 8
# 42816 KR 7 CLL 55
# 42767 CLL 60 BIS KR 13
# 42766 CLL 60 KR 9 
# 42765 KR 9 CLL 51
# 42763 KR 11 CLL 64
# 42487 CLL 77 KR 16
# 42479 KR 13 CLL 40 C 
# 42768 CLL 69 KR 10
# 43417 CLL 47 KR 8
# 43414 CLL 47 KR 8
# 43202 KR 11 CLL 70
# 43200 CLL 98 KR 18
# 43146 KR 8 CLL 67
# 42764 CLL 84 A KR 9
# 42762 CLL 47 KR 7 
# 42488 CLL 95 KR 11
# 42484 CLL 90 KR 18
# 43589 KR 13 CLL 46 
# 43600 KR 6 CLL 56
# 43205 CLL 64 KR 13
# 43203 CLL 100 B KR 5 C
# 43602 CLL 57 KR 13
# 43603 KR 8 CLL 41
# 43201 KR 10 A 70-37
# 44045 CLL 81 A KR 8
# 43945 CLL 47 # 5-19 
# 43608 CLL 51 KR 7
# 43605 KR 11 CLL 82
# 43606 KR 15 CLL 99
# 43607 KR 8 CLL 59
# 43906 CLL 59 KR 13
# 43903 KR 16 CLL 86 A
# 43902 KR 9 CLL 72
# 43905 CLL 47 - ZONA T
# 44179 KR 10 CLL 94 A
# 44225 CLL 65 KR 4
# 44223 CLL 74 KR 3
# 44395 KR 13 CLL 46
# 45256 KR 13 CLL68
# 44551 KR 9 A CLL 60
# 45413 AV.CARACAS CLL 63
#45 412 KR 13 CLL 66
# 45411 ZONA T
# 45410 ZONA T
# 45795 KR 10 CLL 93
# 45859 CLL 78 KR 12 
# 45559 CLL 59 KR 8
# 45409 KR 16 CLL 88
# 45408 CLL 64 KR 13
# 45407 CLL 45 KR 13
# 44550 KR 9 CLL 59 
# 44549 CLL 60 KR 9
# 44548 KR 13 CLL 48
# 45354 CLL 52 A KR 9
# 44546 CLL 51 KR 13 
# 45092 KR 13 CLL 60
# 44545 CLL 45 KR 4 A
# 44195 KR 6 CLL 67
# 44194 CLL 69 A KR 93
# 44191 KR 13 CLL 60
# 44193 CLL 59 KR 4 B
# 44189 CLL 59 KR 13
# 44192 KR 13 CLL 48
# 44175 KR 7 CLL 74
# 44178 KR 5 CLL 58
# 44379 CLL 69 A KR 5
# 43907 CLL 51 KR 7
# 43904 KR 14 A CLL 83
# 43206 CLL 57 KR 17
# 45890 CALL 60 KR 10
# 45943 KR 11 CLL 96
# 46270 CL 63 KRA 13
# 45891 KRA 13 CL 78
# 46153 KRA 4A CL 66
# 44570 KRA 10 CL 54
# 45893 CL 51 KRA 7
# 45894 KRA 13 CL 64
# 45895 CL 45 CL 08
# 45896 KRA 14A  CL83
# 46501 CL 64 KRA 7
# 46507 CL 70 KRA 8 
# 46509 KRA 14 CL 81
# 46484 KRA 18 CL 78
# 46643 KRA 7 CL 50
# 46486 CL 59 KRA 7
# 46487 KRA 4 CL 73
# 46756 KRA 4 CL 69
# 46961 CL 74 KRA 2
# 46962 AV CARACAS CL 51
# 46483 CL 82 KRA 12
# 46488 CL 42 KRA 5
# 46489 KRA 4 CL 54
# 46490 KRA 7 CL 48A
# 46491 KRA 7 CL 45
# 47254 CL 57 KRA 13
# 46968 CL 85 KRA 14
# 46969 CL 84A KRA 9
# 47344 KRA 9A CL 62
# 47431 CL 69A KRA 5
# 47346 KRA 13 CL 65
# 47347 KRA 9 CL 59
# 47822 CL 63 KRA 7
</t>
  </si>
  <si>
    <t>La meta alcanzó un 85,75% del programado para la vigencia.</t>
  </si>
  <si>
    <t>14</t>
  </si>
  <si>
    <t>Realizar 42 operativos de inspección, vigilancia y control para dar cumplimiento a los fallos de cerros orientales</t>
  </si>
  <si>
    <t>Acciones de control u operativos para el cumplimiento de los fallos de cerros orientales realizadas</t>
  </si>
  <si>
    <t>Número de acciones de control u operativos para el cumplimiento de los fallos de cerros orientales realizadas</t>
  </si>
  <si>
    <t>Formatos de evidencia de reunión diligenciados de los operativos realizados en materia de fallos de cerros orientales</t>
  </si>
  <si>
    <t>Se realizaron 7 operativos de inspección, vigilancia y control para dar cumplimiento a los fallos de cerros orientales</t>
  </si>
  <si>
    <t>Evidencia de reunión Operativo IVC</t>
  </si>
  <si>
    <t># 37845 POLIGONO 121 A Y 179
# 37550 POLIGONO 63 Y 121
# 37514 POLIGONO 90 
# 38403 POLIGONO 90 Y 91
# 26371 POLIGONOS 33-86-87
# 40214 POLIGONO MONIT. 239 Y 240
# 40213 POLIGONO MONIT. 17
# 39909 POLIGONO MONIT. 57
# 39907 POLIGONO MONIT.91
# 39087 POLIGONO MONIT.187
# 41006 POLIGONO MONIT.121
# 41005 POLIGONO MONIT. 60 Y 61</t>
  </si>
  <si>
    <t># 42289 POLIGONO MONITORE 121A
# 42290 POLIGONO MONITOREO 179
# 42597 POLIGONO MONITOREO 86 Y 87
# 43426 POLIGONO MONITOREO 97 Y 98
# 43043 POLIGONO MONITOREO 91
# 43044 POLIGONO MONITOREO 90-238
# 43428 POLIGONO MONITOREO 60
# 43723 POLIGONO 33 - 294
# 44440 POLIGONO MONITOREO 187
# 45449 POLIGONO MONITOREO 97
# 45476 POLIGONO MONITOREO 60
# 45825 POLIGONO MONITOREO 238
# 45826 POLIGONO MONITOREO 60
# 46354 POLIGONO MONITOREO 57 Y 17 
# 46370 POLIGONO MONITOREO 60
# 46773 POLIGONO MONITOREO 098 Y 239
# 47239 POLIGONO 17 Y 294
# 47568 POLIGONO MONITOREO 60 Y 61</t>
  </si>
  <si>
    <t>La meta alcanzó un 88,10% del programado para la vigencia.</t>
  </si>
  <si>
    <t>15</t>
  </si>
  <si>
    <t>Realizar 280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</si>
  <si>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</si>
  <si>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</si>
  <si>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</si>
  <si>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Se realizaron 51 operativos de inspección, vigilancia y control en materia de actividad ambiental</t>
  </si>
  <si>
    <t xml:space="preserve"># 37749 LAS DELICIAS
# 37594 CLL 64 KR 4 
# 37579 CLL 45 KR 15
# 41063 QUEBRADA LAS DELICIAS
# 40952 QUINTA CAMACHO
# 40741 QUINTA CAMACHO
# 40740 PARAISO
# 41077 QUINTA CAMACHO
# 41354 CLL 57 PARQUE DE LAS FLORES
# 41373 CHAPINERO CENTRO
# 41368 ZONA G
# 41669 PARQUE NACIONAL
# 41668 PARQUE NACIONAL
# 41667 PARQUE NACIONAL
# 41660 PARQUE NACIONAL
# 41661 PARQUE NACIONAL 
# 41675 PARQUE NACIONAL
# 41676 PARQUE NACIONAL
# 41677 PARQUE NACIONAL 
# 41671 PARQUE NACIONAL 
# 41670 PARQUE NACIONAL 
# 41678 PARQUE NACIONAL 
# 41679 PARQUE NACIONAL 
# 41680 PARQUE NACIONAL 
# 41682 PARQUE NACIONAL 
# 41683 PARQUE NACIONAL 
# 41684 PARQUE NACIONAL 
# 41689 PARQUE NACIONAL
# 41690 PARQUE NACIONAL 
# 41691 PARQUE NACIONAL
# 41692 PARQUE NACIONAL 
# 41694 PARQUE NACIONAL 
# 41696 PARQUE NACIONAL 
# 41695 PARQUE NACIONAL
# 41465 CLL 72 - CLL 100
# 41464 PARQUES DE LA LOCALIDAD
# 41524 CHAPINERO CENTRO
# 41706 PARQUE BOMBEROS
# 41704 ZONA G
# 41708 CHAPINERO CENTRAL
# 41707 PARDO RUBIO 
# 41863 CHICO LAGO
# 41864 CHICO LAGO
# 37385 CHICO NORTE 
# 38242 KR 11 CLL 85
# 38293 KR 14 CLL 53
# 38385 CLL 52 A LA CLL 39
# 38543 CLL 77 HASTA CLL 93
# 38545 CLL 45 CLL 72
# 38549 CHAPINERO CENTRO 
# 38862 CHAPINERO CENTRO 
# 38861 CHAPINERO CENTRO 
# 38487 MARLY Y SUCRE
#  38864 QUEBRADA LAS DELICIAS
# 39459 CLL 45 PARQUE SUCRE,4 PARQUES
# 39451 CLL 85 Y 90 KR 11 
# 39381 CLL 53 PARQUE HIPPIES
# 39425 CHAPINERO CENTRO 
# 39354 CLL 72 CLL 85 
# 39371 MARLY,SUCRE
# 39355 PARDO RUBIO 
# 39293 CLL 53 PARQUE NACIONAL
# 39297 QUEBRADA LAS DELICIAS 
# 38993 NOGAL , CHAPINERO CENTRO 
# 38989 CLL 52 A LA 39 
# 38988 CHICO LAGO 
# 38939 CLL 52 A 39
# 38896 DEPRIMIDO 94
# 39557 CLL 45 A CLL 39
# 39757 KR 15 CLL 54
# 40371 KR 13 CLL45
# 41063 QUEBRADA LAS DELICIAS
# 40952 QUINTA CAMACHO
# 40741 QUINTA CAMACHO
# 40740 PARAISO
# 41077 QUINTA CAMACHO
# 41354 CLL 57 PARQUE DE LAS FLORES
# 41373 CHAPINERO CENTRO
# 41368 ZONA G
# 41669 PARQUE NACIONAL
# 41668 PARQUE NACIONAL
# 41667 PARQUE NACIONAL
# 41660 PARQUE NACIONAL
# 41661 PARQUE NACIONAL 
# 41675 PARQUE NACIONAL
# 41676 PARQUE NACIONAL
# 41677 PARQUE NACIONAL 
# 41671 PARQUE NACIONAL 
# 41670 PARQUE NACIONAL 
# 41678 PARQUE NACIONAL 
# 41679 PARQUE NACIONAL 
# 41680 PARQUE NACIONAL 
# 41682 PARQUE NACIONAL 
# 41683 PARQUE NACIONAL 
# 41684 PARQUE NACIONAL 
# 41689 PARQUE NACIONAL
# 41690 PARQUE NACIONAL 
# 41691 PARQUE NACIONAL
# 41692 PARQUE NACIONAL 
# 41694 PARQUE NACIONAL 
# 41696 PARQUE NACIONAL 
# 41695 PARQUE NACIONAL
# 41465 CLL 72 - CLL 100
# 41464 PARQUES DE LA LOCALIDAD
# 41524 CHAPINERO CENTRO
# 41706 PARQUE BOMBEROS
# 41704 ZONA G
# 41708 CHAPINERO CENTRAL
# 41707 PARDO RUBIO 
# 41863 CHICO LAGO
# 41864 CHICO LAGO
</t>
  </si>
  <si>
    <t xml:space="preserve"># 42844 CLL 55 KR 7
# 42794 CLL 53 PARQUE SUCRE 
# 42527 MARLY
# 42482 CLL 70 A  - CLL 72
# 42362 CHAPINERO CENTRO
# 43167 CHICO LAGO
# 43234 CHAPINERO CENTRO
# 42901 CALL 97 KR 12
# 47865 CANAL ARZOBISPO
# 47870 KRA 7A CL 94
# 47872 KRA 18 CL 79
# 43792 MARLY - SUCRE
# 43793 KR 15 CLL 77 
# 45269 PARQUE HIPIOIES,FLORES,LOURDES
# 45268 MARLY - SUCRE
# 47864 CL 77 AUTO NORTE
# 47868 AV CARACAS CL 45
# 46223 AV CIRCUNVALAR CL 72
# 46147 KRA 1 BIS DG 72
# 47009 CL 85 KRA 14
# 47014 QUEBRADA LA VIEJA
# 47044 MARLY
# 47041 UNILAGO
# 47124 QUINTA CAMACHO
# 47224 CHAPINERO CENTRAL
# 47252 CL 80 KRA 15
# 47351 CL 87 KRA 15
# 47382 SAN ISIDRO
# 47626 CHICO NORTE
# 47898 KRA 12 CL 78
# 47887 KRA 9 CL 76
# 47891 AV CARACAS CL 56
# 47886 CL 72 AV CARACAS
# 47890 AUTONORTE CL 76
# 47888 KRA 13 CL 54
# 47926 CL 72 AV CARACAS
# 47924 ENTORNO ESCOLAR
# 47878 CL 62 KRA 9A
# 47876 KRA 1BIS CL 65
# 47874 EL NOGAL
# 47834 CL 39A
# 47885 KRA 3 ESTE CL 43
# 47883 AV CARACAS CL 70
# 47881 KRA 2 CL 44A
# 47904 UNILAGO
</t>
  </si>
  <si>
    <t>La meta alcanzó un 58,47% del programado para la vigencia.</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</si>
  <si>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</si>
  <si>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</si>
  <si>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</si>
  <si>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</si>
  <si>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</si>
  <si>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</si>
  <si>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</si>
  <si>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</si>
  <si>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</si>
  <si>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</si>
  <si>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</si>
  <si>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</si>
  <si>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</si>
  <si>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</si>
  <si>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 xml:space="preserve">"Inspección ambiental: Obtuvo calificación del 96%
Reporte consumo de agua y energía: Información al día con corte al 30 de mayo
Reporte de consumo de papel: Presenta reporte con corte al mes de abril
Reporte de ciclistas: Información al día con corte al 30 de mayo"
</t>
  </si>
  <si>
    <t>Reporte meta ambiental de la OAP</t>
  </si>
  <si>
    <t>No programada</t>
  </si>
  <si>
    <t>La meta alcanzó un 61,25%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</si>
  <si>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</si>
  <si>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</si>
  <si>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</si>
  <si>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</si>
  <si>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</si>
  <si>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</si>
  <si>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</si>
  <si>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</si>
  <si>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</si>
  <si>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</si>
  <si>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</si>
  <si>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</si>
  <si>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</si>
  <si>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Chapinero, cumplió 104 requisitos, de los 104 que debe cumplir para el tirmestre relacionado.</t>
  </si>
  <si>
    <t>Reporte meta de la Oficina asesora de comunicaciones Radicado No 2025140025490</t>
  </si>
  <si>
    <t>La Alcaldía Local de Chapinero, cumplió 104 requisitos, de los 104 que debe cumplir para el trimestre relacionado.</t>
  </si>
  <si>
    <t>Reporte de la Oficina Asesora de Comunicaciones a través de memorando 20251400383993.</t>
  </si>
  <si>
    <t>La meta alcanzó un 67,00% del programado para la vigencia.
Meta No Programada para el Trimestre I.</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</si>
  <si>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</si>
  <si>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</si>
  <si>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</si>
  <si>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</si>
  <si>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</si>
  <si>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</si>
  <si>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la alcaldia realizo la actividad programada para el tirmestre</t>
  </si>
  <si>
    <t xml:space="preserve">Listado de acistencia y presentacion y registo fotografco </t>
  </si>
  <si>
    <t>La meta alcanzó un 50,00% del programado para la vigencia.</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</si>
  <si>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</si>
  <si>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</si>
  <si>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</si>
  <si>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</si>
  <si>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</si>
  <si>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</si>
  <si>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</si>
  <si>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</si>
  <si>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</si>
  <si>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</si>
  <si>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Se dió respuesta a 5 de 5 requerimientos ciudadanos asignados a la Alcaldía Local con corte a 31 de diciembre de 2024 registradas y tipificadas como Derechos de Petición en el aplicativo Bogotá te Escucha y gestor documental ORFEO.</t>
  </si>
  <si>
    <t>Reporte SGI-SAC de seguimiento a requerimientos ciudadanos por dependencia</t>
  </si>
  <si>
    <t>Meta no programada para el periodo</t>
  </si>
  <si>
    <t>Reporte de la Oficina de atencion a la ciudadania radicado No 20254600258433</t>
  </si>
  <si>
    <t>La meta alcanzó un 100% del programado para la vigencia.</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</si>
  <si>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</si>
  <si>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</si>
  <si>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</si>
  <si>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</si>
  <si>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</si>
  <si>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</si>
  <si>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</si>
  <si>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Se gestionó oportunamente 59 de 75 requerimientos tipificados como derecho de petición ciudadano en los aplicativos Bogotá Te Escucha y ORFEO asignados.</t>
  </si>
  <si>
    <t xml:space="preserve">87 respuestas dadas y 13 pendientes de respuesta </t>
  </si>
  <si>
    <t>Se repondió oportunamente 107 de 110 requerimientos.</t>
  </si>
  <si>
    <t>Reporte de la Subsecretaría de Gestión Institucional - Servicio de Atención a la Ciudadanía a través de memorando 20254600383923.</t>
  </si>
  <si>
    <t>La meta alcanzó un 65,73%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</si>
  <si>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</si>
  <si>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</si>
  <si>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</si>
  <si>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</si>
  <si>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</si>
  <si>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</si>
  <si>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</si>
  <si>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</si>
  <si>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Entregaron la matriz de activos y tiene el visto bueno del alcald</t>
  </si>
  <si>
    <t xml:space="preserve">Segun radcado No 20254400249683 de la Direccion de TIC </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</si>
  <si>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</si>
  <si>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</si>
  <si>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</si>
  <si>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</si>
  <si>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</si>
  <si>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</si>
  <si>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Meta no programada para el periodo </t>
  </si>
  <si>
    <t>La meta alcanzó un 0% del programado para la vigencia.
Meta No Programada para los trimestres I, II ni III.</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</si>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</sst>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43" formatCode="_-* #,##0.00_-;\-* #,##0.00_-;_-* &quot;-&quot;??_-;_-@_-"/>
    <numFmt numFmtId="164" formatCode="0.0%"/>
    <numFmt numFmtId="165" formatCode="0.0"/>
  </numFmts>
  <fonts count="22">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b/>
      <sz val="9"/>
      <color rgb="FF000000"/>
      <name val="Tahoma"/>
      <family val="2"/>
    </font>
    <font>
      <b/>
      <sz val="11"/>
      <color rgb="FF000000"/>
      <name val="Calibri Light"/>
      <family val="2"/>
      <scheme val="major"/>
    </font>
    <font>
      <sz val="11"/>
      <color rgb="FF000000"/>
      <name val="Calibri Light"/>
      <family val="2"/>
      <scheme val="major"/>
    </font>
    <font>
      <sz val="11"/>
      <color rgb="FF000000"/>
      <name val="Aptos Display"/>
      <family val="2"/>
    </font>
    <font>
      <sz val="11"/>
      <color rgb="FF000000"/>
      <name val="Calibri Light"/>
    </font>
    <font>
      <b/>
      <sz val="11"/>
      <color rgb="FF000000"/>
      <name val="Calibri Light"/>
    </font>
    <font>
      <sz val="8"/>
      <color rgb="FF000000"/>
      <name val="Calibri"/>
    </font>
    <font>
      <sz val="8"/>
      <color theme="1"/>
      <name val="Calibri"/>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54">
    <xf numFmtId="0" fontId="0" fillId="0" borderId="0" xfId="0"/>
    <xf numFmtId="0" fontId="1" fillId="0" borderId="0" xfId="0" applyFont="1" applyAlignment="1">
      <alignment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applyAlignment="1">
      <alignmen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49" fontId="1" fillId="9" borderId="1" xfId="0" applyNumberFormat="1" applyFont="1" applyFill="1" applyBorder="1" applyAlignment="1">
      <alignment horizontal="center" vertical="center" wrapText="1"/>
    </xf>
    <xf numFmtId="9" fontId="1" fillId="9" borderId="1" xfId="0" applyNumberFormat="1" applyFont="1" applyFill="1" applyBorder="1" applyAlignment="1">
      <alignment horizontal="justify" vertical="center" wrapText="1"/>
    </xf>
    <xf numFmtId="0" fontId="3" fillId="9" borderId="1" xfId="0" applyFont="1" applyFill="1" applyBorder="1" applyAlignment="1">
      <alignment horizontal="justify" vertical="center" wrapText="1"/>
    </xf>
    <xf numFmtId="9" fontId="1" fillId="0" borderId="1" xfId="1" applyFont="1" applyBorder="1" applyAlignment="1">
      <alignment horizontal="right" vertical="center" wrapText="1"/>
    </xf>
    <xf numFmtId="9" fontId="1" fillId="9" borderId="1" xfId="1" applyFont="1" applyFill="1" applyBorder="1" applyAlignment="1">
      <alignment horizontal="right" vertical="center" wrapText="1"/>
    </xf>
    <xf numFmtId="1" fontId="1" fillId="9" borderId="1" xfId="0" applyNumberFormat="1" applyFont="1" applyFill="1" applyBorder="1" applyAlignment="1">
      <alignment horizontal="right" vertical="center" wrapText="1"/>
    </xf>
    <xf numFmtId="1" fontId="1" fillId="9" borderId="1" xfId="2" applyNumberFormat="1" applyFont="1" applyFill="1" applyBorder="1" applyAlignment="1">
      <alignment horizontal="right" vertical="center" wrapText="1"/>
    </xf>
    <xf numFmtId="0" fontId="5" fillId="10" borderId="1" xfId="0" applyFont="1" applyFill="1" applyBorder="1" applyAlignment="1">
      <alignment horizontal="right" vertical="center" wrapText="1"/>
    </xf>
    <xf numFmtId="9" fontId="5" fillId="10" borderId="1" xfId="0" applyNumberFormat="1" applyFont="1" applyFill="1" applyBorder="1" applyAlignment="1">
      <alignment horizontal="right" vertical="center" wrapText="1"/>
    </xf>
    <xf numFmtId="0" fontId="5" fillId="0" borderId="11" xfId="0" applyFont="1" applyBorder="1" applyAlignment="1">
      <alignment horizontal="right" vertical="center" wrapText="1"/>
    </xf>
    <xf numFmtId="9" fontId="5" fillId="0" borderId="1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 fontId="5" fillId="9" borderId="1" xfId="1" applyNumberFormat="1" applyFont="1" applyFill="1" applyBorder="1" applyAlignment="1">
      <alignment horizontal="right" vertical="center" wrapText="1"/>
    </xf>
    <xf numFmtId="9" fontId="5" fillId="0" borderId="1" xfId="1" applyFont="1" applyBorder="1" applyAlignment="1">
      <alignment horizontal="right" vertical="center" wrapText="1"/>
    </xf>
    <xf numFmtId="1" fontId="5" fillId="9" borderId="1" xfId="3" applyNumberFormat="1" applyFont="1" applyFill="1" applyBorder="1" applyAlignment="1" applyProtection="1">
      <alignment horizontal="right" vertical="center" wrapText="1"/>
      <protection locked="0"/>
    </xf>
    <xf numFmtId="1" fontId="5" fillId="9" borderId="1" xfId="3" applyNumberFormat="1" applyFont="1" applyFill="1" applyBorder="1" applyAlignment="1">
      <alignment horizontal="right"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0" fontId="10" fillId="3" borderId="1" xfId="0" applyFont="1" applyFill="1" applyBorder="1" applyAlignment="1">
      <alignment horizontal="center" wrapText="1"/>
    </xf>
    <xf numFmtId="0" fontId="8" fillId="2" borderId="1" xfId="0" applyFont="1" applyFill="1" applyBorder="1" applyAlignment="1">
      <alignment horizontal="center" wrapText="1"/>
    </xf>
    <xf numFmtId="0" fontId="1" fillId="0" borderId="0" xfId="0" applyFont="1" applyAlignment="1">
      <alignment horizont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1" fillId="9" borderId="1" xfId="0" applyFont="1" applyFill="1" applyBorder="1" applyAlignment="1">
      <alignment vertical="center" wrapText="1"/>
    </xf>
    <xf numFmtId="0" fontId="5" fillId="10" borderId="1" xfId="0" applyFont="1" applyFill="1" applyBorder="1" applyAlignment="1">
      <alignment vertical="center" wrapText="1"/>
    </xf>
    <xf numFmtId="0" fontId="5" fillId="0" borderId="1" xfId="0" applyFont="1" applyBorder="1" applyAlignment="1">
      <alignment vertical="center" wrapText="1"/>
    </xf>
    <xf numFmtId="0" fontId="5" fillId="9" borderId="1" xfId="0" applyFont="1" applyFill="1" applyBorder="1" applyAlignment="1">
      <alignment vertical="center" wrapText="1"/>
    </xf>
    <xf numFmtId="0" fontId="5" fillId="0" borderId="1" xfId="0" applyFont="1" applyBorder="1" applyAlignment="1">
      <alignment horizontal="right" vertical="center" wrapText="1"/>
    </xf>
    <xf numFmtId="1" fontId="1" fillId="0" borderId="1" xfId="0" applyNumberFormat="1" applyFont="1" applyBorder="1" applyAlignment="1">
      <alignment horizontal="center" vertical="center" wrapText="1"/>
    </xf>
    <xf numFmtId="9"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 fontId="5" fillId="0" borderId="1" xfId="0" applyNumberFormat="1" applyFont="1" applyBorder="1" applyAlignment="1">
      <alignment horizontal="justify"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wrapText="1"/>
    </xf>
    <xf numFmtId="164" fontId="3"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164" fontId="5" fillId="0" borderId="1" xfId="1" applyNumberFormat="1" applyFont="1" applyBorder="1" applyAlignment="1">
      <alignment horizontal="right" vertical="center" wrapText="1"/>
    </xf>
    <xf numFmtId="10" fontId="9" fillId="2" borderId="1" xfId="0" applyNumberFormat="1" applyFont="1" applyFill="1" applyBorder="1" applyAlignment="1">
      <alignment wrapText="1"/>
    </xf>
    <xf numFmtId="0" fontId="1" fillId="0" borderId="0" xfId="0" applyFont="1" applyAlignment="1">
      <alignment horizontal="left" vertical="center" wrapText="1"/>
    </xf>
    <xf numFmtId="0" fontId="16" fillId="0" borderId="1" xfId="0" applyFont="1" applyBorder="1" applyAlignment="1">
      <alignment horizontal="left" vertical="center" wrapText="1"/>
    </xf>
    <xf numFmtId="0" fontId="6" fillId="3" borderId="1" xfId="0" applyFont="1" applyFill="1" applyBorder="1" applyAlignment="1">
      <alignment vertical="center" wrapText="1"/>
    </xf>
    <xf numFmtId="0" fontId="7" fillId="3" borderId="1" xfId="0" applyFont="1" applyFill="1" applyBorder="1" applyAlignment="1">
      <alignment vertical="center"/>
    </xf>
    <xf numFmtId="9" fontId="7" fillId="3" borderId="1" xfId="1" applyFont="1" applyFill="1" applyBorder="1" applyAlignment="1">
      <alignment horizontal="right" vertical="center" wrapText="1"/>
    </xf>
    <xf numFmtId="0" fontId="6" fillId="3" borderId="1" xfId="0" applyFont="1" applyFill="1" applyBorder="1" applyAlignment="1">
      <alignment horizontal="center" vertical="center" wrapText="1"/>
    </xf>
    <xf numFmtId="9" fontId="7" fillId="3" borderId="1" xfId="1" applyFont="1" applyFill="1" applyBorder="1" applyAlignment="1">
      <alignment vertical="center" wrapText="1"/>
    </xf>
    <xf numFmtId="10" fontId="7" fillId="3" borderId="1" xfId="1" applyNumberFormat="1" applyFont="1" applyFill="1" applyBorder="1" applyAlignment="1">
      <alignment vertical="center" wrapText="1"/>
    </xf>
    <xf numFmtId="0" fontId="6" fillId="0" borderId="0" xfId="0" applyFont="1" applyAlignment="1">
      <alignment vertical="center" wrapText="1"/>
    </xf>
    <xf numFmtId="1" fontId="1" fillId="0" borderId="1" xfId="0" applyNumberFormat="1" applyFont="1" applyBorder="1" applyAlignment="1">
      <alignment horizontal="left" vertical="center" wrapText="1"/>
    </xf>
    <xf numFmtId="164" fontId="1" fillId="0" borderId="1" xfId="0" applyNumberFormat="1" applyFont="1" applyBorder="1" applyAlignment="1">
      <alignment horizontal="right" vertical="center" wrapText="1"/>
    </xf>
    <xf numFmtId="0" fontId="17" fillId="0" borderId="13" xfId="0" applyFont="1" applyBorder="1" applyAlignment="1">
      <alignment vertical="center" wrapText="1"/>
    </xf>
    <xf numFmtId="0" fontId="17" fillId="0" borderId="14" xfId="0" applyFont="1" applyBorder="1" applyAlignment="1">
      <alignment vertical="center" wrapText="1"/>
    </xf>
    <xf numFmtId="10" fontId="1" fillId="0" borderId="1" xfId="0" applyNumberFormat="1" applyFont="1" applyBorder="1" applyAlignment="1">
      <alignment horizontal="justify" vertical="center" wrapText="1"/>
    </xf>
    <xf numFmtId="10" fontId="1" fillId="0" borderId="1" xfId="0" applyNumberFormat="1" applyFont="1" applyBorder="1" applyAlignment="1">
      <alignment horizontal="center" vertical="center" wrapText="1"/>
    </xf>
    <xf numFmtId="10" fontId="5" fillId="0" borderId="1" xfId="0" applyNumberFormat="1" applyFont="1" applyBorder="1" applyAlignment="1">
      <alignment horizontal="justify" vertical="center" wrapText="1"/>
    </xf>
    <xf numFmtId="9" fontId="1" fillId="0" borderId="1" xfId="0" applyNumberFormat="1" applyFont="1" applyBorder="1" applyAlignment="1">
      <alignment horizontal="center" vertical="center" wrapText="1"/>
    </xf>
    <xf numFmtId="9" fontId="5" fillId="0" borderId="1" xfId="0" applyNumberFormat="1" applyFont="1" applyBorder="1" applyAlignment="1">
      <alignment horizontal="justify" vertical="center" wrapText="1"/>
    </xf>
    <xf numFmtId="1" fontId="5"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0" fontId="1" fillId="0" borderId="1" xfId="0" applyFont="1" applyBorder="1" applyAlignment="1">
      <alignment horizontal="right" vertical="center" wrapText="1"/>
    </xf>
    <xf numFmtId="10" fontId="7" fillId="3" borderId="1" xfId="1" applyNumberFormat="1" applyFont="1" applyFill="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1" fontId="3" fillId="0" borderId="1" xfId="0" applyNumberFormat="1" applyFont="1" applyBorder="1" applyAlignment="1">
      <alignment horizontal="right"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20" fillId="0" borderId="13" xfId="0" applyFont="1" applyBorder="1" applyAlignment="1">
      <alignment horizontal="left"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6" xfId="0" applyFont="1" applyBorder="1" applyAlignment="1">
      <alignment vertical="center" wrapText="1"/>
    </xf>
    <xf numFmtId="10" fontId="5" fillId="0" borderId="1" xfId="0" applyNumberFormat="1" applyFont="1" applyBorder="1" applyAlignment="1">
      <alignment horizontal="right" vertical="center" wrapText="1"/>
    </xf>
    <xf numFmtId="165" fontId="5" fillId="0" borderId="1" xfId="0" applyNumberFormat="1" applyFont="1" applyBorder="1" applyAlignment="1">
      <alignment horizontal="right" vertical="center" wrapText="1"/>
    </xf>
    <xf numFmtId="0" fontId="2" fillId="3"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8" fillId="9" borderId="13" xfId="0" applyFont="1" applyFill="1" applyBorder="1" applyAlignment="1">
      <alignment horizontal="justify" vertical="center" wrapText="1"/>
    </xf>
    <xf numFmtId="0" fontId="1" fillId="9" borderId="13"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6" fillId="9" borderId="1" xfId="0" applyFont="1" applyFill="1" applyBorder="1" applyAlignment="1">
      <alignment horizontal="left" vertical="top"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8" fillId="9" borderId="11"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337086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9"/>
  <sheetViews>
    <sheetView tabSelected="1" topLeftCell="AH10" zoomScaleNormal="100" workbookViewId="0">
      <selection activeCell="AQ14" sqref="AQ14"/>
    </sheetView>
  </sheetViews>
  <sheetFormatPr defaultColWidth="10.85546875" defaultRowHeight="15"/>
  <cols>
    <col min="1" max="1" width="4.140625" style="1" customWidth="1"/>
    <col min="2" max="2" width="25.42578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42578125" style="1" customWidth="1"/>
    <col min="9" max="9" width="10" style="1" customWidth="1"/>
    <col min="10" max="10" width="18.42578125" style="1" customWidth="1"/>
    <col min="11" max="11" width="15.85546875" style="1" customWidth="1"/>
    <col min="12" max="15" width="7.28515625" style="1" customWidth="1"/>
    <col min="16" max="16" width="22.42578125" style="1" customWidth="1"/>
    <col min="17" max="17" width="17.85546875" style="52" customWidth="1"/>
    <col min="18" max="18" width="19.7109375" style="1" customWidth="1"/>
    <col min="19" max="19" width="21.7109375" style="1" customWidth="1"/>
    <col min="20" max="21" width="25.42578125" style="1" customWidth="1"/>
    <col min="22" max="24" width="16.42578125" style="1" customWidth="1"/>
    <col min="25" max="25" width="40.28515625" style="1" customWidth="1"/>
    <col min="26" max="29" width="16.42578125" style="1" customWidth="1"/>
    <col min="30" max="30" width="33.42578125" style="1" customWidth="1"/>
    <col min="31" max="34" width="16.42578125" style="1" customWidth="1"/>
    <col min="35" max="35" width="43.7109375" style="1" customWidth="1"/>
    <col min="36" max="36" width="16.42578125" style="1" customWidth="1"/>
    <col min="37" max="38" width="22" style="1" hidden="1" customWidth="1"/>
    <col min="39" max="39" width="16.42578125" style="1" hidden="1" customWidth="1"/>
    <col min="40" max="40" width="34.85546875" style="1" hidden="1" customWidth="1"/>
    <col min="41" max="41" width="16.42578125" style="1" hidden="1" customWidth="1"/>
    <col min="42" max="43" width="16.42578125" style="1" customWidth="1"/>
    <col min="44" max="44" width="21.42578125" style="1" customWidth="1"/>
    <col min="45" max="45" width="39.42578125" style="1" customWidth="1"/>
    <col min="46" max="16384" width="10.85546875" style="1"/>
  </cols>
  <sheetData>
    <row r="1" spans="1:47" s="26" customFormat="1" ht="70.150000000000006" customHeight="1">
      <c r="A1" s="115" t="s">
        <v>0</v>
      </c>
      <c r="B1" s="116"/>
      <c r="C1" s="116"/>
      <c r="D1" s="116"/>
      <c r="E1" s="116"/>
      <c r="F1" s="116"/>
      <c r="G1" s="116"/>
      <c r="H1" s="116"/>
      <c r="I1" s="116"/>
      <c r="J1" s="116"/>
      <c r="K1" s="116"/>
      <c r="L1" s="117" t="s">
        <v>1</v>
      </c>
      <c r="M1" s="118"/>
      <c r="N1" s="118"/>
      <c r="O1" s="118"/>
      <c r="P1" s="118"/>
      <c r="Q1" s="48"/>
    </row>
    <row r="2" spans="1:47" s="28" customFormat="1" ht="23.45" customHeight="1">
      <c r="A2" s="120" t="s">
        <v>2</v>
      </c>
      <c r="B2" s="121"/>
      <c r="C2" s="121"/>
      <c r="D2" s="121"/>
      <c r="E2" s="121"/>
      <c r="F2" s="121"/>
      <c r="G2" s="121"/>
      <c r="H2" s="121"/>
      <c r="I2" s="121"/>
      <c r="J2" s="121"/>
      <c r="K2" s="121"/>
      <c r="L2" s="27"/>
      <c r="M2" s="27"/>
      <c r="N2" s="27"/>
      <c r="O2" s="27"/>
      <c r="P2" s="27"/>
      <c r="Q2" s="49"/>
    </row>
    <row r="3" spans="1:47" s="26" customFormat="1">
      <c r="Q3" s="48"/>
    </row>
    <row r="4" spans="1:47" s="26" customFormat="1" ht="29.1" customHeight="1">
      <c r="F4" s="109" t="s">
        <v>3</v>
      </c>
      <c r="G4" s="110"/>
      <c r="H4" s="110"/>
      <c r="I4" s="110"/>
      <c r="J4" s="110"/>
      <c r="K4" s="111"/>
      <c r="Q4" s="48"/>
    </row>
    <row r="5" spans="1:47" s="26" customFormat="1" ht="15" customHeight="1">
      <c r="F5" s="104" t="s">
        <v>4</v>
      </c>
      <c r="G5" s="104" t="s">
        <v>5</v>
      </c>
      <c r="H5" s="109" t="s">
        <v>6</v>
      </c>
      <c r="I5" s="110"/>
      <c r="J5" s="110"/>
      <c r="K5" s="111"/>
      <c r="Q5" s="48"/>
    </row>
    <row r="6" spans="1:47" s="26" customFormat="1">
      <c r="F6" s="105">
        <v>1</v>
      </c>
      <c r="G6" s="105" t="s">
        <v>7</v>
      </c>
      <c r="H6" s="112" t="s">
        <v>8</v>
      </c>
      <c r="I6" s="112"/>
      <c r="J6" s="112"/>
      <c r="K6" s="112"/>
      <c r="Q6" s="48"/>
    </row>
    <row r="7" spans="1:47" s="26" customFormat="1" ht="47.25" customHeight="1">
      <c r="F7" s="105">
        <v>2</v>
      </c>
      <c r="G7" s="105" t="s">
        <v>9</v>
      </c>
      <c r="H7" s="112" t="s">
        <v>10</v>
      </c>
      <c r="I7" s="112"/>
      <c r="J7" s="112"/>
      <c r="K7" s="112"/>
      <c r="Q7" s="48"/>
    </row>
    <row r="8" spans="1:47" s="26" customFormat="1" ht="65.25" customHeight="1">
      <c r="F8" s="105">
        <v>3</v>
      </c>
      <c r="G8" s="105" t="s">
        <v>11</v>
      </c>
      <c r="H8" s="112" t="s">
        <v>12</v>
      </c>
      <c r="I8" s="112"/>
      <c r="J8" s="112"/>
      <c r="K8" s="112"/>
      <c r="Q8" s="48"/>
    </row>
    <row r="9" spans="1:47" s="26" customFormat="1" ht="65.25" customHeight="1">
      <c r="F9" s="97">
        <v>4</v>
      </c>
      <c r="G9" s="97" t="s">
        <v>13</v>
      </c>
      <c r="H9" s="122" t="s">
        <v>14</v>
      </c>
      <c r="I9" s="123"/>
      <c r="J9" s="123"/>
      <c r="K9" s="123"/>
      <c r="Q9" s="48"/>
    </row>
    <row r="10" spans="1:47" s="26" customFormat="1" ht="65.25" customHeight="1">
      <c r="F10" s="96">
        <v>5</v>
      </c>
      <c r="G10" s="96" t="s">
        <v>15</v>
      </c>
      <c r="H10" s="113" t="s">
        <v>16</v>
      </c>
      <c r="I10" s="114"/>
      <c r="J10" s="114"/>
      <c r="K10" s="114"/>
      <c r="Q10" s="48"/>
    </row>
    <row r="11" spans="1:47" s="26" customFormat="1">
      <c r="Q11" s="48"/>
    </row>
    <row r="12" spans="1:47" ht="14.45" customHeight="1">
      <c r="A12" s="108" t="s">
        <v>17</v>
      </c>
      <c r="B12" s="108"/>
      <c r="C12" s="108" t="s">
        <v>18</v>
      </c>
      <c r="D12" s="108" t="s">
        <v>19</v>
      </c>
      <c r="E12" s="108"/>
      <c r="F12" s="108"/>
      <c r="G12" s="119" t="s">
        <v>20</v>
      </c>
      <c r="H12" s="119"/>
      <c r="I12" s="119"/>
      <c r="J12" s="119"/>
      <c r="K12" s="119"/>
      <c r="L12" s="119"/>
      <c r="M12" s="119"/>
      <c r="N12" s="119"/>
      <c r="O12" s="119"/>
      <c r="P12" s="119"/>
      <c r="Q12" s="119"/>
      <c r="R12" s="108" t="s">
        <v>21</v>
      </c>
      <c r="S12" s="108"/>
      <c r="T12" s="108"/>
      <c r="U12" s="108"/>
      <c r="V12" s="124" t="s">
        <v>22</v>
      </c>
      <c r="W12" s="125"/>
      <c r="X12" s="125"/>
      <c r="Y12" s="125"/>
      <c r="Z12" s="126"/>
      <c r="AA12" s="130" t="s">
        <v>23</v>
      </c>
      <c r="AB12" s="131"/>
      <c r="AC12" s="131"/>
      <c r="AD12" s="131"/>
      <c r="AE12" s="132"/>
      <c r="AF12" s="136" t="s">
        <v>24</v>
      </c>
      <c r="AG12" s="137"/>
      <c r="AH12" s="137"/>
      <c r="AI12" s="137"/>
      <c r="AJ12" s="138"/>
      <c r="AK12" s="142" t="s">
        <v>25</v>
      </c>
      <c r="AL12" s="143"/>
      <c r="AM12" s="143"/>
      <c r="AN12" s="143"/>
      <c r="AO12" s="144"/>
      <c r="AP12" s="148" t="s">
        <v>26</v>
      </c>
      <c r="AQ12" s="149"/>
      <c r="AR12" s="149"/>
      <c r="AS12" s="150"/>
    </row>
    <row r="13" spans="1:47" ht="14.45" customHeight="1">
      <c r="A13" s="108"/>
      <c r="B13" s="108"/>
      <c r="C13" s="108"/>
      <c r="D13" s="108"/>
      <c r="E13" s="108"/>
      <c r="F13" s="108"/>
      <c r="G13" s="119"/>
      <c r="H13" s="119"/>
      <c r="I13" s="119"/>
      <c r="J13" s="119"/>
      <c r="K13" s="119"/>
      <c r="L13" s="119"/>
      <c r="M13" s="119"/>
      <c r="N13" s="119"/>
      <c r="O13" s="119"/>
      <c r="P13" s="119"/>
      <c r="Q13" s="119"/>
      <c r="R13" s="108"/>
      <c r="S13" s="108"/>
      <c r="T13" s="108"/>
      <c r="U13" s="108"/>
      <c r="V13" s="127"/>
      <c r="W13" s="128"/>
      <c r="X13" s="128"/>
      <c r="Y13" s="128"/>
      <c r="Z13" s="129"/>
      <c r="AA13" s="133"/>
      <c r="AB13" s="134"/>
      <c r="AC13" s="134"/>
      <c r="AD13" s="134"/>
      <c r="AE13" s="135"/>
      <c r="AF13" s="139"/>
      <c r="AG13" s="140"/>
      <c r="AH13" s="140"/>
      <c r="AI13" s="140"/>
      <c r="AJ13" s="141"/>
      <c r="AK13" s="145"/>
      <c r="AL13" s="146"/>
      <c r="AM13" s="146"/>
      <c r="AN13" s="146"/>
      <c r="AO13" s="147"/>
      <c r="AP13" s="151"/>
      <c r="AQ13" s="152"/>
      <c r="AR13" s="152"/>
      <c r="AS13" s="153"/>
    </row>
    <row r="14" spans="1:47" ht="45">
      <c r="A14" s="104" t="s">
        <v>27</v>
      </c>
      <c r="B14" s="104" t="s">
        <v>28</v>
      </c>
      <c r="C14" s="108"/>
      <c r="D14" s="104" t="s">
        <v>29</v>
      </c>
      <c r="E14" s="104" t="s">
        <v>30</v>
      </c>
      <c r="F14" s="104" t="s">
        <v>31</v>
      </c>
      <c r="G14" s="106" t="s">
        <v>32</v>
      </c>
      <c r="H14" s="106" t="s">
        <v>33</v>
      </c>
      <c r="I14" s="106" t="s">
        <v>34</v>
      </c>
      <c r="J14" s="53" t="s">
        <v>35</v>
      </c>
      <c r="K14" s="53" t="s">
        <v>36</v>
      </c>
      <c r="L14" s="106" t="s">
        <v>37</v>
      </c>
      <c r="M14" s="106" t="s">
        <v>38</v>
      </c>
      <c r="N14" s="106" t="s">
        <v>39</v>
      </c>
      <c r="O14" s="106" t="s">
        <v>40</v>
      </c>
      <c r="P14" s="106" t="s">
        <v>41</v>
      </c>
      <c r="Q14" s="106" t="s">
        <v>42</v>
      </c>
      <c r="R14" s="104" t="s">
        <v>43</v>
      </c>
      <c r="S14" s="104" t="s">
        <v>44</v>
      </c>
      <c r="T14" s="104" t="s">
        <v>45</v>
      </c>
      <c r="U14" s="104" t="s">
        <v>46</v>
      </c>
      <c r="V14" s="2" t="s">
        <v>47</v>
      </c>
      <c r="W14" s="2" t="s">
        <v>48</v>
      </c>
      <c r="X14" s="2" t="s">
        <v>49</v>
      </c>
      <c r="Y14" s="2" t="s">
        <v>50</v>
      </c>
      <c r="Z14" s="2" t="s">
        <v>51</v>
      </c>
      <c r="AA14" s="17" t="s">
        <v>47</v>
      </c>
      <c r="AB14" s="17" t="s">
        <v>48</v>
      </c>
      <c r="AC14" s="17" t="s">
        <v>49</v>
      </c>
      <c r="AD14" s="17" t="s">
        <v>50</v>
      </c>
      <c r="AE14" s="17" t="s">
        <v>51</v>
      </c>
      <c r="AF14" s="18" t="s">
        <v>47</v>
      </c>
      <c r="AG14" s="18" t="s">
        <v>48</v>
      </c>
      <c r="AH14" s="18" t="s">
        <v>49</v>
      </c>
      <c r="AI14" s="18" t="s">
        <v>50</v>
      </c>
      <c r="AJ14" s="18" t="s">
        <v>51</v>
      </c>
      <c r="AK14" s="19" t="s">
        <v>47</v>
      </c>
      <c r="AL14" s="19" t="s">
        <v>48</v>
      </c>
      <c r="AM14" s="19" t="s">
        <v>49</v>
      </c>
      <c r="AN14" s="19" t="s">
        <v>50</v>
      </c>
      <c r="AO14" s="19" t="s">
        <v>51</v>
      </c>
      <c r="AP14" s="3" t="s">
        <v>47</v>
      </c>
      <c r="AQ14" s="3" t="s">
        <v>48</v>
      </c>
      <c r="AR14" s="3" t="s">
        <v>49</v>
      </c>
      <c r="AS14" s="3" t="s">
        <v>50</v>
      </c>
    </row>
    <row r="15" spans="1:47" s="23" customFormat="1" ht="199.5">
      <c r="A15" s="16">
        <v>4</v>
      </c>
      <c r="B15" s="15" t="s">
        <v>52</v>
      </c>
      <c r="C15" s="15" t="s">
        <v>53</v>
      </c>
      <c r="D15" s="20" t="s">
        <v>54</v>
      </c>
      <c r="E15" s="15" t="s">
        <v>55</v>
      </c>
      <c r="F15" s="15" t="s">
        <v>56</v>
      </c>
      <c r="G15" s="15" t="s">
        <v>57</v>
      </c>
      <c r="H15" s="15" t="s">
        <v>58</v>
      </c>
      <c r="I15" s="24" t="s">
        <v>59</v>
      </c>
      <c r="J15" s="54" t="s">
        <v>60</v>
      </c>
      <c r="K15" s="54" t="s">
        <v>61</v>
      </c>
      <c r="L15" s="35">
        <v>0</v>
      </c>
      <c r="M15" s="35">
        <v>0.1</v>
      </c>
      <c r="N15" s="35">
        <v>0.2</v>
      </c>
      <c r="O15" s="35">
        <v>0.4</v>
      </c>
      <c r="P15" s="35">
        <f t="shared" ref="P15:P21" si="0">O15</f>
        <v>0.4</v>
      </c>
      <c r="Q15" s="16" t="s">
        <v>62</v>
      </c>
      <c r="R15" s="15" t="s">
        <v>63</v>
      </c>
      <c r="S15" s="107" t="s">
        <v>64</v>
      </c>
      <c r="T15" s="107" t="s">
        <v>65</v>
      </c>
      <c r="U15" s="15" t="s">
        <v>66</v>
      </c>
      <c r="V15" s="60">
        <v>0</v>
      </c>
      <c r="W15" s="87">
        <v>0</v>
      </c>
      <c r="X15" s="85">
        <f>IFERROR(IF(W15/V15&gt;100%,100%,W15/V15),0)</f>
        <v>0</v>
      </c>
      <c r="Y15" s="60" t="s">
        <v>67</v>
      </c>
      <c r="Z15" s="60" t="s">
        <v>67</v>
      </c>
      <c r="AA15" s="35">
        <f t="shared" ref="AA15:AA29" si="1">M15</f>
        <v>0.1</v>
      </c>
      <c r="AB15" s="81">
        <v>3.6999999999999998E-2</v>
      </c>
      <c r="AC15" s="90">
        <f>IFERROR(IF(AB15/AA15&gt;100%,100%,AB15/AA15),0)</f>
        <v>0.36999999999999994</v>
      </c>
      <c r="AD15" s="15" t="s">
        <v>68</v>
      </c>
      <c r="AE15" s="15" t="s">
        <v>69</v>
      </c>
      <c r="AF15" s="61">
        <f t="shared" ref="AF15:AF29" si="2">N15</f>
        <v>0.2</v>
      </c>
      <c r="AG15" s="62">
        <v>1.7999999999999999E-2</v>
      </c>
      <c r="AH15" s="62">
        <f>IFERROR(IF(AG15/AF15&gt;100%,100%,AG15/AF15),0)</f>
        <v>8.9999999999999983E-2</v>
      </c>
      <c r="AI15" s="15" t="s">
        <v>70</v>
      </c>
      <c r="AJ15" s="15" t="s">
        <v>71</v>
      </c>
      <c r="AK15" s="24">
        <f t="shared" ref="AK15:AK29" si="3">O15</f>
        <v>0.4</v>
      </c>
      <c r="AL15" s="15"/>
      <c r="AM15" s="84">
        <f>IFERROR(IF(AL15/AK15&gt;100%,100%,AL15/AK15),0)</f>
        <v>0</v>
      </c>
      <c r="AN15" s="15"/>
      <c r="AO15" s="15"/>
      <c r="AP15" s="61">
        <f t="shared" ref="AP15:AP29" si="4">P15</f>
        <v>0.4</v>
      </c>
      <c r="AQ15" s="67">
        <f>IFERROR(MAX(W15,AB15,AG15,AL15),0)</f>
        <v>3.6999999999999998E-2</v>
      </c>
      <c r="AR15" s="62">
        <f>IFERROR(IF(AQ15/AP15&gt;100%,100%,AQ15/AP15),0)</f>
        <v>9.2499999999999985E-2</v>
      </c>
      <c r="AS15" s="72" t="s">
        <v>72</v>
      </c>
      <c r="AU15" s="71"/>
    </row>
    <row r="16" spans="1:47" s="23" customFormat="1" ht="150">
      <c r="A16" s="16">
        <v>3</v>
      </c>
      <c r="B16" s="15" t="s">
        <v>73</v>
      </c>
      <c r="C16" s="107" t="s">
        <v>74</v>
      </c>
      <c r="D16" s="32" t="s">
        <v>75</v>
      </c>
      <c r="E16" s="107" t="s">
        <v>76</v>
      </c>
      <c r="F16" s="107" t="s">
        <v>56</v>
      </c>
      <c r="G16" s="107" t="s">
        <v>77</v>
      </c>
      <c r="H16" s="107" t="s">
        <v>78</v>
      </c>
      <c r="I16" s="107" t="s">
        <v>79</v>
      </c>
      <c r="J16" s="55" t="s">
        <v>60</v>
      </c>
      <c r="K16" s="55" t="s">
        <v>61</v>
      </c>
      <c r="L16" s="36">
        <v>0.05</v>
      </c>
      <c r="M16" s="36">
        <v>0.2</v>
      </c>
      <c r="N16" s="36">
        <v>0.4</v>
      </c>
      <c r="O16" s="36">
        <v>0.68</v>
      </c>
      <c r="P16" s="36">
        <f t="shared" si="0"/>
        <v>0.68</v>
      </c>
      <c r="Q16" s="105" t="s">
        <v>62</v>
      </c>
      <c r="R16" s="107" t="s">
        <v>80</v>
      </c>
      <c r="S16" s="107" t="s">
        <v>81</v>
      </c>
      <c r="T16" s="107" t="s">
        <v>82</v>
      </c>
      <c r="U16" s="15" t="s">
        <v>66</v>
      </c>
      <c r="V16" s="61">
        <f t="shared" ref="V16:V29" si="5">L16</f>
        <v>0.05</v>
      </c>
      <c r="W16" s="81">
        <v>0.1477</v>
      </c>
      <c r="X16" s="85">
        <f t="shared" ref="X16:X29" si="6">IFERROR(IF(W16/V16&gt;100%,100%,W16/V16),0)</f>
        <v>1</v>
      </c>
      <c r="Y16" s="80" t="s">
        <v>83</v>
      </c>
      <c r="Z16" s="60" t="s">
        <v>84</v>
      </c>
      <c r="AA16" s="35">
        <f t="shared" si="1"/>
        <v>0.2</v>
      </c>
      <c r="AB16" s="81">
        <v>0.27510000000000001</v>
      </c>
      <c r="AC16" s="90">
        <f t="shared" ref="AC16:AC29" si="7">IFERROR(IF(AB16/AA16&gt;100%,100%,AB16/AA16),0)</f>
        <v>1</v>
      </c>
      <c r="AD16" s="15" t="s">
        <v>85</v>
      </c>
      <c r="AE16" s="15" t="s">
        <v>69</v>
      </c>
      <c r="AF16" s="61">
        <f t="shared" si="2"/>
        <v>0.4</v>
      </c>
      <c r="AG16" s="62">
        <v>0.3992</v>
      </c>
      <c r="AH16" s="62">
        <f t="shared" ref="AH16:AH29" si="8">IFERROR(IF(AG16/AF16&gt;100%,100%,AG16/AF16),0)</f>
        <v>0.998</v>
      </c>
      <c r="AI16" s="15" t="s">
        <v>86</v>
      </c>
      <c r="AJ16" s="15" t="s">
        <v>87</v>
      </c>
      <c r="AK16" s="24">
        <f t="shared" si="3"/>
        <v>0.68</v>
      </c>
      <c r="AL16" s="15"/>
      <c r="AM16" s="84">
        <f t="shared" ref="AM16:AM29" si="9">IFERROR(IF(AL16/AK16&gt;100%,100%,AL16/AK16),0)</f>
        <v>0</v>
      </c>
      <c r="AN16" s="15"/>
      <c r="AO16" s="15"/>
      <c r="AP16" s="61">
        <f t="shared" si="4"/>
        <v>0.68</v>
      </c>
      <c r="AQ16" s="67">
        <f>IFERROR(MAX(W16,AB16,AG16,AL16),0)</f>
        <v>0.3992</v>
      </c>
      <c r="AR16" s="62">
        <f t="shared" ref="AR16:AR29" si="10">IFERROR(IF(AQ16/AP16&gt;100%,100%,AQ16/AP16),0)</f>
        <v>0.58705882352941174</v>
      </c>
      <c r="AS16" s="15" t="s">
        <v>88</v>
      </c>
    </row>
    <row r="17" spans="1:45" s="23" customFormat="1" ht="150">
      <c r="A17" s="16">
        <v>3</v>
      </c>
      <c r="B17" s="15" t="s">
        <v>73</v>
      </c>
      <c r="C17" s="107" t="s">
        <v>74</v>
      </c>
      <c r="D17" s="32" t="s">
        <v>89</v>
      </c>
      <c r="E17" s="107" t="s">
        <v>90</v>
      </c>
      <c r="F17" s="107" t="s">
        <v>56</v>
      </c>
      <c r="G17" s="107" t="s">
        <v>91</v>
      </c>
      <c r="H17" s="107" t="s">
        <v>92</v>
      </c>
      <c r="I17" s="107" t="s">
        <v>93</v>
      </c>
      <c r="J17" s="55" t="s">
        <v>60</v>
      </c>
      <c r="K17" s="55" t="s">
        <v>61</v>
      </c>
      <c r="L17" s="36">
        <v>0.12</v>
      </c>
      <c r="M17" s="36">
        <v>0.3</v>
      </c>
      <c r="N17" s="36">
        <v>0.48</v>
      </c>
      <c r="O17" s="36">
        <v>0.65</v>
      </c>
      <c r="P17" s="36">
        <f t="shared" si="0"/>
        <v>0.65</v>
      </c>
      <c r="Q17" s="105" t="s">
        <v>62</v>
      </c>
      <c r="R17" s="107" t="s">
        <v>80</v>
      </c>
      <c r="S17" s="107" t="s">
        <v>81</v>
      </c>
      <c r="T17" s="107" t="s">
        <v>82</v>
      </c>
      <c r="U17" s="15" t="s">
        <v>66</v>
      </c>
      <c r="V17" s="61">
        <f t="shared" si="5"/>
        <v>0.12</v>
      </c>
      <c r="W17" s="81">
        <v>0.10150000000000001</v>
      </c>
      <c r="X17" s="85">
        <f t="shared" si="6"/>
        <v>0.84583333333333344</v>
      </c>
      <c r="Y17" s="80" t="s">
        <v>94</v>
      </c>
      <c r="Z17" s="60" t="s">
        <v>84</v>
      </c>
      <c r="AA17" s="35">
        <f t="shared" si="1"/>
        <v>0.3</v>
      </c>
      <c r="AB17" s="81">
        <v>0.41599999999999998</v>
      </c>
      <c r="AC17" s="90">
        <f t="shared" si="7"/>
        <v>1</v>
      </c>
      <c r="AD17" s="15" t="s">
        <v>85</v>
      </c>
      <c r="AE17" s="15" t="s">
        <v>69</v>
      </c>
      <c r="AF17" s="61">
        <f t="shared" si="2"/>
        <v>0.48</v>
      </c>
      <c r="AG17" s="62">
        <v>0.42799999999999999</v>
      </c>
      <c r="AH17" s="62">
        <f t="shared" si="8"/>
        <v>0.89166666666666672</v>
      </c>
      <c r="AI17" s="15" t="s">
        <v>86</v>
      </c>
      <c r="AJ17" s="15" t="s">
        <v>87</v>
      </c>
      <c r="AK17" s="24">
        <f t="shared" si="3"/>
        <v>0.65</v>
      </c>
      <c r="AL17" s="15"/>
      <c r="AM17" s="84">
        <f t="shared" si="9"/>
        <v>0</v>
      </c>
      <c r="AN17" s="15"/>
      <c r="AO17" s="15"/>
      <c r="AP17" s="61">
        <f t="shared" si="4"/>
        <v>0.65</v>
      </c>
      <c r="AQ17" s="67">
        <f>IFERROR(MAX(W17,AB17,AG17,AL17),0)</f>
        <v>0.42799999999999999</v>
      </c>
      <c r="AR17" s="62">
        <f t="shared" si="10"/>
        <v>0.65846153846153843</v>
      </c>
      <c r="AS17" s="15" t="s">
        <v>95</v>
      </c>
    </row>
    <row r="18" spans="1:45" s="23" customFormat="1" ht="232.5">
      <c r="A18" s="16">
        <v>3</v>
      </c>
      <c r="B18" s="15" t="s">
        <v>73</v>
      </c>
      <c r="C18" s="107" t="s">
        <v>74</v>
      </c>
      <c r="D18" s="32" t="s">
        <v>96</v>
      </c>
      <c r="E18" s="107" t="s">
        <v>97</v>
      </c>
      <c r="F18" s="107" t="s">
        <v>56</v>
      </c>
      <c r="G18" s="107" t="s">
        <v>98</v>
      </c>
      <c r="H18" s="107" t="s">
        <v>99</v>
      </c>
      <c r="I18" s="33" t="s">
        <v>100</v>
      </c>
      <c r="J18" s="55" t="s">
        <v>60</v>
      </c>
      <c r="K18" s="55" t="s">
        <v>61</v>
      </c>
      <c r="L18" s="36">
        <v>0.18</v>
      </c>
      <c r="M18" s="36">
        <v>0.35</v>
      </c>
      <c r="N18" s="36">
        <v>0.7</v>
      </c>
      <c r="O18" s="36">
        <v>0.97</v>
      </c>
      <c r="P18" s="36">
        <f t="shared" si="0"/>
        <v>0.97</v>
      </c>
      <c r="Q18" s="105" t="s">
        <v>62</v>
      </c>
      <c r="R18" s="107" t="s">
        <v>80</v>
      </c>
      <c r="S18" s="107" t="s">
        <v>81</v>
      </c>
      <c r="T18" s="107" t="s">
        <v>82</v>
      </c>
      <c r="U18" s="15" t="s">
        <v>66</v>
      </c>
      <c r="V18" s="61">
        <f t="shared" si="5"/>
        <v>0.18</v>
      </c>
      <c r="W18" s="81">
        <v>0.16350000000000001</v>
      </c>
      <c r="X18" s="85">
        <f t="shared" si="6"/>
        <v>0.90833333333333344</v>
      </c>
      <c r="Y18" s="80" t="s">
        <v>101</v>
      </c>
      <c r="Z18" s="60" t="s">
        <v>102</v>
      </c>
      <c r="AA18" s="35">
        <f t="shared" si="1"/>
        <v>0.35</v>
      </c>
      <c r="AB18" s="81">
        <v>0.31359999999999999</v>
      </c>
      <c r="AC18" s="90">
        <f t="shared" si="7"/>
        <v>0.89600000000000002</v>
      </c>
      <c r="AD18" s="15" t="s">
        <v>103</v>
      </c>
      <c r="AE18" s="15" t="s">
        <v>69</v>
      </c>
      <c r="AF18" s="61">
        <f t="shared" si="2"/>
        <v>0.7</v>
      </c>
      <c r="AG18" s="61">
        <v>0.47</v>
      </c>
      <c r="AH18" s="62">
        <f t="shared" si="8"/>
        <v>0.67142857142857149</v>
      </c>
      <c r="AI18" s="15" t="s">
        <v>104</v>
      </c>
      <c r="AJ18" s="15" t="s">
        <v>105</v>
      </c>
      <c r="AK18" s="24">
        <f t="shared" si="3"/>
        <v>0.97</v>
      </c>
      <c r="AL18" s="15"/>
      <c r="AM18" s="84">
        <f t="shared" si="9"/>
        <v>0</v>
      </c>
      <c r="AN18" s="15"/>
      <c r="AO18" s="15"/>
      <c r="AP18" s="61">
        <f t="shared" si="4"/>
        <v>0.97</v>
      </c>
      <c r="AQ18" s="67">
        <f>IFERROR(MAX(W18,AB18,AG18,AL18),0)</f>
        <v>0.47</v>
      </c>
      <c r="AR18" s="62">
        <f t="shared" si="10"/>
        <v>0.4845360824742268</v>
      </c>
      <c r="AS18" s="15" t="s">
        <v>106</v>
      </c>
    </row>
    <row r="19" spans="1:45" s="23" customFormat="1" ht="265.5">
      <c r="A19" s="16">
        <v>3</v>
      </c>
      <c r="B19" s="15" t="s">
        <v>73</v>
      </c>
      <c r="C19" s="107" t="s">
        <v>74</v>
      </c>
      <c r="D19" s="32" t="s">
        <v>107</v>
      </c>
      <c r="E19" s="107" t="s">
        <v>108</v>
      </c>
      <c r="F19" s="107" t="s">
        <v>56</v>
      </c>
      <c r="G19" s="107" t="s">
        <v>109</v>
      </c>
      <c r="H19" s="107" t="s">
        <v>110</v>
      </c>
      <c r="I19" s="33" t="s">
        <v>111</v>
      </c>
      <c r="J19" s="55" t="s">
        <v>60</v>
      </c>
      <c r="K19" s="55" t="s">
        <v>61</v>
      </c>
      <c r="L19" s="36">
        <v>0.04</v>
      </c>
      <c r="M19" s="36">
        <v>0.15</v>
      </c>
      <c r="N19" s="36">
        <v>0.33</v>
      </c>
      <c r="O19" s="36">
        <v>0.51</v>
      </c>
      <c r="P19" s="36">
        <f t="shared" si="0"/>
        <v>0.51</v>
      </c>
      <c r="Q19" s="105" t="s">
        <v>62</v>
      </c>
      <c r="R19" s="107" t="s">
        <v>80</v>
      </c>
      <c r="S19" s="107" t="s">
        <v>81</v>
      </c>
      <c r="T19" s="107" t="s">
        <v>82</v>
      </c>
      <c r="U19" s="15" t="s">
        <v>66</v>
      </c>
      <c r="V19" s="61">
        <f t="shared" si="5"/>
        <v>0.04</v>
      </c>
      <c r="W19" s="81">
        <v>6.0000000000000001E-3</v>
      </c>
      <c r="X19" s="85">
        <f>IFERROR(IF(W19/V19&gt;100%,100%,W19/V19),0)</f>
        <v>0.15</v>
      </c>
      <c r="Y19" s="80" t="s">
        <v>112</v>
      </c>
      <c r="Z19" s="60" t="s">
        <v>102</v>
      </c>
      <c r="AA19" s="35">
        <f t="shared" si="1"/>
        <v>0.15</v>
      </c>
      <c r="AB19" s="81">
        <v>0.1565</v>
      </c>
      <c r="AC19" s="90">
        <f t="shared" si="7"/>
        <v>1</v>
      </c>
      <c r="AD19" s="15" t="s">
        <v>113</v>
      </c>
      <c r="AE19" s="15" t="s">
        <v>69</v>
      </c>
      <c r="AF19" s="61">
        <f t="shared" si="2"/>
        <v>0.33</v>
      </c>
      <c r="AG19" s="61">
        <v>0.31</v>
      </c>
      <c r="AH19" s="62">
        <f>IFERROR(IF(AG19/AF19&gt;100%,100%,AG19/AF19),0)</f>
        <v>0.93939393939393934</v>
      </c>
      <c r="AI19" s="15" t="s">
        <v>114</v>
      </c>
      <c r="AJ19" s="15" t="s">
        <v>115</v>
      </c>
      <c r="AK19" s="24">
        <f t="shared" si="3"/>
        <v>0.51</v>
      </c>
      <c r="AL19" s="15"/>
      <c r="AM19" s="84">
        <f>IFERROR(IF(AL19/AK19&gt;100%,100%,AL19/AK19),0)</f>
        <v>0</v>
      </c>
      <c r="AN19" s="15"/>
      <c r="AO19" s="15"/>
      <c r="AP19" s="61">
        <f t="shared" si="4"/>
        <v>0.51</v>
      </c>
      <c r="AQ19" s="67">
        <f>IFERROR(MAX(W19,AB19,AG19,AL19),0)</f>
        <v>0.31</v>
      </c>
      <c r="AR19" s="62">
        <f>IFERROR(IF(AQ19/AP19&gt;100%,100%,AQ19/AP19),0)</f>
        <v>0.60784313725490191</v>
      </c>
      <c r="AS19" s="15" t="s">
        <v>116</v>
      </c>
    </row>
    <row r="20" spans="1:45" s="23" customFormat="1" ht="299.25">
      <c r="A20" s="16">
        <v>3</v>
      </c>
      <c r="B20" s="15" t="s">
        <v>73</v>
      </c>
      <c r="C20" s="107" t="s">
        <v>74</v>
      </c>
      <c r="D20" s="32" t="s">
        <v>117</v>
      </c>
      <c r="E20" s="107" t="s">
        <v>118</v>
      </c>
      <c r="F20" s="107" t="s">
        <v>56</v>
      </c>
      <c r="G20" s="107" t="s">
        <v>119</v>
      </c>
      <c r="H20" s="107" t="s">
        <v>120</v>
      </c>
      <c r="I20" s="107" t="s">
        <v>121</v>
      </c>
      <c r="J20" s="55" t="s">
        <v>122</v>
      </c>
      <c r="K20" s="55" t="s">
        <v>61</v>
      </c>
      <c r="L20" s="36">
        <v>0.97</v>
      </c>
      <c r="M20" s="36">
        <v>0.97</v>
      </c>
      <c r="N20" s="36">
        <v>0.97</v>
      </c>
      <c r="O20" s="36">
        <v>0.97</v>
      </c>
      <c r="P20" s="36">
        <f t="shared" si="0"/>
        <v>0.97</v>
      </c>
      <c r="Q20" s="105" t="s">
        <v>62</v>
      </c>
      <c r="R20" s="107" t="s">
        <v>80</v>
      </c>
      <c r="S20" s="107" t="s">
        <v>123</v>
      </c>
      <c r="T20" s="107" t="s">
        <v>82</v>
      </c>
      <c r="U20" s="15" t="s">
        <v>66</v>
      </c>
      <c r="V20" s="61">
        <f t="shared" si="5"/>
        <v>0.97</v>
      </c>
      <c r="W20" s="81">
        <v>0.34</v>
      </c>
      <c r="X20" s="85">
        <f t="shared" si="6"/>
        <v>0.3505154639175258</v>
      </c>
      <c r="Y20" s="80" t="s">
        <v>124</v>
      </c>
      <c r="Z20" s="60" t="s">
        <v>125</v>
      </c>
      <c r="AA20" s="35">
        <f t="shared" si="1"/>
        <v>0.97</v>
      </c>
      <c r="AB20" s="81">
        <v>0.98</v>
      </c>
      <c r="AC20" s="90">
        <f t="shared" si="7"/>
        <v>1</v>
      </c>
      <c r="AD20" s="15" t="s">
        <v>126</v>
      </c>
      <c r="AE20" s="15" t="s">
        <v>69</v>
      </c>
      <c r="AF20" s="61">
        <f t="shared" si="2"/>
        <v>0.97</v>
      </c>
      <c r="AG20" s="61">
        <v>1</v>
      </c>
      <c r="AH20" s="62">
        <f t="shared" si="8"/>
        <v>1</v>
      </c>
      <c r="AI20" s="15" t="s">
        <v>127</v>
      </c>
      <c r="AJ20" s="15" t="s">
        <v>128</v>
      </c>
      <c r="AK20" s="24">
        <f t="shared" si="3"/>
        <v>0.97</v>
      </c>
      <c r="AL20" s="15"/>
      <c r="AM20" s="84">
        <f t="shared" si="9"/>
        <v>0</v>
      </c>
      <c r="AN20" s="15"/>
      <c r="AO20" s="15"/>
      <c r="AP20" s="61">
        <f t="shared" si="4"/>
        <v>0.97</v>
      </c>
      <c r="AQ20" s="67">
        <f>IFERROR(AVERAGE(W20,AB20,AG20,AL20)*0.75,0)</f>
        <v>0.58000000000000007</v>
      </c>
      <c r="AR20" s="62">
        <f t="shared" si="10"/>
        <v>0.597938144329897</v>
      </c>
      <c r="AS20" s="15" t="s">
        <v>129</v>
      </c>
    </row>
    <row r="21" spans="1:45" s="23" customFormat="1" ht="409.6">
      <c r="A21" s="16">
        <v>3</v>
      </c>
      <c r="B21" s="15" t="s">
        <v>73</v>
      </c>
      <c r="C21" s="107" t="s">
        <v>74</v>
      </c>
      <c r="D21" s="32" t="s">
        <v>130</v>
      </c>
      <c r="E21" s="107" t="s">
        <v>131</v>
      </c>
      <c r="F21" s="107" t="s">
        <v>132</v>
      </c>
      <c r="G21" s="107" t="s">
        <v>133</v>
      </c>
      <c r="H21" s="107" t="s">
        <v>134</v>
      </c>
      <c r="I21" s="107" t="s">
        <v>135</v>
      </c>
      <c r="J21" s="55" t="s">
        <v>60</v>
      </c>
      <c r="K21" s="55" t="s">
        <v>61</v>
      </c>
      <c r="L21" s="36">
        <v>0.4</v>
      </c>
      <c r="M21" s="36">
        <v>0.7</v>
      </c>
      <c r="N21" s="36">
        <v>0.9</v>
      </c>
      <c r="O21" s="36">
        <v>1</v>
      </c>
      <c r="P21" s="36">
        <f t="shared" si="0"/>
        <v>1</v>
      </c>
      <c r="Q21" s="105" t="s">
        <v>62</v>
      </c>
      <c r="R21" s="107" t="s">
        <v>80</v>
      </c>
      <c r="S21" s="107" t="s">
        <v>123</v>
      </c>
      <c r="T21" s="107" t="s">
        <v>82</v>
      </c>
      <c r="U21" s="15" t="s">
        <v>66</v>
      </c>
      <c r="V21" s="61">
        <f t="shared" si="5"/>
        <v>0.4</v>
      </c>
      <c r="W21" s="81">
        <v>0.85699999999999998</v>
      </c>
      <c r="X21" s="85">
        <f>IFERROR(IF(W21/V21&gt;100%,100%,W21/V21),0)</f>
        <v>1</v>
      </c>
      <c r="Y21" s="82" t="s">
        <v>136</v>
      </c>
      <c r="Z21" s="83" t="s">
        <v>137</v>
      </c>
      <c r="AA21" s="35">
        <f t="shared" si="1"/>
        <v>0.7</v>
      </c>
      <c r="AB21" s="61">
        <v>1</v>
      </c>
      <c r="AC21" s="90">
        <f t="shared" si="7"/>
        <v>1</v>
      </c>
      <c r="AD21" s="15" t="s">
        <v>138</v>
      </c>
      <c r="AE21" s="15" t="s">
        <v>69</v>
      </c>
      <c r="AF21" s="61">
        <f t="shared" si="2"/>
        <v>0.9</v>
      </c>
      <c r="AG21" s="61">
        <v>1</v>
      </c>
      <c r="AH21" s="62">
        <f>IFERROR(IF(AG21/AF21&gt;100%,100%,AG21/AF21),0)</f>
        <v>1</v>
      </c>
      <c r="AI21" s="15" t="s">
        <v>139</v>
      </c>
      <c r="AJ21" s="15" t="s">
        <v>140</v>
      </c>
      <c r="AK21" s="24">
        <f t="shared" si="3"/>
        <v>1</v>
      </c>
      <c r="AL21" s="15"/>
      <c r="AM21" s="84">
        <f>IFERROR(IF(AL21/AK21&gt;100%,100%,AL21/AK21),0)</f>
        <v>0</v>
      </c>
      <c r="AN21" s="15"/>
      <c r="AO21" s="15"/>
      <c r="AP21" s="61">
        <f t="shared" si="4"/>
        <v>1</v>
      </c>
      <c r="AQ21" s="67">
        <f>IFERROR(MAX(W21,AB21,AG21,AL21),0)</f>
        <v>1</v>
      </c>
      <c r="AR21" s="62">
        <f>IFERROR(IF(AQ21/AP21&gt;100%,100%,AQ21/AP21),0)</f>
        <v>1</v>
      </c>
      <c r="AS21" s="15" t="s">
        <v>141</v>
      </c>
    </row>
    <row r="22" spans="1:45" s="23" customFormat="1" ht="133.5">
      <c r="A22" s="16">
        <v>4</v>
      </c>
      <c r="B22" s="15" t="s">
        <v>52</v>
      </c>
      <c r="C22" s="107" t="s">
        <v>142</v>
      </c>
      <c r="D22" s="32" t="s">
        <v>143</v>
      </c>
      <c r="E22" s="107" t="s">
        <v>144</v>
      </c>
      <c r="F22" s="107" t="s">
        <v>56</v>
      </c>
      <c r="G22" s="107" t="s">
        <v>145</v>
      </c>
      <c r="H22" s="107" t="s">
        <v>146</v>
      </c>
      <c r="I22" s="107" t="s">
        <v>147</v>
      </c>
      <c r="J22" s="55" t="s">
        <v>148</v>
      </c>
      <c r="K22" s="55" t="s">
        <v>145</v>
      </c>
      <c r="L22" s="37">
        <v>3060</v>
      </c>
      <c r="M22" s="37">
        <v>3060</v>
      </c>
      <c r="N22" s="37">
        <v>3060</v>
      </c>
      <c r="O22" s="37">
        <v>3060</v>
      </c>
      <c r="P22" s="37">
        <f>SUM(L22:O22)</f>
        <v>12240</v>
      </c>
      <c r="Q22" s="105" t="s">
        <v>62</v>
      </c>
      <c r="R22" s="107" t="s">
        <v>149</v>
      </c>
      <c r="S22" s="107" t="s">
        <v>150</v>
      </c>
      <c r="T22" s="107" t="s">
        <v>151</v>
      </c>
      <c r="U22" s="15" t="s">
        <v>152</v>
      </c>
      <c r="V22" s="63">
        <f t="shared" si="5"/>
        <v>3060</v>
      </c>
      <c r="W22" s="63">
        <v>3010</v>
      </c>
      <c r="X22" s="85">
        <f t="shared" si="6"/>
        <v>0.9836601307189542</v>
      </c>
      <c r="Y22" s="80" t="s">
        <v>153</v>
      </c>
      <c r="Z22" s="60" t="s">
        <v>154</v>
      </c>
      <c r="AA22" s="63">
        <f t="shared" si="1"/>
        <v>3060</v>
      </c>
      <c r="AB22" s="91">
        <v>6989</v>
      </c>
      <c r="AC22" s="90">
        <f t="shared" si="7"/>
        <v>1</v>
      </c>
      <c r="AD22" s="15" t="s">
        <v>155</v>
      </c>
      <c r="AE22" s="15" t="s">
        <v>156</v>
      </c>
      <c r="AF22" s="63">
        <f t="shared" si="2"/>
        <v>3060</v>
      </c>
      <c r="AG22" s="91">
        <v>5653</v>
      </c>
      <c r="AH22" s="62">
        <f t="shared" si="8"/>
        <v>1</v>
      </c>
      <c r="AI22" s="15" t="s">
        <v>157</v>
      </c>
      <c r="AJ22" s="15" t="s">
        <v>158</v>
      </c>
      <c r="AK22" s="22">
        <f t="shared" si="3"/>
        <v>3060</v>
      </c>
      <c r="AL22" s="15"/>
      <c r="AM22" s="84">
        <f t="shared" si="9"/>
        <v>0</v>
      </c>
      <c r="AN22" s="15"/>
      <c r="AO22" s="15"/>
      <c r="AP22" s="63">
        <f t="shared" si="4"/>
        <v>12240</v>
      </c>
      <c r="AQ22" s="95">
        <f t="shared" ref="AQ22:AQ29" si="11">IFERROR(W22+AB22+AG22+AL22,0)</f>
        <v>15652</v>
      </c>
      <c r="AR22" s="62">
        <f t="shared" si="10"/>
        <v>1</v>
      </c>
      <c r="AS22" s="15" t="s">
        <v>141</v>
      </c>
    </row>
    <row r="23" spans="1:45" s="23" customFormat="1" ht="133.5">
      <c r="A23" s="16">
        <v>4</v>
      </c>
      <c r="B23" s="15" t="s">
        <v>52</v>
      </c>
      <c r="C23" s="107" t="s">
        <v>142</v>
      </c>
      <c r="D23" s="32" t="s">
        <v>159</v>
      </c>
      <c r="E23" s="107" t="s">
        <v>160</v>
      </c>
      <c r="F23" s="107" t="s">
        <v>56</v>
      </c>
      <c r="G23" s="107" t="s">
        <v>161</v>
      </c>
      <c r="H23" s="107" t="s">
        <v>162</v>
      </c>
      <c r="I23" s="107" t="s">
        <v>147</v>
      </c>
      <c r="J23" s="55" t="s">
        <v>148</v>
      </c>
      <c r="K23" s="55" t="s">
        <v>161</v>
      </c>
      <c r="L23" s="37">
        <v>1020</v>
      </c>
      <c r="M23" s="37">
        <v>1020</v>
      </c>
      <c r="N23" s="37">
        <v>1020</v>
      </c>
      <c r="O23" s="37">
        <v>1020</v>
      </c>
      <c r="P23" s="37">
        <f t="shared" ref="P23:P29" si="12">SUM(L23:O23)</f>
        <v>4080</v>
      </c>
      <c r="Q23" s="105" t="s">
        <v>62</v>
      </c>
      <c r="R23" s="34" t="s">
        <v>163</v>
      </c>
      <c r="S23" s="34" t="s">
        <v>150</v>
      </c>
      <c r="T23" s="107" t="s">
        <v>151</v>
      </c>
      <c r="U23" s="15" t="s">
        <v>152</v>
      </c>
      <c r="V23" s="63">
        <f t="shared" si="5"/>
        <v>1020</v>
      </c>
      <c r="W23" s="63">
        <v>548</v>
      </c>
      <c r="X23" s="85">
        <f t="shared" si="6"/>
        <v>0.53725490196078429</v>
      </c>
      <c r="Y23" s="80" t="s">
        <v>164</v>
      </c>
      <c r="Z23" s="60" t="s">
        <v>154</v>
      </c>
      <c r="AA23" s="63">
        <f t="shared" si="1"/>
        <v>1020</v>
      </c>
      <c r="AB23" s="91">
        <v>1215</v>
      </c>
      <c r="AC23" s="90">
        <f t="shared" si="7"/>
        <v>1</v>
      </c>
      <c r="AD23" s="15" t="s">
        <v>165</v>
      </c>
      <c r="AE23" s="15" t="s">
        <v>156</v>
      </c>
      <c r="AF23" s="63">
        <f t="shared" si="2"/>
        <v>1020</v>
      </c>
      <c r="AG23" s="91">
        <v>1029</v>
      </c>
      <c r="AH23" s="62">
        <f t="shared" si="8"/>
        <v>1</v>
      </c>
      <c r="AI23" s="15" t="s">
        <v>166</v>
      </c>
      <c r="AJ23" s="15" t="s">
        <v>167</v>
      </c>
      <c r="AK23" s="22">
        <f t="shared" si="3"/>
        <v>1020</v>
      </c>
      <c r="AL23" s="15"/>
      <c r="AM23" s="84">
        <f t="shared" si="9"/>
        <v>0</v>
      </c>
      <c r="AN23" s="15"/>
      <c r="AO23" s="15"/>
      <c r="AP23" s="63">
        <f t="shared" si="4"/>
        <v>4080</v>
      </c>
      <c r="AQ23" s="95">
        <f t="shared" si="11"/>
        <v>2792</v>
      </c>
      <c r="AR23" s="62">
        <f t="shared" si="10"/>
        <v>0.68431372549019609</v>
      </c>
      <c r="AS23" s="15" t="s">
        <v>168</v>
      </c>
    </row>
    <row r="24" spans="1:45" s="23" customFormat="1" ht="133.5">
      <c r="A24" s="16">
        <v>4</v>
      </c>
      <c r="B24" s="15" t="s">
        <v>52</v>
      </c>
      <c r="C24" s="107" t="s">
        <v>142</v>
      </c>
      <c r="D24" s="32" t="s">
        <v>169</v>
      </c>
      <c r="E24" s="107" t="s">
        <v>170</v>
      </c>
      <c r="F24" s="107" t="s">
        <v>56</v>
      </c>
      <c r="G24" s="107" t="s">
        <v>171</v>
      </c>
      <c r="H24" s="107" t="s">
        <v>172</v>
      </c>
      <c r="I24" s="107" t="s">
        <v>147</v>
      </c>
      <c r="J24" s="55" t="s">
        <v>148</v>
      </c>
      <c r="K24" s="55" t="s">
        <v>173</v>
      </c>
      <c r="L24" s="37">
        <v>21</v>
      </c>
      <c r="M24" s="37">
        <v>36</v>
      </c>
      <c r="N24" s="37">
        <v>51</v>
      </c>
      <c r="O24" s="37">
        <v>42</v>
      </c>
      <c r="P24" s="37">
        <f t="shared" si="12"/>
        <v>150</v>
      </c>
      <c r="Q24" s="105" t="s">
        <v>62</v>
      </c>
      <c r="R24" s="107" t="s">
        <v>174</v>
      </c>
      <c r="S24" s="107" t="s">
        <v>175</v>
      </c>
      <c r="T24" s="107" t="s">
        <v>151</v>
      </c>
      <c r="U24" s="15" t="s">
        <v>152</v>
      </c>
      <c r="V24" s="63">
        <f t="shared" si="5"/>
        <v>21</v>
      </c>
      <c r="W24" s="63">
        <v>19</v>
      </c>
      <c r="X24" s="85">
        <f>IFERROR(IF(W24/V24&gt;100%,100%,W24/V24),0)</f>
        <v>0.90476190476190477</v>
      </c>
      <c r="Y24" s="80" t="s">
        <v>176</v>
      </c>
      <c r="Z24" s="60" t="s">
        <v>154</v>
      </c>
      <c r="AA24" s="63">
        <f t="shared" si="1"/>
        <v>36</v>
      </c>
      <c r="AB24" s="91">
        <v>12</v>
      </c>
      <c r="AC24" s="90">
        <f t="shared" si="7"/>
        <v>0.33333333333333331</v>
      </c>
      <c r="AD24" s="15" t="s">
        <v>177</v>
      </c>
      <c r="AE24" s="15" t="s">
        <v>156</v>
      </c>
      <c r="AF24" s="63">
        <f t="shared" si="2"/>
        <v>51</v>
      </c>
      <c r="AG24" s="91">
        <v>7</v>
      </c>
      <c r="AH24" s="62">
        <f>IFERROR(IF(AG24/AF24&gt;100%,100%,AG24/AF24),0)</f>
        <v>0.13725490196078433</v>
      </c>
      <c r="AI24" s="15" t="s">
        <v>178</v>
      </c>
      <c r="AJ24" s="15" t="s">
        <v>179</v>
      </c>
      <c r="AK24" s="22">
        <f t="shared" si="3"/>
        <v>42</v>
      </c>
      <c r="AL24" s="15"/>
      <c r="AM24" s="84">
        <f>IFERROR(IF(AL24/AK24&gt;100%,100%,AL24/AK24),0)</f>
        <v>0</v>
      </c>
      <c r="AN24" s="15"/>
      <c r="AO24" s="15"/>
      <c r="AP24" s="63">
        <f t="shared" si="4"/>
        <v>150</v>
      </c>
      <c r="AQ24" s="95">
        <f t="shared" si="11"/>
        <v>38</v>
      </c>
      <c r="AR24" s="62">
        <f>IFERROR(IF(AQ24/AP24&gt;100%,100%,AQ24/AP24),0)</f>
        <v>0.25333333333333335</v>
      </c>
      <c r="AS24" s="15" t="s">
        <v>180</v>
      </c>
    </row>
    <row r="25" spans="1:45" s="23" customFormat="1" ht="133.5">
      <c r="A25" s="16">
        <v>4</v>
      </c>
      <c r="B25" s="15" t="s">
        <v>52</v>
      </c>
      <c r="C25" s="107" t="s">
        <v>142</v>
      </c>
      <c r="D25" s="32" t="s">
        <v>181</v>
      </c>
      <c r="E25" s="107" t="s">
        <v>182</v>
      </c>
      <c r="F25" s="107" t="s">
        <v>56</v>
      </c>
      <c r="G25" s="107" t="s">
        <v>183</v>
      </c>
      <c r="H25" s="107" t="s">
        <v>184</v>
      </c>
      <c r="I25" s="107" t="s">
        <v>147</v>
      </c>
      <c r="J25" s="55" t="s">
        <v>148</v>
      </c>
      <c r="K25" s="55" t="s">
        <v>185</v>
      </c>
      <c r="L25" s="38">
        <v>24</v>
      </c>
      <c r="M25" s="38">
        <v>39</v>
      </c>
      <c r="N25" s="38">
        <v>54</v>
      </c>
      <c r="O25" s="38">
        <v>40</v>
      </c>
      <c r="P25" s="37">
        <f t="shared" si="12"/>
        <v>157</v>
      </c>
      <c r="Q25" s="105" t="s">
        <v>62</v>
      </c>
      <c r="R25" s="107" t="s">
        <v>174</v>
      </c>
      <c r="S25" s="107" t="s">
        <v>175</v>
      </c>
      <c r="T25" s="107" t="s">
        <v>151</v>
      </c>
      <c r="U25" s="15" t="s">
        <v>152</v>
      </c>
      <c r="V25" s="63">
        <f t="shared" si="5"/>
        <v>24</v>
      </c>
      <c r="W25" s="63">
        <v>7</v>
      </c>
      <c r="X25" s="85">
        <f t="shared" si="6"/>
        <v>0.29166666666666669</v>
      </c>
      <c r="Y25" s="80" t="s">
        <v>186</v>
      </c>
      <c r="Z25" s="60" t="s">
        <v>154</v>
      </c>
      <c r="AA25" s="63">
        <f t="shared" si="1"/>
        <v>39</v>
      </c>
      <c r="AB25" s="91">
        <v>6</v>
      </c>
      <c r="AC25" s="90">
        <f t="shared" si="7"/>
        <v>0.15384615384615385</v>
      </c>
      <c r="AD25" s="15" t="s">
        <v>187</v>
      </c>
      <c r="AE25" s="15" t="s">
        <v>156</v>
      </c>
      <c r="AF25" s="63">
        <f t="shared" si="2"/>
        <v>54</v>
      </c>
      <c r="AG25" s="91">
        <v>1</v>
      </c>
      <c r="AH25" s="62">
        <f t="shared" si="8"/>
        <v>1.8518518518518517E-2</v>
      </c>
      <c r="AI25" s="15" t="s">
        <v>188</v>
      </c>
      <c r="AJ25" s="15" t="s">
        <v>189</v>
      </c>
      <c r="AK25" s="22">
        <f t="shared" si="3"/>
        <v>40</v>
      </c>
      <c r="AL25" s="15"/>
      <c r="AM25" s="84">
        <f t="shared" si="9"/>
        <v>0</v>
      </c>
      <c r="AN25" s="15"/>
      <c r="AO25" s="15"/>
      <c r="AP25" s="63">
        <f t="shared" si="4"/>
        <v>157</v>
      </c>
      <c r="AQ25" s="95">
        <f t="shared" si="11"/>
        <v>14</v>
      </c>
      <c r="AR25" s="62">
        <f t="shared" si="10"/>
        <v>8.9171974522292988E-2</v>
      </c>
      <c r="AS25" s="15" t="s">
        <v>190</v>
      </c>
    </row>
    <row r="26" spans="1:45" s="23" customFormat="1" ht="409.6">
      <c r="A26" s="16">
        <v>4</v>
      </c>
      <c r="B26" s="15" t="s">
        <v>52</v>
      </c>
      <c r="C26" s="107" t="s">
        <v>142</v>
      </c>
      <c r="D26" s="32" t="s">
        <v>191</v>
      </c>
      <c r="E26" s="107" t="s">
        <v>192</v>
      </c>
      <c r="F26" s="107" t="s">
        <v>56</v>
      </c>
      <c r="G26" s="107" t="s">
        <v>193</v>
      </c>
      <c r="H26" s="107" t="s">
        <v>194</v>
      </c>
      <c r="I26" s="107" t="s">
        <v>147</v>
      </c>
      <c r="J26" s="55" t="s">
        <v>148</v>
      </c>
      <c r="K26" s="55" t="s">
        <v>195</v>
      </c>
      <c r="L26" s="38">
        <v>113</v>
      </c>
      <c r="M26" s="38">
        <v>189</v>
      </c>
      <c r="N26" s="38">
        <v>189</v>
      </c>
      <c r="O26" s="38">
        <v>138</v>
      </c>
      <c r="P26" s="37">
        <f>SUM(L26:O26)</f>
        <v>629</v>
      </c>
      <c r="Q26" s="105" t="s">
        <v>62</v>
      </c>
      <c r="R26" s="107" t="s">
        <v>196</v>
      </c>
      <c r="S26" s="107" t="s">
        <v>197</v>
      </c>
      <c r="T26" s="107" t="s">
        <v>151</v>
      </c>
      <c r="U26" s="15" t="s">
        <v>152</v>
      </c>
      <c r="V26" s="63">
        <f t="shared" si="5"/>
        <v>113</v>
      </c>
      <c r="W26" s="63">
        <v>283</v>
      </c>
      <c r="X26" s="85">
        <f t="shared" si="6"/>
        <v>1</v>
      </c>
      <c r="Y26" s="80" t="s">
        <v>198</v>
      </c>
      <c r="Z26" s="60" t="s">
        <v>199</v>
      </c>
      <c r="AA26" s="63">
        <f t="shared" si="1"/>
        <v>189</v>
      </c>
      <c r="AB26" s="91">
        <v>257</v>
      </c>
      <c r="AC26" s="90">
        <f t="shared" si="7"/>
        <v>1</v>
      </c>
      <c r="AD26" s="15" t="s">
        <v>200</v>
      </c>
      <c r="AE26" s="15" t="s">
        <v>199</v>
      </c>
      <c r="AF26" s="63">
        <f t="shared" si="2"/>
        <v>189</v>
      </c>
      <c r="AG26" s="91">
        <v>212</v>
      </c>
      <c r="AH26" s="62">
        <f t="shared" si="8"/>
        <v>1</v>
      </c>
      <c r="AI26" s="98" t="s">
        <v>201</v>
      </c>
      <c r="AJ26" s="99" t="s">
        <v>199</v>
      </c>
      <c r="AK26" s="22">
        <f t="shared" si="3"/>
        <v>138</v>
      </c>
      <c r="AL26" s="15"/>
      <c r="AM26" s="84">
        <f t="shared" si="9"/>
        <v>0</v>
      </c>
      <c r="AN26" s="15"/>
      <c r="AO26" s="15"/>
      <c r="AP26" s="63">
        <f t="shared" si="4"/>
        <v>629</v>
      </c>
      <c r="AQ26" s="95">
        <f t="shared" si="11"/>
        <v>752</v>
      </c>
      <c r="AR26" s="62">
        <f t="shared" si="10"/>
        <v>1</v>
      </c>
      <c r="AS26" s="15" t="s">
        <v>141</v>
      </c>
    </row>
    <row r="27" spans="1:45" s="23" customFormat="1" ht="409.6">
      <c r="A27" s="16">
        <v>4</v>
      </c>
      <c r="B27" s="15" t="s">
        <v>52</v>
      </c>
      <c r="C27" s="107" t="s">
        <v>142</v>
      </c>
      <c r="D27" s="32" t="s">
        <v>202</v>
      </c>
      <c r="E27" s="107" t="s">
        <v>203</v>
      </c>
      <c r="F27" s="107" t="s">
        <v>56</v>
      </c>
      <c r="G27" s="107" t="s">
        <v>204</v>
      </c>
      <c r="H27" s="107" t="s">
        <v>205</v>
      </c>
      <c r="I27" s="107" t="s">
        <v>147</v>
      </c>
      <c r="J27" s="55" t="s">
        <v>148</v>
      </c>
      <c r="K27" s="55" t="s">
        <v>195</v>
      </c>
      <c r="L27" s="37">
        <v>64</v>
      </c>
      <c r="M27" s="37">
        <v>105</v>
      </c>
      <c r="N27" s="37">
        <v>105</v>
      </c>
      <c r="O27" s="37">
        <v>77</v>
      </c>
      <c r="P27" s="37">
        <f t="shared" si="12"/>
        <v>351</v>
      </c>
      <c r="Q27" s="105" t="s">
        <v>62</v>
      </c>
      <c r="R27" s="107" t="s">
        <v>206</v>
      </c>
      <c r="S27" s="107" t="s">
        <v>197</v>
      </c>
      <c r="T27" s="107" t="s">
        <v>151</v>
      </c>
      <c r="U27" s="15" t="s">
        <v>152</v>
      </c>
      <c r="V27" s="63">
        <f t="shared" si="5"/>
        <v>64</v>
      </c>
      <c r="W27" s="63">
        <v>73</v>
      </c>
      <c r="X27" s="85">
        <f t="shared" si="6"/>
        <v>1</v>
      </c>
      <c r="Y27" s="107" t="s">
        <v>207</v>
      </c>
      <c r="Z27" s="60" t="s">
        <v>208</v>
      </c>
      <c r="AA27" s="63">
        <f t="shared" si="1"/>
        <v>105</v>
      </c>
      <c r="AB27" s="91">
        <v>110</v>
      </c>
      <c r="AC27" s="90">
        <f t="shared" si="7"/>
        <v>1</v>
      </c>
      <c r="AD27" s="15" t="s">
        <v>209</v>
      </c>
      <c r="AE27" s="15" t="s">
        <v>208</v>
      </c>
      <c r="AF27" s="63">
        <f t="shared" si="2"/>
        <v>105</v>
      </c>
      <c r="AG27" s="91">
        <v>118</v>
      </c>
      <c r="AH27" s="62">
        <f>IFERROR(IF(AG27/AF27&gt;100%,100%,AG27/AF27),0)</f>
        <v>1</v>
      </c>
      <c r="AI27" s="98" t="s">
        <v>210</v>
      </c>
      <c r="AJ27" s="99" t="s">
        <v>208</v>
      </c>
      <c r="AK27" s="22">
        <f t="shared" si="3"/>
        <v>77</v>
      </c>
      <c r="AL27" s="15"/>
      <c r="AM27" s="84">
        <f>IFERROR(IF(AL27/AK27&gt;100%,100%,AL27/AK27),0)</f>
        <v>0</v>
      </c>
      <c r="AN27" s="15"/>
      <c r="AO27" s="15"/>
      <c r="AP27" s="63">
        <f t="shared" si="4"/>
        <v>351</v>
      </c>
      <c r="AQ27" s="95">
        <f t="shared" si="11"/>
        <v>301</v>
      </c>
      <c r="AR27" s="62">
        <f>IFERROR(IF(AQ27/AP27&gt;100%,100%,AQ27/AP27),0)</f>
        <v>0.85754985754985757</v>
      </c>
      <c r="AS27" s="15" t="s">
        <v>211</v>
      </c>
    </row>
    <row r="28" spans="1:45" s="23" customFormat="1" ht="232.5">
      <c r="A28" s="16">
        <v>4</v>
      </c>
      <c r="B28" s="15" t="s">
        <v>52</v>
      </c>
      <c r="C28" s="107" t="s">
        <v>142</v>
      </c>
      <c r="D28" s="32" t="s">
        <v>212</v>
      </c>
      <c r="E28" s="107" t="s">
        <v>213</v>
      </c>
      <c r="F28" s="107" t="s">
        <v>56</v>
      </c>
      <c r="G28" s="107" t="s">
        <v>214</v>
      </c>
      <c r="H28" s="107" t="s">
        <v>215</v>
      </c>
      <c r="I28" s="107" t="s">
        <v>147</v>
      </c>
      <c r="J28" s="55" t="s">
        <v>148</v>
      </c>
      <c r="K28" s="55" t="s">
        <v>195</v>
      </c>
      <c r="L28" s="37">
        <v>7</v>
      </c>
      <c r="M28" s="37">
        <v>12</v>
      </c>
      <c r="N28" s="37">
        <v>12</v>
      </c>
      <c r="O28" s="37">
        <v>11</v>
      </c>
      <c r="P28" s="37">
        <f t="shared" si="12"/>
        <v>42</v>
      </c>
      <c r="Q28" s="105" t="s">
        <v>62</v>
      </c>
      <c r="R28" s="107" t="s">
        <v>216</v>
      </c>
      <c r="S28" s="107" t="s">
        <v>197</v>
      </c>
      <c r="T28" s="107" t="s">
        <v>151</v>
      </c>
      <c r="U28" s="15" t="s">
        <v>152</v>
      </c>
      <c r="V28" s="63">
        <f t="shared" si="5"/>
        <v>7</v>
      </c>
      <c r="W28" s="63">
        <v>7</v>
      </c>
      <c r="X28" s="85">
        <f t="shared" si="6"/>
        <v>1</v>
      </c>
      <c r="Y28" s="107" t="s">
        <v>217</v>
      </c>
      <c r="Z28" s="60" t="s">
        <v>218</v>
      </c>
      <c r="AA28" s="63">
        <f t="shared" si="1"/>
        <v>12</v>
      </c>
      <c r="AB28" s="91">
        <v>12</v>
      </c>
      <c r="AC28" s="90">
        <f t="shared" si="7"/>
        <v>1</v>
      </c>
      <c r="AD28" s="15" t="s">
        <v>219</v>
      </c>
      <c r="AE28" s="15" t="s">
        <v>216</v>
      </c>
      <c r="AF28" s="63">
        <f t="shared" si="2"/>
        <v>12</v>
      </c>
      <c r="AG28" s="91">
        <v>18</v>
      </c>
      <c r="AH28" s="62">
        <f t="shared" si="8"/>
        <v>1</v>
      </c>
      <c r="AI28" s="98" t="s">
        <v>220</v>
      </c>
      <c r="AJ28" s="100" t="s">
        <v>216</v>
      </c>
      <c r="AK28" s="22">
        <f t="shared" si="3"/>
        <v>11</v>
      </c>
      <c r="AL28" s="15"/>
      <c r="AM28" s="84">
        <f t="shared" si="9"/>
        <v>0</v>
      </c>
      <c r="AN28" s="15"/>
      <c r="AO28" s="15"/>
      <c r="AP28" s="63">
        <f t="shared" si="4"/>
        <v>42</v>
      </c>
      <c r="AQ28" s="95">
        <f t="shared" si="11"/>
        <v>37</v>
      </c>
      <c r="AR28" s="62">
        <f t="shared" si="10"/>
        <v>0.88095238095238093</v>
      </c>
      <c r="AS28" s="15" t="s">
        <v>221</v>
      </c>
    </row>
    <row r="29" spans="1:45" s="23" customFormat="1" ht="409.6">
      <c r="A29" s="16">
        <v>4</v>
      </c>
      <c r="B29" s="15" t="s">
        <v>52</v>
      </c>
      <c r="C29" s="107" t="s">
        <v>142</v>
      </c>
      <c r="D29" s="32" t="s">
        <v>222</v>
      </c>
      <c r="E29" s="107" t="s">
        <v>223</v>
      </c>
      <c r="F29" s="107" t="s">
        <v>56</v>
      </c>
      <c r="G29" s="107" t="s">
        <v>224</v>
      </c>
      <c r="H29" s="107" t="s">
        <v>225</v>
      </c>
      <c r="I29" s="107" t="s">
        <v>147</v>
      </c>
      <c r="J29" s="55" t="s">
        <v>148</v>
      </c>
      <c r="K29" s="55" t="s">
        <v>195</v>
      </c>
      <c r="L29" s="37">
        <v>51</v>
      </c>
      <c r="M29" s="37">
        <v>84</v>
      </c>
      <c r="N29" s="37">
        <v>84</v>
      </c>
      <c r="O29" s="37">
        <v>61</v>
      </c>
      <c r="P29" s="37">
        <f t="shared" si="12"/>
        <v>280</v>
      </c>
      <c r="Q29" s="105" t="s">
        <v>62</v>
      </c>
      <c r="R29" s="107" t="s">
        <v>226</v>
      </c>
      <c r="S29" s="107" t="s">
        <v>197</v>
      </c>
      <c r="T29" s="107" t="s">
        <v>151</v>
      </c>
      <c r="U29" s="15" t="s">
        <v>152</v>
      </c>
      <c r="V29" s="63">
        <f t="shared" si="5"/>
        <v>51</v>
      </c>
      <c r="W29" s="63">
        <v>51</v>
      </c>
      <c r="X29" s="85">
        <f t="shared" si="6"/>
        <v>1</v>
      </c>
      <c r="Y29" s="107" t="s">
        <v>227</v>
      </c>
      <c r="Z29" s="60" t="s">
        <v>218</v>
      </c>
      <c r="AA29" s="63">
        <f t="shared" si="1"/>
        <v>84</v>
      </c>
      <c r="AB29" s="91">
        <v>68</v>
      </c>
      <c r="AC29" s="90">
        <f t="shared" si="7"/>
        <v>0.80952380952380953</v>
      </c>
      <c r="AD29" s="15" t="s">
        <v>228</v>
      </c>
      <c r="AE29" s="15" t="s">
        <v>226</v>
      </c>
      <c r="AF29" s="63">
        <f t="shared" si="2"/>
        <v>84</v>
      </c>
      <c r="AG29" s="91">
        <v>45</v>
      </c>
      <c r="AH29" s="62">
        <f t="shared" si="8"/>
        <v>0.5357142857142857</v>
      </c>
      <c r="AI29" s="98" t="s">
        <v>229</v>
      </c>
      <c r="AJ29" s="101" t="s">
        <v>226</v>
      </c>
      <c r="AK29" s="22">
        <f t="shared" si="3"/>
        <v>61</v>
      </c>
      <c r="AL29" s="15"/>
      <c r="AM29" s="84">
        <f t="shared" si="9"/>
        <v>0</v>
      </c>
      <c r="AN29" s="15"/>
      <c r="AO29" s="15"/>
      <c r="AP29" s="63">
        <f t="shared" si="4"/>
        <v>280</v>
      </c>
      <c r="AQ29" s="95">
        <f t="shared" si="11"/>
        <v>164</v>
      </c>
      <c r="AR29" s="62">
        <f t="shared" si="10"/>
        <v>0.58571428571428574</v>
      </c>
      <c r="AS29" s="15" t="s">
        <v>230</v>
      </c>
    </row>
    <row r="30" spans="1:45" s="79" customFormat="1" ht="21.75" customHeight="1">
      <c r="A30" s="73"/>
      <c r="B30" s="73"/>
      <c r="C30" s="73"/>
      <c r="D30" s="73"/>
      <c r="E30" s="74" t="s">
        <v>231</v>
      </c>
      <c r="F30" s="73"/>
      <c r="G30" s="73"/>
      <c r="H30" s="73"/>
      <c r="I30" s="73"/>
      <c r="J30" s="73"/>
      <c r="K30" s="73"/>
      <c r="L30" s="75"/>
      <c r="M30" s="75"/>
      <c r="N30" s="75"/>
      <c r="O30" s="75"/>
      <c r="P30" s="75"/>
      <c r="Q30" s="76"/>
      <c r="R30" s="73"/>
      <c r="S30" s="73"/>
      <c r="T30" s="73"/>
      <c r="U30" s="73"/>
      <c r="V30" s="77"/>
      <c r="W30" s="77"/>
      <c r="X30" s="78">
        <f>AVERAGE(X16:X29)*80%</f>
        <v>0.62697289912528609</v>
      </c>
      <c r="Y30" s="77"/>
      <c r="Z30" s="77"/>
      <c r="AA30" s="75"/>
      <c r="AB30" s="75"/>
      <c r="AC30" s="92">
        <f>AVERAGE(AC15:AC29)*80%</f>
        <v>0.67001084249084253</v>
      </c>
      <c r="AD30" s="77"/>
      <c r="AE30" s="77"/>
      <c r="AF30" s="75"/>
      <c r="AG30" s="75"/>
      <c r="AH30" s="92">
        <f>AVERAGE(AH15:AH29)*80%</f>
        <v>0.60170543379641428</v>
      </c>
      <c r="AI30" s="77"/>
      <c r="AJ30" s="77"/>
      <c r="AK30" s="77"/>
      <c r="AL30" s="77"/>
      <c r="AM30" s="77">
        <f>AVERAGE(AM15:AM29)*80%</f>
        <v>0</v>
      </c>
      <c r="AN30" s="73"/>
      <c r="AO30" s="73"/>
      <c r="AP30" s="75"/>
      <c r="AQ30" s="75"/>
      <c r="AR30" s="78">
        <f>AVERAGE(AR15:AR29)*80%</f>
        <v>0.50023324179265716</v>
      </c>
      <c r="AS30" s="73"/>
    </row>
    <row r="31" spans="1:45" s="23" customFormat="1" ht="182.25">
      <c r="A31" s="25">
        <v>3</v>
      </c>
      <c r="B31" s="21" t="s">
        <v>73</v>
      </c>
      <c r="C31" s="21" t="s">
        <v>232</v>
      </c>
      <c r="D31" s="25" t="s">
        <v>233</v>
      </c>
      <c r="E31" s="21" t="s">
        <v>234</v>
      </c>
      <c r="F31" s="21" t="s">
        <v>235</v>
      </c>
      <c r="G31" s="21" t="s">
        <v>236</v>
      </c>
      <c r="H31" s="21" t="s">
        <v>237</v>
      </c>
      <c r="I31" s="21" t="s">
        <v>238</v>
      </c>
      <c r="J31" s="56" t="s">
        <v>122</v>
      </c>
      <c r="K31" s="56" t="s">
        <v>239</v>
      </c>
      <c r="L31" s="39" t="s">
        <v>240</v>
      </c>
      <c r="M31" s="40">
        <v>0.8</v>
      </c>
      <c r="N31" s="39" t="s">
        <v>240</v>
      </c>
      <c r="O31" s="40">
        <v>0.8</v>
      </c>
      <c r="P31" s="40">
        <v>0.8</v>
      </c>
      <c r="Q31" s="25" t="s">
        <v>62</v>
      </c>
      <c r="R31" s="21" t="s">
        <v>241</v>
      </c>
      <c r="S31" s="21" t="s">
        <v>242</v>
      </c>
      <c r="T31" s="21" t="s">
        <v>243</v>
      </c>
      <c r="U31" s="21" t="s">
        <v>244</v>
      </c>
      <c r="V31" s="64">
        <v>0</v>
      </c>
      <c r="W31" s="88">
        <v>0</v>
      </c>
      <c r="X31" s="86">
        <f>IFERROR(IF(W31/V31&gt;100%,100%,W31/V31),0)</f>
        <v>0</v>
      </c>
      <c r="Y31" s="64" t="s">
        <v>67</v>
      </c>
      <c r="Z31" s="64" t="s">
        <v>67</v>
      </c>
      <c r="AA31" s="43">
        <f>M31</f>
        <v>0.8</v>
      </c>
      <c r="AB31" s="65">
        <v>0.98</v>
      </c>
      <c r="AC31" s="68">
        <f>IFERROR(IF(AB31/AA31&gt;100%,100%,AB31/AA31),0)</f>
        <v>1</v>
      </c>
      <c r="AD31" s="21" t="s">
        <v>245</v>
      </c>
      <c r="AE31" s="21" t="s">
        <v>246</v>
      </c>
      <c r="AF31" s="43">
        <v>0</v>
      </c>
      <c r="AG31" s="65">
        <v>0</v>
      </c>
      <c r="AH31" s="102">
        <f>IFERROR(IF(AG31/AF31&gt;100%,100%,AG31/AF31),0)</f>
        <v>0</v>
      </c>
      <c r="AI31" s="21" t="s">
        <v>247</v>
      </c>
      <c r="AJ31" s="21" t="s">
        <v>247</v>
      </c>
      <c r="AK31" s="64">
        <f>O31</f>
        <v>0.8</v>
      </c>
      <c r="AL31" s="21"/>
      <c r="AM31" s="86">
        <f>IFERROR(IF(AL31/AK31&gt;100%,100%,AL31/AK31),0)</f>
        <v>0</v>
      </c>
      <c r="AN31" s="21"/>
      <c r="AO31" s="21"/>
      <c r="AP31" s="45">
        <f>P31</f>
        <v>0.8</v>
      </c>
      <c r="AQ31" s="69">
        <f>IFERROR(AVERAGE(AB31,AL31)*0.5,0)</f>
        <v>0.49</v>
      </c>
      <c r="AR31" s="68">
        <f>IFERROR(IF(AQ31/AP31&gt;100%,100%,AQ31/AP31),0)</f>
        <v>0.61249999999999993</v>
      </c>
      <c r="AS31" s="29" t="s">
        <v>248</v>
      </c>
    </row>
    <row r="32" spans="1:45" s="23" customFormat="1" ht="216">
      <c r="A32" s="25">
        <v>5</v>
      </c>
      <c r="B32" s="21" t="s">
        <v>249</v>
      </c>
      <c r="C32" s="21" t="s">
        <v>250</v>
      </c>
      <c r="D32" s="25" t="s">
        <v>251</v>
      </c>
      <c r="E32" s="29" t="s">
        <v>252</v>
      </c>
      <c r="F32" s="29" t="s">
        <v>235</v>
      </c>
      <c r="G32" s="29" t="s">
        <v>253</v>
      </c>
      <c r="H32" s="29" t="s">
        <v>254</v>
      </c>
      <c r="I32" s="29" t="s">
        <v>255</v>
      </c>
      <c r="J32" s="57" t="s">
        <v>256</v>
      </c>
      <c r="K32" s="57" t="s">
        <v>253</v>
      </c>
      <c r="L32" s="41" t="s">
        <v>247</v>
      </c>
      <c r="M32" s="42">
        <v>1</v>
      </c>
      <c r="N32" s="42">
        <v>1</v>
      </c>
      <c r="O32" s="43">
        <v>1</v>
      </c>
      <c r="P32" s="43">
        <v>1</v>
      </c>
      <c r="Q32" s="25" t="s">
        <v>257</v>
      </c>
      <c r="R32" s="29" t="s">
        <v>258</v>
      </c>
      <c r="S32" s="29" t="s">
        <v>259</v>
      </c>
      <c r="T32" s="30" t="s">
        <v>260</v>
      </c>
      <c r="U32" s="31" t="s">
        <v>261</v>
      </c>
      <c r="V32" s="64">
        <v>0</v>
      </c>
      <c r="W32" s="88">
        <v>0</v>
      </c>
      <c r="X32" s="86">
        <f>IFERROR(IF(W32/V32&gt;100%,100%,W32/V32),0)</f>
        <v>0</v>
      </c>
      <c r="Y32" s="64" t="s">
        <v>67</v>
      </c>
      <c r="Z32" s="64" t="s">
        <v>67</v>
      </c>
      <c r="AA32" s="43">
        <f>M32</f>
        <v>1</v>
      </c>
      <c r="AB32" s="65">
        <v>1</v>
      </c>
      <c r="AC32" s="68">
        <f t="shared" ref="AC32:AC37" si="13">IFERROR(IF(AB32/AA32&gt;100%,100%,AB32/AA32),0)</f>
        <v>1</v>
      </c>
      <c r="AD32" s="21" t="s">
        <v>262</v>
      </c>
      <c r="AE32" s="21" t="s">
        <v>263</v>
      </c>
      <c r="AF32" s="43">
        <f>N32</f>
        <v>1</v>
      </c>
      <c r="AG32" s="65">
        <v>1</v>
      </c>
      <c r="AH32" s="102">
        <f t="shared" ref="AH32:AH36" si="14">IFERROR(IF(AG32/AF32&gt;100%,100%,AG32/AF32),0)</f>
        <v>1</v>
      </c>
      <c r="AI32" s="21" t="s">
        <v>264</v>
      </c>
      <c r="AJ32" s="21" t="s">
        <v>265</v>
      </c>
      <c r="AK32" s="88">
        <f>O32</f>
        <v>1</v>
      </c>
      <c r="AL32" s="21"/>
      <c r="AM32" s="86">
        <f t="shared" ref="AM32:AM36" si="15">IFERROR(IF(AL32/AK32&gt;100%,100%,AL32/AK32),0)</f>
        <v>0</v>
      </c>
      <c r="AN32" s="21"/>
      <c r="AO32" s="21"/>
      <c r="AP32" s="45">
        <f>P32</f>
        <v>1</v>
      </c>
      <c r="AQ32" s="69">
        <f>IFERROR(AVERAGE(AB32,AG32,AL32)*0.67,0)</f>
        <v>0.67</v>
      </c>
      <c r="AR32" s="68">
        <f t="shared" ref="AR32:AR37" si="16">IFERROR(IF(AQ32/AP32&gt;100%,100%,AQ32/AP32),0)</f>
        <v>0.67</v>
      </c>
      <c r="AS32" s="29" t="s">
        <v>266</v>
      </c>
    </row>
    <row r="33" spans="1:45" s="23" customFormat="1" ht="117">
      <c r="A33" s="25">
        <v>3</v>
      </c>
      <c r="B33" s="21" t="s">
        <v>73</v>
      </c>
      <c r="C33" s="21" t="s">
        <v>232</v>
      </c>
      <c r="D33" s="25" t="s">
        <v>267</v>
      </c>
      <c r="E33" s="21" t="s">
        <v>268</v>
      </c>
      <c r="F33" s="21" t="s">
        <v>235</v>
      </c>
      <c r="G33" s="21" t="s">
        <v>269</v>
      </c>
      <c r="H33" s="21" t="s">
        <v>270</v>
      </c>
      <c r="I33" s="25" t="s">
        <v>271</v>
      </c>
      <c r="J33" s="58" t="s">
        <v>148</v>
      </c>
      <c r="K33" s="57" t="s">
        <v>269</v>
      </c>
      <c r="L33" s="44">
        <v>0</v>
      </c>
      <c r="M33" s="44">
        <v>1</v>
      </c>
      <c r="N33" s="44">
        <v>0</v>
      </c>
      <c r="O33" s="44">
        <v>1</v>
      </c>
      <c r="P33" s="44">
        <v>2</v>
      </c>
      <c r="Q33" s="25" t="s">
        <v>62</v>
      </c>
      <c r="R33" s="29" t="s">
        <v>272</v>
      </c>
      <c r="S33" s="29" t="s">
        <v>272</v>
      </c>
      <c r="T33" s="29" t="s">
        <v>243</v>
      </c>
      <c r="U33" s="29" t="s">
        <v>243</v>
      </c>
      <c r="V33" s="64">
        <v>0</v>
      </c>
      <c r="W33" s="88">
        <v>0</v>
      </c>
      <c r="X33" s="86">
        <f>IFERROR(IF(W33/V33&gt;100%,100%,W33/V33),0)</f>
        <v>0</v>
      </c>
      <c r="Y33" s="64" t="s">
        <v>67</v>
      </c>
      <c r="Z33" s="64" t="s">
        <v>67</v>
      </c>
      <c r="AA33" s="89">
        <f>M33</f>
        <v>1</v>
      </c>
      <c r="AB33" s="59">
        <v>1</v>
      </c>
      <c r="AC33" s="68">
        <f t="shared" si="13"/>
        <v>1</v>
      </c>
      <c r="AD33" s="21" t="s">
        <v>273</v>
      </c>
      <c r="AE33" s="21" t="s">
        <v>274</v>
      </c>
      <c r="AF33" s="89">
        <f>N33</f>
        <v>0</v>
      </c>
      <c r="AG33" s="103">
        <v>0</v>
      </c>
      <c r="AH33" s="102">
        <f t="shared" si="14"/>
        <v>0</v>
      </c>
      <c r="AI33" s="21" t="s">
        <v>247</v>
      </c>
      <c r="AJ33" s="21" t="s">
        <v>247</v>
      </c>
      <c r="AK33" s="88">
        <f t="shared" ref="AK33:AK35" si="17">O33</f>
        <v>1</v>
      </c>
      <c r="AL33" s="21"/>
      <c r="AM33" s="86">
        <f t="shared" si="15"/>
        <v>0</v>
      </c>
      <c r="AN33" s="21"/>
      <c r="AO33" s="21"/>
      <c r="AP33" s="59">
        <f>P33</f>
        <v>2</v>
      </c>
      <c r="AQ33" s="103">
        <f>IFERROR(AB33+AL33,0)</f>
        <v>1</v>
      </c>
      <c r="AR33" s="68">
        <f t="shared" si="16"/>
        <v>0.5</v>
      </c>
      <c r="AS33" s="29" t="s">
        <v>275</v>
      </c>
    </row>
    <row r="34" spans="1:45" s="23" customFormat="1" ht="150">
      <c r="A34" s="25">
        <v>3</v>
      </c>
      <c r="B34" s="21" t="s">
        <v>73</v>
      </c>
      <c r="C34" s="21" t="s">
        <v>276</v>
      </c>
      <c r="D34" s="25" t="s">
        <v>277</v>
      </c>
      <c r="E34" s="29" t="s">
        <v>278</v>
      </c>
      <c r="F34" s="29" t="s">
        <v>235</v>
      </c>
      <c r="G34" s="29" t="s">
        <v>279</v>
      </c>
      <c r="H34" s="29" t="s">
        <v>280</v>
      </c>
      <c r="I34" s="29" t="s">
        <v>281</v>
      </c>
      <c r="J34" s="57" t="s">
        <v>148</v>
      </c>
      <c r="K34" s="57" t="s">
        <v>282</v>
      </c>
      <c r="L34" s="45">
        <v>1</v>
      </c>
      <c r="M34" s="45">
        <v>0</v>
      </c>
      <c r="N34" s="45">
        <v>0</v>
      </c>
      <c r="O34" s="45">
        <v>0</v>
      </c>
      <c r="P34" s="45">
        <v>1</v>
      </c>
      <c r="Q34" s="25" t="s">
        <v>62</v>
      </c>
      <c r="R34" s="29" t="s">
        <v>283</v>
      </c>
      <c r="S34" s="29" t="s">
        <v>284</v>
      </c>
      <c r="T34" s="29" t="s">
        <v>243</v>
      </c>
      <c r="U34" s="29" t="s">
        <v>285</v>
      </c>
      <c r="V34" s="45">
        <v>1</v>
      </c>
      <c r="W34" s="65">
        <f>5/5</f>
        <v>1</v>
      </c>
      <c r="X34" s="86">
        <f>IFERROR(IF(W34/V34&gt;100%,100%,W34/V34),0)</f>
        <v>1</v>
      </c>
      <c r="Y34" s="21" t="s">
        <v>286</v>
      </c>
      <c r="Z34" s="21" t="s">
        <v>287</v>
      </c>
      <c r="AA34" s="89">
        <f>M34</f>
        <v>0</v>
      </c>
      <c r="AB34" s="65">
        <v>0</v>
      </c>
      <c r="AC34" s="68">
        <f t="shared" si="13"/>
        <v>0</v>
      </c>
      <c r="AD34" s="21" t="s">
        <v>288</v>
      </c>
      <c r="AE34" s="21" t="s">
        <v>289</v>
      </c>
      <c r="AF34" s="43">
        <f>M34</f>
        <v>0</v>
      </c>
      <c r="AG34" s="65">
        <v>0</v>
      </c>
      <c r="AH34" s="102">
        <f t="shared" si="14"/>
        <v>0</v>
      </c>
      <c r="AI34" s="21" t="s">
        <v>247</v>
      </c>
      <c r="AJ34" s="21" t="s">
        <v>247</v>
      </c>
      <c r="AK34" s="88">
        <f t="shared" si="17"/>
        <v>0</v>
      </c>
      <c r="AL34" s="21"/>
      <c r="AM34" s="86">
        <f>IFERROR(IF(AL34/AK34&gt;100%,100%,AL34/AK34),0)</f>
        <v>0</v>
      </c>
      <c r="AN34" s="21"/>
      <c r="AO34" s="21"/>
      <c r="AP34" s="43">
        <v>1</v>
      </c>
      <c r="AQ34" s="65">
        <f>IFERROR(W34+AB34+AG34+AL34,0)</f>
        <v>1</v>
      </c>
      <c r="AR34" s="68">
        <f t="shared" si="16"/>
        <v>1</v>
      </c>
      <c r="AS34" s="29" t="s">
        <v>290</v>
      </c>
    </row>
    <row r="35" spans="1:45" s="23" customFormat="1" ht="182.25">
      <c r="A35" s="25">
        <v>3</v>
      </c>
      <c r="B35" s="21" t="s">
        <v>73</v>
      </c>
      <c r="C35" s="21" t="s">
        <v>276</v>
      </c>
      <c r="D35" s="25" t="s">
        <v>291</v>
      </c>
      <c r="E35" s="29" t="s">
        <v>292</v>
      </c>
      <c r="F35" s="29" t="s">
        <v>235</v>
      </c>
      <c r="G35" s="29" t="s">
        <v>293</v>
      </c>
      <c r="H35" s="29" t="s">
        <v>294</v>
      </c>
      <c r="I35" s="29" t="s">
        <v>135</v>
      </c>
      <c r="J35" s="57" t="s">
        <v>122</v>
      </c>
      <c r="K35" s="57" t="s">
        <v>293</v>
      </c>
      <c r="L35" s="45">
        <v>1</v>
      </c>
      <c r="M35" s="45">
        <v>1</v>
      </c>
      <c r="N35" s="45">
        <v>1</v>
      </c>
      <c r="O35" s="45">
        <v>1</v>
      </c>
      <c r="P35" s="45">
        <v>1</v>
      </c>
      <c r="Q35" s="25" t="s">
        <v>295</v>
      </c>
      <c r="R35" s="29" t="s">
        <v>296</v>
      </c>
      <c r="S35" s="29" t="s">
        <v>297</v>
      </c>
      <c r="T35" s="29" t="s">
        <v>243</v>
      </c>
      <c r="U35" s="29" t="s">
        <v>285</v>
      </c>
      <c r="V35" s="45">
        <f>L35</f>
        <v>1</v>
      </c>
      <c r="W35" s="65">
        <f>59/75</f>
        <v>0.78666666666666663</v>
      </c>
      <c r="X35" s="86">
        <f>IFERROR(IF(W35/V35&gt;100%,100%,W35/V35),0)</f>
        <v>0.78666666666666663</v>
      </c>
      <c r="Y35" s="21" t="s">
        <v>298</v>
      </c>
      <c r="Z35" s="21" t="s">
        <v>287</v>
      </c>
      <c r="AA35" s="89">
        <f>M35</f>
        <v>1</v>
      </c>
      <c r="AB35" s="65">
        <v>0.87</v>
      </c>
      <c r="AC35" s="68">
        <f t="shared" si="13"/>
        <v>0.87</v>
      </c>
      <c r="AD35" s="21" t="s">
        <v>299</v>
      </c>
      <c r="AE35" s="21" t="s">
        <v>289</v>
      </c>
      <c r="AF35" s="43">
        <f>M35</f>
        <v>1</v>
      </c>
      <c r="AG35" s="65">
        <f>107/110</f>
        <v>0.97272727272727277</v>
      </c>
      <c r="AH35" s="102">
        <f>IFERROR(IF(AG35/AF35&gt;100%,100%,AG35/AF35),0)</f>
        <v>0.97272727272727277</v>
      </c>
      <c r="AI35" s="21" t="s">
        <v>300</v>
      </c>
      <c r="AJ35" s="21" t="s">
        <v>301</v>
      </c>
      <c r="AK35" s="88">
        <f>O35</f>
        <v>1</v>
      </c>
      <c r="AL35" s="21"/>
      <c r="AM35" s="86">
        <f t="shared" si="15"/>
        <v>0</v>
      </c>
      <c r="AN35" s="21"/>
      <c r="AO35" s="21"/>
      <c r="AP35" s="45">
        <f>P35</f>
        <v>1</v>
      </c>
      <c r="AQ35" s="69">
        <f>IFERROR(AVERAGE(W35,AB35,AG35,AL35)*0.75,0)</f>
        <v>0.65734848484848485</v>
      </c>
      <c r="AR35" s="68">
        <f>IFERROR(IF(AQ35/AP35&gt;100%,100%,AQ35/AP35),0)</f>
        <v>0.65734848484848485</v>
      </c>
      <c r="AS35" s="29" t="s">
        <v>302</v>
      </c>
    </row>
    <row r="36" spans="1:45" s="23" customFormat="1" ht="117">
      <c r="A36" s="25">
        <v>3</v>
      </c>
      <c r="B36" s="21" t="s">
        <v>73</v>
      </c>
      <c r="C36" s="21" t="s">
        <v>303</v>
      </c>
      <c r="D36" s="25" t="s">
        <v>304</v>
      </c>
      <c r="E36" s="21" t="s">
        <v>305</v>
      </c>
      <c r="F36" s="29" t="s">
        <v>235</v>
      </c>
      <c r="G36" s="21" t="s">
        <v>306</v>
      </c>
      <c r="H36" s="21" t="s">
        <v>307</v>
      </c>
      <c r="I36" s="21" t="s">
        <v>308</v>
      </c>
      <c r="J36" s="58" t="s">
        <v>148</v>
      </c>
      <c r="K36" s="57" t="s">
        <v>306</v>
      </c>
      <c r="L36" s="46">
        <v>0</v>
      </c>
      <c r="M36" s="46">
        <v>1</v>
      </c>
      <c r="N36" s="46">
        <v>0</v>
      </c>
      <c r="O36" s="46">
        <v>0</v>
      </c>
      <c r="P36" s="47">
        <v>1</v>
      </c>
      <c r="Q36" s="25" t="s">
        <v>62</v>
      </c>
      <c r="R36" s="21" t="s">
        <v>306</v>
      </c>
      <c r="S36" s="21" t="s">
        <v>309</v>
      </c>
      <c r="T36" s="21" t="s">
        <v>243</v>
      </c>
      <c r="U36" s="21" t="s">
        <v>310</v>
      </c>
      <c r="V36" s="64">
        <v>0</v>
      </c>
      <c r="W36" s="88">
        <v>0</v>
      </c>
      <c r="X36" s="86">
        <f>IFERROR(IF(W36/V36&gt;100%,100%,W36/V36),0)</f>
        <v>0</v>
      </c>
      <c r="Y36" s="64" t="s">
        <v>67</v>
      </c>
      <c r="Z36" s="64" t="s">
        <v>67</v>
      </c>
      <c r="AA36" s="89">
        <f>M36</f>
        <v>1</v>
      </c>
      <c r="AB36" s="59">
        <v>1</v>
      </c>
      <c r="AC36" s="68">
        <f t="shared" si="13"/>
        <v>1</v>
      </c>
      <c r="AD36" s="21" t="s">
        <v>311</v>
      </c>
      <c r="AE36" s="21" t="s">
        <v>312</v>
      </c>
      <c r="AF36" s="89">
        <f>N36</f>
        <v>0</v>
      </c>
      <c r="AG36" s="103">
        <v>0</v>
      </c>
      <c r="AH36" s="102">
        <f t="shared" si="14"/>
        <v>0</v>
      </c>
      <c r="AI36" s="21" t="s">
        <v>247</v>
      </c>
      <c r="AJ36" s="21" t="s">
        <v>247</v>
      </c>
      <c r="AK36" s="88">
        <f t="shared" ref="AK36:AK37" si="18">O36</f>
        <v>0</v>
      </c>
      <c r="AL36" s="21"/>
      <c r="AM36" s="86">
        <f t="shared" si="15"/>
        <v>0</v>
      </c>
      <c r="AN36" s="21"/>
      <c r="AO36" s="21"/>
      <c r="AP36" s="59">
        <f>P36</f>
        <v>1</v>
      </c>
      <c r="AQ36" s="65">
        <f>IFERROR(W36+AB36+AG36+AL36,0)</f>
        <v>1</v>
      </c>
      <c r="AR36" s="68">
        <f t="shared" si="16"/>
        <v>1</v>
      </c>
      <c r="AS36" s="29" t="s">
        <v>290</v>
      </c>
    </row>
    <row r="37" spans="1:45" s="23" customFormat="1" ht="150">
      <c r="A37" s="25">
        <v>3</v>
      </c>
      <c r="B37" s="21" t="s">
        <v>73</v>
      </c>
      <c r="C37" s="21" t="s">
        <v>303</v>
      </c>
      <c r="D37" s="25" t="s">
        <v>313</v>
      </c>
      <c r="E37" s="21" t="s">
        <v>314</v>
      </c>
      <c r="F37" s="29" t="s">
        <v>235</v>
      </c>
      <c r="G37" s="21" t="s">
        <v>315</v>
      </c>
      <c r="H37" s="21" t="s">
        <v>316</v>
      </c>
      <c r="I37" s="21" t="s">
        <v>308</v>
      </c>
      <c r="J37" s="58" t="s">
        <v>148</v>
      </c>
      <c r="K37" s="57" t="s">
        <v>315</v>
      </c>
      <c r="L37" s="47">
        <v>0</v>
      </c>
      <c r="M37" s="47">
        <v>0</v>
      </c>
      <c r="N37" s="47">
        <v>0</v>
      </c>
      <c r="O37" s="47">
        <v>1</v>
      </c>
      <c r="P37" s="47">
        <v>1</v>
      </c>
      <c r="Q37" s="25" t="s">
        <v>62</v>
      </c>
      <c r="R37" s="21" t="s">
        <v>317</v>
      </c>
      <c r="S37" s="21" t="s">
        <v>318</v>
      </c>
      <c r="T37" s="21" t="s">
        <v>243</v>
      </c>
      <c r="U37" s="21" t="s">
        <v>310</v>
      </c>
      <c r="V37" s="64">
        <v>0</v>
      </c>
      <c r="W37" s="88">
        <v>0</v>
      </c>
      <c r="X37" s="86">
        <f>IFERROR(IF(W37/V37&gt;100%,100%,W37/V37),0)</f>
        <v>0</v>
      </c>
      <c r="Y37" s="64" t="s">
        <v>67</v>
      </c>
      <c r="Z37" s="64" t="s">
        <v>67</v>
      </c>
      <c r="AA37" s="89">
        <f>M37</f>
        <v>0</v>
      </c>
      <c r="AB37" s="43">
        <v>0</v>
      </c>
      <c r="AC37" s="68">
        <f t="shared" si="13"/>
        <v>0</v>
      </c>
      <c r="AD37" s="21" t="s">
        <v>288</v>
      </c>
      <c r="AE37" s="21" t="s">
        <v>319</v>
      </c>
      <c r="AF37" s="89">
        <f>N37</f>
        <v>0</v>
      </c>
      <c r="AG37" s="103">
        <v>0</v>
      </c>
      <c r="AH37" s="102">
        <f>IFERROR(IF(AG37/AF37&gt;100%,100%,AG37/AF37),0)</f>
        <v>0</v>
      </c>
      <c r="AI37" s="21" t="s">
        <v>247</v>
      </c>
      <c r="AJ37" s="21" t="s">
        <v>247</v>
      </c>
      <c r="AK37" s="88">
        <f t="shared" si="18"/>
        <v>1</v>
      </c>
      <c r="AL37" s="21"/>
      <c r="AM37" s="86">
        <f>IFERROR(IF(AL37/AK37&gt;100%,100%,AL37/AK37),0)</f>
        <v>0</v>
      </c>
      <c r="AN37" s="21"/>
      <c r="AO37" s="21"/>
      <c r="AP37" s="59">
        <f>P37</f>
        <v>1</v>
      </c>
      <c r="AQ37" s="65">
        <f>IFERROR(W37+AB37+AG37+AL37,0)</f>
        <v>0</v>
      </c>
      <c r="AR37" s="68">
        <f t="shared" si="16"/>
        <v>0</v>
      </c>
      <c r="AS37" s="29" t="s">
        <v>320</v>
      </c>
    </row>
    <row r="38" spans="1:45" s="4" customFormat="1" ht="17.25">
      <c r="A38" s="9"/>
      <c r="B38" s="9"/>
      <c r="C38" s="9"/>
      <c r="D38" s="9"/>
      <c r="E38" s="10" t="s">
        <v>321</v>
      </c>
      <c r="F38" s="10"/>
      <c r="G38" s="10"/>
      <c r="H38" s="10"/>
      <c r="I38" s="10"/>
      <c r="J38" s="10"/>
      <c r="K38" s="10"/>
      <c r="L38" s="13"/>
      <c r="M38" s="13"/>
      <c r="N38" s="13"/>
      <c r="O38" s="13"/>
      <c r="P38" s="13"/>
      <c r="Q38" s="50"/>
      <c r="R38" s="9"/>
      <c r="S38" s="9"/>
      <c r="T38" s="9"/>
      <c r="U38" s="9"/>
      <c r="V38" s="11"/>
      <c r="W38" s="11"/>
      <c r="X38" s="66">
        <f>AVERAGE(X34,X35)*20%</f>
        <v>0.17866666666666667</v>
      </c>
      <c r="Y38" s="9"/>
      <c r="Z38" s="9"/>
      <c r="AA38" s="13"/>
      <c r="AB38" s="13"/>
      <c r="AC38" s="93">
        <f>AVERAGE(AC31,AC32,AC33,AC35,AC36)*20%</f>
        <v>0.1948</v>
      </c>
      <c r="AD38" s="9"/>
      <c r="AE38" s="9"/>
      <c r="AF38" s="13"/>
      <c r="AG38" s="13"/>
      <c r="AH38" s="93">
        <f>AVERAGE(AH32,AH35)*20%</f>
        <v>0.19727272727272727</v>
      </c>
      <c r="AI38" s="9"/>
      <c r="AJ38" s="9"/>
      <c r="AK38" s="11"/>
      <c r="AL38" s="11"/>
      <c r="AM38" s="12">
        <f>AVERAGE(AM31:AM37)*20%</f>
        <v>0</v>
      </c>
      <c r="AN38" s="9"/>
      <c r="AO38" s="9"/>
      <c r="AP38" s="13"/>
      <c r="AQ38" s="13"/>
      <c r="AR38" s="66">
        <f>AVERAGE(AR31,AR32,AR33,AR34,AR35,AR36)*20%</f>
        <v>0.14799494949494948</v>
      </c>
      <c r="AS38" s="9"/>
    </row>
    <row r="39" spans="1:45" s="8" customFormat="1" ht="20.25">
      <c r="A39" s="5"/>
      <c r="B39" s="5"/>
      <c r="C39" s="5"/>
      <c r="D39" s="5"/>
      <c r="E39" s="6" t="s">
        <v>322</v>
      </c>
      <c r="F39" s="5"/>
      <c r="G39" s="5"/>
      <c r="H39" s="5"/>
      <c r="I39" s="5"/>
      <c r="J39" s="5"/>
      <c r="K39" s="5"/>
      <c r="L39" s="14"/>
      <c r="M39" s="14"/>
      <c r="N39" s="14"/>
      <c r="O39" s="14"/>
      <c r="P39" s="14"/>
      <c r="Q39" s="51"/>
      <c r="R39" s="5"/>
      <c r="S39" s="5"/>
      <c r="T39" s="5"/>
      <c r="U39" s="5"/>
      <c r="V39" s="7"/>
      <c r="W39" s="7"/>
      <c r="X39" s="70">
        <f>X30+X38</f>
        <v>0.80563956579195273</v>
      </c>
      <c r="Y39" s="5"/>
      <c r="Z39" s="5"/>
      <c r="AA39" s="14"/>
      <c r="AB39" s="14"/>
      <c r="AC39" s="94">
        <f>AC30+AC38</f>
        <v>0.8648108424908425</v>
      </c>
      <c r="AD39" s="5"/>
      <c r="AE39" s="5"/>
      <c r="AF39" s="14"/>
      <c r="AG39" s="14"/>
      <c r="AH39" s="94">
        <f>AH30+AH38</f>
        <v>0.79897816106914155</v>
      </c>
      <c r="AI39" s="5"/>
      <c r="AJ39" s="5"/>
      <c r="AK39" s="7"/>
      <c r="AL39" s="7"/>
      <c r="AM39" s="70">
        <f>AM30+AM38</f>
        <v>0</v>
      </c>
      <c r="AN39" s="5"/>
      <c r="AO39" s="5"/>
      <c r="AP39" s="14"/>
      <c r="AQ39" s="14"/>
      <c r="AR39" s="70">
        <f>AR30+AR38</f>
        <v>0.64822819128760667</v>
      </c>
      <c r="AS39" s="5"/>
    </row>
  </sheetData>
  <mergeCells count="20">
    <mergeCell ref="V12:Z13"/>
    <mergeCell ref="AA12:AE13"/>
    <mergeCell ref="AF12:AJ13"/>
    <mergeCell ref="AK12:AO13"/>
    <mergeCell ref="AP12:AS13"/>
    <mergeCell ref="A12:B13"/>
    <mergeCell ref="C12:C14"/>
    <mergeCell ref="A1:K1"/>
    <mergeCell ref="L1:P1"/>
    <mergeCell ref="D12:F13"/>
    <mergeCell ref="G12:Q13"/>
    <mergeCell ref="A2:K2"/>
    <mergeCell ref="H9:K9"/>
    <mergeCell ref="R12:U13"/>
    <mergeCell ref="F4:K4"/>
    <mergeCell ref="H5:K5"/>
    <mergeCell ref="H6:K6"/>
    <mergeCell ref="H7:K7"/>
    <mergeCell ref="H8:K8"/>
    <mergeCell ref="H10:K10"/>
  </mergeCells>
  <dataValidations count="1">
    <dataValidation allowBlank="1" showInputMessage="1" showErrorMessage="1" error="Escriba un texto " promptTitle="Cualquier contenido" sqref="F14 F3:F11"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F12:F13 F1 F15:F30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42578125" bestFit="1" customWidth="1"/>
  </cols>
  <sheetData>
    <row r="1" spans="1:1">
      <c r="A1" t="s">
        <v>31</v>
      </c>
    </row>
    <row r="2" spans="1:1">
      <c r="A2" t="s">
        <v>56</v>
      </c>
    </row>
    <row r="3" spans="1:1">
      <c r="A3" t="s">
        <v>132</v>
      </c>
    </row>
    <row r="4" spans="1:1">
      <c r="A4" t="s">
        <v>235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6FE31F52-893C-4AAE-AB4A-AC0BE48FABC3}"/>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
  <cp:revision/>
  <dcterms:created xsi:type="dcterms:W3CDTF">2021-01-25T18:44:53Z</dcterms:created>
  <dcterms:modified xsi:type="dcterms:W3CDTF">2025-12-23T22:18:50Z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