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C:\Users\delcy\Downloads\"/>
    </mc:Choice>
  </mc:AlternateContent>
  <xr:revisionPtr revIDLastSave="0" documentId="8_{1E4C88BA-3E94-49F8-8851-17BB91B3A14E}"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7" i="1" l="1"/>
  <c r="AC37" i="1"/>
  <c r="AQ32" i="1"/>
  <c r="AQ31" i="1"/>
  <c r="AQ30" i="1"/>
  <c r="AC29" i="1"/>
  <c r="AR29" i="1"/>
  <c r="AQ14" i="1"/>
  <c r="AQ34" i="1"/>
  <c r="AC30" i="1"/>
  <c r="AQ19" i="1"/>
  <c r="X36" i="1"/>
  <c r="X33" i="1"/>
  <c r="X34" i="1"/>
  <c r="X35" i="1"/>
  <c r="X32" i="1"/>
  <c r="X31" i="1"/>
  <c r="X30" i="1"/>
  <c r="X26" i="1"/>
  <c r="X27" i="1"/>
  <c r="X28" i="1"/>
  <c r="X23" i="1"/>
  <c r="X24" i="1"/>
  <c r="X25" i="1"/>
  <c r="X20" i="1"/>
  <c r="X21" i="1"/>
  <c r="X22" i="1"/>
  <c r="X18" i="1"/>
  <c r="X19" i="1"/>
  <c r="X15" i="1"/>
  <c r="X16" i="1"/>
  <c r="X17" i="1"/>
  <c r="X14" i="1"/>
  <c r="AK35" i="1"/>
  <c r="AK36" i="1"/>
  <c r="AK34" i="1"/>
  <c r="AK32" i="1"/>
  <c r="AK33" i="1"/>
  <c r="AH36" i="1"/>
  <c r="AH34" i="1"/>
  <c r="AH35" i="1"/>
  <c r="AH31" i="1"/>
  <c r="AH32" i="1"/>
  <c r="AH33" i="1"/>
  <c r="AH30" i="1"/>
  <c r="AM36" i="1"/>
  <c r="AM33" i="1"/>
  <c r="AM34" i="1"/>
  <c r="AM35" i="1"/>
  <c r="AM31" i="1"/>
  <c r="AM32" i="1"/>
  <c r="AM30" i="1"/>
  <c r="AM26" i="1"/>
  <c r="AM27" i="1"/>
  <c r="AM28" i="1"/>
  <c r="AM23" i="1"/>
  <c r="AM24" i="1"/>
  <c r="AM25" i="1"/>
  <c r="AM20" i="1"/>
  <c r="AM21" i="1"/>
  <c r="AM22" i="1"/>
  <c r="AM18" i="1"/>
  <c r="AM19" i="1"/>
  <c r="AM15" i="1"/>
  <c r="AM16" i="1"/>
  <c r="AM17" i="1"/>
  <c r="AM14" i="1"/>
  <c r="AH26" i="1"/>
  <c r="AH27" i="1"/>
  <c r="AH28" i="1"/>
  <c r="AH23" i="1"/>
  <c r="AH24" i="1"/>
  <c r="AH25" i="1"/>
  <c r="AH20" i="1"/>
  <c r="AH21" i="1"/>
  <c r="AH22" i="1"/>
  <c r="AH18" i="1"/>
  <c r="AH19" i="1"/>
  <c r="AH15" i="1"/>
  <c r="AH16" i="1"/>
  <c r="AH17" i="1"/>
  <c r="AH14" i="1"/>
  <c r="AF34" i="1"/>
  <c r="AF33" i="1"/>
  <c r="AF32" i="1"/>
  <c r="AC34" i="1"/>
  <c r="AC35" i="1"/>
  <c r="AC36" i="1"/>
  <c r="AC31" i="1"/>
  <c r="AC32" i="1"/>
  <c r="AC33" i="1"/>
  <c r="AC28" i="1"/>
  <c r="AC26" i="1"/>
  <c r="AC27" i="1"/>
  <c r="AC15" i="1"/>
  <c r="AC16" i="1"/>
  <c r="AC17" i="1"/>
  <c r="AC18" i="1"/>
  <c r="AC19" i="1"/>
  <c r="AC20" i="1"/>
  <c r="AC21" i="1"/>
  <c r="AC22" i="1"/>
  <c r="AC23" i="1"/>
  <c r="AC24" i="1"/>
  <c r="AC25" i="1"/>
  <c r="AC14" i="1"/>
  <c r="AA34" i="1"/>
  <c r="AA33" i="1"/>
  <c r="AA32" i="1"/>
  <c r="W34" i="1"/>
  <c r="AR34" i="1" s="1"/>
  <c r="W33" i="1"/>
  <c r="AQ36" i="1"/>
  <c r="AR36" i="1" s="1"/>
  <c r="AP36" i="1"/>
  <c r="AQ35" i="1"/>
  <c r="AR35" i="1" s="1"/>
  <c r="AP35" i="1"/>
  <c r="AP34" i="1"/>
  <c r="AQ33" i="1"/>
  <c r="AR33" i="1" s="1"/>
  <c r="AR32" i="1"/>
  <c r="AP32" i="1"/>
  <c r="AR31" i="1"/>
  <c r="AP31" i="1"/>
  <c r="AR30" i="1"/>
  <c r="AP30" i="1"/>
  <c r="AQ28" i="1"/>
  <c r="AR28" i="1" s="1"/>
  <c r="AQ27" i="1"/>
  <c r="AR27" i="1" s="1"/>
  <c r="AQ26" i="1"/>
  <c r="AR26" i="1" s="1"/>
  <c r="AQ25" i="1"/>
  <c r="AR25" i="1" s="1"/>
  <c r="AQ24" i="1"/>
  <c r="AR24" i="1" s="1"/>
  <c r="AQ23" i="1"/>
  <c r="AR23" i="1" s="1"/>
  <c r="AQ22" i="1"/>
  <c r="AR22" i="1" s="1"/>
  <c r="AQ21" i="1"/>
  <c r="AR21" i="1" s="1"/>
  <c r="AP21" i="1"/>
  <c r="AQ20" i="1"/>
  <c r="AR20" i="1" s="1"/>
  <c r="AR19" i="1"/>
  <c r="AQ18" i="1"/>
  <c r="AR18" i="1" s="1"/>
  <c r="AQ17" i="1"/>
  <c r="AR17" i="1" s="1"/>
  <c r="AQ16" i="1"/>
  <c r="AR16" i="1" s="1"/>
  <c r="AQ15" i="1"/>
  <c r="AR15" i="1" s="1"/>
  <c r="AR14" i="1"/>
  <c r="V34" i="1"/>
  <c r="V28" i="1"/>
  <c r="V27" i="1"/>
  <c r="V26" i="1"/>
  <c r="V25" i="1"/>
  <c r="V24" i="1"/>
  <c r="V23" i="1"/>
  <c r="V22" i="1"/>
  <c r="V21" i="1"/>
  <c r="V20" i="1"/>
  <c r="V19" i="1"/>
  <c r="V18" i="1"/>
  <c r="V17" i="1"/>
  <c r="V16" i="1"/>
  <c r="V15" i="1"/>
  <c r="X29" i="1" s="1"/>
  <c r="P28" i="1"/>
  <c r="AP28" i="1" s="1"/>
  <c r="P25" i="1"/>
  <c r="AP25" i="1" s="1"/>
  <c r="P26" i="1"/>
  <c r="AP26" i="1" s="1"/>
  <c r="P27" i="1"/>
  <c r="AP27" i="1" s="1"/>
  <c r="P22" i="1"/>
  <c r="AP22" i="1" s="1"/>
  <c r="P23" i="1"/>
  <c r="AP23" i="1" s="1"/>
  <c r="P24" i="1"/>
  <c r="AP24" i="1" s="1"/>
  <c r="P21" i="1"/>
  <c r="P20" i="1"/>
  <c r="AP20" i="1" s="1"/>
  <c r="P19" i="1"/>
  <c r="AP19" i="1" s="1"/>
  <c r="P18" i="1" l="1"/>
  <c r="AP18" i="1" s="1"/>
  <c r="P17" i="1"/>
  <c r="AP17" i="1" s="1"/>
  <c r="P16" i="1"/>
  <c r="AP16" i="1" s="1"/>
  <c r="P15" i="1"/>
  <c r="AP15" i="1" s="1"/>
  <c r="P14" i="1"/>
  <c r="AP14" i="1" s="1"/>
  <c r="X37" i="1" l="1"/>
  <c r="X38" i="1" s="1"/>
  <c r="AR38" i="1"/>
  <c r="AK14" i="1"/>
  <c r="AK30" i="1"/>
  <c r="AK31" i="1"/>
  <c r="AK28" i="1"/>
  <c r="AK27" i="1"/>
  <c r="AK26" i="1"/>
  <c r="AK25" i="1"/>
  <c r="AK24" i="1"/>
  <c r="AK23" i="1"/>
  <c r="AK22" i="1"/>
  <c r="AK21" i="1"/>
  <c r="AK20" i="1"/>
  <c r="AK19" i="1"/>
  <c r="AK18" i="1"/>
  <c r="AK17" i="1"/>
  <c r="AK16" i="1"/>
  <c r="AK15" i="1"/>
  <c r="AF36" i="1"/>
  <c r="AF35" i="1"/>
  <c r="AF31" i="1"/>
  <c r="AH37" i="1"/>
  <c r="AF28" i="1"/>
  <c r="AF27" i="1"/>
  <c r="AF26" i="1"/>
  <c r="AF25" i="1"/>
  <c r="AF24" i="1"/>
  <c r="AF23" i="1"/>
  <c r="AF22" i="1"/>
  <c r="AF21" i="1"/>
  <c r="AF20" i="1"/>
  <c r="AF19" i="1"/>
  <c r="AF18" i="1"/>
  <c r="AF17" i="1"/>
  <c r="AF16" i="1"/>
  <c r="AF15" i="1"/>
  <c r="AF14" i="1"/>
  <c r="AA36" i="1"/>
  <c r="AA35" i="1"/>
  <c r="AA31" i="1"/>
  <c r="AA30" i="1"/>
  <c r="AA28" i="1"/>
  <c r="AA27" i="1"/>
  <c r="AA26" i="1"/>
  <c r="AA25" i="1"/>
  <c r="AA24" i="1"/>
  <c r="AA23" i="1"/>
  <c r="AA22" i="1"/>
  <c r="AA21" i="1"/>
  <c r="AA20" i="1"/>
  <c r="AA19" i="1"/>
  <c r="AA18" i="1"/>
  <c r="AA17" i="1"/>
  <c r="AA16" i="1"/>
  <c r="AA15" i="1"/>
  <c r="AA14" i="1"/>
  <c r="AM37" i="1" l="1"/>
  <c r="AM29" i="1"/>
  <c r="AM38" i="1" s="1"/>
  <c r="AH29" i="1"/>
  <c r="AH38" i="1" s="1"/>
  <c r="AC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rgb="FF000000"/>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rgb="FF000000"/>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rgb="FF000000"/>
            <rFont val="Tahoma"/>
            <family val="2"/>
          </rPr>
          <t xml:space="preserve">Son el resultado aceptable que se espera alcanzar en un periodo de tiempo a través de la ejecución y/o cumplimiento de los entregables. 
</t>
        </r>
        <r>
          <rPr>
            <b/>
            <sz val="9"/>
            <color rgb="FF000000"/>
            <rFont val="Tahoma"/>
            <family val="2"/>
          </rPr>
          <t xml:space="preserve">
</t>
        </r>
        <r>
          <rPr>
            <b/>
            <sz val="9"/>
            <color rgb="FF000000"/>
            <rFont val="Tahoma"/>
            <family val="2"/>
          </rPr>
          <t xml:space="preserve">Se debe redactar la meta iniciando con un verbo en infinitivo fuerte, seguido de una magnitud o cantidad, una unidad de medida que se encuentre en términos numéricos o porcentuales y finalmente el complemento.
</t>
        </r>
        <r>
          <rPr>
            <b/>
            <sz val="9"/>
            <color rgb="FF000000"/>
            <rFont val="Tahoma"/>
            <family val="2"/>
          </rPr>
          <t xml:space="preserve">
</t>
        </r>
        <r>
          <rPr>
            <b/>
            <sz val="9"/>
            <color rgb="FF000000"/>
            <rFont val="Tahoma"/>
            <family val="2"/>
          </rPr>
          <t xml:space="preserve">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<sst xmlns="http://schemas.openxmlformats.org/spreadsheetml/2006/main" count="519" uniqueCount="296">
  <si>
    <r>
      <rPr>
        <b/>
        <sz val="14"/>
        <rFont val="Calibri Light"/>
        <family val="2"/>
        <scheme val="major"/>
      </rPr>
      <t>FORMULACIÓN Y SEGUIMIENTO PLANES DE GESTIÓN NIVEL LOCAL</t>
    </r>
    <r>
      <rPr>
        <b/>
        <sz val="11"/>
        <color theme="1"/>
        <rFont val="Calibri Light"/>
        <family val="2"/>
        <scheme val="major"/>
      </rPr>
      <t xml:space="preserve">
ALCALDÍA LOCAL DE CHAPINERO</t>
    </r>
  </si>
  <si>
    <r>
      <rPr>
        <b/>
        <sz val="11"/>
        <color rgb="FF000000"/>
        <rFont val="Calibri Light"/>
        <family val="2"/>
        <scheme val="major"/>
      </rPr>
      <t xml:space="preserve">Código Formato: </t>
    </r>
    <r>
      <rPr>
        <sz val="11"/>
        <color rgb="FF000000"/>
        <rFont val="Calibri Light"/>
        <family val="2"/>
        <scheme val="major"/>
      </rPr>
      <t xml:space="preserve">PLE-PIN-F018
</t>
    </r>
    <r>
      <rPr>
        <b/>
        <sz val="11"/>
        <color rgb="FF000000"/>
        <rFont val="Calibri Light"/>
        <family val="2"/>
        <scheme val="major"/>
      </rPr>
      <t xml:space="preserve">Versión: </t>
    </r>
    <r>
      <rPr>
        <sz val="11"/>
        <color rgb="FF000000"/>
        <rFont val="Calibri Light"/>
        <family val="2"/>
        <scheme val="major"/>
      </rPr>
      <t xml:space="preserve">6
</t>
    </r>
    <r>
      <rPr>
        <b/>
        <sz val="11"/>
        <color rgb="FF000000"/>
        <rFont val="Calibri Light"/>
        <family val="2"/>
        <scheme val="major"/>
      </rPr>
      <t xml:space="preserve">Vigencia desde: </t>
    </r>
    <r>
      <rPr>
        <sz val="11"/>
        <color rgb="FF000000"/>
        <rFont val="Calibri Light"/>
        <family val="2"/>
        <scheme val="major"/>
      </rPr>
      <t xml:space="preserve">23 de enero de 2023
</t>
    </r>
    <r>
      <rPr>
        <b/>
        <sz val="11"/>
        <color rgb="FF000000"/>
        <rFont val="Calibri Light"/>
        <family val="2"/>
        <scheme val="major"/>
      </rPr>
      <t xml:space="preserve">Caso HOLA: </t>
    </r>
    <r>
      <rPr>
        <sz val="11"/>
        <color rgb="FF000000"/>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</si>
  <si>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</si>
  <si>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</si>
  <si>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</si>
  <si>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</si>
  <si>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</si>
  <si>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</si>
  <si>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116109</t>
  </si>
  <si>
    <t>16 de abril de 20255</t>
  </si>
  <si>
    <t>Para el primer trimestre de la vigencia 2025, el Plan de Gestión de la Alcaldia local de Chapinero  alcanzó un nivel de desempeño del 80,56% y 29,43%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</si>
  <si>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</si>
  <si>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</si>
  <si>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</si>
  <si>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r>
      <rPr>
        <sz val="11"/>
        <color rgb="FF000000"/>
        <rFont val="Calibri Light"/>
      </rPr>
      <t>Para el II trimestre de la vigencia 2025, el Plan de Gestión de la Alcaldia local de Chapinero  alcanzó un nivel de desempeño del 86,48% y 49,67% acumulado para la vigencia</t>
    </r>
    <r>
      <rPr>
        <b/>
        <sz val="11"/>
        <color rgb="FF000000"/>
        <rFont val="Calibri Light"/>
      </rPr>
      <t>.</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</si>
  <si>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</si>
  <si>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</si>
  <si>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</si>
  <si>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</si>
  <si>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</si>
  <si>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</si>
  <si>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</si>
  <si>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</si>
  <si>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</si>
  <si>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</si>
  <si>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</si>
  <si>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</si>
  <si>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</si>
  <si>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</si>
  <si>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</si>
  <si>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</si>
  <si>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</si>
  <si>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</si>
  <si>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</si>
  <si>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</si>
  <si>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</si>
  <si>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</si>
  <si>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</si>
  <si>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</si>
  <si>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</si>
  <si>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</si>
  <si>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</si>
  <si>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</si>
  <si>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</si>
  <si>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</si>
  <si>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</si>
  <si>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</si>
  <si>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</si>
  <si>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</si>
  <si>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</si>
  <si>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</si>
  <si>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</si>
  <si>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</si>
  <si>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</si>
  <si>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</si>
  <si>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</si>
  <si>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</si>
  <si>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</si>
  <si>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</si>
  <si>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</si>
  <si>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</si>
  <si>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</si>
  <si>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</si>
  <si>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</si>
  <si>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</si>
  <si>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</si>
  <si>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</si>
  <si>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Reporte de la DGDL</t>
  </si>
  <si>
    <t>La meta alcanzó un 9,25%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</si>
  <si>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</si>
  <si>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</si>
  <si>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</si>
  <si>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</si>
  <si>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</si>
  <si>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</si>
  <si>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</si>
  <si>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</si>
  <si>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</si>
  <si>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</si>
  <si>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</si>
  <si>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</si>
  <si>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Se superó la meta programada para el 2do trimestre</t>
  </si>
  <si>
    <t>La meta alcanzó un 40,46%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</si>
  <si>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</si>
  <si>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</si>
  <si>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</si>
  <si>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</si>
  <si>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</si>
  <si>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</si>
  <si>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La meta alcanzó un 64,00%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</si>
  <si>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</si>
  <si>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</si>
  <si>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</si>
  <si>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</si>
  <si>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</si>
  <si>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</si>
  <si>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</si>
  <si>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</si>
  <si>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32,33%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</si>
  <si>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</si>
  <si>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</si>
  <si>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</si>
  <si>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</si>
  <si>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</si>
  <si>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</si>
  <si>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</si>
  <si>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La meta alcanzó un 30,69%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</si>
  <si>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</si>
  <si>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</si>
  <si>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</si>
  <si>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</si>
  <si>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</si>
  <si>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</si>
  <si>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</si>
  <si>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</si>
  <si>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</si>
  <si>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</si>
  <si>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La meta alcanzó un 34,02%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</si>
  <si>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</si>
  <si>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</si>
  <si>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</si>
  <si>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</si>
  <si>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</si>
  <si>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</si>
  <si>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86%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</si>
  <si>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</si>
  <si>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</si>
  <si>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La meta alcanzó un 100,00% del programado para la vigencia.</t>
  </si>
  <si>
    <t>Inspección, Vigilancia y Control</t>
  </si>
  <si>
    <t>8</t>
  </si>
  <si>
    <t>Realizar 12.240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</si>
  <si>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</si>
  <si>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</si>
  <si>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</si>
  <si>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</si>
  <si>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</si>
  <si>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</si>
  <si>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</si>
  <si>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</si>
  <si>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3010 expedientes a cargo de las inspecciones de policía impulsados </t>
  </si>
  <si>
    <t>Memorando 20252200137553 Seguimiento a metas locales Planes de Gestión PRIMER Trimestre 2025 DGP</t>
  </si>
  <si>
    <t xml:space="preserve">Expedientes a cargo de las inspeccione s de policia </t>
  </si>
  <si>
    <t>Reporte de la DGP segun radicado No 20252200258243</t>
  </si>
  <si>
    <t>La meta alcanzó un 81,69% del programado para la vigencia.</t>
  </si>
  <si>
    <t>9</t>
  </si>
  <si>
    <t>Proferir 4.080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</si>
  <si>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</si>
  <si>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</si>
  <si>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</si>
  <si>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548 fallos de fondo en primera instancia proferidos </t>
  </si>
  <si>
    <t xml:space="preserve">Fallos de fondo </t>
  </si>
  <si>
    <t>La meta alcanzó un 43,21% del programado para la vigencia.</t>
  </si>
  <si>
    <t>10</t>
  </si>
  <si>
    <t>Terminar (archivar) 150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</si>
  <si>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</si>
  <si>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</si>
  <si>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</si>
  <si>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</si>
  <si>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</si>
  <si>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19 actuaciones administrativas terminadas (archivadas) </t>
  </si>
  <si>
    <t xml:space="preserve">Actuaciones adminitrativas activas </t>
  </si>
  <si>
    <t>La meta alcanzó un 20,67% del programado para la vigencia.</t>
  </si>
  <si>
    <t>11</t>
  </si>
  <si>
    <t>Terminar 157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</si>
  <si>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</si>
  <si>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</si>
  <si>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</si>
  <si>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7 actuaciones Administrativas terminadas hasta la primera instancia </t>
  </si>
  <si>
    <t xml:space="preserve">Actuaciones adminitrativas de primera instancia  </t>
  </si>
  <si>
    <t>La meta alcanzó un 13,00% del programado para la vigencia.</t>
  </si>
  <si>
    <t>12</t>
  </si>
  <si>
    <t>Realizar 629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</si>
  <si>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</si>
  <si>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</si>
  <si>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</si>
  <si>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</si>
  <si>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</si>
  <si>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283 operativos de inspección, vigilancia y control en materia de integridad del espacio público</t>
  </si>
  <si>
    <t xml:space="preserve">
GET-IVC-F037 Formato técnico de visita y/o verificación - espacio público.
Acta de asistencia e informe del operativo
Registros operativos Alcaldía Local
</t>
  </si>
  <si>
    <t xml:space="preserve"># 37741 KR 13 CLL 42
# 37743 KR 13 CLL 79
# 37742 KR 16 CLL 75
# 37723 CLL 40 A KR.. 13
# 37816 CLL 72 KR 15
# 37823 PARQUE HIPPIES
# 37725 KR 1 CLL 60
# 37724 CLL 77 KR 14
# 37738 CLL 45 KR 13
# 37813 CHAPINERO CENTRAL
# 37818 ESTAC.TRANSML.CLL45
# 37761 CLL 78 KR 15
# 37849 KR 2 CLL 44
# 37884 CLL 57 KR 39
# 37888 UNIVERSIDAD PEDAGOG.
# 37887 CLL 85 , ZONA T 
# 37848 CHICO NORTE  -EL REFUGIO 
# 37883 CLL 93 KR 11 
# 37886  CLL 66 KR 58
# 37808 CLL 90 KR 15 
# 37810 CLL 94 KR 13
# 37819 CLL 61 KR 7
# 37840 AV.CARACAS CLL 40 
# 37820 CLL 7 KR 9
# 37822 CLL 68 KR 4 
# 37839 KR 13 CLL 52 A
# 37763 PARQUE HHIPPIES
# 37762 CLL 83 HASTA CLL 85
# 37739 MARISCAL SUCRE
# 37740 CLL 52 KR 13
# 37747 CHAPINERO CENTRO
# 37744 CLL 42 HASTA CLL 57
# 37737 CHICO NORTE
# 37660 ESTAC.TRANSMIL CLL 45
# 37661 UNIVER.PEDAGOGICA
# 37659 ZONA G
# 37695 CHICO LAGO
# 37694 4 PARQUES
# 37693 QUINTA CAMACHO
# 37748 CHICO LAGO
# 37444 CLINICA NOGALES
# 37629  SENA 
# 37630 KR 13 CLL 54
# 37709 ANTIGUO CONTRY 
# 37703 ANTIGUO CONTRY 
# 37609 CHAPINERO CENTRAL -PARQUES
# 37608 KR 15 CLL 76
# 37603 PLAZA LOURDES
# 37605 CLL 45 KR 7
# 37614 CLL 52 KR 9
# 37610 CLL 63 KR 7
# 37612 CLL 62 KR 7 
# 37611 CLL 65 KR 9
# 37604 PARQUE HIPPIES
# 37602 CHAPINERO CENTRAL 
# 37607 PARQUE VIRREY
# 37698 ZONA T 
# 37679 ZONA G 
# 37704 PARQUE HIPIPIES
# 37577 PORCINCULA 
# 37581 PARQUE NACIONAL
# 37628 CLL 85 KRA 7 
# 37578 UNIVERSIDAD EAN 
# 37588 KR 10 CLL 54
# 37587 CLL 65 KR 7
# 37591 KR 3 CLL 61
# 37589 PLAZOLETA LORUDES
# 37592 CLL 65 KR 5
# 37619  KR 7 CLL 55 
# 37615 KR 13 CLL 65 
# 37616 PLAZOLETA LORUDES
# 37617 PARQUE HIPPIES, FRANCIA, CEREZOS
# 37618  QUEBRADA LA VIEJA 
# 37595 SAN LUIS 
# 37203 PARQUE DE LA 93
# 37202 PARQUES JURIDICCION 
# 37201 CLL84 KR 11
# 37200 SAN LUIS 
# 37199 LA SALLE
# 37197 CLL 54 KR 13
# 37216 CHICO LAGO
# 37204 BARRIOS ALTOS CHAPINERO
# 37364 JUERISDICCION PARQUES CHAP.
# 37362 ESTACION TRANSML.CLL 45
# 37361 UNV.JAVERIANA Y PARQ.NAL.
# 37360  CLL 45 A CLL 57
# 37358 CASA DE JUSTICIA 
# 37137 CLL 90 KR 15
# 37355 CLL 78 KR 15 
# 37356 KR 7 CLL 70
# 37366 DEPRIMIDO CLL 72
# 37359 UNIVERSIDAD DISTRITAL
# 37389 UNIV.PEDAGOGICA
# 37390 KR 14 CLL 70
# 37386 CLL 57 KR 14
# 37384 CHICO NORTE
# 37383 ROSALES 
# 37388 ROSALES
# 37387 CHICO NORTE 
# 37402 KR 5 DIAG 70 
# 37048 TRANSV. 18 CLL 98
# 37680 KR 5 CLL 68
# 37676 CLL 84 KR 13
# 37678 PARQUE LEON DE GREIF
# 37509 AV. CARACAS CLL 57
# 37508 KR 7 CCL 65 
# 37507 CLL 72 CLL 90 
# 37504 CLL 45 KR 13
# 37502 PARQUE NACIONAL 
# 37501 PARQUE NACIONAL 
# 37503 CLL 82 KR 12
# 37506 PLAZA DE BOLIVAR 
# 37590 CLL 59 KR 7
# 37198 TRANSV.18 CLL 98 
# 38298 CHICO ALTO 
# 38508 ANTIGUO CONTRY 
# 38549 CHAPINERO CENTRO 
# 38682 CLL 80 KR 19
# 38910 CLL 80 KR 19 A
# 38941 CLL 100 CHICO NORTE
#38938POLITECNICO GRANCOLOMBIANO
# 38940 CHAPINERO CENTRO
# 38981 CLL 52 A 39
# 38986 PARQUE HIPPIES ,LOURDES, FLORES
# 38994 PLAZOLETA CLL 85 Y ZONA T
# 39212 ESTACION TRANSM. CLL 57
# 39296 DEPRIMIDO 72 ALREDEDORES
# 39268 KR 3 ESTE CON 45
# 39361 KR 9 CLL 60
# 39336 AUTP.NORTE CLL 94
# 39356 LEON DE GREIFF
#39457 CLL 85  EL RETIRO 
# 39520 CLL 85 KR 14
# 40227 KR 7 CLL 65
# 40221 PARQUE LA 93 Y LEON DE GREIFF
# 40026 DIAGONAL 55 KR 3
# 39852 CLL 62 KR 13 
# 39756 CARACAS Y 15 ENTRE 7 Y 8
# 39984 PARDO RUBIO
# 39982 CLL 96 KR 6 
# 39686 CLL 85 KR 15 
# 39668 CLL 57 KR 8
# 39666 CLL 54 AV.CARACAS
# 39667 CLL 56 KR 13
# 39544 KR 7 Y 8
# 39659 KR 16 CLL 88 
# 39520 PARQUE DE LEON
# 39558 LOURDES,QUINTA CAMACHO
# 39412 CARRERA 13 MARLY 
# 38972 CLL 90 Y KR 5 
# 40244 PARQUE NACIONAL
# 40245 PARQUE NACIONAL
# 40246 PARQUE NACIONAL
# 40247 PARQUE NACIONAL
# 40249 PARQUE NACIONAL
# 40250 PARQUE NACIONAL
# 40255 PARQUE NACIONAL
# 40254 PARQUE NACIONAL
# 40252 PARQUE NACIONAL
# 40259 PARQUE NACIONAL 
# 40260 PARQUE NACIONAL
# 40261 PARQUE NACIONAL
# 40262 PARQUE NACIONAL
# 40270 PARQUE NACIONAL
# 40276 PARQUE NACIONAL
# 40272 PARQUE NACIONAL
# 40277 PARQUE NACIONAL
# 40275 PARQUE NACIONAL
# 40280 PARQUE NACIONAL
# 40281 PARQUE NACIONAL 
# 40012 ZONA ROSA
# 40282 PARQUE NACIONAL
# 40136 CLL 100 KR 15
# 40283 PARQUE NACIONAL
# 40284 PARQUE NACIONAL
# 40285 PARQUE NACIONAL
# 40294 PARQUE NACIONAL
# 40144 CLL 79 CLL 80 KR 15 
# 40295 PARQUE NACIONAL
# 40296 PARQUE NACIONAL
# 40300 PARQUE NACIONAL
# 40299 PARQUE NACIONAL
# 40298 PARQUE NACIONAL
# 40449 PARQUE NACIONAL
# 40448 PARQUE NACIONAL
# 40447 PARQUE NACIONAL
# 40464 PARQUE NACIONAL
# 40461 PARQUE NACIONAL
# 40462 PARQUE NACIONAL 
# 40481 PARQUE NACIONAL
# 40483 PARQUE NACIONAL 
# 40482 PARQUE NACIONAL 
# 40545 PARQUE NACIONAL 
# 40544 PARQUE NACIONAL
# 40543 PARQUE NACIONAL 
# 40248 PARQUE DE LA 93
# 40428 CLL 54 Y CALLE 57
# 40644 PARQUE NACIONAL 
# 40643 MARY Y SUCRE
# 40635 DEPRIMIDO CLL72
# 40500 CLL 85 KR 11
# 40598 CLL 45 KR 9 
# 40739 DEPRIMIDO CLL 72,UNIV.PEDAG.
# 40738 CLL 45 KR 13
# PARQUE NACIONAL 
# 40806 PARQUE NACIONAL 
# 40807 PARQUE NACIONAL 
# 40808 PARQUE NACIONAL 
# 40809 PARQUE NACIONAL 
# 40819 PARQUE NACIONAL 
# 40820 PARQUE NACIONAL 
# 40821 PARQUE NACIONAL
# 40824 PARQUE NACIONAL 
# 40825 PARQUE NACIONAL 
# 40826 PARQUE NACIONAL 
# 40833 PARQUE NACIONAL 
# 40834 MONITOREO PARQ.NAC.
# 40835 PARQUE NACIONAL 
# 40836 PARQUE NACIONAL 
# 40838 PARQUE NACIONAL
# 40789 CLL 95 KR 23
# 40788 CLL 65 A KR 1 
# 40599 KR 7 CLL 60
# 40951 MARLY - SUCRE 
# 40965 CLL 85 ZONA T
# 40966 CHAPINERO NORTE 
# 41067 MARLY - SUCRE
# 40730 KR 15 CLL 72
#  41228 PARQUE NACIONAL
# 41367 CLL 57 HASTA LA 34
# 41352 ESTACION CLL 57
# 41229 PARQUE NACIONAL
# 41230 PARQUE NACIONAL 
# 41233 PARQUE NACIONAL 
# 41231 PARQUE NACIONAL 
# 41231 PARQUE NACIONAL 
# 41234 PARQUE NACIONAL
# 41235 PARQUE NACIONAL
# 41226 PARQUE NACIONAL
# 41225 PARQUE NACIONAL 
# 41224 PARQUE NACIONAL 
# 41221 PARQUE NACIONAL
# 41220 PARQUE NACIONAL 
# 41219 PARQUE NACIONAL 
# 41199 PARQUE NACIONAL 
# 41200 PARQUE NACIONAL 
# 41200 PARQUE NACIONAL 
# 41201 PARQUE NACIONAL 
# 41202 PARQUE NACIONAL 
# 41204 PARQUE NACIONAL 
# 41206 PARQUE NACIONAL
# 41207 PARQUE NACIONAL 
# 41090 CLL 57 - CLL 45 
# 41153 PARQUE 93 
# 40891 CLL 85 KR 15
# 40969 ZONA ROSA
# 41463 ESTACION CLL 57
# 40798 ZONA ROZA  KR 111 CLL15
# 40730 KR 15 CLL 72
# 40599  KR 7 CLL 60
</t>
  </si>
  <si>
    <t>La meta alcanzó un 85,85% del programado para la vigencia.</t>
  </si>
  <si>
    <t>13</t>
  </si>
  <si>
    <t>Realizar 351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</si>
  <si>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</si>
  <si>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</si>
  <si>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</si>
  <si>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73 operativos de inspección, vigilancia y control en materia de actividad económica</t>
  </si>
  <si>
    <t xml:space="preserve">
GET-IVC-F035 Acta de visita
GDI-GPD-F029 Evidencia de reunión 
Acta de asistencia e informe del operativo
Registros operativos Alcaldía Local
</t>
  </si>
  <si>
    <t xml:space="preserve"># 37824 CLL 59 KR 9 
# 37836 CLL 51 KR 13
# 38084 KR 11 CLL 64 
# 37838 KR 11 CLL 93 A
# 38083 PARDO RUBIO 
# 37919 CLL 59 KR 9 
# 37187 CLL 97 KR 14
# 37584 CLL 69 A KR 4
# 37379 KR 13 A CLL 60
# 38014 KR 115 CLL 92
# 37521 CLL 65 KR 5
# 37957 CLL 59 KR 7
# 37403 CLL 69 KR 6
# 37930 CLL 59 KR 10 
# 38064 KR 4A CLL 66
# 38355 CLL 49 KR 8
# 38428 KR 5  CLL 65
# 38375 CLL 85 KR 13
# 38401 CLL 59 KR 9
# 38536 KR 11 CLL 69
# 38596 KR 14 CLL 97
# 38595 KR 5 CLL 46
# 38607 CLL 49 KR 5
# 38786 DIAGONAL 68 18-28
# 37983 CALLE 70 KR 4
# 38030 KR 3 CLL 60
# 39166 KR 13 A CLL 79
# 39261 CENTRO COMERCIAL GALERIA 93
# 39306 MARISCAL SUCRE 
# 39411 PARDO RUBIO 
# 39428 KR 11 B CLL 96
# 39079 KR 13 CLL 48
# 38917 CLL 57 KR 7
# 38818 CALLE 95 KR 21
# 38817 TRANSV. 23 CLL 97
# 38911-38912 CALLE 13 KR 44
# 38765 CLL 60 BIS KR 13
# 38913 CLL 77 KR 13
# 39458 KR 19 CLL 89
# 39691 CLL 67 KR 11
# 39683 SECTOR ESPERANZA
# 39576 CLL 60 KR 9 
# 39100 CLL 93 B KR 13
# 39870 KR 13 CLL 54
# 39813 CLL 100 KR 11
# 39814 KR 9 CLL 46 
# 39912 KR 14 CLL 79
# 39913 CLL 77 KR 16
# 40315 KR 13 CLL 49
# 40234 CLL 78 KR 12
# 39480 KR 14 CLL 88
# 40017 CLL 51 KR 7
# 40337 CLL 55 KR 13
# 40232 KR 15 CLL 92
# 39748 KR 14 CLL 79
# 39749 CLL 79 KR 14
# 39118 CLL 84 A KR 13
# 42105 CLL 80 KR 19 A
# 42103 CLL 76 KR 16
# 42102 DIAGONAL 55 No.03-06
# 40357 CLL 81 KR 8
# 40512 KR.2 CLL 65
# 40743 CHICO LAGO
# 40883 KR 11 CLL 64 
# 41245 CLL 44 KR 8 
# 41113 KR 11 CLL 67
# 41111 ZONA ROSA
# 41112 CLL 58 BIS KR 10
# 41034 CLL 53 KR 9
# 40986 PARQUE DE LA 93
# 40682 CLL 99 B KR 3 A
# 40679 KR 5 CLL 69
# 40476 CLL 98 KR 17 A 
# 40650 CLL 57 KR 7
# 40474 CLL 75 KR 4
# 41468 KR 9 CLL 46
# 39118 CLL 84 A KR 13
# 41665 CLL 60 KR 13
# 41664 KR 14 CLL 83
# 41247 KR 7 CLL 43
# 41544 AV.CARACAS CLL 58 
# 41830 CLL 50 KR 9 
# 41858 CLL 41 KR 8
# 41829 CLL 50 A KR 13
# 41843 CLL 42 A KR 7 A
# 41593 CLL 59 KR 9
# 41255 CLL 60 KR 7
# 41550 CLL 57 KR 9 
# 41252 CLL 57 KR 7
# 41251 KR 13 CLL 79
# 41249 KR  14 CLL 54
# 41866 CLL 61 KR 9A
# 41727 KR 8 CLL 57
# 41879 KR 11 CLL 61
# 41726 KR 13 CLL 83 
# 41966 CLL 46 KR 7
# 41734 CLL 90 KR 17
# 41940 KR 14 CLL 95
# 41948 TRANSV. 5 ESTE  CLL 61
# 41847 CLL 54 KR 13
# 41733 CLL 59 KR 9
# 41732 CLL 57 KR 9
# 41685 CLL 56 KR 13 
# 41984 CLL 49 KR 7 
# 42107 KM 4,5 VIA LA CALAERA
# 42108 KR 13 CLL 66
</t>
  </si>
  <si>
    <t>La meta alcanzó un 52,14% del programado para la vigencia.</t>
  </si>
  <si>
    <t>14</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</si>
  <si>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</si>
  <si>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</si>
  <si>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</si>
  <si>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</si>
  <si>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7 operativos de inspección, vigilancia y control para dar cumplimiento a los fallos de cerros orientales</t>
  </si>
  <si>
    <t>Evidencia de reunión Operativo IVC</t>
  </si>
  <si>
    <t># 37845 POLIGONO 121 A Y 179
# 37550 POLIGONO 63 Y 121
# 37514 POLIGONO 90 
# 38403 POLIGONO 90 Y 91
# 26371 POLIGONOS 33-86-87
# 40214 POLIGONO MONIT. 239 Y 240
# 40213 POLIGONO MONIT. 17
# 39909 POLIGONO MONIT. 57
# 39907 POLIGONO MONIT.91
# 39087 POLIGONO MONIT.187
# 41006 POLIGONO MONIT.121
# 41005 POLIGONO MONIT. 60 Y 61</t>
  </si>
  <si>
    <t>La meta alcanzó un 19,00% del programado para la vigencia.</t>
  </si>
  <si>
    <t>15</t>
  </si>
  <si>
    <t>Realizar 280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</si>
  <si>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</si>
  <si>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</si>
  <si>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</si>
  <si>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51 operativos de inspección, vigilancia y control en materia de actividad ambiental</t>
  </si>
  <si>
    <t xml:space="preserve"># 37749 LAS DELICIAS
# 37594 CLL 64 KR 4 
# 37579 CLL 45 KR 15
# 41063 QUEBRADA LAS DELICIAS
# 40952 QUINTA CAMACHO
# 40741 QUINTA CAMACHO
# 40740 PARAISO
# 41077 QUINTA CAMACHO
# 41354 CLL 57 PARQUE DE LAS FLORES
# 41373 CHAPINERO CENTRO
# 41368 ZONA G
# 41669 PARQUE NACIONAL
# 41668 PARQUE NACIONAL
# 41667 PARQUE NACIONAL
# 41660 PARQUE NACIONAL
# 41661 PARQUE NACIONAL 
# 41675 PARQUE NACIONAL
# 41676 PARQUE NACIONAL
# 41677 PARQUE NACIONAL 
# 41671 PARQUE NACIONAL 
# 41670 PARQUE NACIONAL 
# 41678 PARQUE NACIONAL 
# 41679 PARQUE NACIONAL 
# 41680 PARQUE NACIONAL 
# 41682 PARQUE NACIONAL 
# 41683 PARQUE NACIONAL 
# 41684 PARQUE NACIONAL 
# 41689 PARQUE NACIONAL
# 41690 PARQUE NACIONAL 
# 41691 PARQUE NACIONAL
# 41692 PARQUE NACIONAL 
# 41694 PARQUE NACIONAL 
# 41696 PARQUE NACIONAL 
# 41695 PARQUE NACIONAL
# 41465 CLL 72 - CLL 100
# 41464 PARQUES DE LA LOCALIDAD
# 41524 CHAPINERO CENTRO
# 41706 PARQUE BOMBEROS
# 41704 ZONA G
# 41708 CHAPINERO CENTRAL
# 41707 PARDO RUBIO 
# 41863 CHICO LAGO
# 41864 CHICO LAGO
# 37385 CHICO NORTE 
# 38242 KR 11 CLL 85
# 38293 KR 14 CLL 53
# 38385 CLL 52 A LA CLL 39
# 38543 CLL 77 HASTA CLL 93
# 38545 CLL 45 CLL 72
# 38549 CHAPINERO CENTRO 
# 38862 CHAPINERO CENTRO 
# 38861 CHAPINERO CENTRO 
# 38487 MARLY Y SUCRE
#  38864 QUEBRADA LAS DELICIAS
# 39459 CLL 45 PARQUE SUCRE,4 PARQUES
# 39451 CLL 85 Y 90 KR 11 
# 39381 CLL 53 PARQUE HIPPIES
# 39425 CHAPINERO CENTRO 
# 39354 CLL 72 CLL 85 
# 39371 MARLY,SUCRE
# 39355 PARDO RUBIO 
# 39293 CLL 53 PARQUE NACIONAL
# 39297 QUEBRADA LAS DELICIAS 
# 38993 NOGAL , CHAPINERO CENTRO 
# 38989 CLL 52 A LA 39 
# 38988 CHICO LAGO 
# 38939 CLL 52 A 39
# 38896 DEPRIMIDO 94
# 39557 CLL 45 A CLL 39
# 39757 KR 15 CLL 54
# 40371 KR 13 CLL45
# 41063 QUEBRADA LAS DELICIAS
# 40952 QUINTA CAMACHO
# 40741 QUINTA CAMACHO
# 40740 PARAISO
# 41077 QUINTA CAMACHO
# 41354 CLL 57 PARQUE DE LAS FLORES
# 41373 CHAPINERO CENTRO
# 41368 ZONA G
# 41669 PARQUE NACIONAL
# 41668 PARQUE NACIONAL
# 41667 PARQUE NACIONAL
# 41660 PARQUE NACIONAL
# 41661 PARQUE NACIONAL 
# 41675 PARQUE NACIONAL
# 41676 PARQUE NACIONAL
# 41677 PARQUE NACIONAL 
# 41671 PARQUE NACIONAL 
# 41670 PARQUE NACIONAL 
# 41678 PARQUE NACIONAL 
# 41679 PARQUE NACIONAL 
# 41680 PARQUE NACIONAL 
# 41682 PARQUE NACIONAL 
# 41683 PARQUE NACIONAL 
# 41684 PARQUE NACIONAL 
# 41689 PARQUE NACIONAL
# 41690 PARQUE NACIONAL 
# 41691 PARQUE NACIONAL
# 41692 PARQUE NACIONAL 
# 41694 PARQUE NACIONAL 
# 41696 PARQUE NACIONAL 
# 41695 PARQUE NACIONAL
# 41465 CLL 72 - CLL 100
# 41464 PARQUES DE LA LOCALIDAD
# 41524 CHAPINERO CENTRO
# 41706 PARQUE BOMBEROS
# 41704 ZONA G
# 41708 CHAPINERO CENTRAL
# 41707 PARDO RUBIO 
# 41863 CHICO LAGO
# 41864 CHICO LAGO
</t>
  </si>
  <si>
    <t>La meta alcanzó un 42,50%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</si>
  <si>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</si>
  <si>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</si>
  <si>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</si>
  <si>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</si>
  <si>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</si>
  <si>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</si>
  <si>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</si>
  <si>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</si>
  <si>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</si>
  <si>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</si>
  <si>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</si>
  <si>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</si>
  <si>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</si>
  <si>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</si>
  <si>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"Inspección ambiental: Obtuvo calificación del 96%
Reporte consumo de agua y energía: Información al día con corte al 30 de mayo
Reporte de consumo de papel: Presenta reporte con corte al mes de abril
Reporte de ciclistas: Información al día con corte al 30 de mayo"
</t>
  </si>
  <si>
    <t>Reporte meta ambiental de la OAP</t>
  </si>
  <si>
    <t>La meta alcanzó un 61,25% del programado para la vigencia.
Meta No Programada para el Trimestre I.</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</si>
  <si>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</si>
  <si>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</si>
  <si>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</si>
  <si>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</si>
  <si>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</si>
  <si>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</si>
  <si>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</si>
  <si>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</si>
  <si>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</si>
  <si>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</si>
  <si>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</si>
  <si>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</si>
  <si>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</si>
  <si>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</si>
  <si>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Chapinero, cumplió 104 requisitos, de los 104 que debe cumplir para el tirmestre relacionado.</t>
  </si>
  <si>
    <t>Reporte meta de la Oficina asesora de comunicaciones Radicado No 2025140025490</t>
  </si>
  <si>
    <t>La meta alcanzó un 33,00% del programado para la vigencia.
Meta No Programada para el Trimestre I.</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</si>
  <si>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</si>
  <si>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</si>
  <si>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</si>
  <si>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</si>
  <si>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</si>
  <si>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</si>
  <si>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alcaldia realizo la actividad programada para el tirmestre</t>
  </si>
  <si>
    <t xml:space="preserve">Listado de acistencia y presentacion y registo fotografco </t>
  </si>
  <si>
    <t>La meta alcanzó un 100,0% del programado para la vigencia.
Meta No Programada para el Trimestre I.</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</si>
  <si>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</si>
  <si>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</si>
  <si>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</si>
  <si>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</si>
  <si>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</si>
  <si>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</si>
  <si>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</si>
  <si>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</si>
  <si>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</si>
  <si>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</si>
  <si>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5 de 5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</si>
  <si>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</si>
  <si>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Meta no programada para el periodo</t>
  </si>
  <si>
    <t>Reporte de la Oficina de atencion a la ciudadania radicado No 20254600258433</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</si>
  <si>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</si>
  <si>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</si>
  <si>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</si>
  <si>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</si>
  <si>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</si>
  <si>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</si>
  <si>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</si>
  <si>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</si>
  <si>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59 de 75 requerimientos tipificados como derecho de petición ciudadano en los aplicativos Bogotá Te Escucha y ORFEO asignados.</t>
  </si>
  <si>
    <t xml:space="preserve">87 respuestas dadas y 13 pendientes de respuesta </t>
  </si>
  <si>
    <t>La meta alcanzó un 41,42%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</si>
  <si>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</si>
  <si>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</si>
  <si>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</si>
  <si>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</si>
  <si>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</si>
  <si>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</si>
  <si>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</si>
  <si>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</si>
  <si>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t>
  </si>
  <si>
    <t xml:space="preserve">Segun radcado No 20254400249683 de la Direccion de TIC </t>
  </si>
  <si>
    <t>La meta alcanzó un 100% del programado para la vigencia.
Meta No Programada para el Trimestre I.</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</si>
  <si>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</si>
  <si>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</si>
  <si>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</si>
  <si>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</si>
  <si>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</si>
  <si>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</si>
  <si>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Meta no programada para el periodo </t>
  </si>
  <si>
    <t>La meta alcanzó un 0% del programado para la vigencia.
Meta No Programada para el Trimestre 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</si>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</sst>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9"/>
      <color rgb="FF000000"/>
      <name val="Tahoma"/>
      <family val="2"/>
    </font>
    <font>
      <b/>
      <sz val="11"/>
      <color rgb="FF000000"/>
      <name val="Calibri Light"/>
      <family val="2"/>
      <scheme val="major"/>
    </font>
    <font>
      <sz val="11"/>
      <color rgb="FF000000"/>
      <name val="Calibri Light"/>
      <family val="2"/>
      <scheme val="major"/>
    </font>
    <font>
      <sz val="11"/>
      <color rgb="FF000000"/>
      <name val="Aptos Display"/>
      <family val="2"/>
    </font>
    <font>
      <sz val="11"/>
      <color rgb="FF000000"/>
      <name val="Calibri Light"/>
    </font>
    <font>
      <b/>
      <sz val="11"/>
      <color rgb="FF000000"/>
      <name val="Calibri Light"/>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43">
    <xf numFmtId="0" fontId="0" fillId="0" borderId="0" xfId="0"/>
    <xf numFmtId="0" fontId="1" fillId="0" borderId="0" xfId="0" applyFont="1" applyAlignment="1">
      <alignment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49" fontId="1" fillId="9" borderId="1" xfId="0" applyNumberFormat="1" applyFont="1" applyFill="1" applyBorder="1" applyAlignment="1">
      <alignment horizontal="center" vertical="center" wrapText="1"/>
    </xf>
    <xf numFmtId="9" fontId="1" fillId="9" borderId="1" xfId="0" applyNumberFormat="1" applyFont="1" applyFill="1" applyBorder="1" applyAlignment="1">
      <alignment horizontal="justify" vertical="center" wrapText="1"/>
    </xf>
    <xf numFmtId="0" fontId="3"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9" fontId="1" fillId="9" borderId="1" xfId="1" applyFont="1" applyFill="1" applyBorder="1" applyAlignment="1">
      <alignment horizontal="right" vertical="center" wrapText="1"/>
    </xf>
    <xf numFmtId="1" fontId="1" fillId="9" borderId="1" xfId="0" applyNumberFormat="1" applyFont="1" applyFill="1" applyBorder="1" applyAlignment="1">
      <alignment horizontal="right" vertical="center" wrapText="1"/>
    </xf>
    <xf numFmtId="1" fontId="1" fillId="9" borderId="1" xfId="2"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9" fontId="5" fillId="10" borderId="1" xfId="0" applyNumberFormat="1" applyFont="1" applyFill="1" applyBorder="1" applyAlignment="1">
      <alignment horizontal="right" vertical="center" wrapText="1"/>
    </xf>
    <xf numFmtId="0" fontId="5" fillId="0" borderId="11" xfId="0" applyFont="1" applyBorder="1" applyAlignment="1">
      <alignment horizontal="right" vertical="center" wrapText="1"/>
    </xf>
    <xf numFmtId="9" fontId="5" fillId="0" borderId="1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 fontId="5" fillId="9" borderId="1" xfId="1" applyNumberFormat="1" applyFont="1" applyFill="1" applyBorder="1" applyAlignment="1">
      <alignment horizontal="right" vertical="center" wrapText="1"/>
    </xf>
    <xf numFmtId="9" fontId="5" fillId="0" borderId="1" xfId="1" applyFont="1" applyBorder="1" applyAlignment="1">
      <alignment horizontal="right" vertical="center" wrapText="1"/>
    </xf>
    <xf numFmtId="1" fontId="5" fillId="9" borderId="1" xfId="3" applyNumberFormat="1" applyFont="1" applyFill="1" applyBorder="1" applyAlignment="1" applyProtection="1">
      <alignment horizontal="right" vertical="center" wrapText="1"/>
      <protection locked="0"/>
    </xf>
    <xf numFmtId="1" fontId="5" fillId="9" borderId="1" xfId="3" applyNumberFormat="1" applyFont="1" applyFill="1" applyBorder="1" applyAlignment="1">
      <alignment horizontal="right"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0" fontId="10" fillId="3" borderId="1" xfId="0" applyFont="1" applyFill="1" applyBorder="1" applyAlignment="1">
      <alignment horizontal="center" wrapText="1"/>
    </xf>
    <xf numFmtId="0" fontId="8" fillId="2" borderId="1" xfId="0" applyFont="1" applyFill="1" applyBorder="1" applyAlignment="1">
      <alignment horizontal="center" wrapText="1"/>
    </xf>
    <xf numFmtId="0" fontId="1" fillId="0" borderId="0" xfId="0" applyFont="1" applyAlignment="1">
      <alignment horizont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1" fillId="9" borderId="1" xfId="0" applyFont="1" applyFill="1" applyBorder="1" applyAlignment="1">
      <alignment vertical="center" wrapText="1"/>
    </xf>
    <xf numFmtId="0" fontId="5" fillId="10" borderId="1" xfId="0" applyFont="1" applyFill="1" applyBorder="1" applyAlignment="1">
      <alignment vertical="center" wrapText="1"/>
    </xf>
    <xf numFmtId="0" fontId="5" fillId="0" borderId="1" xfId="0" applyFont="1" applyBorder="1" applyAlignment="1">
      <alignment vertical="center" wrapText="1"/>
    </xf>
    <xf numFmtId="0" fontId="5" fillId="9" borderId="1" xfId="0" applyFont="1" applyFill="1" applyBorder="1" applyAlignment="1">
      <alignment vertical="center" wrapText="1"/>
    </xf>
    <xf numFmtId="0" fontId="5" fillId="0" borderId="1" xfId="0" applyFont="1" applyBorder="1" applyAlignment="1">
      <alignment horizontal="right"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 fontId="5" fillId="0" borderId="1" xfId="0" applyNumberFormat="1" applyFont="1" applyBorder="1" applyAlignment="1">
      <alignment horizontal="justify"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9" fillId="2" borderId="1" xfId="0" applyNumberFormat="1" applyFont="1" applyFill="1" applyBorder="1" applyAlignment="1">
      <alignment wrapText="1"/>
    </xf>
    <xf numFmtId="0" fontId="1" fillId="0" borderId="0" xfId="0" applyFont="1" applyAlignment="1">
      <alignment horizontal="left" vertical="center" wrapText="1"/>
    </xf>
    <xf numFmtId="0" fontId="16" fillId="0" borderId="1" xfId="0" applyFont="1" applyBorder="1" applyAlignment="1">
      <alignment horizontal="left" vertical="center" wrapText="1"/>
    </xf>
    <xf numFmtId="0" fontId="6" fillId="3" borderId="1" xfId="0" applyFont="1" applyFill="1" applyBorder="1" applyAlignment="1">
      <alignment vertical="center" wrapText="1"/>
    </xf>
    <xf numFmtId="0" fontId="7" fillId="3" borderId="1" xfId="0" applyFont="1" applyFill="1" applyBorder="1" applyAlignment="1">
      <alignment vertical="center"/>
    </xf>
    <xf numFmtId="9" fontId="7" fillId="3" borderId="1" xfId="1" applyFont="1" applyFill="1" applyBorder="1" applyAlignment="1">
      <alignment horizontal="right" vertical="center" wrapText="1"/>
    </xf>
    <xf numFmtId="0" fontId="6" fillId="3" borderId="1" xfId="0" applyFont="1" applyFill="1" applyBorder="1" applyAlignment="1">
      <alignment horizontal="center"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0" fontId="6" fillId="0" borderId="0" xfId="0" applyFont="1" applyAlignment="1">
      <alignmen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7" fillId="0" borderId="13" xfId="0" applyFont="1" applyBorder="1" applyAlignment="1">
      <alignment vertical="center" wrapText="1"/>
    </xf>
    <xf numFmtId="0" fontId="17" fillId="0" borderId="14" xfId="0" applyFont="1" applyBorder="1" applyAlignment="1">
      <alignment vertical="center" wrapText="1"/>
    </xf>
    <xf numFmtId="10" fontId="1" fillId="0" borderId="1" xfId="0" applyNumberFormat="1" applyFont="1" applyBorder="1" applyAlignment="1">
      <alignment horizontal="justify" vertical="center" wrapText="1"/>
    </xf>
    <xf numFmtId="10" fontId="1" fillId="0" borderId="1" xfId="0" applyNumberFormat="1" applyFont="1" applyBorder="1" applyAlignment="1">
      <alignment horizontal="center" vertical="center" wrapText="1"/>
    </xf>
    <xf numFmtId="10" fontId="5" fillId="0" borderId="1" xfId="0" applyNumberFormat="1" applyFont="1" applyBorder="1" applyAlignment="1">
      <alignment horizontal="justify" vertical="center" wrapText="1"/>
    </xf>
    <xf numFmtId="9" fontId="1" fillId="0" borderId="1" xfId="0" applyNumberFormat="1" applyFont="1" applyBorder="1" applyAlignment="1">
      <alignment horizontal="center" vertical="center" wrapText="1"/>
    </xf>
    <xf numFmtId="9" fontId="5" fillId="0" borderId="1" xfId="0" applyNumberFormat="1" applyFont="1" applyBorder="1" applyAlignment="1">
      <alignment horizontal="justify" vertical="center" wrapText="1"/>
    </xf>
    <xf numFmtId="1" fontId="5"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0" fontId="1" fillId="0" borderId="1" xfId="0" applyFont="1" applyBorder="1" applyAlignment="1">
      <alignment horizontal="right" vertical="center" wrapText="1"/>
    </xf>
    <xf numFmtId="10" fontId="7" fillId="3" borderId="1" xfId="1" applyNumberFormat="1" applyFont="1" applyFill="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 fontId="3" fillId="0" borderId="1" xfId="0" applyNumberFormat="1" applyFont="1" applyBorder="1" applyAlignment="1">
      <alignment horizontal="right" vertical="center" wrapText="1"/>
    </xf>
    <xf numFmtId="0" fontId="2" fillId="3"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6"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8"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337086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8"/>
  <sheetViews>
    <sheetView tabSelected="1" topLeftCell="E7" zoomScaleNormal="100" workbookViewId="0">
      <selection activeCell="AR38" sqref="AR38"/>
    </sheetView>
  </sheetViews>
  <sheetFormatPr defaultColWidth="10.85546875" defaultRowHeight="15"/>
  <cols>
    <col min="1" max="1" width="4.140625" style="1" customWidth="1"/>
    <col min="2" max="2" width="25.42578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42578125" style="1" customWidth="1"/>
    <col min="9" max="9" width="10" style="1" customWidth="1"/>
    <col min="10" max="10" width="18.42578125" style="1" customWidth="1"/>
    <col min="11" max="11" width="15.85546875" style="1" customWidth="1"/>
    <col min="12" max="15" width="7.28515625" style="1" customWidth="1"/>
    <col min="16" max="16" width="22.42578125" style="1" customWidth="1"/>
    <col min="17" max="17" width="17.85546875" style="52" customWidth="1"/>
    <col min="18" max="18" width="19.7109375" style="1" customWidth="1"/>
    <col min="19" max="19" width="21.7109375" style="1" customWidth="1"/>
    <col min="20" max="21" width="25.42578125" style="1" customWidth="1"/>
    <col min="22" max="24" width="16.42578125" style="1" hidden="1" customWidth="1"/>
    <col min="25" max="25" width="40.28515625" style="1" hidden="1" customWidth="1"/>
    <col min="26" max="26" width="16.42578125" style="1" hidden="1" customWidth="1"/>
    <col min="27" max="29" width="16.42578125" style="1" customWidth="1"/>
    <col min="30" max="30" width="33.42578125" style="1" customWidth="1"/>
    <col min="31" max="31" width="16.42578125" style="1" customWidth="1"/>
    <col min="32" max="34" width="16.42578125" style="1" hidden="1" customWidth="1"/>
    <col min="35" max="35" width="43.7109375" style="1" hidden="1" customWidth="1"/>
    <col min="36" max="36" width="16.42578125" style="1" hidden="1" customWidth="1"/>
    <col min="37" max="38" width="22" style="1" hidden="1" customWidth="1"/>
    <col min="39" max="39" width="16.42578125" style="1" hidden="1" customWidth="1"/>
    <col min="40" max="40" width="34.85546875" style="1" hidden="1" customWidth="1"/>
    <col min="41" max="41" width="16.42578125" style="1" hidden="1" customWidth="1"/>
    <col min="42" max="43" width="16.42578125" style="1" customWidth="1"/>
    <col min="44" max="44" width="21.42578125" style="1" customWidth="1"/>
    <col min="45" max="45" width="39.42578125" style="1" customWidth="1"/>
    <col min="46" max="16384" width="10.85546875" style="1"/>
  </cols>
  <sheetData>
    <row r="1" spans="1:47" s="26" customFormat="1" ht="70.150000000000006" customHeight="1">
      <c r="A1" s="131" t="s">
        <v>0</v>
      </c>
      <c r="B1" s="132"/>
      <c r="C1" s="132"/>
      <c r="D1" s="132"/>
      <c r="E1" s="132"/>
      <c r="F1" s="132"/>
      <c r="G1" s="132"/>
      <c r="H1" s="132"/>
      <c r="I1" s="132"/>
      <c r="J1" s="132"/>
      <c r="K1" s="132"/>
      <c r="L1" s="133" t="s">
        <v>1</v>
      </c>
      <c r="M1" s="134"/>
      <c r="N1" s="134"/>
      <c r="O1" s="134"/>
      <c r="P1" s="134"/>
      <c r="Q1" s="48"/>
    </row>
    <row r="2" spans="1:47" s="28" customFormat="1" ht="23.45" customHeight="1">
      <c r="A2" s="136" t="s">
        <v>2</v>
      </c>
      <c r="B2" s="137"/>
      <c r="C2" s="137"/>
      <c r="D2" s="137"/>
      <c r="E2" s="137"/>
      <c r="F2" s="137"/>
      <c r="G2" s="137"/>
      <c r="H2" s="137"/>
      <c r="I2" s="137"/>
      <c r="J2" s="137"/>
      <c r="K2" s="137"/>
      <c r="L2" s="27"/>
      <c r="M2" s="27"/>
      <c r="N2" s="27"/>
      <c r="O2" s="27"/>
      <c r="P2" s="27"/>
      <c r="Q2" s="49"/>
    </row>
    <row r="3" spans="1:47" s="26" customFormat="1">
      <c r="Q3" s="48"/>
    </row>
    <row r="4" spans="1:47" s="26" customFormat="1" ht="29.1" customHeight="1">
      <c r="F4" s="140" t="s">
        <v>3</v>
      </c>
      <c r="G4" s="141"/>
      <c r="H4" s="141"/>
      <c r="I4" s="141"/>
      <c r="J4" s="141"/>
      <c r="K4" s="142"/>
      <c r="Q4" s="48"/>
    </row>
    <row r="5" spans="1:47" s="26" customFormat="1" ht="15" customHeight="1">
      <c r="F5" s="96" t="s">
        <v>4</v>
      </c>
      <c r="G5" s="96" t="s">
        <v>5</v>
      </c>
      <c r="H5" s="140" t="s">
        <v>6</v>
      </c>
      <c r="I5" s="141"/>
      <c r="J5" s="141"/>
      <c r="K5" s="142"/>
      <c r="Q5" s="48"/>
    </row>
    <row r="6" spans="1:47" s="26" customFormat="1">
      <c r="F6" s="98">
        <v>1</v>
      </c>
      <c r="G6" s="98" t="s">
        <v>7</v>
      </c>
      <c r="H6" s="139" t="s">
        <v>8</v>
      </c>
      <c r="I6" s="139"/>
      <c r="J6" s="139"/>
      <c r="K6" s="139"/>
      <c r="Q6" s="48"/>
    </row>
    <row r="7" spans="1:47" s="26" customFormat="1" ht="47.25" customHeight="1">
      <c r="F7" s="98">
        <v>2</v>
      </c>
      <c r="G7" s="98" t="s">
        <v>9</v>
      </c>
      <c r="H7" s="139" t="s">
        <v>10</v>
      </c>
      <c r="I7" s="139"/>
      <c r="J7" s="139"/>
      <c r="K7" s="139"/>
      <c r="Q7" s="48"/>
    </row>
    <row r="8" spans="1:47" s="26" customFormat="1" ht="65.25" customHeight="1">
      <c r="F8" s="98">
        <v>3</v>
      </c>
      <c r="G8" s="98" t="s">
        <v>11</v>
      </c>
      <c r="H8" s="139" t="s">
        <v>12</v>
      </c>
      <c r="I8" s="139"/>
      <c r="J8" s="139"/>
      <c r="K8" s="139"/>
      <c r="Q8" s="48"/>
    </row>
    <row r="9" spans="1:47" s="26" customFormat="1" ht="65.25" customHeight="1">
      <c r="F9" s="98">
        <v>4</v>
      </c>
      <c r="G9" s="98" t="s">
        <v>13</v>
      </c>
      <c r="H9" s="138" t="s">
        <v>14</v>
      </c>
      <c r="I9" s="139"/>
      <c r="J9" s="139"/>
      <c r="K9" s="139"/>
      <c r="Q9" s="48"/>
    </row>
    <row r="10" spans="1:47" s="26" customFormat="1">
      <c r="Q10" s="48"/>
    </row>
    <row r="11" spans="1:47" ht="14.45" customHeight="1">
      <c r="A11" s="130" t="s">
        <v>15</v>
      </c>
      <c r="B11" s="130"/>
      <c r="C11" s="130" t="s">
        <v>16</v>
      </c>
      <c r="D11" s="130" t="s">
        <v>17</v>
      </c>
      <c r="E11" s="130"/>
      <c r="F11" s="130"/>
      <c r="G11" s="135" t="s">
        <v>18</v>
      </c>
      <c r="H11" s="135"/>
      <c r="I11" s="135"/>
      <c r="J11" s="135"/>
      <c r="K11" s="135"/>
      <c r="L11" s="135"/>
      <c r="M11" s="135"/>
      <c r="N11" s="135"/>
      <c r="O11" s="135"/>
      <c r="P11" s="135"/>
      <c r="Q11" s="135"/>
      <c r="R11" s="130" t="s">
        <v>19</v>
      </c>
      <c r="S11" s="130"/>
      <c r="T11" s="130"/>
      <c r="U11" s="130"/>
      <c r="V11" s="100" t="s">
        <v>20</v>
      </c>
      <c r="W11" s="101"/>
      <c r="X11" s="101"/>
      <c r="Y11" s="101"/>
      <c r="Z11" s="102"/>
      <c r="AA11" s="106" t="s">
        <v>21</v>
      </c>
      <c r="AB11" s="107"/>
      <c r="AC11" s="107"/>
      <c r="AD11" s="107"/>
      <c r="AE11" s="108"/>
      <c r="AF11" s="112" t="s">
        <v>22</v>
      </c>
      <c r="AG11" s="113"/>
      <c r="AH11" s="113"/>
      <c r="AI11" s="113"/>
      <c r="AJ11" s="114"/>
      <c r="AK11" s="118" t="s">
        <v>23</v>
      </c>
      <c r="AL11" s="119"/>
      <c r="AM11" s="119"/>
      <c r="AN11" s="119"/>
      <c r="AO11" s="120"/>
      <c r="AP11" s="124" t="s">
        <v>24</v>
      </c>
      <c r="AQ11" s="125"/>
      <c r="AR11" s="125"/>
      <c r="AS11" s="126"/>
    </row>
    <row r="12" spans="1:47" ht="14.45" customHeight="1">
      <c r="A12" s="130"/>
      <c r="B12" s="130"/>
      <c r="C12" s="130"/>
      <c r="D12" s="130"/>
      <c r="E12" s="130"/>
      <c r="F12" s="130"/>
      <c r="G12" s="135"/>
      <c r="H12" s="135"/>
      <c r="I12" s="135"/>
      <c r="J12" s="135"/>
      <c r="K12" s="135"/>
      <c r="L12" s="135"/>
      <c r="M12" s="135"/>
      <c r="N12" s="135"/>
      <c r="O12" s="135"/>
      <c r="P12" s="135"/>
      <c r="Q12" s="135"/>
      <c r="R12" s="130"/>
      <c r="S12" s="130"/>
      <c r="T12" s="130"/>
      <c r="U12" s="130"/>
      <c r="V12" s="103"/>
      <c r="W12" s="104"/>
      <c r="X12" s="104"/>
      <c r="Y12" s="104"/>
      <c r="Z12" s="105"/>
      <c r="AA12" s="109"/>
      <c r="AB12" s="110"/>
      <c r="AC12" s="110"/>
      <c r="AD12" s="110"/>
      <c r="AE12" s="111"/>
      <c r="AF12" s="115"/>
      <c r="AG12" s="116"/>
      <c r="AH12" s="116"/>
      <c r="AI12" s="116"/>
      <c r="AJ12" s="117"/>
      <c r="AK12" s="121"/>
      <c r="AL12" s="122"/>
      <c r="AM12" s="122"/>
      <c r="AN12" s="122"/>
      <c r="AO12" s="123"/>
      <c r="AP12" s="127"/>
      <c r="AQ12" s="128"/>
      <c r="AR12" s="128"/>
      <c r="AS12" s="129"/>
    </row>
    <row r="13" spans="1:47" ht="45">
      <c r="A13" s="96" t="s">
        <v>25</v>
      </c>
      <c r="B13" s="96" t="s">
        <v>26</v>
      </c>
      <c r="C13" s="130"/>
      <c r="D13" s="96" t="s">
        <v>27</v>
      </c>
      <c r="E13" s="96" t="s">
        <v>28</v>
      </c>
      <c r="F13" s="96" t="s">
        <v>29</v>
      </c>
      <c r="G13" s="99" t="s">
        <v>30</v>
      </c>
      <c r="H13" s="99" t="s">
        <v>31</v>
      </c>
      <c r="I13" s="99" t="s">
        <v>32</v>
      </c>
      <c r="J13" s="53" t="s">
        <v>33</v>
      </c>
      <c r="K13" s="53" t="s">
        <v>34</v>
      </c>
      <c r="L13" s="99" t="s">
        <v>35</v>
      </c>
      <c r="M13" s="99" t="s">
        <v>36</v>
      </c>
      <c r="N13" s="99" t="s">
        <v>37</v>
      </c>
      <c r="O13" s="99" t="s">
        <v>38</v>
      </c>
      <c r="P13" s="99" t="s">
        <v>39</v>
      </c>
      <c r="Q13" s="99" t="s">
        <v>40</v>
      </c>
      <c r="R13" s="96" t="s">
        <v>41</v>
      </c>
      <c r="S13" s="96" t="s">
        <v>42</v>
      </c>
      <c r="T13" s="96" t="s">
        <v>43</v>
      </c>
      <c r="U13" s="96" t="s">
        <v>44</v>
      </c>
      <c r="V13" s="2" t="s">
        <v>45</v>
      </c>
      <c r="W13" s="2" t="s">
        <v>46</v>
      </c>
      <c r="X13" s="2" t="s">
        <v>47</v>
      </c>
      <c r="Y13" s="2" t="s">
        <v>48</v>
      </c>
      <c r="Z13" s="2" t="s">
        <v>49</v>
      </c>
      <c r="AA13" s="17" t="s">
        <v>45</v>
      </c>
      <c r="AB13" s="17" t="s">
        <v>46</v>
      </c>
      <c r="AC13" s="17" t="s">
        <v>47</v>
      </c>
      <c r="AD13" s="17" t="s">
        <v>48</v>
      </c>
      <c r="AE13" s="17" t="s">
        <v>49</v>
      </c>
      <c r="AF13" s="18" t="s">
        <v>45</v>
      </c>
      <c r="AG13" s="18" t="s">
        <v>46</v>
      </c>
      <c r="AH13" s="18" t="s">
        <v>47</v>
      </c>
      <c r="AI13" s="18" t="s">
        <v>48</v>
      </c>
      <c r="AJ13" s="18" t="s">
        <v>49</v>
      </c>
      <c r="AK13" s="19" t="s">
        <v>45</v>
      </c>
      <c r="AL13" s="19" t="s">
        <v>46</v>
      </c>
      <c r="AM13" s="19" t="s">
        <v>47</v>
      </c>
      <c r="AN13" s="19" t="s">
        <v>48</v>
      </c>
      <c r="AO13" s="19" t="s">
        <v>49</v>
      </c>
      <c r="AP13" s="3" t="s">
        <v>45</v>
      </c>
      <c r="AQ13" s="3" t="s">
        <v>46</v>
      </c>
      <c r="AR13" s="3" t="s">
        <v>47</v>
      </c>
      <c r="AS13" s="3" t="s">
        <v>48</v>
      </c>
    </row>
    <row r="14" spans="1:47" s="23" customFormat="1" ht="199.5">
      <c r="A14" s="16">
        <v>4</v>
      </c>
      <c r="B14" s="15" t="s">
        <v>50</v>
      </c>
      <c r="C14" s="15" t="s">
        <v>51</v>
      </c>
      <c r="D14" s="20" t="s">
        <v>52</v>
      </c>
      <c r="E14" s="15" t="s">
        <v>53</v>
      </c>
      <c r="F14" s="15" t="s">
        <v>54</v>
      </c>
      <c r="G14" s="15" t="s">
        <v>55</v>
      </c>
      <c r="H14" s="15" t="s">
        <v>56</v>
      </c>
      <c r="I14" s="24" t="s">
        <v>57</v>
      </c>
      <c r="J14" s="54" t="s">
        <v>58</v>
      </c>
      <c r="K14" s="54" t="s">
        <v>59</v>
      </c>
      <c r="L14" s="35">
        <v>0</v>
      </c>
      <c r="M14" s="35">
        <v>0.1</v>
      </c>
      <c r="N14" s="35">
        <v>0.2</v>
      </c>
      <c r="O14" s="35">
        <v>0.4</v>
      </c>
      <c r="P14" s="35">
        <f t="shared" ref="P14:P20" si="0">O14</f>
        <v>0.4</v>
      </c>
      <c r="Q14" s="16" t="s">
        <v>60</v>
      </c>
      <c r="R14" s="15" t="s">
        <v>61</v>
      </c>
      <c r="S14" s="97" t="s">
        <v>62</v>
      </c>
      <c r="T14" s="97" t="s">
        <v>63</v>
      </c>
      <c r="U14" s="15" t="s">
        <v>64</v>
      </c>
      <c r="V14" s="60">
        <v>0</v>
      </c>
      <c r="W14" s="87">
        <v>0</v>
      </c>
      <c r="X14" s="85">
        <f>IFERROR(IF(W14/V14&gt;100%,100%,W14/V14),0)</f>
        <v>0</v>
      </c>
      <c r="Y14" s="60" t="s">
        <v>65</v>
      </c>
      <c r="Z14" s="60" t="s">
        <v>65</v>
      </c>
      <c r="AA14" s="35">
        <f t="shared" ref="AA14:AA28" si="1">M14</f>
        <v>0.1</v>
      </c>
      <c r="AB14" s="81">
        <v>3.6999999999999998E-2</v>
      </c>
      <c r="AC14" s="90">
        <f>IFERROR(IF(AB14/AA14&gt;100%,100%,AB14/AA14),0)</f>
        <v>0.36999999999999994</v>
      </c>
      <c r="AD14" s="15" t="s">
        <v>66</v>
      </c>
      <c r="AE14" s="15" t="s">
        <v>67</v>
      </c>
      <c r="AF14" s="24">
        <f t="shared" ref="AF14:AF28" si="2">N14</f>
        <v>0.2</v>
      </c>
      <c r="AG14" s="15"/>
      <c r="AH14" s="84">
        <f>IFERROR(IF(AG14/AF14&gt;100%,100%,AG14/AF14),0)</f>
        <v>0</v>
      </c>
      <c r="AI14" s="15"/>
      <c r="AJ14" s="15"/>
      <c r="AK14" s="24">
        <f t="shared" ref="AK14:AK28" si="3">O14</f>
        <v>0.4</v>
      </c>
      <c r="AL14" s="15"/>
      <c r="AM14" s="84">
        <f>IFERROR(IF(AL14/AK14&gt;100%,100%,AL14/AK14),0)</f>
        <v>0</v>
      </c>
      <c r="AN14" s="15"/>
      <c r="AO14" s="15"/>
      <c r="AP14" s="61">
        <f t="shared" ref="AP14:AP28" si="4">P14</f>
        <v>0.4</v>
      </c>
      <c r="AQ14" s="67">
        <f>IFERROR(MAX(W14,AB14,AG14,AL14),0)</f>
        <v>3.6999999999999998E-2</v>
      </c>
      <c r="AR14" s="62">
        <f>IFERROR(IF(AQ14/AP14&gt;100%,100%,AQ14/AP14),0)</f>
        <v>9.2499999999999985E-2</v>
      </c>
      <c r="AS14" s="72" t="s">
        <v>68</v>
      </c>
      <c r="AU14" s="71"/>
    </row>
    <row r="15" spans="1:47" s="23" customFormat="1" ht="150">
      <c r="A15" s="16">
        <v>3</v>
      </c>
      <c r="B15" s="15" t="s">
        <v>69</v>
      </c>
      <c r="C15" s="97" t="s">
        <v>70</v>
      </c>
      <c r="D15" s="32" t="s">
        <v>71</v>
      </c>
      <c r="E15" s="97" t="s">
        <v>72</v>
      </c>
      <c r="F15" s="97" t="s">
        <v>54</v>
      </c>
      <c r="G15" s="97" t="s">
        <v>73</v>
      </c>
      <c r="H15" s="97" t="s">
        <v>74</v>
      </c>
      <c r="I15" s="97" t="s">
        <v>75</v>
      </c>
      <c r="J15" s="55" t="s">
        <v>58</v>
      </c>
      <c r="K15" s="55" t="s">
        <v>59</v>
      </c>
      <c r="L15" s="36">
        <v>0.05</v>
      </c>
      <c r="M15" s="36">
        <v>0.2</v>
      </c>
      <c r="N15" s="36">
        <v>0.4</v>
      </c>
      <c r="O15" s="36">
        <v>0.68</v>
      </c>
      <c r="P15" s="36">
        <f t="shared" si="0"/>
        <v>0.68</v>
      </c>
      <c r="Q15" s="98" t="s">
        <v>60</v>
      </c>
      <c r="R15" s="97" t="s">
        <v>76</v>
      </c>
      <c r="S15" s="97" t="s">
        <v>77</v>
      </c>
      <c r="T15" s="97" t="s">
        <v>78</v>
      </c>
      <c r="U15" s="15" t="s">
        <v>64</v>
      </c>
      <c r="V15" s="61">
        <f t="shared" ref="V15:V28" si="5">L15</f>
        <v>0.05</v>
      </c>
      <c r="W15" s="81">
        <v>0.1477</v>
      </c>
      <c r="X15" s="85">
        <f t="shared" ref="X15:X28" si="6">IFERROR(IF(W15/V15&gt;100%,100%,W15/V15),0)</f>
        <v>1</v>
      </c>
      <c r="Y15" s="80" t="s">
        <v>79</v>
      </c>
      <c r="Z15" s="60" t="s">
        <v>80</v>
      </c>
      <c r="AA15" s="35">
        <f t="shared" si="1"/>
        <v>0.2</v>
      </c>
      <c r="AB15" s="81">
        <v>0.27510000000000001</v>
      </c>
      <c r="AC15" s="90">
        <f t="shared" ref="AC15:AC28" si="7">IFERROR(IF(AB15/AA15&gt;100%,100%,AB15/AA15),0)</f>
        <v>1</v>
      </c>
      <c r="AD15" s="15" t="s">
        <v>81</v>
      </c>
      <c r="AE15" s="15" t="s">
        <v>67</v>
      </c>
      <c r="AF15" s="24">
        <f t="shared" si="2"/>
        <v>0.4</v>
      </c>
      <c r="AG15" s="15"/>
      <c r="AH15" s="84">
        <f t="shared" ref="AH15:AH28" si="8">IFERROR(IF(AG15/AF15&gt;100%,100%,AG15/AF15),0)</f>
        <v>0</v>
      </c>
      <c r="AI15" s="15"/>
      <c r="AJ15" s="15"/>
      <c r="AK15" s="24">
        <f t="shared" si="3"/>
        <v>0.68</v>
      </c>
      <c r="AL15" s="15"/>
      <c r="AM15" s="84">
        <f t="shared" ref="AM15:AM28" si="9">IFERROR(IF(AL15/AK15&gt;100%,100%,AL15/AK15),0)</f>
        <v>0</v>
      </c>
      <c r="AN15" s="15"/>
      <c r="AO15" s="15"/>
      <c r="AP15" s="61">
        <f t="shared" si="4"/>
        <v>0.68</v>
      </c>
      <c r="AQ15" s="67">
        <f>IFERROR(MAX(W15,AB15,AG15,AL15),0)</f>
        <v>0.27510000000000001</v>
      </c>
      <c r="AR15" s="62">
        <f t="shared" ref="AR15:AR28" si="10">IFERROR(IF(AQ15/AP15&gt;100%,100%,AQ15/AP15),0)</f>
        <v>0.40455882352941175</v>
      </c>
      <c r="AS15" s="15" t="s">
        <v>82</v>
      </c>
    </row>
    <row r="16" spans="1:47" s="23" customFormat="1" ht="150">
      <c r="A16" s="16">
        <v>3</v>
      </c>
      <c r="B16" s="15" t="s">
        <v>69</v>
      </c>
      <c r="C16" s="97" t="s">
        <v>70</v>
      </c>
      <c r="D16" s="32" t="s">
        <v>83</v>
      </c>
      <c r="E16" s="97" t="s">
        <v>84</v>
      </c>
      <c r="F16" s="97" t="s">
        <v>54</v>
      </c>
      <c r="G16" s="97" t="s">
        <v>85</v>
      </c>
      <c r="H16" s="97" t="s">
        <v>86</v>
      </c>
      <c r="I16" s="97" t="s">
        <v>87</v>
      </c>
      <c r="J16" s="55" t="s">
        <v>58</v>
      </c>
      <c r="K16" s="55" t="s">
        <v>59</v>
      </c>
      <c r="L16" s="36">
        <v>0.12</v>
      </c>
      <c r="M16" s="36">
        <v>0.3</v>
      </c>
      <c r="N16" s="36">
        <v>0.48</v>
      </c>
      <c r="O16" s="36">
        <v>0.65</v>
      </c>
      <c r="P16" s="36">
        <f t="shared" si="0"/>
        <v>0.65</v>
      </c>
      <c r="Q16" s="98" t="s">
        <v>60</v>
      </c>
      <c r="R16" s="97" t="s">
        <v>76</v>
      </c>
      <c r="S16" s="97" t="s">
        <v>77</v>
      </c>
      <c r="T16" s="97" t="s">
        <v>78</v>
      </c>
      <c r="U16" s="15" t="s">
        <v>64</v>
      </c>
      <c r="V16" s="61">
        <f t="shared" si="5"/>
        <v>0.12</v>
      </c>
      <c r="W16" s="81">
        <v>0.10150000000000001</v>
      </c>
      <c r="X16" s="85">
        <f t="shared" si="6"/>
        <v>0.84583333333333344</v>
      </c>
      <c r="Y16" s="80" t="s">
        <v>88</v>
      </c>
      <c r="Z16" s="60" t="s">
        <v>80</v>
      </c>
      <c r="AA16" s="35">
        <f t="shared" si="1"/>
        <v>0.3</v>
      </c>
      <c r="AB16" s="81">
        <v>0.41599999999999998</v>
      </c>
      <c r="AC16" s="90">
        <f t="shared" si="7"/>
        <v>1</v>
      </c>
      <c r="AD16" s="15" t="s">
        <v>81</v>
      </c>
      <c r="AE16" s="15" t="s">
        <v>67</v>
      </c>
      <c r="AF16" s="24">
        <f t="shared" si="2"/>
        <v>0.48</v>
      </c>
      <c r="AG16" s="15"/>
      <c r="AH16" s="84">
        <f t="shared" si="8"/>
        <v>0</v>
      </c>
      <c r="AI16" s="15"/>
      <c r="AJ16" s="15"/>
      <c r="AK16" s="24">
        <f t="shared" si="3"/>
        <v>0.65</v>
      </c>
      <c r="AL16" s="15"/>
      <c r="AM16" s="84">
        <f t="shared" si="9"/>
        <v>0</v>
      </c>
      <c r="AN16" s="15"/>
      <c r="AO16" s="15"/>
      <c r="AP16" s="61">
        <f t="shared" si="4"/>
        <v>0.65</v>
      </c>
      <c r="AQ16" s="67">
        <f>IFERROR(MAX(W16,AB16,AG16,AL16),0)</f>
        <v>0.41599999999999998</v>
      </c>
      <c r="AR16" s="62">
        <f t="shared" si="10"/>
        <v>0.6399999999999999</v>
      </c>
      <c r="AS16" s="15" t="s">
        <v>89</v>
      </c>
    </row>
    <row r="17" spans="1:45" s="23" customFormat="1" ht="232.5">
      <c r="A17" s="16">
        <v>3</v>
      </c>
      <c r="B17" s="15" t="s">
        <v>69</v>
      </c>
      <c r="C17" s="97" t="s">
        <v>70</v>
      </c>
      <c r="D17" s="32" t="s">
        <v>90</v>
      </c>
      <c r="E17" s="97" t="s">
        <v>91</v>
      </c>
      <c r="F17" s="97" t="s">
        <v>54</v>
      </c>
      <c r="G17" s="97" t="s">
        <v>92</v>
      </c>
      <c r="H17" s="97" t="s">
        <v>93</v>
      </c>
      <c r="I17" s="33" t="s">
        <v>94</v>
      </c>
      <c r="J17" s="55" t="s">
        <v>58</v>
      </c>
      <c r="K17" s="55" t="s">
        <v>59</v>
      </c>
      <c r="L17" s="36">
        <v>0.18</v>
      </c>
      <c r="M17" s="36">
        <v>0.35</v>
      </c>
      <c r="N17" s="36">
        <v>0.7</v>
      </c>
      <c r="O17" s="36">
        <v>0.97</v>
      </c>
      <c r="P17" s="36">
        <f t="shared" si="0"/>
        <v>0.97</v>
      </c>
      <c r="Q17" s="98" t="s">
        <v>60</v>
      </c>
      <c r="R17" s="97" t="s">
        <v>76</v>
      </c>
      <c r="S17" s="97" t="s">
        <v>77</v>
      </c>
      <c r="T17" s="97" t="s">
        <v>78</v>
      </c>
      <c r="U17" s="15" t="s">
        <v>64</v>
      </c>
      <c r="V17" s="61">
        <f t="shared" si="5"/>
        <v>0.18</v>
      </c>
      <c r="W17" s="81">
        <v>0.16350000000000001</v>
      </c>
      <c r="X17" s="85">
        <f t="shared" si="6"/>
        <v>0.90833333333333344</v>
      </c>
      <c r="Y17" s="80" t="s">
        <v>95</v>
      </c>
      <c r="Z17" s="60" t="s">
        <v>96</v>
      </c>
      <c r="AA17" s="35">
        <f t="shared" si="1"/>
        <v>0.35</v>
      </c>
      <c r="AB17" s="81">
        <v>0.31359999999999999</v>
      </c>
      <c r="AC17" s="90">
        <f t="shared" si="7"/>
        <v>0.89600000000000002</v>
      </c>
      <c r="AD17" s="15" t="s">
        <v>97</v>
      </c>
      <c r="AE17" s="15" t="s">
        <v>67</v>
      </c>
      <c r="AF17" s="24">
        <f t="shared" si="2"/>
        <v>0.7</v>
      </c>
      <c r="AG17" s="15"/>
      <c r="AH17" s="84">
        <f t="shared" si="8"/>
        <v>0</v>
      </c>
      <c r="AI17" s="15"/>
      <c r="AJ17" s="15"/>
      <c r="AK17" s="24">
        <f t="shared" si="3"/>
        <v>0.97</v>
      </c>
      <c r="AL17" s="15"/>
      <c r="AM17" s="84">
        <f t="shared" si="9"/>
        <v>0</v>
      </c>
      <c r="AN17" s="15"/>
      <c r="AO17" s="15"/>
      <c r="AP17" s="61">
        <f t="shared" si="4"/>
        <v>0.97</v>
      </c>
      <c r="AQ17" s="67">
        <f>IFERROR(MAX(W17,AB17,AG17,AL17),0)</f>
        <v>0.31359999999999999</v>
      </c>
      <c r="AR17" s="62">
        <f t="shared" si="10"/>
        <v>0.32329896907216493</v>
      </c>
      <c r="AS17" s="15" t="s">
        <v>98</v>
      </c>
    </row>
    <row r="18" spans="1:45" s="23" customFormat="1" ht="265.5">
      <c r="A18" s="16">
        <v>3</v>
      </c>
      <c r="B18" s="15" t="s">
        <v>69</v>
      </c>
      <c r="C18" s="97" t="s">
        <v>70</v>
      </c>
      <c r="D18" s="32" t="s">
        <v>99</v>
      </c>
      <c r="E18" s="97" t="s">
        <v>100</v>
      </c>
      <c r="F18" s="97" t="s">
        <v>54</v>
      </c>
      <c r="G18" s="97" t="s">
        <v>101</v>
      </c>
      <c r="H18" s="97" t="s">
        <v>102</v>
      </c>
      <c r="I18" s="33" t="s">
        <v>103</v>
      </c>
      <c r="J18" s="55" t="s">
        <v>58</v>
      </c>
      <c r="K18" s="55" t="s">
        <v>59</v>
      </c>
      <c r="L18" s="36">
        <v>0.04</v>
      </c>
      <c r="M18" s="36">
        <v>0.15</v>
      </c>
      <c r="N18" s="36">
        <v>0.33</v>
      </c>
      <c r="O18" s="36">
        <v>0.51</v>
      </c>
      <c r="P18" s="36">
        <f t="shared" si="0"/>
        <v>0.51</v>
      </c>
      <c r="Q18" s="98" t="s">
        <v>60</v>
      </c>
      <c r="R18" s="97" t="s">
        <v>76</v>
      </c>
      <c r="S18" s="97" t="s">
        <v>77</v>
      </c>
      <c r="T18" s="97" t="s">
        <v>78</v>
      </c>
      <c r="U18" s="15" t="s">
        <v>64</v>
      </c>
      <c r="V18" s="61">
        <f t="shared" si="5"/>
        <v>0.04</v>
      </c>
      <c r="W18" s="81">
        <v>6.0000000000000001E-3</v>
      </c>
      <c r="X18" s="85">
        <f>IFERROR(IF(W18/V18&gt;100%,100%,W18/V18),0)</f>
        <v>0.15</v>
      </c>
      <c r="Y18" s="80" t="s">
        <v>104</v>
      </c>
      <c r="Z18" s="60" t="s">
        <v>96</v>
      </c>
      <c r="AA18" s="35">
        <f t="shared" si="1"/>
        <v>0.15</v>
      </c>
      <c r="AB18" s="81">
        <v>0.1565</v>
      </c>
      <c r="AC18" s="90">
        <f t="shared" si="7"/>
        <v>1</v>
      </c>
      <c r="AD18" s="15" t="s">
        <v>105</v>
      </c>
      <c r="AE18" s="15" t="s">
        <v>67</v>
      </c>
      <c r="AF18" s="24">
        <f t="shared" si="2"/>
        <v>0.33</v>
      </c>
      <c r="AG18" s="15"/>
      <c r="AH18" s="84">
        <f>IFERROR(IF(AG18/AF18&gt;100%,100%,AG18/AF18),0)</f>
        <v>0</v>
      </c>
      <c r="AI18" s="15"/>
      <c r="AJ18" s="15"/>
      <c r="AK18" s="24">
        <f t="shared" si="3"/>
        <v>0.51</v>
      </c>
      <c r="AL18" s="15"/>
      <c r="AM18" s="84">
        <f>IFERROR(IF(AL18/AK18&gt;100%,100%,AL18/AK18),0)</f>
        <v>0</v>
      </c>
      <c r="AN18" s="15"/>
      <c r="AO18" s="15"/>
      <c r="AP18" s="61">
        <f t="shared" si="4"/>
        <v>0.51</v>
      </c>
      <c r="AQ18" s="67">
        <f>IFERROR(MAX(W18,AB18,AG18,AL18),0)</f>
        <v>0.1565</v>
      </c>
      <c r="AR18" s="62">
        <f>IFERROR(IF(AQ18/AP18&gt;100%,100%,AQ18/AP18),0)</f>
        <v>0.30686274509803924</v>
      </c>
      <c r="AS18" s="15" t="s">
        <v>106</v>
      </c>
    </row>
    <row r="19" spans="1:45" s="23" customFormat="1" ht="299.25">
      <c r="A19" s="16">
        <v>3</v>
      </c>
      <c r="B19" s="15" t="s">
        <v>69</v>
      </c>
      <c r="C19" s="97" t="s">
        <v>70</v>
      </c>
      <c r="D19" s="32" t="s">
        <v>107</v>
      </c>
      <c r="E19" s="97" t="s">
        <v>108</v>
      </c>
      <c r="F19" s="97" t="s">
        <v>54</v>
      </c>
      <c r="G19" s="97" t="s">
        <v>109</v>
      </c>
      <c r="H19" s="97" t="s">
        <v>110</v>
      </c>
      <c r="I19" s="97" t="s">
        <v>111</v>
      </c>
      <c r="J19" s="55" t="s">
        <v>112</v>
      </c>
      <c r="K19" s="55" t="s">
        <v>59</v>
      </c>
      <c r="L19" s="36">
        <v>0.97</v>
      </c>
      <c r="M19" s="36">
        <v>0.97</v>
      </c>
      <c r="N19" s="36">
        <v>0.97</v>
      </c>
      <c r="O19" s="36">
        <v>0.97</v>
      </c>
      <c r="P19" s="36">
        <f t="shared" si="0"/>
        <v>0.97</v>
      </c>
      <c r="Q19" s="98" t="s">
        <v>60</v>
      </c>
      <c r="R19" s="97" t="s">
        <v>76</v>
      </c>
      <c r="S19" s="97" t="s">
        <v>113</v>
      </c>
      <c r="T19" s="97" t="s">
        <v>78</v>
      </c>
      <c r="U19" s="15" t="s">
        <v>64</v>
      </c>
      <c r="V19" s="61">
        <f t="shared" si="5"/>
        <v>0.97</v>
      </c>
      <c r="W19" s="81">
        <v>0.34</v>
      </c>
      <c r="X19" s="85">
        <f t="shared" si="6"/>
        <v>0.3505154639175258</v>
      </c>
      <c r="Y19" s="80" t="s">
        <v>114</v>
      </c>
      <c r="Z19" s="60" t="s">
        <v>115</v>
      </c>
      <c r="AA19" s="35">
        <f t="shared" si="1"/>
        <v>0.97</v>
      </c>
      <c r="AB19" s="81">
        <v>0.98</v>
      </c>
      <c r="AC19" s="90">
        <f t="shared" si="7"/>
        <v>1</v>
      </c>
      <c r="AD19" s="15" t="s">
        <v>116</v>
      </c>
      <c r="AE19" s="15" t="s">
        <v>67</v>
      </c>
      <c r="AF19" s="24">
        <f t="shared" si="2"/>
        <v>0.97</v>
      </c>
      <c r="AG19" s="15"/>
      <c r="AH19" s="84">
        <f t="shared" si="8"/>
        <v>0</v>
      </c>
      <c r="AI19" s="15"/>
      <c r="AJ19" s="15"/>
      <c r="AK19" s="24">
        <f t="shared" si="3"/>
        <v>0.97</v>
      </c>
      <c r="AL19" s="15"/>
      <c r="AM19" s="84">
        <f t="shared" si="9"/>
        <v>0</v>
      </c>
      <c r="AN19" s="15"/>
      <c r="AO19" s="15"/>
      <c r="AP19" s="61">
        <f t="shared" si="4"/>
        <v>0.97</v>
      </c>
      <c r="AQ19" s="67">
        <f>IFERROR(AVERAGE(W19,AB19,AG19,AL19)*0.5,0)</f>
        <v>0.33</v>
      </c>
      <c r="AR19" s="62">
        <f t="shared" si="10"/>
        <v>0.34020618556701032</v>
      </c>
      <c r="AS19" s="15" t="s">
        <v>117</v>
      </c>
    </row>
    <row r="20" spans="1:45" s="23" customFormat="1" ht="315.75">
      <c r="A20" s="16">
        <v>3</v>
      </c>
      <c r="B20" s="15" t="s">
        <v>69</v>
      </c>
      <c r="C20" s="97" t="s">
        <v>70</v>
      </c>
      <c r="D20" s="32" t="s">
        <v>118</v>
      </c>
      <c r="E20" s="97" t="s">
        <v>119</v>
      </c>
      <c r="F20" s="97" t="s">
        <v>120</v>
      </c>
      <c r="G20" s="97" t="s">
        <v>121</v>
      </c>
      <c r="H20" s="97" t="s">
        <v>122</v>
      </c>
      <c r="I20" s="97" t="s">
        <v>123</v>
      </c>
      <c r="J20" s="55" t="s">
        <v>58</v>
      </c>
      <c r="K20" s="55" t="s">
        <v>59</v>
      </c>
      <c r="L20" s="36">
        <v>0.4</v>
      </c>
      <c r="M20" s="36">
        <v>0.7</v>
      </c>
      <c r="N20" s="36">
        <v>0.9</v>
      </c>
      <c r="O20" s="36">
        <v>1</v>
      </c>
      <c r="P20" s="36">
        <f t="shared" si="0"/>
        <v>1</v>
      </c>
      <c r="Q20" s="98" t="s">
        <v>60</v>
      </c>
      <c r="R20" s="97" t="s">
        <v>76</v>
      </c>
      <c r="S20" s="97" t="s">
        <v>113</v>
      </c>
      <c r="T20" s="97" t="s">
        <v>78</v>
      </c>
      <c r="U20" s="15" t="s">
        <v>64</v>
      </c>
      <c r="V20" s="61">
        <f t="shared" si="5"/>
        <v>0.4</v>
      </c>
      <c r="W20" s="81">
        <v>0.85699999999999998</v>
      </c>
      <c r="X20" s="85">
        <f>IFERROR(IF(W20/V20&gt;100%,100%,W20/V20),0)</f>
        <v>1</v>
      </c>
      <c r="Y20" s="82" t="s">
        <v>124</v>
      </c>
      <c r="Z20" s="83" t="s">
        <v>125</v>
      </c>
      <c r="AA20" s="35">
        <f t="shared" si="1"/>
        <v>0.7</v>
      </c>
      <c r="AB20" s="61">
        <v>1</v>
      </c>
      <c r="AC20" s="90">
        <f t="shared" si="7"/>
        <v>1</v>
      </c>
      <c r="AD20" s="15" t="s">
        <v>126</v>
      </c>
      <c r="AE20" s="15" t="s">
        <v>67</v>
      </c>
      <c r="AF20" s="24">
        <f t="shared" si="2"/>
        <v>0.9</v>
      </c>
      <c r="AG20" s="15"/>
      <c r="AH20" s="84">
        <f>IFERROR(IF(AG20/AF20&gt;100%,100%,AG20/AF20),0)</f>
        <v>0</v>
      </c>
      <c r="AI20" s="15"/>
      <c r="AJ20" s="15"/>
      <c r="AK20" s="24">
        <f t="shared" si="3"/>
        <v>1</v>
      </c>
      <c r="AL20" s="15"/>
      <c r="AM20" s="84">
        <f>IFERROR(IF(AL20/AK20&gt;100%,100%,AL20/AK20),0)</f>
        <v>0</v>
      </c>
      <c r="AN20" s="15"/>
      <c r="AO20" s="15"/>
      <c r="AP20" s="61">
        <f t="shared" si="4"/>
        <v>1</v>
      </c>
      <c r="AQ20" s="67">
        <f>IFERROR(MAX(W20,AB20,AG20,AL20),0)</f>
        <v>1</v>
      </c>
      <c r="AR20" s="62">
        <f>IFERROR(IF(AQ20/AP20&gt;100%,100%,AQ20/AP20),0)</f>
        <v>1</v>
      </c>
      <c r="AS20" s="15" t="s">
        <v>127</v>
      </c>
    </row>
    <row r="21" spans="1:45" s="23" customFormat="1" ht="99.75">
      <c r="A21" s="16">
        <v>4</v>
      </c>
      <c r="B21" s="15" t="s">
        <v>50</v>
      </c>
      <c r="C21" s="97" t="s">
        <v>128</v>
      </c>
      <c r="D21" s="32" t="s">
        <v>129</v>
      </c>
      <c r="E21" s="97" t="s">
        <v>130</v>
      </c>
      <c r="F21" s="97" t="s">
        <v>54</v>
      </c>
      <c r="G21" s="97" t="s">
        <v>131</v>
      </c>
      <c r="H21" s="97" t="s">
        <v>132</v>
      </c>
      <c r="I21" s="97" t="s">
        <v>133</v>
      </c>
      <c r="J21" s="55" t="s">
        <v>134</v>
      </c>
      <c r="K21" s="55" t="s">
        <v>131</v>
      </c>
      <c r="L21" s="37">
        <v>3060</v>
      </c>
      <c r="M21" s="37">
        <v>3060</v>
      </c>
      <c r="N21" s="37">
        <v>3060</v>
      </c>
      <c r="O21" s="37">
        <v>3060</v>
      </c>
      <c r="P21" s="37">
        <f>SUM(L21:O21)</f>
        <v>12240</v>
      </c>
      <c r="Q21" s="98" t="s">
        <v>60</v>
      </c>
      <c r="R21" s="97" t="s">
        <v>135</v>
      </c>
      <c r="S21" s="97" t="s">
        <v>136</v>
      </c>
      <c r="T21" s="97" t="s">
        <v>137</v>
      </c>
      <c r="U21" s="15" t="s">
        <v>138</v>
      </c>
      <c r="V21" s="63">
        <f t="shared" si="5"/>
        <v>3060</v>
      </c>
      <c r="W21" s="63">
        <v>3010</v>
      </c>
      <c r="X21" s="85">
        <f t="shared" si="6"/>
        <v>0.9836601307189542</v>
      </c>
      <c r="Y21" s="80" t="s">
        <v>139</v>
      </c>
      <c r="Z21" s="60" t="s">
        <v>140</v>
      </c>
      <c r="AA21" s="63">
        <f t="shared" si="1"/>
        <v>3060</v>
      </c>
      <c r="AB21" s="91">
        <v>6989</v>
      </c>
      <c r="AC21" s="90">
        <f t="shared" si="7"/>
        <v>1</v>
      </c>
      <c r="AD21" s="15" t="s">
        <v>141</v>
      </c>
      <c r="AE21" s="15" t="s">
        <v>142</v>
      </c>
      <c r="AF21" s="22">
        <f t="shared" si="2"/>
        <v>3060</v>
      </c>
      <c r="AG21" s="15"/>
      <c r="AH21" s="84">
        <f t="shared" si="8"/>
        <v>0</v>
      </c>
      <c r="AI21" s="15"/>
      <c r="AJ21" s="15"/>
      <c r="AK21" s="22">
        <f t="shared" si="3"/>
        <v>3060</v>
      </c>
      <c r="AL21" s="15"/>
      <c r="AM21" s="84">
        <f t="shared" si="9"/>
        <v>0</v>
      </c>
      <c r="AN21" s="15"/>
      <c r="AO21" s="15"/>
      <c r="AP21" s="63">
        <f t="shared" si="4"/>
        <v>12240</v>
      </c>
      <c r="AQ21" s="95">
        <f t="shared" ref="AQ21:AQ28" si="11">IFERROR(W21+AB21+AG21+AL21,0)</f>
        <v>9999</v>
      </c>
      <c r="AR21" s="62">
        <f t="shared" si="10"/>
        <v>0.81691176470588234</v>
      </c>
      <c r="AS21" s="15" t="s">
        <v>143</v>
      </c>
    </row>
    <row r="22" spans="1:45" s="23" customFormat="1" ht="99.75">
      <c r="A22" s="16">
        <v>4</v>
      </c>
      <c r="B22" s="15" t="s">
        <v>50</v>
      </c>
      <c r="C22" s="97" t="s">
        <v>128</v>
      </c>
      <c r="D22" s="32" t="s">
        <v>144</v>
      </c>
      <c r="E22" s="97" t="s">
        <v>145</v>
      </c>
      <c r="F22" s="97" t="s">
        <v>54</v>
      </c>
      <c r="G22" s="97" t="s">
        <v>146</v>
      </c>
      <c r="H22" s="97" t="s">
        <v>147</v>
      </c>
      <c r="I22" s="97" t="s">
        <v>133</v>
      </c>
      <c r="J22" s="55" t="s">
        <v>134</v>
      </c>
      <c r="K22" s="55" t="s">
        <v>146</v>
      </c>
      <c r="L22" s="37">
        <v>1020</v>
      </c>
      <c r="M22" s="37">
        <v>1020</v>
      </c>
      <c r="N22" s="37">
        <v>1020</v>
      </c>
      <c r="O22" s="37">
        <v>1020</v>
      </c>
      <c r="P22" s="37">
        <f t="shared" ref="P22:P28" si="12">SUM(L22:O22)</f>
        <v>4080</v>
      </c>
      <c r="Q22" s="98" t="s">
        <v>60</v>
      </c>
      <c r="R22" s="34" t="s">
        <v>148</v>
      </c>
      <c r="S22" s="34" t="s">
        <v>136</v>
      </c>
      <c r="T22" s="97" t="s">
        <v>137</v>
      </c>
      <c r="U22" s="15" t="s">
        <v>138</v>
      </c>
      <c r="V22" s="63">
        <f t="shared" si="5"/>
        <v>1020</v>
      </c>
      <c r="W22" s="63">
        <v>548</v>
      </c>
      <c r="X22" s="85">
        <f t="shared" si="6"/>
        <v>0.53725490196078429</v>
      </c>
      <c r="Y22" s="80" t="s">
        <v>149</v>
      </c>
      <c r="Z22" s="60" t="s">
        <v>140</v>
      </c>
      <c r="AA22" s="63">
        <f t="shared" si="1"/>
        <v>1020</v>
      </c>
      <c r="AB22" s="91">
        <v>1215</v>
      </c>
      <c r="AC22" s="90">
        <f t="shared" si="7"/>
        <v>1</v>
      </c>
      <c r="AD22" s="15" t="s">
        <v>150</v>
      </c>
      <c r="AE22" s="15" t="s">
        <v>142</v>
      </c>
      <c r="AF22" s="22">
        <f t="shared" si="2"/>
        <v>1020</v>
      </c>
      <c r="AG22" s="15"/>
      <c r="AH22" s="84">
        <f t="shared" si="8"/>
        <v>0</v>
      </c>
      <c r="AI22" s="15"/>
      <c r="AJ22" s="15"/>
      <c r="AK22" s="22">
        <f t="shared" si="3"/>
        <v>1020</v>
      </c>
      <c r="AL22" s="15"/>
      <c r="AM22" s="84">
        <f t="shared" si="9"/>
        <v>0</v>
      </c>
      <c r="AN22" s="15"/>
      <c r="AO22" s="15"/>
      <c r="AP22" s="63">
        <f t="shared" si="4"/>
        <v>4080</v>
      </c>
      <c r="AQ22" s="95">
        <f t="shared" si="11"/>
        <v>1763</v>
      </c>
      <c r="AR22" s="62">
        <f t="shared" si="10"/>
        <v>0.43210784313725492</v>
      </c>
      <c r="AS22" s="15" t="s">
        <v>151</v>
      </c>
    </row>
    <row r="23" spans="1:45" s="23" customFormat="1" ht="99.75">
      <c r="A23" s="16">
        <v>4</v>
      </c>
      <c r="B23" s="15" t="s">
        <v>50</v>
      </c>
      <c r="C23" s="97" t="s">
        <v>128</v>
      </c>
      <c r="D23" s="32" t="s">
        <v>152</v>
      </c>
      <c r="E23" s="97" t="s">
        <v>153</v>
      </c>
      <c r="F23" s="97" t="s">
        <v>54</v>
      </c>
      <c r="G23" s="97" t="s">
        <v>154</v>
      </c>
      <c r="H23" s="97" t="s">
        <v>155</v>
      </c>
      <c r="I23" s="97" t="s">
        <v>133</v>
      </c>
      <c r="J23" s="55" t="s">
        <v>134</v>
      </c>
      <c r="K23" s="55" t="s">
        <v>156</v>
      </c>
      <c r="L23" s="37">
        <v>21</v>
      </c>
      <c r="M23" s="37">
        <v>36</v>
      </c>
      <c r="N23" s="37">
        <v>51</v>
      </c>
      <c r="O23" s="37">
        <v>42</v>
      </c>
      <c r="P23" s="37">
        <f t="shared" si="12"/>
        <v>150</v>
      </c>
      <c r="Q23" s="98" t="s">
        <v>60</v>
      </c>
      <c r="R23" s="97" t="s">
        <v>157</v>
      </c>
      <c r="S23" s="97" t="s">
        <v>158</v>
      </c>
      <c r="T23" s="97" t="s">
        <v>137</v>
      </c>
      <c r="U23" s="15" t="s">
        <v>138</v>
      </c>
      <c r="V23" s="63">
        <f t="shared" si="5"/>
        <v>21</v>
      </c>
      <c r="W23" s="63">
        <v>19</v>
      </c>
      <c r="X23" s="85">
        <f>IFERROR(IF(W23/V23&gt;100%,100%,W23/V23),0)</f>
        <v>0.90476190476190477</v>
      </c>
      <c r="Y23" s="80" t="s">
        <v>159</v>
      </c>
      <c r="Z23" s="60" t="s">
        <v>140</v>
      </c>
      <c r="AA23" s="63">
        <f t="shared" si="1"/>
        <v>36</v>
      </c>
      <c r="AB23" s="91">
        <v>12</v>
      </c>
      <c r="AC23" s="90">
        <f t="shared" si="7"/>
        <v>0.33333333333333331</v>
      </c>
      <c r="AD23" s="15" t="s">
        <v>160</v>
      </c>
      <c r="AE23" s="15" t="s">
        <v>142</v>
      </c>
      <c r="AF23" s="22">
        <f t="shared" si="2"/>
        <v>51</v>
      </c>
      <c r="AG23" s="15"/>
      <c r="AH23" s="84">
        <f>IFERROR(IF(AG23/AF23&gt;100%,100%,AG23/AF23),0)</f>
        <v>0</v>
      </c>
      <c r="AI23" s="15"/>
      <c r="AJ23" s="15"/>
      <c r="AK23" s="22">
        <f t="shared" si="3"/>
        <v>42</v>
      </c>
      <c r="AL23" s="15"/>
      <c r="AM23" s="84">
        <f>IFERROR(IF(AL23/AK23&gt;100%,100%,AL23/AK23),0)</f>
        <v>0</v>
      </c>
      <c r="AN23" s="15"/>
      <c r="AO23" s="15"/>
      <c r="AP23" s="63">
        <f t="shared" si="4"/>
        <v>150</v>
      </c>
      <c r="AQ23" s="95">
        <f t="shared" si="11"/>
        <v>31</v>
      </c>
      <c r="AR23" s="62">
        <f>IFERROR(IF(AQ23/AP23&gt;100%,100%,AQ23/AP23),0)</f>
        <v>0.20666666666666667</v>
      </c>
      <c r="AS23" s="15" t="s">
        <v>161</v>
      </c>
    </row>
    <row r="24" spans="1:45" s="23" customFormat="1" ht="99.75">
      <c r="A24" s="16">
        <v>4</v>
      </c>
      <c r="B24" s="15" t="s">
        <v>50</v>
      </c>
      <c r="C24" s="97" t="s">
        <v>128</v>
      </c>
      <c r="D24" s="32" t="s">
        <v>162</v>
      </c>
      <c r="E24" s="97" t="s">
        <v>163</v>
      </c>
      <c r="F24" s="97" t="s">
        <v>54</v>
      </c>
      <c r="G24" s="97" t="s">
        <v>164</v>
      </c>
      <c r="H24" s="97" t="s">
        <v>165</v>
      </c>
      <c r="I24" s="97" t="s">
        <v>133</v>
      </c>
      <c r="J24" s="55" t="s">
        <v>134</v>
      </c>
      <c r="K24" s="55" t="s">
        <v>166</v>
      </c>
      <c r="L24" s="38">
        <v>24</v>
      </c>
      <c r="M24" s="38">
        <v>39</v>
      </c>
      <c r="N24" s="38">
        <v>54</v>
      </c>
      <c r="O24" s="38">
        <v>40</v>
      </c>
      <c r="P24" s="37">
        <f t="shared" si="12"/>
        <v>157</v>
      </c>
      <c r="Q24" s="98" t="s">
        <v>60</v>
      </c>
      <c r="R24" s="97" t="s">
        <v>157</v>
      </c>
      <c r="S24" s="97" t="s">
        <v>158</v>
      </c>
      <c r="T24" s="97" t="s">
        <v>137</v>
      </c>
      <c r="U24" s="15" t="s">
        <v>138</v>
      </c>
      <c r="V24" s="63">
        <f t="shared" si="5"/>
        <v>24</v>
      </c>
      <c r="W24" s="63">
        <v>7</v>
      </c>
      <c r="X24" s="85">
        <f t="shared" si="6"/>
        <v>0.29166666666666669</v>
      </c>
      <c r="Y24" s="80" t="s">
        <v>167</v>
      </c>
      <c r="Z24" s="60" t="s">
        <v>140</v>
      </c>
      <c r="AA24" s="63">
        <f t="shared" si="1"/>
        <v>39</v>
      </c>
      <c r="AB24" s="91">
        <v>6</v>
      </c>
      <c r="AC24" s="90">
        <f t="shared" si="7"/>
        <v>0.15384615384615385</v>
      </c>
      <c r="AD24" s="15" t="s">
        <v>168</v>
      </c>
      <c r="AE24" s="15" t="s">
        <v>142</v>
      </c>
      <c r="AF24" s="22">
        <f t="shared" si="2"/>
        <v>54</v>
      </c>
      <c r="AG24" s="15"/>
      <c r="AH24" s="84">
        <f t="shared" si="8"/>
        <v>0</v>
      </c>
      <c r="AI24" s="15"/>
      <c r="AJ24" s="15"/>
      <c r="AK24" s="22">
        <f t="shared" si="3"/>
        <v>40</v>
      </c>
      <c r="AL24" s="15"/>
      <c r="AM24" s="84">
        <f t="shared" si="9"/>
        <v>0</v>
      </c>
      <c r="AN24" s="15"/>
      <c r="AO24" s="15"/>
      <c r="AP24" s="63">
        <f t="shared" si="4"/>
        <v>157</v>
      </c>
      <c r="AQ24" s="95">
        <f t="shared" si="11"/>
        <v>13</v>
      </c>
      <c r="AR24" s="62">
        <f t="shared" si="10"/>
        <v>8.2802547770700632E-2</v>
      </c>
      <c r="AS24" s="15" t="s">
        <v>169</v>
      </c>
    </row>
    <row r="25" spans="1:45" s="23" customFormat="1" ht="409.6">
      <c r="A25" s="16">
        <v>4</v>
      </c>
      <c r="B25" s="15" t="s">
        <v>50</v>
      </c>
      <c r="C25" s="97" t="s">
        <v>128</v>
      </c>
      <c r="D25" s="32" t="s">
        <v>170</v>
      </c>
      <c r="E25" s="97" t="s">
        <v>171</v>
      </c>
      <c r="F25" s="97" t="s">
        <v>54</v>
      </c>
      <c r="G25" s="97" t="s">
        <v>172</v>
      </c>
      <c r="H25" s="97" t="s">
        <v>173</v>
      </c>
      <c r="I25" s="97" t="s">
        <v>133</v>
      </c>
      <c r="J25" s="55" t="s">
        <v>134</v>
      </c>
      <c r="K25" s="55" t="s">
        <v>174</v>
      </c>
      <c r="L25" s="38">
        <v>113</v>
      </c>
      <c r="M25" s="38">
        <v>189</v>
      </c>
      <c r="N25" s="38">
        <v>189</v>
      </c>
      <c r="O25" s="38">
        <v>138</v>
      </c>
      <c r="P25" s="37">
        <f>SUM(L25:O25)</f>
        <v>629</v>
      </c>
      <c r="Q25" s="98" t="s">
        <v>60</v>
      </c>
      <c r="R25" s="97" t="s">
        <v>175</v>
      </c>
      <c r="S25" s="97" t="s">
        <v>176</v>
      </c>
      <c r="T25" s="97" t="s">
        <v>137</v>
      </c>
      <c r="U25" s="15" t="s">
        <v>138</v>
      </c>
      <c r="V25" s="63">
        <f t="shared" si="5"/>
        <v>113</v>
      </c>
      <c r="W25" s="63">
        <v>283</v>
      </c>
      <c r="X25" s="85">
        <f t="shared" si="6"/>
        <v>1</v>
      </c>
      <c r="Y25" s="80" t="s">
        <v>177</v>
      </c>
      <c r="Z25" s="60" t="s">
        <v>178</v>
      </c>
      <c r="AA25" s="63">
        <f t="shared" si="1"/>
        <v>189</v>
      </c>
      <c r="AB25" s="91">
        <v>257</v>
      </c>
      <c r="AC25" s="90">
        <f t="shared" si="7"/>
        <v>1</v>
      </c>
      <c r="AD25" s="15" t="s">
        <v>179</v>
      </c>
      <c r="AE25" s="15" t="s">
        <v>178</v>
      </c>
      <c r="AF25" s="22">
        <f t="shared" si="2"/>
        <v>189</v>
      </c>
      <c r="AG25" s="15"/>
      <c r="AH25" s="84">
        <f t="shared" si="8"/>
        <v>0</v>
      </c>
      <c r="AI25" s="15"/>
      <c r="AJ25" s="15"/>
      <c r="AK25" s="22">
        <f t="shared" si="3"/>
        <v>138</v>
      </c>
      <c r="AL25" s="15"/>
      <c r="AM25" s="84">
        <f t="shared" si="9"/>
        <v>0</v>
      </c>
      <c r="AN25" s="15"/>
      <c r="AO25" s="15"/>
      <c r="AP25" s="63">
        <f t="shared" si="4"/>
        <v>629</v>
      </c>
      <c r="AQ25" s="95">
        <f t="shared" si="11"/>
        <v>540</v>
      </c>
      <c r="AR25" s="62">
        <f t="shared" si="10"/>
        <v>0.85850556438791736</v>
      </c>
      <c r="AS25" s="15" t="s">
        <v>180</v>
      </c>
    </row>
    <row r="26" spans="1:45" s="23" customFormat="1" ht="409.6">
      <c r="A26" s="16">
        <v>4</v>
      </c>
      <c r="B26" s="15" t="s">
        <v>50</v>
      </c>
      <c r="C26" s="97" t="s">
        <v>128</v>
      </c>
      <c r="D26" s="32" t="s">
        <v>181</v>
      </c>
      <c r="E26" s="97" t="s">
        <v>182</v>
      </c>
      <c r="F26" s="97" t="s">
        <v>54</v>
      </c>
      <c r="G26" s="97" t="s">
        <v>183</v>
      </c>
      <c r="H26" s="97" t="s">
        <v>184</v>
      </c>
      <c r="I26" s="97" t="s">
        <v>133</v>
      </c>
      <c r="J26" s="55" t="s">
        <v>134</v>
      </c>
      <c r="K26" s="55" t="s">
        <v>174</v>
      </c>
      <c r="L26" s="37">
        <v>64</v>
      </c>
      <c r="M26" s="37">
        <v>105</v>
      </c>
      <c r="N26" s="37">
        <v>105</v>
      </c>
      <c r="O26" s="37">
        <v>77</v>
      </c>
      <c r="P26" s="37">
        <f t="shared" si="12"/>
        <v>351</v>
      </c>
      <c r="Q26" s="98" t="s">
        <v>60</v>
      </c>
      <c r="R26" s="97" t="s">
        <v>185</v>
      </c>
      <c r="S26" s="97" t="s">
        <v>176</v>
      </c>
      <c r="T26" s="97" t="s">
        <v>137</v>
      </c>
      <c r="U26" s="15" t="s">
        <v>138</v>
      </c>
      <c r="V26" s="63">
        <f t="shared" si="5"/>
        <v>64</v>
      </c>
      <c r="W26" s="63">
        <v>73</v>
      </c>
      <c r="X26" s="85">
        <f t="shared" si="6"/>
        <v>1</v>
      </c>
      <c r="Y26" s="97" t="s">
        <v>186</v>
      </c>
      <c r="Z26" s="60" t="s">
        <v>187</v>
      </c>
      <c r="AA26" s="63">
        <f t="shared" si="1"/>
        <v>105</v>
      </c>
      <c r="AB26" s="91">
        <v>110</v>
      </c>
      <c r="AC26" s="90">
        <f t="shared" si="7"/>
        <v>1</v>
      </c>
      <c r="AD26" s="15" t="s">
        <v>188</v>
      </c>
      <c r="AE26" s="15" t="s">
        <v>187</v>
      </c>
      <c r="AF26" s="22">
        <f t="shared" si="2"/>
        <v>105</v>
      </c>
      <c r="AG26" s="15"/>
      <c r="AH26" s="84">
        <f>IFERROR(IF(AG26/AF26&gt;100%,100%,AG26/AF26),0)</f>
        <v>0</v>
      </c>
      <c r="AI26" s="15"/>
      <c r="AJ26" s="15"/>
      <c r="AK26" s="22">
        <f t="shared" si="3"/>
        <v>77</v>
      </c>
      <c r="AL26" s="15"/>
      <c r="AM26" s="84">
        <f>IFERROR(IF(AL26/AK26&gt;100%,100%,AL26/AK26),0)</f>
        <v>0</v>
      </c>
      <c r="AN26" s="15"/>
      <c r="AO26" s="15"/>
      <c r="AP26" s="63">
        <f t="shared" si="4"/>
        <v>351</v>
      </c>
      <c r="AQ26" s="95">
        <f t="shared" si="11"/>
        <v>183</v>
      </c>
      <c r="AR26" s="62">
        <f>IFERROR(IF(AQ26/AP26&gt;100%,100%,AQ26/AP26),0)</f>
        <v>0.5213675213675214</v>
      </c>
      <c r="AS26" s="15" t="s">
        <v>189</v>
      </c>
    </row>
    <row r="27" spans="1:45" s="23" customFormat="1" ht="232.5">
      <c r="A27" s="16">
        <v>4</v>
      </c>
      <c r="B27" s="15" t="s">
        <v>50</v>
      </c>
      <c r="C27" s="97" t="s">
        <v>128</v>
      </c>
      <c r="D27" s="32" t="s">
        <v>190</v>
      </c>
      <c r="E27" s="97" t="s">
        <v>191</v>
      </c>
      <c r="F27" s="97" t="s">
        <v>54</v>
      </c>
      <c r="G27" s="97" t="s">
        <v>192</v>
      </c>
      <c r="H27" s="97" t="s">
        <v>193</v>
      </c>
      <c r="I27" s="97" t="s">
        <v>133</v>
      </c>
      <c r="J27" s="55" t="s">
        <v>134</v>
      </c>
      <c r="K27" s="55" t="s">
        <v>174</v>
      </c>
      <c r="L27" s="37">
        <v>7</v>
      </c>
      <c r="M27" s="37">
        <v>12</v>
      </c>
      <c r="N27" s="37">
        <v>12</v>
      </c>
      <c r="O27" s="37">
        <v>11</v>
      </c>
      <c r="P27" s="37">
        <f t="shared" si="12"/>
        <v>42</v>
      </c>
      <c r="Q27" s="98" t="s">
        <v>60</v>
      </c>
      <c r="R27" s="97" t="s">
        <v>194</v>
      </c>
      <c r="S27" s="97" t="s">
        <v>176</v>
      </c>
      <c r="T27" s="97" t="s">
        <v>137</v>
      </c>
      <c r="U27" s="15" t="s">
        <v>138</v>
      </c>
      <c r="V27" s="63">
        <f t="shared" si="5"/>
        <v>7</v>
      </c>
      <c r="W27" s="63">
        <v>7</v>
      </c>
      <c r="X27" s="85">
        <f t="shared" si="6"/>
        <v>1</v>
      </c>
      <c r="Y27" s="97" t="s">
        <v>195</v>
      </c>
      <c r="Z27" s="60" t="s">
        <v>196</v>
      </c>
      <c r="AA27" s="63">
        <f t="shared" si="1"/>
        <v>12</v>
      </c>
      <c r="AB27" s="91">
        <v>12</v>
      </c>
      <c r="AC27" s="90">
        <f t="shared" si="7"/>
        <v>1</v>
      </c>
      <c r="AD27" s="15" t="s">
        <v>197</v>
      </c>
      <c r="AE27" s="15" t="s">
        <v>194</v>
      </c>
      <c r="AF27" s="22">
        <f t="shared" si="2"/>
        <v>12</v>
      </c>
      <c r="AG27" s="15"/>
      <c r="AH27" s="84">
        <f t="shared" si="8"/>
        <v>0</v>
      </c>
      <c r="AI27" s="15"/>
      <c r="AJ27" s="15"/>
      <c r="AK27" s="22">
        <f t="shared" si="3"/>
        <v>11</v>
      </c>
      <c r="AL27" s="15"/>
      <c r="AM27" s="84">
        <f t="shared" si="9"/>
        <v>0</v>
      </c>
      <c r="AN27" s="15"/>
      <c r="AO27" s="15"/>
      <c r="AP27" s="63">
        <f t="shared" si="4"/>
        <v>42</v>
      </c>
      <c r="AQ27" s="95">
        <f t="shared" si="11"/>
        <v>19</v>
      </c>
      <c r="AR27" s="62">
        <f t="shared" si="10"/>
        <v>0.45238095238095238</v>
      </c>
      <c r="AS27" s="15" t="s">
        <v>198</v>
      </c>
    </row>
    <row r="28" spans="1:45" s="23" customFormat="1" ht="409.6">
      <c r="A28" s="16">
        <v>4</v>
      </c>
      <c r="B28" s="15" t="s">
        <v>50</v>
      </c>
      <c r="C28" s="97" t="s">
        <v>128</v>
      </c>
      <c r="D28" s="32" t="s">
        <v>199</v>
      </c>
      <c r="E28" s="97" t="s">
        <v>200</v>
      </c>
      <c r="F28" s="97" t="s">
        <v>54</v>
      </c>
      <c r="G28" s="97" t="s">
        <v>201</v>
      </c>
      <c r="H28" s="97" t="s">
        <v>202</v>
      </c>
      <c r="I28" s="97" t="s">
        <v>133</v>
      </c>
      <c r="J28" s="55" t="s">
        <v>134</v>
      </c>
      <c r="K28" s="55" t="s">
        <v>174</v>
      </c>
      <c r="L28" s="37">
        <v>51</v>
      </c>
      <c r="M28" s="37">
        <v>84</v>
      </c>
      <c r="N28" s="37">
        <v>84</v>
      </c>
      <c r="O28" s="37">
        <v>61</v>
      </c>
      <c r="P28" s="37">
        <f t="shared" si="12"/>
        <v>280</v>
      </c>
      <c r="Q28" s="98" t="s">
        <v>60</v>
      </c>
      <c r="R28" s="97" t="s">
        <v>203</v>
      </c>
      <c r="S28" s="97" t="s">
        <v>176</v>
      </c>
      <c r="T28" s="97" t="s">
        <v>137</v>
      </c>
      <c r="U28" s="15" t="s">
        <v>138</v>
      </c>
      <c r="V28" s="63">
        <f t="shared" si="5"/>
        <v>51</v>
      </c>
      <c r="W28" s="63">
        <v>51</v>
      </c>
      <c r="X28" s="85">
        <f t="shared" si="6"/>
        <v>1</v>
      </c>
      <c r="Y28" s="97" t="s">
        <v>204</v>
      </c>
      <c r="Z28" s="60" t="s">
        <v>196</v>
      </c>
      <c r="AA28" s="63">
        <f t="shared" si="1"/>
        <v>84</v>
      </c>
      <c r="AB28" s="91">
        <v>68</v>
      </c>
      <c r="AC28" s="90">
        <f t="shared" si="7"/>
        <v>0.80952380952380953</v>
      </c>
      <c r="AD28" s="15" t="s">
        <v>205</v>
      </c>
      <c r="AE28" s="15" t="s">
        <v>203</v>
      </c>
      <c r="AF28" s="22">
        <f t="shared" si="2"/>
        <v>84</v>
      </c>
      <c r="AG28" s="15"/>
      <c r="AH28" s="84">
        <f t="shared" si="8"/>
        <v>0</v>
      </c>
      <c r="AI28" s="15"/>
      <c r="AJ28" s="15"/>
      <c r="AK28" s="22">
        <f t="shared" si="3"/>
        <v>61</v>
      </c>
      <c r="AL28" s="15"/>
      <c r="AM28" s="84">
        <f t="shared" si="9"/>
        <v>0</v>
      </c>
      <c r="AN28" s="15"/>
      <c r="AO28" s="15"/>
      <c r="AP28" s="63">
        <f t="shared" si="4"/>
        <v>280</v>
      </c>
      <c r="AQ28" s="95">
        <f t="shared" si="11"/>
        <v>119</v>
      </c>
      <c r="AR28" s="62">
        <f t="shared" si="10"/>
        <v>0.42499999999999999</v>
      </c>
      <c r="AS28" s="15" t="s">
        <v>206</v>
      </c>
    </row>
    <row r="29" spans="1:45" s="79" customFormat="1" ht="21.75" customHeight="1">
      <c r="A29" s="73"/>
      <c r="B29" s="73"/>
      <c r="C29" s="73"/>
      <c r="D29" s="73"/>
      <c r="E29" s="74" t="s">
        <v>207</v>
      </c>
      <c r="F29" s="73"/>
      <c r="G29" s="73"/>
      <c r="H29" s="73"/>
      <c r="I29" s="73"/>
      <c r="J29" s="73"/>
      <c r="K29" s="73"/>
      <c r="L29" s="75"/>
      <c r="M29" s="75"/>
      <c r="N29" s="75"/>
      <c r="O29" s="75"/>
      <c r="P29" s="75"/>
      <c r="Q29" s="76"/>
      <c r="R29" s="73"/>
      <c r="S29" s="73"/>
      <c r="T29" s="73"/>
      <c r="U29" s="73"/>
      <c r="V29" s="77"/>
      <c r="W29" s="77"/>
      <c r="X29" s="78">
        <f>AVERAGE(X15:X28)*80%</f>
        <v>0.62697289912528609</v>
      </c>
      <c r="Y29" s="77"/>
      <c r="Z29" s="77"/>
      <c r="AA29" s="75"/>
      <c r="AB29" s="75"/>
      <c r="AC29" s="92">
        <f>AVERAGE(AC14:AC28)*80%</f>
        <v>0.67001084249084253</v>
      </c>
      <c r="AD29" s="77"/>
      <c r="AE29" s="77"/>
      <c r="AF29" s="77"/>
      <c r="AG29" s="77"/>
      <c r="AH29" s="77">
        <f>AVERAGE(AH14:AH28)*80%</f>
        <v>0</v>
      </c>
      <c r="AI29" s="77"/>
      <c r="AJ29" s="77"/>
      <c r="AK29" s="77"/>
      <c r="AL29" s="77"/>
      <c r="AM29" s="77">
        <f>AVERAGE(AM14:AM28)*80%</f>
        <v>0</v>
      </c>
      <c r="AN29" s="73"/>
      <c r="AO29" s="73"/>
      <c r="AP29" s="75"/>
      <c r="AQ29" s="75"/>
      <c r="AR29" s="78">
        <f>AVERAGE(AR14:AR28)*80%</f>
        <v>0.36816904446312121</v>
      </c>
      <c r="AS29" s="73"/>
    </row>
    <row r="30" spans="1:45" s="23" customFormat="1" ht="182.25">
      <c r="A30" s="25">
        <v>3</v>
      </c>
      <c r="B30" s="21" t="s">
        <v>69</v>
      </c>
      <c r="C30" s="21" t="s">
        <v>208</v>
      </c>
      <c r="D30" s="25" t="s">
        <v>209</v>
      </c>
      <c r="E30" s="21" t="s">
        <v>210</v>
      </c>
      <c r="F30" s="21" t="s">
        <v>211</v>
      </c>
      <c r="G30" s="21" t="s">
        <v>212</v>
      </c>
      <c r="H30" s="21" t="s">
        <v>213</v>
      </c>
      <c r="I30" s="21" t="s">
        <v>214</v>
      </c>
      <c r="J30" s="56" t="s">
        <v>112</v>
      </c>
      <c r="K30" s="56" t="s">
        <v>215</v>
      </c>
      <c r="L30" s="39" t="s">
        <v>216</v>
      </c>
      <c r="M30" s="40">
        <v>0.8</v>
      </c>
      <c r="N30" s="39" t="s">
        <v>216</v>
      </c>
      <c r="O30" s="40">
        <v>0.8</v>
      </c>
      <c r="P30" s="40">
        <v>0.8</v>
      </c>
      <c r="Q30" s="25" t="s">
        <v>60</v>
      </c>
      <c r="R30" s="21" t="s">
        <v>217</v>
      </c>
      <c r="S30" s="21" t="s">
        <v>218</v>
      </c>
      <c r="T30" s="21" t="s">
        <v>219</v>
      </c>
      <c r="U30" s="21" t="s">
        <v>220</v>
      </c>
      <c r="V30" s="64">
        <v>0</v>
      </c>
      <c r="W30" s="88">
        <v>0</v>
      </c>
      <c r="X30" s="86">
        <f>IFERROR(IF(W30/V30&gt;100%,100%,W30/V30),0)</f>
        <v>0</v>
      </c>
      <c r="Y30" s="64" t="s">
        <v>65</v>
      </c>
      <c r="Z30" s="64" t="s">
        <v>65</v>
      </c>
      <c r="AA30" s="43">
        <f>M30</f>
        <v>0.8</v>
      </c>
      <c r="AB30" s="65">
        <v>0.98</v>
      </c>
      <c r="AC30" s="68">
        <f>IFERROR(IF(AB30/AA30&gt;100%,100%,AB30/AA30),0)</f>
        <v>1</v>
      </c>
      <c r="AD30" s="21" t="s">
        <v>221</v>
      </c>
      <c r="AE30" s="21" t="s">
        <v>222</v>
      </c>
      <c r="AF30" s="22">
        <v>0</v>
      </c>
      <c r="AG30" s="21"/>
      <c r="AH30" s="84">
        <f>IFERROR(IF(AG30/AF30&gt;100%,100%,AG30/AF30),0)</f>
        <v>0</v>
      </c>
      <c r="AI30" s="21"/>
      <c r="AJ30" s="21"/>
      <c r="AK30" s="22">
        <f>O30</f>
        <v>0.8</v>
      </c>
      <c r="AL30" s="21"/>
      <c r="AM30" s="84">
        <f>IFERROR(IF(AL30/AK30&gt;100%,100%,AL30/AK30),0)</f>
        <v>0</v>
      </c>
      <c r="AN30" s="21"/>
      <c r="AO30" s="21"/>
      <c r="AP30" s="45">
        <f>P30</f>
        <v>0.8</v>
      </c>
      <c r="AQ30" s="69">
        <f>IFERROR(AVERAGE(AB30,AL30)*0.5,0)</f>
        <v>0.49</v>
      </c>
      <c r="AR30" s="68">
        <f>IFERROR(IF(AQ30/AP30&gt;100%,100%,AQ30/AP30),0)</f>
        <v>0.61249999999999993</v>
      </c>
      <c r="AS30" s="29" t="s">
        <v>223</v>
      </c>
    </row>
    <row r="31" spans="1:45" s="23" customFormat="1" ht="216">
      <c r="A31" s="25">
        <v>5</v>
      </c>
      <c r="B31" s="21" t="s">
        <v>224</v>
      </c>
      <c r="C31" s="21" t="s">
        <v>225</v>
      </c>
      <c r="D31" s="25" t="s">
        <v>226</v>
      </c>
      <c r="E31" s="29" t="s">
        <v>227</v>
      </c>
      <c r="F31" s="29" t="s">
        <v>211</v>
      </c>
      <c r="G31" s="29" t="s">
        <v>228</v>
      </c>
      <c r="H31" s="29" t="s">
        <v>229</v>
      </c>
      <c r="I31" s="29" t="s">
        <v>230</v>
      </c>
      <c r="J31" s="57" t="s">
        <v>231</v>
      </c>
      <c r="K31" s="57" t="s">
        <v>228</v>
      </c>
      <c r="L31" s="41" t="s">
        <v>232</v>
      </c>
      <c r="M31" s="42">
        <v>1</v>
      </c>
      <c r="N31" s="42">
        <v>1</v>
      </c>
      <c r="O31" s="43">
        <v>1</v>
      </c>
      <c r="P31" s="43">
        <v>1</v>
      </c>
      <c r="Q31" s="25" t="s">
        <v>233</v>
      </c>
      <c r="R31" s="29" t="s">
        <v>234</v>
      </c>
      <c r="S31" s="29" t="s">
        <v>235</v>
      </c>
      <c r="T31" s="30" t="s">
        <v>236</v>
      </c>
      <c r="U31" s="31" t="s">
        <v>237</v>
      </c>
      <c r="V31" s="64">
        <v>0</v>
      </c>
      <c r="W31" s="88">
        <v>0</v>
      </c>
      <c r="X31" s="86">
        <f>IFERROR(IF(W31/V31&gt;100%,100%,W31/V31),0)</f>
        <v>0</v>
      </c>
      <c r="Y31" s="64" t="s">
        <v>65</v>
      </c>
      <c r="Z31" s="64" t="s">
        <v>65</v>
      </c>
      <c r="AA31" s="43">
        <f>M31</f>
        <v>1</v>
      </c>
      <c r="AB31" s="65">
        <v>1</v>
      </c>
      <c r="AC31" s="68">
        <f t="shared" ref="AC31:AC36" si="13">IFERROR(IF(AB31/AA31&gt;100%,100%,AB31/AA31),0)</f>
        <v>1</v>
      </c>
      <c r="AD31" s="21" t="s">
        <v>238</v>
      </c>
      <c r="AE31" s="21" t="s">
        <v>239</v>
      </c>
      <c r="AF31" s="24">
        <f>N31</f>
        <v>1</v>
      </c>
      <c r="AG31" s="21"/>
      <c r="AH31" s="84">
        <f t="shared" ref="AH31:AH35" si="14">IFERROR(IF(AG31/AF31&gt;100%,100%,AG31/AF31),0)</f>
        <v>0</v>
      </c>
      <c r="AI31" s="21"/>
      <c r="AJ31" s="21"/>
      <c r="AK31" s="24">
        <f>O31</f>
        <v>1</v>
      </c>
      <c r="AL31" s="21"/>
      <c r="AM31" s="84">
        <f t="shared" ref="AM31:AM35" si="15">IFERROR(IF(AL31/AK31&gt;100%,100%,AL31/AK31),0)</f>
        <v>0</v>
      </c>
      <c r="AN31" s="21"/>
      <c r="AO31" s="21"/>
      <c r="AP31" s="45">
        <f>P31</f>
        <v>1</v>
      </c>
      <c r="AQ31" s="69">
        <f>IFERROR(AVERAGE(AB31,AG31,AL31)*0.33,0)</f>
        <v>0.33</v>
      </c>
      <c r="AR31" s="68">
        <f t="shared" ref="AR31:AR36" si="16">IFERROR(IF(AQ31/AP31&gt;100%,100%,AQ31/AP31),0)</f>
        <v>0.33</v>
      </c>
      <c r="AS31" s="29" t="s">
        <v>240</v>
      </c>
    </row>
    <row r="32" spans="1:45" s="23" customFormat="1" ht="117">
      <c r="A32" s="25">
        <v>3</v>
      </c>
      <c r="B32" s="21" t="s">
        <v>69</v>
      </c>
      <c r="C32" s="21" t="s">
        <v>208</v>
      </c>
      <c r="D32" s="25" t="s">
        <v>241</v>
      </c>
      <c r="E32" s="21" t="s">
        <v>242</v>
      </c>
      <c r="F32" s="21" t="s">
        <v>211</v>
      </c>
      <c r="G32" s="21" t="s">
        <v>243</v>
      </c>
      <c r="H32" s="21" t="s">
        <v>244</v>
      </c>
      <c r="I32" s="25" t="s">
        <v>245</v>
      </c>
      <c r="J32" s="58" t="s">
        <v>134</v>
      </c>
      <c r="K32" s="57" t="s">
        <v>243</v>
      </c>
      <c r="L32" s="44">
        <v>0</v>
      </c>
      <c r="M32" s="44">
        <v>1</v>
      </c>
      <c r="N32" s="44">
        <v>0</v>
      </c>
      <c r="O32" s="44">
        <v>1</v>
      </c>
      <c r="P32" s="44">
        <v>2</v>
      </c>
      <c r="Q32" s="25" t="s">
        <v>60</v>
      </c>
      <c r="R32" s="29" t="s">
        <v>246</v>
      </c>
      <c r="S32" s="29" t="s">
        <v>246</v>
      </c>
      <c r="T32" s="29" t="s">
        <v>219</v>
      </c>
      <c r="U32" s="29" t="s">
        <v>219</v>
      </c>
      <c r="V32" s="64">
        <v>0</v>
      </c>
      <c r="W32" s="88">
        <v>0</v>
      </c>
      <c r="X32" s="86">
        <f>IFERROR(IF(W32/V32&gt;100%,100%,W32/V32),0)</f>
        <v>0</v>
      </c>
      <c r="Y32" s="64" t="s">
        <v>65</v>
      </c>
      <c r="Z32" s="64" t="s">
        <v>65</v>
      </c>
      <c r="AA32" s="89">
        <f>M32</f>
        <v>1</v>
      </c>
      <c r="AB32" s="59">
        <v>1</v>
      </c>
      <c r="AC32" s="68">
        <f t="shared" si="13"/>
        <v>1</v>
      </c>
      <c r="AD32" s="21" t="s">
        <v>247</v>
      </c>
      <c r="AE32" s="21" t="s">
        <v>248</v>
      </c>
      <c r="AF32" s="22">
        <f>M32</f>
        <v>1</v>
      </c>
      <c r="AG32" s="21"/>
      <c r="AH32" s="84">
        <f t="shared" si="14"/>
        <v>0</v>
      </c>
      <c r="AI32" s="21"/>
      <c r="AJ32" s="21"/>
      <c r="AK32" s="24">
        <f t="shared" ref="AK32:AK34" si="17">O32</f>
        <v>1</v>
      </c>
      <c r="AL32" s="21"/>
      <c r="AM32" s="84">
        <f t="shared" si="15"/>
        <v>0</v>
      </c>
      <c r="AN32" s="21"/>
      <c r="AO32" s="21"/>
      <c r="AP32" s="59">
        <f>P32</f>
        <v>2</v>
      </c>
      <c r="AQ32" s="65">
        <f>IFERROR(AB32+AL32,0)</f>
        <v>1</v>
      </c>
      <c r="AR32" s="68">
        <f t="shared" si="16"/>
        <v>0.5</v>
      </c>
      <c r="AS32" s="29" t="s">
        <v>249</v>
      </c>
    </row>
    <row r="33" spans="1:45" s="23" customFormat="1" ht="150">
      <c r="A33" s="25">
        <v>3</v>
      </c>
      <c r="B33" s="21" t="s">
        <v>69</v>
      </c>
      <c r="C33" s="21" t="s">
        <v>250</v>
      </c>
      <c r="D33" s="25" t="s">
        <v>251</v>
      </c>
      <c r="E33" s="29" t="s">
        <v>252</v>
      </c>
      <c r="F33" s="29" t="s">
        <v>211</v>
      </c>
      <c r="G33" s="29" t="s">
        <v>253</v>
      </c>
      <c r="H33" s="29" t="s">
        <v>254</v>
      </c>
      <c r="I33" s="29" t="s">
        <v>255</v>
      </c>
      <c r="J33" s="57" t="s">
        <v>134</v>
      </c>
      <c r="K33" s="57" t="s">
        <v>256</v>
      </c>
      <c r="L33" s="45">
        <v>1</v>
      </c>
      <c r="M33" s="45">
        <v>0</v>
      </c>
      <c r="N33" s="45">
        <v>0</v>
      </c>
      <c r="O33" s="45">
        <v>0</v>
      </c>
      <c r="P33" s="45">
        <v>1</v>
      </c>
      <c r="Q33" s="25" t="s">
        <v>60</v>
      </c>
      <c r="R33" s="29" t="s">
        <v>257</v>
      </c>
      <c r="S33" s="29" t="s">
        <v>258</v>
      </c>
      <c r="T33" s="29" t="s">
        <v>219</v>
      </c>
      <c r="U33" s="29" t="s">
        <v>259</v>
      </c>
      <c r="V33" s="45">
        <v>1</v>
      </c>
      <c r="W33" s="65">
        <f>5/5</f>
        <v>1</v>
      </c>
      <c r="X33" s="86">
        <f>IFERROR(IF(W33/V33&gt;100%,100%,W33/V33),0)</f>
        <v>1</v>
      </c>
      <c r="Y33" s="21" t="s">
        <v>260</v>
      </c>
      <c r="Z33" s="21" t="s">
        <v>261</v>
      </c>
      <c r="AA33" s="89">
        <f>M33</f>
        <v>0</v>
      </c>
      <c r="AB33" s="65">
        <v>0</v>
      </c>
      <c r="AC33" s="68">
        <f t="shared" si="13"/>
        <v>0</v>
      </c>
      <c r="AD33" s="21" t="s">
        <v>262</v>
      </c>
      <c r="AE33" s="21" t="s">
        <v>263</v>
      </c>
      <c r="AF33" s="22">
        <f>M33</f>
        <v>0</v>
      </c>
      <c r="AG33" s="21"/>
      <c r="AH33" s="84">
        <f t="shared" si="14"/>
        <v>0</v>
      </c>
      <c r="AI33" s="21"/>
      <c r="AJ33" s="21"/>
      <c r="AK33" s="24">
        <f t="shared" si="17"/>
        <v>0</v>
      </c>
      <c r="AL33" s="21"/>
      <c r="AM33" s="84">
        <f>IFERROR(IF(AL33/AK33&gt;100%,100%,AL33/AK33),0)</f>
        <v>0</v>
      </c>
      <c r="AN33" s="21"/>
      <c r="AO33" s="21"/>
      <c r="AP33" s="43">
        <v>1</v>
      </c>
      <c r="AQ33" s="65">
        <f>IFERROR(W33+AB33+AG33+AL33,0)</f>
        <v>1</v>
      </c>
      <c r="AR33" s="68">
        <f t="shared" si="16"/>
        <v>1</v>
      </c>
      <c r="AS33" s="29" t="s">
        <v>264</v>
      </c>
    </row>
    <row r="34" spans="1:45" s="23" customFormat="1" ht="133.5">
      <c r="A34" s="25">
        <v>3</v>
      </c>
      <c r="B34" s="21" t="s">
        <v>69</v>
      </c>
      <c r="C34" s="21" t="s">
        <v>250</v>
      </c>
      <c r="D34" s="25" t="s">
        <v>265</v>
      </c>
      <c r="E34" s="29" t="s">
        <v>266</v>
      </c>
      <c r="F34" s="29" t="s">
        <v>211</v>
      </c>
      <c r="G34" s="29" t="s">
        <v>267</v>
      </c>
      <c r="H34" s="29" t="s">
        <v>268</v>
      </c>
      <c r="I34" s="29" t="s">
        <v>123</v>
      </c>
      <c r="J34" s="57" t="s">
        <v>112</v>
      </c>
      <c r="K34" s="57" t="s">
        <v>267</v>
      </c>
      <c r="L34" s="45">
        <v>1</v>
      </c>
      <c r="M34" s="45">
        <v>1</v>
      </c>
      <c r="N34" s="45">
        <v>1</v>
      </c>
      <c r="O34" s="45">
        <v>1</v>
      </c>
      <c r="P34" s="45">
        <v>1</v>
      </c>
      <c r="Q34" s="25" t="s">
        <v>269</v>
      </c>
      <c r="R34" s="29" t="s">
        <v>270</v>
      </c>
      <c r="S34" s="29" t="s">
        <v>271</v>
      </c>
      <c r="T34" s="29" t="s">
        <v>219</v>
      </c>
      <c r="U34" s="29" t="s">
        <v>259</v>
      </c>
      <c r="V34" s="45">
        <f>L34</f>
        <v>1</v>
      </c>
      <c r="W34" s="65">
        <f>59/75</f>
        <v>0.78666666666666663</v>
      </c>
      <c r="X34" s="86">
        <f>IFERROR(IF(W34/V34&gt;100%,100%,W34/V34),0)</f>
        <v>0.78666666666666663</v>
      </c>
      <c r="Y34" s="21" t="s">
        <v>272</v>
      </c>
      <c r="Z34" s="21" t="s">
        <v>261</v>
      </c>
      <c r="AA34" s="89">
        <f>M34</f>
        <v>1</v>
      </c>
      <c r="AB34" s="65">
        <v>0.87</v>
      </c>
      <c r="AC34" s="68">
        <f t="shared" si="13"/>
        <v>0.87</v>
      </c>
      <c r="AD34" s="21" t="s">
        <v>273</v>
      </c>
      <c r="AE34" s="21" t="s">
        <v>263</v>
      </c>
      <c r="AF34" s="22">
        <f>M34</f>
        <v>1</v>
      </c>
      <c r="AG34" s="21"/>
      <c r="AH34" s="84">
        <f>IFERROR(IF(AG34/AF34&gt;100%,100%,AG34/AF34),0)</f>
        <v>0</v>
      </c>
      <c r="AI34" s="21"/>
      <c r="AJ34" s="21"/>
      <c r="AK34" s="24">
        <f>O34</f>
        <v>1</v>
      </c>
      <c r="AL34" s="21"/>
      <c r="AM34" s="84">
        <f t="shared" si="15"/>
        <v>0</v>
      </c>
      <c r="AN34" s="21"/>
      <c r="AO34" s="21"/>
      <c r="AP34" s="45">
        <f>P34</f>
        <v>1</v>
      </c>
      <c r="AQ34" s="69">
        <f>IFERROR(AVERAGE(W34,AB34,AG34,AL34)*0.5,0)</f>
        <v>0.41416666666666668</v>
      </c>
      <c r="AR34" s="68">
        <f>IFERROR(IF(AQ34/AP34&gt;100%,100%,AQ34/AP34),0)</f>
        <v>0.41416666666666668</v>
      </c>
      <c r="AS34" s="29" t="s">
        <v>274</v>
      </c>
    </row>
    <row r="35" spans="1:45" s="23" customFormat="1" ht="117">
      <c r="A35" s="25">
        <v>3</v>
      </c>
      <c r="B35" s="21" t="s">
        <v>69</v>
      </c>
      <c r="C35" s="21" t="s">
        <v>275</v>
      </c>
      <c r="D35" s="25" t="s">
        <v>276</v>
      </c>
      <c r="E35" s="21" t="s">
        <v>277</v>
      </c>
      <c r="F35" s="29" t="s">
        <v>211</v>
      </c>
      <c r="G35" s="21" t="s">
        <v>278</v>
      </c>
      <c r="H35" s="21" t="s">
        <v>279</v>
      </c>
      <c r="I35" s="21" t="s">
        <v>280</v>
      </c>
      <c r="J35" s="58" t="s">
        <v>134</v>
      </c>
      <c r="K35" s="57" t="s">
        <v>278</v>
      </c>
      <c r="L35" s="46">
        <v>0</v>
      </c>
      <c r="M35" s="46">
        <v>1</v>
      </c>
      <c r="N35" s="46">
        <v>0</v>
      </c>
      <c r="O35" s="46">
        <v>0</v>
      </c>
      <c r="P35" s="47">
        <v>1</v>
      </c>
      <c r="Q35" s="25" t="s">
        <v>60</v>
      </c>
      <c r="R35" s="21" t="s">
        <v>278</v>
      </c>
      <c r="S35" s="21" t="s">
        <v>281</v>
      </c>
      <c r="T35" s="21" t="s">
        <v>219</v>
      </c>
      <c r="U35" s="21" t="s">
        <v>282</v>
      </c>
      <c r="V35" s="64">
        <v>0</v>
      </c>
      <c r="W35" s="88">
        <v>0</v>
      </c>
      <c r="X35" s="86">
        <f>IFERROR(IF(W35/V35&gt;100%,100%,W35/V35),0)</f>
        <v>0</v>
      </c>
      <c r="Y35" s="64" t="s">
        <v>65</v>
      </c>
      <c r="Z35" s="64" t="s">
        <v>65</v>
      </c>
      <c r="AA35" s="89">
        <f>M35</f>
        <v>1</v>
      </c>
      <c r="AB35" s="59">
        <v>1</v>
      </c>
      <c r="AC35" s="68">
        <f t="shared" si="13"/>
        <v>1</v>
      </c>
      <c r="AD35" s="21" t="s">
        <v>283</v>
      </c>
      <c r="AE35" s="21" t="s">
        <v>284</v>
      </c>
      <c r="AF35" s="22">
        <f>N35</f>
        <v>0</v>
      </c>
      <c r="AG35" s="21"/>
      <c r="AH35" s="84">
        <f t="shared" si="14"/>
        <v>0</v>
      </c>
      <c r="AI35" s="21"/>
      <c r="AJ35" s="21"/>
      <c r="AK35" s="24">
        <f t="shared" ref="AK35:AK36" si="18">O35</f>
        <v>0</v>
      </c>
      <c r="AL35" s="21"/>
      <c r="AM35" s="84">
        <f t="shared" si="15"/>
        <v>0</v>
      </c>
      <c r="AN35" s="21"/>
      <c r="AO35" s="21"/>
      <c r="AP35" s="59">
        <f>P35</f>
        <v>1</v>
      </c>
      <c r="AQ35" s="65">
        <f>IFERROR(W35+AB35+AG35+AL35,0)</f>
        <v>1</v>
      </c>
      <c r="AR35" s="68">
        <f t="shared" si="16"/>
        <v>1</v>
      </c>
      <c r="AS35" s="29" t="s">
        <v>285</v>
      </c>
    </row>
    <row r="36" spans="1:45" s="23" customFormat="1" ht="150">
      <c r="A36" s="25">
        <v>3</v>
      </c>
      <c r="B36" s="21" t="s">
        <v>69</v>
      </c>
      <c r="C36" s="21" t="s">
        <v>275</v>
      </c>
      <c r="D36" s="25" t="s">
        <v>286</v>
      </c>
      <c r="E36" s="21" t="s">
        <v>287</v>
      </c>
      <c r="F36" s="29" t="s">
        <v>211</v>
      </c>
      <c r="G36" s="21" t="s">
        <v>288</v>
      </c>
      <c r="H36" s="21" t="s">
        <v>289</v>
      </c>
      <c r="I36" s="21" t="s">
        <v>280</v>
      </c>
      <c r="J36" s="58" t="s">
        <v>134</v>
      </c>
      <c r="K36" s="57" t="s">
        <v>288</v>
      </c>
      <c r="L36" s="47">
        <v>0</v>
      </c>
      <c r="M36" s="47">
        <v>0</v>
      </c>
      <c r="N36" s="47">
        <v>0</v>
      </c>
      <c r="O36" s="47">
        <v>1</v>
      </c>
      <c r="P36" s="47">
        <v>1</v>
      </c>
      <c r="Q36" s="25" t="s">
        <v>60</v>
      </c>
      <c r="R36" s="21" t="s">
        <v>290</v>
      </c>
      <c r="S36" s="21" t="s">
        <v>291</v>
      </c>
      <c r="T36" s="21" t="s">
        <v>219</v>
      </c>
      <c r="U36" s="21" t="s">
        <v>282</v>
      </c>
      <c r="V36" s="64">
        <v>0</v>
      </c>
      <c r="W36" s="88">
        <v>0</v>
      </c>
      <c r="X36" s="86">
        <f>IFERROR(IF(W36/V36&gt;100%,100%,W36/V36),0)</f>
        <v>0</v>
      </c>
      <c r="Y36" s="64" t="s">
        <v>65</v>
      </c>
      <c r="Z36" s="64" t="s">
        <v>65</v>
      </c>
      <c r="AA36" s="89">
        <f>M36</f>
        <v>0</v>
      </c>
      <c r="AB36" s="43">
        <v>0</v>
      </c>
      <c r="AC36" s="68">
        <f t="shared" si="13"/>
        <v>0</v>
      </c>
      <c r="AD36" s="21" t="s">
        <v>262</v>
      </c>
      <c r="AE36" s="21" t="s">
        <v>292</v>
      </c>
      <c r="AF36" s="22">
        <f>N36</f>
        <v>0</v>
      </c>
      <c r="AG36" s="21"/>
      <c r="AH36" s="84">
        <f>IFERROR(IF(AG36/AF36&gt;100%,100%,AG36/AF36),0)</f>
        <v>0</v>
      </c>
      <c r="AI36" s="21"/>
      <c r="AJ36" s="21"/>
      <c r="AK36" s="24">
        <f t="shared" si="18"/>
        <v>1</v>
      </c>
      <c r="AL36" s="21"/>
      <c r="AM36" s="84">
        <f>IFERROR(IF(AL36/AK36&gt;100%,100%,AL36/AK36),0)</f>
        <v>0</v>
      </c>
      <c r="AN36" s="21"/>
      <c r="AO36" s="21"/>
      <c r="AP36" s="59">
        <f>P36</f>
        <v>1</v>
      </c>
      <c r="AQ36" s="65">
        <f>IFERROR(W36+AB36+AG36+AL36,0)</f>
        <v>0</v>
      </c>
      <c r="AR36" s="68">
        <f t="shared" si="16"/>
        <v>0</v>
      </c>
      <c r="AS36" s="29" t="s">
        <v>293</v>
      </c>
    </row>
    <row r="37" spans="1:45" s="4" customFormat="1" ht="17.25">
      <c r="A37" s="9"/>
      <c r="B37" s="9"/>
      <c r="C37" s="9"/>
      <c r="D37" s="9"/>
      <c r="E37" s="10" t="s">
        <v>294</v>
      </c>
      <c r="F37" s="10"/>
      <c r="G37" s="10"/>
      <c r="H37" s="10"/>
      <c r="I37" s="10"/>
      <c r="J37" s="10"/>
      <c r="K37" s="10"/>
      <c r="L37" s="13"/>
      <c r="M37" s="13"/>
      <c r="N37" s="13"/>
      <c r="O37" s="13"/>
      <c r="P37" s="13"/>
      <c r="Q37" s="50"/>
      <c r="R37" s="9"/>
      <c r="S37" s="9"/>
      <c r="T37" s="9"/>
      <c r="U37" s="9"/>
      <c r="V37" s="11"/>
      <c r="W37" s="11"/>
      <c r="X37" s="66">
        <f>AVERAGE(X33,X34)*20%</f>
        <v>0.17866666666666667</v>
      </c>
      <c r="Y37" s="9"/>
      <c r="Z37" s="9"/>
      <c r="AA37" s="13"/>
      <c r="AB37" s="13"/>
      <c r="AC37" s="93">
        <f>AVERAGE(AC30,AC31,AC32,AC34,AC35)*20%</f>
        <v>0.1948</v>
      </c>
      <c r="AD37" s="9"/>
      <c r="AE37" s="9"/>
      <c r="AF37" s="11"/>
      <c r="AG37" s="11"/>
      <c r="AH37" s="66">
        <f>AVERAGE(AH30:AH36)*20%</f>
        <v>0</v>
      </c>
      <c r="AI37" s="9"/>
      <c r="AJ37" s="9"/>
      <c r="AK37" s="11"/>
      <c r="AL37" s="11"/>
      <c r="AM37" s="12">
        <f>AVERAGE(AM30:AM36)*20%</f>
        <v>0</v>
      </c>
      <c r="AN37" s="9"/>
      <c r="AO37" s="9"/>
      <c r="AP37" s="13"/>
      <c r="AQ37" s="13"/>
      <c r="AR37" s="66">
        <f>AVERAGE(AR30,AR31,AR32,AR33,AR34,AR35)*20%</f>
        <v>0.12855555555555556</v>
      </c>
      <c r="AS37" s="9"/>
    </row>
    <row r="38" spans="1:45" s="8" customFormat="1" ht="20.25">
      <c r="A38" s="5"/>
      <c r="B38" s="5"/>
      <c r="C38" s="5"/>
      <c r="D38" s="5"/>
      <c r="E38" s="6" t="s">
        <v>295</v>
      </c>
      <c r="F38" s="5"/>
      <c r="G38" s="5"/>
      <c r="H38" s="5"/>
      <c r="I38" s="5"/>
      <c r="J38" s="5"/>
      <c r="K38" s="5"/>
      <c r="L38" s="14"/>
      <c r="M38" s="14"/>
      <c r="N38" s="14"/>
      <c r="O38" s="14"/>
      <c r="P38" s="14"/>
      <c r="Q38" s="51"/>
      <c r="R38" s="5"/>
      <c r="S38" s="5"/>
      <c r="T38" s="5"/>
      <c r="U38" s="5"/>
      <c r="V38" s="7"/>
      <c r="W38" s="7"/>
      <c r="X38" s="70">
        <f>X29+X37</f>
        <v>0.80563956579195273</v>
      </c>
      <c r="Y38" s="5"/>
      <c r="Z38" s="5"/>
      <c r="AA38" s="14"/>
      <c r="AB38" s="14"/>
      <c r="AC38" s="94">
        <f>AC29+AC37</f>
        <v>0.8648108424908425</v>
      </c>
      <c r="AD38" s="5"/>
      <c r="AE38" s="5"/>
      <c r="AF38" s="7"/>
      <c r="AG38" s="7"/>
      <c r="AH38" s="70">
        <f>AH29+AH37</f>
        <v>0</v>
      </c>
      <c r="AI38" s="5"/>
      <c r="AJ38" s="5"/>
      <c r="AK38" s="7"/>
      <c r="AL38" s="7"/>
      <c r="AM38" s="70">
        <f>AM29+AM37</f>
        <v>0</v>
      </c>
      <c r="AN38" s="5"/>
      <c r="AO38" s="5"/>
      <c r="AP38" s="14"/>
      <c r="AQ38" s="14"/>
      <c r="AR38" s="70">
        <f>AR29+AR37</f>
        <v>0.4967246000186768</v>
      </c>
      <c r="AS38" s="5"/>
    </row>
  </sheetData>
  <mergeCells count="19">
    <mergeCell ref="R11:U12"/>
    <mergeCell ref="F4:K4"/>
    <mergeCell ref="H5:K5"/>
    <mergeCell ref="H6:K6"/>
    <mergeCell ref="H7:K7"/>
    <mergeCell ref="H8:K8"/>
    <mergeCell ref="A11:B12"/>
    <mergeCell ref="C11:C13"/>
    <mergeCell ref="A1:K1"/>
    <mergeCell ref="L1:P1"/>
    <mergeCell ref="D11:F12"/>
    <mergeCell ref="G11:Q12"/>
    <mergeCell ref="A2:K2"/>
    <mergeCell ref="H9:K9"/>
    <mergeCell ref="V11:Z12"/>
    <mergeCell ref="AA11:AE12"/>
    <mergeCell ref="AF11:AJ12"/>
    <mergeCell ref="AK11:AO12"/>
    <mergeCell ref="AP11:AS12"/>
  </mergeCells>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F14:F29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42578125" bestFit="1" customWidth="1"/>
  </cols>
  <sheetData>
    <row r="1" spans="1:1">
      <c r="A1" t="s">
        <v>29</v>
      </c>
    </row>
    <row r="2" spans="1:1">
      <c r="A2" t="s">
        <v>54</v>
      </c>
    </row>
    <row r="3" spans="1:1">
      <c r="A3" t="s">
        <v>120</v>
      </c>
    </row>
    <row r="4" spans="1:1">
      <c r="A4" t="s">
        <v>211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6FE31F52-893C-4AAE-AB4A-AC0BE48FAB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2025-12-23T22:18:35Z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