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PLAN DE GESTION 2023_AL/Alcaldias Locales/16_Puente Aranda/"/>
    </mc:Choice>
  </mc:AlternateContent>
  <xr:revisionPtr revIDLastSave="271" documentId="8_{B0C50E70-9925-4FD6-B934-3CCD87499BDD}" xr6:coauthVersionLast="47" xr6:coauthVersionMax="47" xr10:uidLastSave="{E57E7B7D-08BC-43E0-8EE8-47938673EBC3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1" l="1"/>
  <c r="AQ17" i="1"/>
  <c r="AQ16" i="1"/>
  <c r="AR37" i="1"/>
  <c r="AQ37" i="1"/>
  <c r="AQ38" i="1"/>
  <c r="AM33" i="1" l="1"/>
  <c r="AM34" i="1"/>
  <c r="AM38" i="1"/>
  <c r="AQ23" i="1" l="1"/>
  <c r="AQ20" i="1"/>
  <c r="AQ19" i="1"/>
  <c r="AM28" i="1"/>
  <c r="AQ36" i="1" l="1"/>
  <c r="AQ35" i="1"/>
  <c r="AQ34" i="1"/>
  <c r="AQ33" i="1"/>
  <c r="AQ32" i="1" l="1"/>
  <c r="AQ25" i="1"/>
  <c r="AQ26" i="1"/>
  <c r="AQ27" i="1"/>
  <c r="AQ28" i="1"/>
  <c r="AQ29" i="1"/>
  <c r="AQ30" i="1"/>
  <c r="AQ24" i="1"/>
  <c r="AQ22" i="1"/>
  <c r="AQ21" i="1"/>
  <c r="AP17" i="1" l="1"/>
  <c r="X42" i="1"/>
  <c r="W42" i="1"/>
  <c r="AP38" i="1"/>
  <c r="AR38" i="1" s="1"/>
  <c r="AK38" i="1"/>
  <c r="AF38" i="1"/>
  <c r="AH38" i="1" s="1"/>
  <c r="AA38" i="1"/>
  <c r="AC38" i="1" s="1"/>
  <c r="V38" i="1"/>
  <c r="AP37" i="1"/>
  <c r="AF37" i="1"/>
  <c r="AA37" i="1"/>
  <c r="V37" i="1"/>
  <c r="AP36" i="1"/>
  <c r="AR36" i="1" s="1"/>
  <c r="AK36" i="1"/>
  <c r="AF36" i="1"/>
  <c r="AH36" i="1" s="1"/>
  <c r="AA36" i="1"/>
  <c r="AC36" i="1" s="1"/>
  <c r="V36" i="1"/>
  <c r="AP35" i="1"/>
  <c r="AR35" i="1" s="1"/>
  <c r="AK35" i="1"/>
  <c r="AF35" i="1"/>
  <c r="AA35" i="1"/>
  <c r="AC35" i="1" s="1"/>
  <c r="V35" i="1"/>
  <c r="AP34" i="1"/>
  <c r="AR34" i="1" s="1"/>
  <c r="AK34" i="1"/>
  <c r="AF34" i="1"/>
  <c r="AH34" i="1" s="1"/>
  <c r="AA34" i="1"/>
  <c r="AC34" i="1" s="1"/>
  <c r="V34" i="1"/>
  <c r="AP33" i="1"/>
  <c r="AR33" i="1" s="1"/>
  <c r="AK33" i="1"/>
  <c r="AF33" i="1"/>
  <c r="AH33" i="1" s="1"/>
  <c r="AA33" i="1"/>
  <c r="AC33" i="1" s="1"/>
  <c r="V33" i="1"/>
  <c r="X33" i="1" s="1"/>
  <c r="X39" i="1" s="1"/>
  <c r="AP32" i="1"/>
  <c r="AR32" i="1" s="1"/>
  <c r="AK32" i="1"/>
  <c r="AM32" i="1" s="1"/>
  <c r="AM39" i="1" s="1"/>
  <c r="AF32" i="1"/>
  <c r="AA32" i="1"/>
  <c r="AC32" i="1" s="1"/>
  <c r="V32" i="1"/>
  <c r="P24" i="1"/>
  <c r="P25" i="1"/>
  <c r="P27" i="1"/>
  <c r="P28" i="1"/>
  <c r="AP28" i="1" s="1"/>
  <c r="P29" i="1"/>
  <c r="P30" i="1"/>
  <c r="P26" i="1"/>
  <c r="AH39" i="1" l="1"/>
  <c r="AC39" i="1"/>
  <c r="AR39" i="1"/>
  <c r="AP16" i="1"/>
  <c r="AR16" i="1" s="1"/>
  <c r="AK16" i="1"/>
  <c r="AM16" i="1" s="1"/>
  <c r="AP30" i="1"/>
  <c r="AR30" i="1" s="1"/>
  <c r="AP29" i="1"/>
  <c r="AR29" i="1" s="1"/>
  <c r="AR28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R17" i="1"/>
  <c r="AK30" i="1"/>
  <c r="AM30" i="1" s="1"/>
  <c r="AK29" i="1"/>
  <c r="AM29" i="1" s="1"/>
  <c r="AK28" i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/>
  <c r="AK21" i="1"/>
  <c r="AM21" i="1" s="1"/>
  <c r="AK20" i="1"/>
  <c r="AM20" i="1" s="1"/>
  <c r="AK19" i="1"/>
  <c r="AM19" i="1" s="1"/>
  <c r="AK18" i="1"/>
  <c r="AM18" i="1" s="1"/>
  <c r="AK17" i="1"/>
  <c r="AM17" i="1" s="1"/>
  <c r="AF30" i="1"/>
  <c r="AH30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V30" i="1"/>
  <c r="X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AR31" i="1" l="1"/>
  <c r="AR40" i="1" s="1"/>
  <c r="X31" i="1"/>
  <c r="AM31" i="1"/>
  <c r="AM40" i="1" s="1"/>
  <c r="AH31" i="1"/>
  <c r="AH40" i="1" s="1"/>
  <c r="AC31" i="1"/>
  <c r="AC40" i="1" s="1"/>
  <c r="X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5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5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5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5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5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5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5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5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5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5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4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<sst xmlns="http://schemas.openxmlformats.org/spreadsheetml/2006/main" count="626" uniqueCount="313">
  <si>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</si>
  <si>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>Caso HOLA: 291736</t>
    </r>
  </si>
  <si>
    <t>VIGENCIA DE LA PLANEACIÓN 2023</t>
  </si>
  <si>
    <t>CONTROL DE CAMBIOS</t>
  </si>
  <si>
    <t>VERSIÓN</t>
  </si>
  <si>
    <t>FECHA</t>
  </si>
  <si>
    <t>DESCRIPCIÓN DE LA MODIFICACIÓN</t>
  </si>
  <si>
    <t>27 de enero 2023</t>
  </si>
  <si>
    <t>Publicación del plan de gestión aprobado. Caso HOLA: 292319</t>
  </si>
  <si>
    <t>26 de abril de 2023</t>
  </si>
  <si>
    <t>Para el primer trimteste de la vigencia 2023, el Plan de Gestión de la Alcaldia Local alcanzó un nivel de desempeño del 87 % y del 25 % acumulado para la vigencia. Se corrige responsable de las metas No 8 y de la 13 a la 15 a cargo de la alcaldia Local.</t>
  </si>
  <si>
    <t>22 de junio de 2023</t>
  </si>
  <si>
    <t>De acuerdo con el memorando No 20232200228713 de fecha 20 de junio por medio del cual la Dirección para la Gestión Policiva acepta disminuir el número de actuaciones administrativas a archivar  de 393 a 242  y segun solicitud radicado No 20236630035453 del 30 de mayo de 2023 de  la Alcaldía Local de Puente Aranda, se modifica la magnitud total y programación trimestral de la meta No. 11 Terminar (archivar) actuaciones administrativas activas. Segun caso Hola No 328626</t>
  </si>
  <si>
    <t>31 de julio de 2023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</si>
  <si>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</si>
  <si>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</si>
  <si>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</si>
  <si>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</si>
  <si>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</si>
  <si>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</si>
  <si>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</si>
  <si>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</si>
  <si>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</si>
  <si>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</si>
  <si>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</si>
  <si>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</si>
  <si>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</si>
  <si>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</si>
  <si>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</si>
  <si>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</si>
  <si>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</si>
  <si>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</si>
  <si>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</si>
  <si>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</si>
  <si>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</si>
  <si>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</si>
  <si>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</si>
  <si>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</si>
  <si>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</si>
  <si>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</si>
  <si>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</si>
  <si>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</si>
  <si>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</si>
  <si>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</si>
  <si>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</si>
  <si>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</si>
  <si>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</si>
  <si>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</si>
  <si>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</si>
  <si>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</si>
  <si>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</si>
  <si>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</si>
  <si>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</si>
  <si>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</si>
  <si>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</si>
  <si>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</si>
  <si>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</si>
  <si>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</si>
  <si>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</si>
  <si>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</si>
  <si>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</si>
  <si>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</si>
  <si>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</si>
  <si>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</si>
  <si>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 xml:space="preserve">No programado </t>
  </si>
  <si>
    <t>No programado para el primer trimestre 2023</t>
  </si>
  <si>
    <t xml:space="preserve">No programada </t>
  </si>
  <si>
    <t>La información se toma de los % acumulados entregado el los PDL de los FDL, para el caso de la columna E se toma los % de avance acumulado a corte de 31 de diciembre del Visor Musi publicación oficial en la pagina de planeación distrital en el seguimiento realizado trimestralmente, lo cortes publicado a la fecha son del 31 de marzo del 2023.</t>
  </si>
  <si>
    <t>Reporte Plan de Gestión Alcaldías Locales DGDL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</si>
  <si>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</si>
  <si>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</si>
  <si>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</si>
  <si>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</si>
  <si>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</si>
  <si>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>Eficacia</t>
  </si>
  <si>
    <t>Reporte seguimiento mensual consolidado</t>
  </si>
  <si>
    <t>BOGDATA</t>
  </si>
  <si>
    <t>Al corte de 31 de marzo de 2023, se realizó el pago del 15,1% de las obligaciones por pagar constituidas de la vigencia 2022, se pagaron $2961.385.279.</t>
  </si>
  <si>
    <t xml:space="preserve">Reporte de ejecucion presupuestal con corte a 31 de marzo </t>
  </si>
  <si>
    <t>Reporte enviado por DGDL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</si>
  <si>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</si>
  <si>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</si>
  <si>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</si>
  <si>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</si>
  <si>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El corte de 31 de marzo de 2023, se realizó el pago del 7,9% de las obligaciones por pagar de la vigencia 2021 y anteriores, se pagaron $ 279.894.206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</si>
  <si>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</si>
  <si>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</si>
  <si>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</si>
  <si>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</si>
  <si>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Al corte de 31 de marzo de 2023, se comprometió el 29,35% de la apropiación disponible por valor de $ 13.379.645.944.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</si>
  <si>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</si>
  <si>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</si>
  <si>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</si>
  <si>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</si>
  <si>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Al corte de 31 de marzo de 2023, se giró el 3,16% del valor apropiado por valor de $ 1.441.860.688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</si>
  <si>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</si>
  <si>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</si>
  <si>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</si>
  <si>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</si>
  <si>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</si>
  <si>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</si>
  <si>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</si>
  <si>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</si>
  <si>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SIPSE Local, de los 326  contratos publicados en la plataforma SECOP I y II, lo que representa una ejecución de la meta del 99% para el periodo.</t>
  </si>
  <si>
    <t>7</t>
  </si>
  <si>
    <t>Lograr que el 100% de los contratos registrados en SIPSE-Local se encuentren, dentro del sistema, en estado “ejecución”.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</si>
  <si>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</si>
  <si>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</si>
  <si>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</si>
  <si>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De 335 registros Sipse: 3 se anularon. 316 se encuentran en ejecución 7 terminados  y 9  se encuentran  en trámite.</t>
  </si>
  <si>
    <t xml:space="preserve">Reporte de ejecucion presupuestal con corte a 31 de </t>
  </si>
  <si>
    <t xml:space="preserve">Falta por completar el flujo de 6 procesos que estan en estado suscrito o legalizado. </t>
  </si>
  <si>
    <t>8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</si>
  <si>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</si>
  <si>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</si>
  <si>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</si>
  <si>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</si>
  <si>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 xml:space="preserve">Eficacia </t>
  </si>
  <si>
    <t>Reporte de seguimiento
consolidado</t>
  </si>
  <si>
    <t>Alcaldia  Local</t>
  </si>
  <si>
    <t>Reporte enviado por la DGP</t>
  </si>
  <si>
    <t>Inspección, Vigilancia y Control</t>
  </si>
  <si>
    <t>9</t>
  </si>
  <si>
    <t>Realizar 10.800 impulsos procesales (avocar, rechazar, enviar al competente y todo lo que derive del desarrollo de la actuación) sobre las actuaciones de policía que se encuentran a cargo de las inspecciones de policía.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</si>
  <si>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</si>
  <si>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</si>
  <si>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</si>
  <si>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</si>
  <si>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</si>
  <si>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</si>
  <si>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</si>
  <si>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</si>
  <si>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</si>
  <si>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La alcaldía local realizó 5609 impulsos procesales sobre las actuaciones de policía que se encuentran a cargo de las inspecciones de policía.</t>
  </si>
  <si>
    <t>Reporte IVC</t>
  </si>
  <si>
    <t>10</t>
  </si>
  <si>
    <t>Proferir 2.700 fallos de fondo en primera instancia sobre las actuaciones de policía que se encuentran a cargo de las inspecciones de policía.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</si>
  <si>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</si>
  <si>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</si>
  <si>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</si>
  <si>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</si>
  <si>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 xml:space="preserve">
La alcaldía local profirió 719 fallos de fondo en primera instancia sobre las actuaciones de policía que se encuentran a cargo de las inspecciones de policía.
</t>
  </si>
  <si>
    <t>11</t>
  </si>
  <si>
    <t>Terminar (archivar) 242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</si>
  <si>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</si>
  <si>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</si>
  <si>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</si>
  <si>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</si>
  <si>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</si>
  <si>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La alcaldía local terminó 25 actuaciones administrativas activas</t>
  </si>
  <si>
    <t>12</t>
  </si>
  <si>
    <t>Terminar 250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</si>
  <si>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</si>
  <si>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</si>
  <si>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</si>
  <si>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La alcaldía local terminó 22 actuaciones administrativas en primera instancia</t>
  </si>
  <si>
    <t xml:space="preserve">Reporte IVC </t>
  </si>
  <si>
    <t>13</t>
  </si>
  <si>
    <t>Realizar 50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</si>
  <si>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</si>
  <si>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</si>
  <si>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</si>
  <si>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</si>
  <si>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</si>
  <si>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Alcaldia Local</t>
  </si>
  <si>
    <t>Se realizaron 23  operativos de inspección, vigilancia y control en materia de integridad del espacio público.  Se cumplió con la meta propuesta. Febrero: 5 operativos, marzo:  18 operativos</t>
  </si>
  <si>
    <t xml:space="preserve">Actas opertivos </t>
  </si>
  <si>
    <t>Se realizaron 41 operativos en materia de espacio público, así:
En abril 13, en mayo 18 y en junio 10 operativos</t>
  </si>
  <si>
    <t>41 actas de operativos realizados.</t>
  </si>
  <si>
    <t>14</t>
  </si>
  <si>
    <t>Realizar 162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</si>
  <si>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</si>
  <si>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</si>
  <si>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Se realizaron 51 operativos de inspección, vigilancia y control en materia de actividad económica.  Se cumplió con la meta propuesta: en enero 16 operativos, febrero 12 operativos y marzo 23 operativos.</t>
  </si>
  <si>
    <t xml:space="preserve">Actas operativos </t>
  </si>
  <si>
    <t>Se realizaron 645 operativos en materia de actividad comercial, así:
En abril 223, en mayo 200 y en junio 222 operativos</t>
  </si>
  <si>
    <t>645 actas de operativos realizados.</t>
  </si>
  <si>
    <t>15</t>
  </si>
  <si>
    <t>Realizar 30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</si>
  <si>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</si>
  <si>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</si>
  <si>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Se realizaron 16 operativos en materia de actividad ambiental. Se cumplió con la meta propuesta: En enero: 3 operativos, febrero: 5 operativos y marzo:  8 operativos.</t>
  </si>
  <si>
    <t>Se realizaron 18 operativos en materia ambiental, así:
En abril 5, en mayo 9 y en 4 en junio.</t>
  </si>
  <si>
    <t>18 actas de operativos realizados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</si>
  <si>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</si>
  <si>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</si>
  <si>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</si>
  <si>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</si>
  <si>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</si>
  <si>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</si>
  <si>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</si>
  <si>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</si>
  <si>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</si>
  <si>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</si>
  <si>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</si>
  <si>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</si>
  <si>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</si>
  <si>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</si>
  <si>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</si>
  <si>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</si>
  <si>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La calificación se otorga teniendo en cuenta los siguientes parámetros: 
*Inspección ambiental ( ponderación 60%): La Alcaldía obtiene calificación de   49%.
*Indicadores agua, energía ( ponderación 20%):    información reportada a Marzo 2023
* Reporte consumo de papel ( ponderación 10%):    información reportada a mayo 2023
*Reporte ciclistas ( ponderación 10%): información reportada a Mayo 2023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</si>
  <si>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</si>
  <si>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</si>
  <si>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</si>
  <si>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</si>
  <si>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</si>
  <si>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</si>
  <si>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</si>
  <si>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</si>
  <si>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</si>
  <si>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>La alcaldía local cuenta con 0 acciones de mejora vencidas de las 14 acciones de mejora abiertas, lo que representa una ejecución de la meta del 100%</t>
  </si>
  <si>
    <t>Reporte  MIMEC</t>
  </si>
  <si>
    <t>La alcaldía local cuenta con 0 acciones de mejora vencidas de las 9 acciones de mejora abiertas, lo que representa una ejecución de la meta del 100%</t>
  </si>
  <si>
    <t>Reporte MIMEC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</si>
  <si>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</si>
  <si>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</si>
  <si>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</si>
  <si>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</si>
  <si>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</si>
  <si>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</si>
  <si>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</si>
  <si>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</si>
  <si>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</si>
  <si>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</si>
  <si>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 xml:space="preserve">No. de Requisitos de la Lay 1712 de 2014 de publicación de la información cumplidos en la página web. </t>
  </si>
  <si>
    <t xml:space="preserve">Formato reporte comunicaciones II Trimestre 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</si>
  <si>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</si>
  <si>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</si>
  <si>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</si>
  <si>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</si>
  <si>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Formato Evidencia de Reunión GDI-GPD-F029 diligenciado y presentación realizada</t>
  </si>
  <si>
    <t xml:space="preserve">
Se realizó capacitación el 27 de marzo con los promotores de mejora sobre el Sistema de Gestión.
</t>
  </si>
  <si>
    <t>Capacitación mejora continua del día 17 Mayo de 2023</t>
  </si>
  <si>
    <t>Listado de Asistencia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</si>
  <si>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</si>
  <si>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</si>
  <si>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</si>
  <si>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</si>
  <si>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https://gobiernobogota-my.sharepoint.com/:f:/g/personal/miguel_cardozo_gobiernobogota_gov_co/Em3Cl6hCPQhDioiu_JLgoPYBkPVfsju4ScZS7Z6vKKn1PQ?e=Q2RSJH</t>
  </si>
  <si>
    <t>Jornada de capacitción del Sistema de Gestión del 22 Junio-2023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</si>
  <si>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</si>
  <si>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</si>
  <si>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</si>
  <si>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</si>
  <si>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</si>
  <si>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</si>
  <si>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</si>
  <si>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</si>
  <si>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</si>
  <si>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 xml:space="preserve">
Se atendieron 42  requerimientos ciudadanos de la vigencia 2022, equivalentes al 100% de la meta
</t>
  </si>
  <si>
    <t xml:space="preserve">Debido a las inconsistencias presentadas entre el reporte recibido en los  memorandos 20231300110163 ,20234600272223y 20234600252283 , no se reporta esta meta en este periodo y el mismo se realizara en el proximo periodo de acuerdo con las indicaciones 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</si>
  <si>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</si>
  <si>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</si>
  <si>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</si>
  <si>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</si>
  <si>
    <t xml:space="preserve">
Se atendieron 122 requerimientos ciudadanos de la vigencia 2023, equivalente al 76,25%
</t>
  </si>
  <si>
    <t>Total metas transversales (20%)</t>
  </si>
  <si>
    <t xml:space="preserve">Total plan de gestión </t>
  </si>
  <si>
    <t>No programado</t>
  </si>
  <si>
    <t xml:space="preserve">La alcaldía local cuenta con 0 acciones de mejora vencidas de las 3 acciones de mejora abiertas, lo que representa una ejecución de la meta del 100%. </t>
  </si>
  <si>
    <t xml:space="preserve">Capacitacion del 20 de septiembre </t>
  </si>
  <si>
    <t xml:space="preserve">Listado de asistencia </t>
  </si>
  <si>
    <t>Reporte de la DGL con corte a 30 de junio</t>
  </si>
  <si>
    <t>Se presentó Incumplimiento en Meta Plan Gestión III Trimestre para el indicador: Girar mínimo el 51% del presupuesto comprometido constituido como obligaciones por pagar 2022.</t>
  </si>
  <si>
    <t>Se presentó Incumplimiento en Meta Plan Gestión III Trimestre para el indicador: Girar mínimo el 49% del presupuesto comprometido constituido como obligaciones por pagar 2021 y Vigencias Anteriores y solamente se giró el 29.11%</t>
  </si>
  <si>
    <t>No se cumplió para este período con la meta debido a que solamente se comprometieron recursos  en un  63,26%</t>
  </si>
  <si>
    <t>Se cumplió con la meta propuesta durante este período, de girar mínimo el 30% del presupuesto disponible ya que los giros fueron de un 36%</t>
  </si>
  <si>
    <t>Se realizó el registro en SIPSE  y SECOP  de acuerdo a la meta y reporte de la DGDL</t>
  </si>
  <si>
    <t>De acuerdo al reporte de la DGDL, quedó pendiente registrar un contrato. Por lo que no se cumplió con el 100% previsto.
JUSTIFICACION:
La alcaldía  generó memorando 20236620003573 haciendo solicitud para realizar las modificaciones descritas en el mencionado documento y que se anexa en las evidencias /Sipse 85369. La respuesta al memorandofue la generación  caso hola RF-268301-1-312627, que finalmente no tuvo la solución oportuna y  el NO HAY se venció.</t>
  </si>
  <si>
    <t>Se registró y actualizó el 100% de los proyectos de inversión  para el período de acuerdo a la base de dato adjunta.</t>
  </si>
  <si>
    <t>Para este período e realizaron 5002 impultos procesales sobre las actuaciones de policía que se encuentran a cargo de las 5 inspecciones de policía.</t>
  </si>
  <si>
    <t xml:space="preserve">Se profirieron 604  fallos de fondo en primera instancia sobre las actuaciones de policía que se encuentran a cargo de las 5 inspecciones de policía. </t>
  </si>
  <si>
    <t>Se archivaron 88 actuaciones administrativas.</t>
  </si>
  <si>
    <t>Se terminaron 85 actuaciones administrativas en primera instancia.</t>
  </si>
  <si>
    <t xml:space="preserve">Se realizaron operativos en  Espacio Público:
JULIO:  24 operativos
 AGOSTO:  27 operativos
SEPTIEMBRE:  26 operativos
Consolidado de actas correspondientes operativos de IVC atinentes a recuperación de espacio público 77.
</t>
  </si>
  <si>
    <t>actas de operativos realizados.</t>
  </si>
  <si>
    <t xml:space="preserve">Se realizaron operativos de actividad económica
JULIO:  193 operativos 
 AGOSTO:  170 operativos 
SEPTIEMBRE:  202 operativos 
Consolidado de actas correspondientes a operativos de IVC en materia de actividad comercial 565.
</t>
  </si>
  <si>
    <t>Se realizaron en materia ambiental
JULIO: 11 operativos 
 AGOSTO:   17 operativos 
SEPTIEMBRE:  13 operativos
Consolidado de actas correspondientes operativos de IVC en materia ambiental 41.</t>
  </si>
  <si>
    <t>actas de operativos realizados</t>
  </si>
  <si>
    <t>No  programada ya que la meta se cumplio en el primer trimestre según radicado No 20234600272223*</t>
  </si>
  <si>
    <t xml:space="preserve">Rta a requerimientos ciudadanos memorando NO 20234600272223 </t>
  </si>
  <si>
    <t>Respuesta a requerimientos ciudadanos No 20234600378473</t>
  </si>
  <si>
    <t>Para el tercer   trimestre de la vigencia 2023, el Plan de Gestión de la Alcaldia Local alcanzó un nivel de desempeño del 96,34% y del 78,33% acumulado para la vigencia.</t>
  </si>
  <si>
    <t>Reporte de Requerimientos ciudadanos II Trimestre rádicado No. 20234600252283 y radicado No . 20234600378473</t>
  </si>
  <si>
    <t xml:space="preserve">Seguimiento a meta de requerimientos ciudadanos II Trimestre 2023 Radicado No. 20234600252283.  Respuesta a requerimientos ciudadanos No 20234600378473
</t>
  </si>
  <si>
    <t>31 de octubre de 2023</t>
  </si>
  <si>
    <t>Para el segundo  trimestre de la vigencia 2023, el Plan de Gestión de la Alcaldia Local alcanzó un nivel de desempeño del 94,20% y del 67,32% acumulado para la vigencia.</t>
  </si>
  <si>
    <t>Se realizaron 33 operativos, así:
Octubre 9, noviembre 15 y diciembre 9.</t>
  </si>
  <si>
    <t>Actas de Operativos</t>
  </si>
  <si>
    <t>Se realizaron 100  operativos, así:
Octubre 49, noviembre 44 y diciembre 49.</t>
  </si>
  <si>
    <t>La calificación se otorga teniendo en cuenta los siguientes parámetros:  
*Inspección ambiental ( ponderación 60%): La Alcaldía obtiene calificación de 89%
*Indicadores agua, energía ( ponderación 20%):   información reportada incompleta para las sedes.
* Reporte consumo de papel ( ponderación 10%):   información reportada a noviembre de 2023.
*Reporte ciclistas ( ponderación 10%):   información reportada a diciembre de 2023.</t>
  </si>
  <si>
    <t>Reporte meta ambiental</t>
  </si>
  <si>
    <t xml:space="preserve">La alcaldía local cuenta con cero(0) acciones de mejora vencidas de las 3 acciones de mejora abiertas, lo que representa una ejecución de la meta del 100%. </t>
  </si>
  <si>
    <t>Número de requisitos de la Ley 1712 de 2014 de publicación de la información cumplidos en la página web</t>
  </si>
  <si>
    <t xml:space="preserve">Reporte oficina de comunicaciones </t>
  </si>
  <si>
    <t>Meta no programada</t>
  </si>
  <si>
    <t>Meta no programada para el periodo por haberse cumplido en el primer trimestre</t>
  </si>
  <si>
    <t>Meta No programada</t>
  </si>
  <si>
    <t xml:space="preserve">No programada según radicado No 20244600003393 de la Oficina de atencion a la ciudadania </t>
  </si>
  <si>
    <t>Radicado No 20244600003393 de la Oficina de atencion a la ciudadania</t>
  </si>
  <si>
    <t>Según radicado No 20244600003393 de la Oficina de atencion a la ciudadania se dieron 131 respuestas  de 167 requerimientos ciudadanos  instaurados.</t>
  </si>
  <si>
    <t>El cumplimiento de la meta acumulada para la vigencia 2023 fue de 91,25% de conformidad con lo programado.</t>
  </si>
  <si>
    <t>El cumplimiento de la meta acumulada para la vigencia 2023 fue de 100% de conformidad con lo programado</t>
  </si>
  <si>
    <t>El cumplimiento de la meta acumulada para la vigencia 2023 fue de 95,94% de conformidad con lo programado</t>
  </si>
  <si>
    <t>Reporte Plan de Gestión Alcaldías Locales IVC</t>
  </si>
  <si>
    <t xml:space="preserve">La meta acumulada para la vigencia fue del 100% de acuerdo con lo programado </t>
  </si>
  <si>
    <t xml:space="preserve">La meta acumulada para la vigencia fue del 96,89% de acuerdo con lo programado </t>
  </si>
  <si>
    <t xml:space="preserve">La meta acumulada para la vigencia fue del 99,75% de acuerdo con lo programado </t>
  </si>
  <si>
    <t xml:space="preserve">La meta acumulada para la vigencia fue del 97,51% de acuerdo con lo programado </t>
  </si>
  <si>
    <t>Para el cuarto  trimestre de la vigencia 2023, el Plan de Gestión de la Alcaldia Local alcanzó un nivel de desempeño del 97,46% y del  99,25% acumulado para la vigencia.</t>
  </si>
  <si>
    <t>Reporte Plan de Gestión Alcaldías Locales IVC. Radicado No 20242200025083 y 20242200005113</t>
  </si>
  <si>
    <t>Reporte Plan de Gestión Alcaldías Locales IVC
Radicado No 20242200025083 y 20242200005113</t>
  </si>
  <si>
    <t>30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</si>
</sst>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theme="4"/>
      <name val="Calibri Light"/>
      <family val="2"/>
    </font>
    <font>
      <sz val="11"/>
      <color theme="4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9" fontId="18" fillId="0" borderId="1" xfId="1" applyFont="1" applyBorder="1" applyAlignment="1">
      <alignment horizontal="justify" vertical="center" wrapText="1"/>
    </xf>
    <xf numFmtId="10" fontId="18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justify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10" fontId="6" fillId="3" borderId="1" xfId="0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0" fontId="8" fillId="2" borderId="1" xfId="0" applyNumberFormat="1" applyFont="1" applyFill="1" applyBorder="1" applyAlignment="1">
      <alignment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0" xfId="3" applyAlignment="1">
      <alignment vertical="center" wrapText="1"/>
    </xf>
    <xf numFmtId="9" fontId="18" fillId="0" borderId="12" xfId="1" applyFont="1" applyBorder="1" applyAlignment="1">
      <alignment horizontal="justify" vertical="center" wrapText="1"/>
    </xf>
    <xf numFmtId="9" fontId="18" fillId="0" borderId="1" xfId="1" applyFont="1" applyBorder="1" applyAlignment="1">
      <alignment horizontal="center" vertical="center" wrapText="1"/>
    </xf>
    <xf numFmtId="10" fontId="18" fillId="0" borderId="1" xfId="1" applyNumberFormat="1" applyFont="1" applyFill="1" applyBorder="1" applyAlignment="1">
      <alignment horizontal="justify" vertical="center" wrapText="1"/>
    </xf>
    <xf numFmtId="9" fontId="18" fillId="0" borderId="12" xfId="1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justify" vertical="center" wrapText="1"/>
    </xf>
    <xf numFmtId="164" fontId="1" fillId="9" borderId="1" xfId="0" applyNumberFormat="1" applyFont="1" applyFill="1" applyBorder="1" applyAlignment="1">
      <alignment horizontal="justify" vertical="center" wrapText="1"/>
    </xf>
    <xf numFmtId="10" fontId="1" fillId="9" borderId="1" xfId="0" applyNumberFormat="1" applyFont="1" applyFill="1" applyBorder="1" applyAlignment="1">
      <alignment horizontal="justify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9" fontId="18" fillId="9" borderId="1" xfId="1" applyFont="1" applyFill="1" applyBorder="1" applyAlignment="1">
      <alignment horizontal="justify" vertical="center" wrapText="1"/>
    </xf>
    <xf numFmtId="10" fontId="18" fillId="9" borderId="2" xfId="1" applyNumberFormat="1" applyFont="1" applyFill="1" applyBorder="1" applyAlignment="1">
      <alignment horizontal="justify" vertical="center" wrapText="1"/>
    </xf>
    <xf numFmtId="0" fontId="18" fillId="9" borderId="1" xfId="0" applyFont="1" applyFill="1" applyBorder="1" applyAlignment="1">
      <alignment horizontal="justify" vertical="center" wrapText="1"/>
    </xf>
    <xf numFmtId="0" fontId="14" fillId="0" borderId="0" xfId="0" applyFont="1"/>
    <xf numFmtId="0" fontId="1" fillId="9" borderId="15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64" fontId="1" fillId="9" borderId="1" xfId="1" applyNumberFormat="1" applyFont="1" applyFill="1" applyBorder="1" applyAlignment="1">
      <alignment horizontal="justify" vertical="center" wrapText="1"/>
    </xf>
    <xf numFmtId="10" fontId="18" fillId="9" borderId="1" xfId="1" applyNumberFormat="1" applyFont="1" applyFill="1" applyBorder="1" applyAlignment="1">
      <alignment horizontal="justify" vertical="center" wrapText="1"/>
    </xf>
    <xf numFmtId="164" fontId="18" fillId="9" borderId="1" xfId="1" applyNumberFormat="1" applyFont="1" applyFill="1" applyBorder="1" applyAlignment="1">
      <alignment horizontal="justify" vertical="center" wrapText="1"/>
    </xf>
    <xf numFmtId="1" fontId="18" fillId="0" borderId="1" xfId="1" applyNumberFormat="1" applyFont="1" applyBorder="1" applyAlignment="1">
      <alignment horizontal="justify" vertical="center" wrapText="1"/>
    </xf>
    <xf numFmtId="164" fontId="18" fillId="9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0" fontId="1" fillId="9" borderId="1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Hyperlink" xfId="3" xr:uid="{00000000-000B-0000-0000-000008000000}"/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personal/miguel_cardozo_gobiernobogota_gov_co/Em3Cl6hCPQhDioiu_JLgoPYBkPVfsju4ScZS7Z6vKKn1PQ?e=Q2RSJ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1"/>
  <sheetViews>
    <sheetView tabSelected="1" topLeftCell="AA28" zoomScale="60" zoomScaleNormal="60" workbookViewId="0">
      <selection activeCell="H11" sqref="H11:K11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29" customFormat="1" ht="70.5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 t="s">
        <v>1</v>
      </c>
      <c r="M1" s="120"/>
      <c r="N1" s="120"/>
      <c r="O1" s="120"/>
      <c r="P1" s="120"/>
    </row>
    <row r="2" spans="1:45" s="31" customFormat="1" ht="23.45" customHeight="1" x14ac:dyDescent="0.25">
      <c r="A2" s="122" t="s">
        <v>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30"/>
      <c r="M2" s="30"/>
      <c r="N2" s="30"/>
      <c r="O2" s="30"/>
      <c r="P2" s="30"/>
    </row>
    <row r="3" spans="1:45" s="29" customFormat="1" x14ac:dyDescent="0.25"/>
    <row r="4" spans="1:45" s="29" customFormat="1" ht="29.1" customHeight="1" x14ac:dyDescent="0.25">
      <c r="F4" s="112" t="s">
        <v>3</v>
      </c>
      <c r="G4" s="113"/>
      <c r="H4" s="113"/>
      <c r="I4" s="113"/>
      <c r="J4" s="113"/>
      <c r="K4" s="114"/>
    </row>
    <row r="5" spans="1:45" s="29" customFormat="1" ht="15" customHeight="1" x14ac:dyDescent="0.25">
      <c r="F5" s="2" t="s">
        <v>4</v>
      </c>
      <c r="G5" s="2" t="s">
        <v>5</v>
      </c>
      <c r="H5" s="112" t="s">
        <v>6</v>
      </c>
      <c r="I5" s="113"/>
      <c r="J5" s="113"/>
      <c r="K5" s="114"/>
    </row>
    <row r="6" spans="1:45" s="29" customFormat="1" x14ac:dyDescent="0.25">
      <c r="F6" s="32">
        <v>1</v>
      </c>
      <c r="G6" s="32" t="s">
        <v>7</v>
      </c>
      <c r="H6" s="115" t="s">
        <v>8</v>
      </c>
      <c r="I6" s="115"/>
      <c r="J6" s="115"/>
      <c r="K6" s="115"/>
    </row>
    <row r="7" spans="1:45" s="29" customFormat="1" ht="81.75" customHeight="1" x14ac:dyDescent="0.25">
      <c r="F7" s="32">
        <v>2</v>
      </c>
      <c r="G7" s="32" t="s">
        <v>9</v>
      </c>
      <c r="H7" s="116" t="s">
        <v>10</v>
      </c>
      <c r="I7" s="115"/>
      <c r="J7" s="115"/>
      <c r="K7" s="115"/>
    </row>
    <row r="8" spans="1:45" s="29" customFormat="1" ht="108.75" customHeight="1" x14ac:dyDescent="0.25">
      <c r="F8" s="83">
        <v>3</v>
      </c>
      <c r="G8" s="83" t="s">
        <v>11</v>
      </c>
      <c r="H8" s="117" t="s">
        <v>12</v>
      </c>
      <c r="I8" s="117"/>
      <c r="J8" s="117"/>
      <c r="K8" s="117"/>
    </row>
    <row r="9" spans="1:45" s="29" customFormat="1" ht="63.75" customHeight="1" x14ac:dyDescent="0.25">
      <c r="F9" s="102">
        <v>4</v>
      </c>
      <c r="G9" s="102" t="s">
        <v>13</v>
      </c>
      <c r="H9" s="124" t="s">
        <v>286</v>
      </c>
      <c r="I9" s="124"/>
      <c r="J9" s="124"/>
      <c r="K9" s="124"/>
    </row>
    <row r="10" spans="1:45" s="29" customFormat="1" ht="78.75" customHeight="1" x14ac:dyDescent="0.25">
      <c r="F10" s="32">
        <v>5</v>
      </c>
      <c r="G10" s="32" t="s">
        <v>285</v>
      </c>
      <c r="H10" s="125" t="s">
        <v>282</v>
      </c>
      <c r="I10" s="125"/>
      <c r="J10" s="125"/>
      <c r="K10" s="125"/>
    </row>
    <row r="11" spans="1:45" s="29" customFormat="1" ht="78.75" customHeight="1" x14ac:dyDescent="0.25">
      <c r="F11" s="32">
        <v>6</v>
      </c>
      <c r="G11" s="32" t="s">
        <v>312</v>
      </c>
      <c r="H11" s="125" t="s">
        <v>309</v>
      </c>
      <c r="I11" s="125"/>
      <c r="J11" s="125"/>
      <c r="K11" s="125"/>
    </row>
    <row r="12" spans="1:45" s="29" customFormat="1" x14ac:dyDescent="0.25"/>
    <row r="13" spans="1:45" ht="14.45" customHeight="1" x14ac:dyDescent="0.25">
      <c r="A13" s="111" t="s">
        <v>14</v>
      </c>
      <c r="B13" s="111"/>
      <c r="C13" s="111" t="s">
        <v>15</v>
      </c>
      <c r="D13" s="111" t="s">
        <v>16</v>
      </c>
      <c r="E13" s="111"/>
      <c r="F13" s="111"/>
      <c r="G13" s="121" t="s">
        <v>17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11" t="s">
        <v>18</v>
      </c>
      <c r="S13" s="111"/>
      <c r="T13" s="111"/>
      <c r="U13" s="111"/>
      <c r="V13" s="126" t="s">
        <v>19</v>
      </c>
      <c r="W13" s="127"/>
      <c r="X13" s="127"/>
      <c r="Y13" s="127"/>
      <c r="Z13" s="128"/>
      <c r="AA13" s="132" t="s">
        <v>20</v>
      </c>
      <c r="AB13" s="133"/>
      <c r="AC13" s="133"/>
      <c r="AD13" s="133"/>
      <c r="AE13" s="134"/>
      <c r="AF13" s="138" t="s">
        <v>21</v>
      </c>
      <c r="AG13" s="139"/>
      <c r="AH13" s="139"/>
      <c r="AI13" s="139"/>
      <c r="AJ13" s="140"/>
      <c r="AK13" s="144" t="s">
        <v>22</v>
      </c>
      <c r="AL13" s="145"/>
      <c r="AM13" s="145"/>
      <c r="AN13" s="145"/>
      <c r="AO13" s="146"/>
      <c r="AP13" s="150" t="s">
        <v>23</v>
      </c>
      <c r="AQ13" s="151"/>
      <c r="AR13" s="151"/>
      <c r="AS13" s="152"/>
    </row>
    <row r="14" spans="1:45" ht="14.45" customHeight="1" x14ac:dyDescent="0.25">
      <c r="A14" s="111"/>
      <c r="B14" s="111"/>
      <c r="C14" s="111"/>
      <c r="D14" s="111"/>
      <c r="E14" s="111"/>
      <c r="F14" s="11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11"/>
      <c r="S14" s="111"/>
      <c r="T14" s="111"/>
      <c r="U14" s="111"/>
      <c r="V14" s="129"/>
      <c r="W14" s="130"/>
      <c r="X14" s="130"/>
      <c r="Y14" s="130"/>
      <c r="Z14" s="131"/>
      <c r="AA14" s="135"/>
      <c r="AB14" s="136"/>
      <c r="AC14" s="136"/>
      <c r="AD14" s="136"/>
      <c r="AE14" s="137"/>
      <c r="AF14" s="141"/>
      <c r="AG14" s="142"/>
      <c r="AH14" s="142"/>
      <c r="AI14" s="142"/>
      <c r="AJ14" s="143"/>
      <c r="AK14" s="147"/>
      <c r="AL14" s="148"/>
      <c r="AM14" s="148"/>
      <c r="AN14" s="148"/>
      <c r="AO14" s="149"/>
      <c r="AP14" s="153"/>
      <c r="AQ14" s="154"/>
      <c r="AR14" s="154"/>
      <c r="AS14" s="155"/>
    </row>
    <row r="15" spans="1:45" ht="45.75" thickBot="1" x14ac:dyDescent="0.3">
      <c r="A15" s="2" t="s">
        <v>24</v>
      </c>
      <c r="B15" s="2" t="s">
        <v>25</v>
      </c>
      <c r="C15" s="111"/>
      <c r="D15" s="2" t="s">
        <v>26</v>
      </c>
      <c r="E15" s="2" t="s">
        <v>27</v>
      </c>
      <c r="F15" s="2" t="s">
        <v>28</v>
      </c>
      <c r="G15" s="18" t="s">
        <v>29</v>
      </c>
      <c r="H15" s="18" t="s">
        <v>30</v>
      </c>
      <c r="I15" s="18" t="s">
        <v>31</v>
      </c>
      <c r="J15" s="18" t="s">
        <v>32</v>
      </c>
      <c r="K15" s="18" t="s">
        <v>33</v>
      </c>
      <c r="L15" s="18" t="s">
        <v>34</v>
      </c>
      <c r="M15" s="18" t="s">
        <v>35</v>
      </c>
      <c r="N15" s="18" t="s">
        <v>36</v>
      </c>
      <c r="O15" s="18" t="s">
        <v>37</v>
      </c>
      <c r="P15" s="18" t="s">
        <v>38</v>
      </c>
      <c r="Q15" s="18" t="s">
        <v>39</v>
      </c>
      <c r="R15" s="2" t="s">
        <v>40</v>
      </c>
      <c r="S15" s="2" t="s">
        <v>41</v>
      </c>
      <c r="T15" s="2" t="s">
        <v>42</v>
      </c>
      <c r="U15" s="2" t="s">
        <v>43</v>
      </c>
      <c r="V15" s="3" t="s">
        <v>44</v>
      </c>
      <c r="W15" s="3" t="s">
        <v>45</v>
      </c>
      <c r="X15" s="3" t="s">
        <v>46</v>
      </c>
      <c r="Y15" s="3" t="s">
        <v>47</v>
      </c>
      <c r="Z15" s="3" t="s">
        <v>48</v>
      </c>
      <c r="AA15" s="21" t="s">
        <v>44</v>
      </c>
      <c r="AB15" s="21" t="s">
        <v>45</v>
      </c>
      <c r="AC15" s="21" t="s">
        <v>46</v>
      </c>
      <c r="AD15" s="21" t="s">
        <v>47</v>
      </c>
      <c r="AE15" s="21" t="s">
        <v>48</v>
      </c>
      <c r="AF15" s="22" t="s">
        <v>44</v>
      </c>
      <c r="AG15" s="22" t="s">
        <v>45</v>
      </c>
      <c r="AH15" s="22" t="s">
        <v>46</v>
      </c>
      <c r="AI15" s="22" t="s">
        <v>47</v>
      </c>
      <c r="AJ15" s="22" t="s">
        <v>48</v>
      </c>
      <c r="AK15" s="23" t="s">
        <v>44</v>
      </c>
      <c r="AL15" s="23" t="s">
        <v>45</v>
      </c>
      <c r="AM15" s="23" t="s">
        <v>46</v>
      </c>
      <c r="AN15" s="23" t="s">
        <v>47</v>
      </c>
      <c r="AO15" s="23" t="s">
        <v>48</v>
      </c>
      <c r="AP15" s="4" t="s">
        <v>44</v>
      </c>
      <c r="AQ15" s="4" t="s">
        <v>45</v>
      </c>
      <c r="AR15" s="4" t="s">
        <v>46</v>
      </c>
      <c r="AS15" s="4" t="s">
        <v>47</v>
      </c>
    </row>
    <row r="16" spans="1:45" s="27" customFormat="1" ht="165" x14ac:dyDescent="0.25">
      <c r="A16" s="20">
        <v>4</v>
      </c>
      <c r="B16" s="19" t="s">
        <v>49</v>
      </c>
      <c r="C16" s="20" t="s">
        <v>50</v>
      </c>
      <c r="D16" s="24" t="s">
        <v>51</v>
      </c>
      <c r="E16" s="19" t="s">
        <v>52</v>
      </c>
      <c r="F16" s="19" t="s">
        <v>53</v>
      </c>
      <c r="G16" s="19" t="s">
        <v>54</v>
      </c>
      <c r="H16" s="39" t="s">
        <v>55</v>
      </c>
      <c r="I16" s="33" t="s">
        <v>56</v>
      </c>
      <c r="J16" s="34" t="s">
        <v>57</v>
      </c>
      <c r="K16" s="42" t="s">
        <v>58</v>
      </c>
      <c r="L16" s="40">
        <v>0</v>
      </c>
      <c r="M16" s="40">
        <v>0.4</v>
      </c>
      <c r="N16" s="40">
        <v>0.48</v>
      </c>
      <c r="O16" s="40">
        <v>0.55000000000000004</v>
      </c>
      <c r="P16" s="40">
        <v>0.55000000000000004</v>
      </c>
      <c r="Q16" s="43" t="s">
        <v>59</v>
      </c>
      <c r="R16" s="47" t="s">
        <v>60</v>
      </c>
      <c r="S16" s="39" t="s">
        <v>61</v>
      </c>
      <c r="T16" s="42" t="s">
        <v>62</v>
      </c>
      <c r="U16" s="52" t="s">
        <v>63</v>
      </c>
      <c r="V16" s="55">
        <f t="shared" ref="V16:V30" si="0">L16</f>
        <v>0</v>
      </c>
      <c r="W16" s="19" t="s">
        <v>64</v>
      </c>
      <c r="X16" s="57" t="s">
        <v>64</v>
      </c>
      <c r="Y16" s="19" t="s">
        <v>65</v>
      </c>
      <c r="Z16" s="19" t="s">
        <v>66</v>
      </c>
      <c r="AA16" s="55">
        <f t="shared" ref="AA16:AA30" si="1">M16</f>
        <v>0.4</v>
      </c>
      <c r="AB16" s="56">
        <v>0.435</v>
      </c>
      <c r="AC16" s="57">
        <f>IF(AB16/AA16&gt;100%,100%,AB16/AA16)</f>
        <v>1</v>
      </c>
      <c r="AD16" s="85" t="s">
        <v>67</v>
      </c>
      <c r="AE16" s="20" t="s">
        <v>68</v>
      </c>
      <c r="AF16" s="103">
        <f t="shared" ref="AF16:AF30" si="2">N16</f>
        <v>0.48</v>
      </c>
      <c r="AG16" s="105">
        <v>0.48699999999999999</v>
      </c>
      <c r="AH16" s="57">
        <f>IF(AG16/AF16&gt;100%,100%,AG16/AF16)</f>
        <v>1</v>
      </c>
      <c r="AI16" s="19" t="s">
        <v>262</v>
      </c>
      <c r="AJ16" s="19" t="s">
        <v>68</v>
      </c>
      <c r="AK16" s="103">
        <f t="shared" ref="AK16:AK30" si="3">O16</f>
        <v>0.55000000000000004</v>
      </c>
      <c r="AL16" s="56">
        <v>0.56000000000000005</v>
      </c>
      <c r="AM16" s="57">
        <f>IF(AL16/AK16&gt;100%,100%,AL16/AK16)</f>
        <v>1</v>
      </c>
      <c r="AN16" s="84" t="s">
        <v>68</v>
      </c>
      <c r="AO16" s="84" t="s">
        <v>68</v>
      </c>
      <c r="AP16" s="55">
        <f t="shared" ref="AP16:AP30" si="4">P16</f>
        <v>0.55000000000000004</v>
      </c>
      <c r="AQ16" s="56">
        <f>AL16</f>
        <v>0.56000000000000005</v>
      </c>
      <c r="AR16" s="57">
        <f>IF(AQ16/AP16&gt;100%,100%,AQ16/AP16)</f>
        <v>1</v>
      </c>
      <c r="AS16" s="85" t="s">
        <v>305</v>
      </c>
    </row>
    <row r="17" spans="1:45" s="27" customFormat="1" ht="90" x14ac:dyDescent="0.25">
      <c r="A17" s="20">
        <v>4</v>
      </c>
      <c r="B17" s="19" t="s">
        <v>49</v>
      </c>
      <c r="C17" s="20" t="s">
        <v>69</v>
      </c>
      <c r="D17" s="24" t="s">
        <v>70</v>
      </c>
      <c r="E17" s="19" t="s">
        <v>71</v>
      </c>
      <c r="F17" s="19" t="s">
        <v>53</v>
      </c>
      <c r="G17" s="19" t="s">
        <v>72</v>
      </c>
      <c r="H17" s="35" t="s">
        <v>73</v>
      </c>
      <c r="I17" s="36">
        <v>0.6</v>
      </c>
      <c r="J17" s="37" t="s">
        <v>57</v>
      </c>
      <c r="K17" s="42" t="s">
        <v>58</v>
      </c>
      <c r="L17" s="44">
        <v>0.12</v>
      </c>
      <c r="M17" s="44">
        <v>0.35</v>
      </c>
      <c r="N17" s="44">
        <v>0.51</v>
      </c>
      <c r="O17" s="44">
        <v>0.72</v>
      </c>
      <c r="P17" s="44">
        <v>0.72</v>
      </c>
      <c r="Q17" s="45" t="s">
        <v>74</v>
      </c>
      <c r="R17" s="48" t="s">
        <v>75</v>
      </c>
      <c r="S17" s="35" t="s">
        <v>76</v>
      </c>
      <c r="T17" s="42" t="s">
        <v>62</v>
      </c>
      <c r="U17" s="46" t="s">
        <v>63</v>
      </c>
      <c r="V17" s="55">
        <f t="shared" si="0"/>
        <v>0.12</v>
      </c>
      <c r="W17" s="57">
        <v>0.151</v>
      </c>
      <c r="X17" s="57">
        <f t="shared" ref="X17:X30" si="5">IF(W17/V17&gt;100%,100%,W17/V17)</f>
        <v>1</v>
      </c>
      <c r="Y17" s="19" t="s">
        <v>77</v>
      </c>
      <c r="Z17" s="19" t="s">
        <v>78</v>
      </c>
      <c r="AA17" s="55">
        <f t="shared" si="1"/>
        <v>0.35</v>
      </c>
      <c r="AB17" s="56">
        <v>0.33100000000000002</v>
      </c>
      <c r="AC17" s="57">
        <f t="shared" ref="AC17:AC30" si="6">IF(AB17/AA17&gt;100%,100%,AB17/AA17)</f>
        <v>0.94571428571428584</v>
      </c>
      <c r="AD17" s="19" t="s">
        <v>79</v>
      </c>
      <c r="AE17" s="20" t="s">
        <v>68</v>
      </c>
      <c r="AF17" s="103">
        <f t="shared" si="2"/>
        <v>0.51</v>
      </c>
      <c r="AG17" s="105">
        <v>0.96109999999999995</v>
      </c>
      <c r="AH17" s="57">
        <f t="shared" ref="AH17:AH30" si="7">IF(AG17/AF17&gt;100%,100%,AG17/AF17)</f>
        <v>1</v>
      </c>
      <c r="AI17" s="19" t="s">
        <v>263</v>
      </c>
      <c r="AJ17" s="19" t="s">
        <v>68</v>
      </c>
      <c r="AK17" s="103">
        <f t="shared" si="3"/>
        <v>0.72</v>
      </c>
      <c r="AL17" s="57">
        <v>0.6976</v>
      </c>
      <c r="AM17" s="57">
        <f t="shared" ref="AM17:AM30" si="8">IF(AL17/AK17&gt;100%,100%,AL17/AK17)</f>
        <v>0.96888888888888891</v>
      </c>
      <c r="AN17" s="84" t="s">
        <v>68</v>
      </c>
      <c r="AO17" s="84" t="s">
        <v>68</v>
      </c>
      <c r="AP17" s="55">
        <f>P17</f>
        <v>0.72</v>
      </c>
      <c r="AQ17" s="57">
        <f>AL17</f>
        <v>0.6976</v>
      </c>
      <c r="AR17" s="57">
        <f t="shared" ref="AR17:AR28" si="9">IF(AQ17/AP17&gt;100%,100%,AQ17/AP17)</f>
        <v>0.96888888888888891</v>
      </c>
      <c r="AS17" s="19" t="s">
        <v>306</v>
      </c>
    </row>
    <row r="18" spans="1:45" s="27" customFormat="1" ht="105" x14ac:dyDescent="0.25">
      <c r="A18" s="20">
        <v>4</v>
      </c>
      <c r="B18" s="19" t="s">
        <v>49</v>
      </c>
      <c r="C18" s="20" t="s">
        <v>69</v>
      </c>
      <c r="D18" s="24" t="s">
        <v>80</v>
      </c>
      <c r="E18" s="19" t="s">
        <v>81</v>
      </c>
      <c r="F18" s="19" t="s">
        <v>53</v>
      </c>
      <c r="G18" s="19" t="s">
        <v>82</v>
      </c>
      <c r="H18" s="35" t="s">
        <v>83</v>
      </c>
      <c r="I18" s="36">
        <v>0.6</v>
      </c>
      <c r="J18" s="37" t="s">
        <v>57</v>
      </c>
      <c r="K18" s="42" t="s">
        <v>58</v>
      </c>
      <c r="L18" s="40">
        <v>0.12</v>
      </c>
      <c r="M18" s="40">
        <v>0.3</v>
      </c>
      <c r="N18" s="40">
        <v>0.49</v>
      </c>
      <c r="O18" s="40">
        <v>0.7</v>
      </c>
      <c r="P18" s="40">
        <v>0.7</v>
      </c>
      <c r="Q18" s="45" t="s">
        <v>74</v>
      </c>
      <c r="R18" s="48" t="s">
        <v>75</v>
      </c>
      <c r="S18" s="35" t="s">
        <v>76</v>
      </c>
      <c r="T18" s="42" t="s">
        <v>62</v>
      </c>
      <c r="U18" s="46" t="s">
        <v>63</v>
      </c>
      <c r="V18" s="55">
        <f t="shared" si="0"/>
        <v>0.12</v>
      </c>
      <c r="W18" s="57">
        <v>7.9000000000000001E-2</v>
      </c>
      <c r="X18" s="57">
        <f t="shared" si="5"/>
        <v>0.65833333333333333</v>
      </c>
      <c r="Y18" s="19" t="s">
        <v>84</v>
      </c>
      <c r="Z18" s="19" t="s">
        <v>78</v>
      </c>
      <c r="AA18" s="55">
        <f t="shared" si="1"/>
        <v>0.3</v>
      </c>
      <c r="AB18" s="56">
        <v>0.216</v>
      </c>
      <c r="AC18" s="57">
        <f t="shared" si="6"/>
        <v>0.72</v>
      </c>
      <c r="AD18" s="19" t="s">
        <v>79</v>
      </c>
      <c r="AE18" s="20" t="s">
        <v>68</v>
      </c>
      <c r="AF18" s="103">
        <f t="shared" si="2"/>
        <v>0.49</v>
      </c>
      <c r="AG18" s="105">
        <v>0.29110000000000003</v>
      </c>
      <c r="AH18" s="57">
        <f t="shared" si="7"/>
        <v>0.59408163265306124</v>
      </c>
      <c r="AI18" s="19" t="s">
        <v>264</v>
      </c>
      <c r="AJ18" s="19" t="s">
        <v>68</v>
      </c>
      <c r="AK18" s="103">
        <f t="shared" si="3"/>
        <v>0.7</v>
      </c>
      <c r="AL18" s="57">
        <v>0.81740000000000002</v>
      </c>
      <c r="AM18" s="57">
        <f t="shared" si="8"/>
        <v>1</v>
      </c>
      <c r="AN18" s="84" t="s">
        <v>68</v>
      </c>
      <c r="AO18" s="84" t="s">
        <v>68</v>
      </c>
      <c r="AP18" s="55">
        <f t="shared" si="4"/>
        <v>0.7</v>
      </c>
      <c r="AQ18" s="57">
        <f>AL18</f>
        <v>0.81740000000000002</v>
      </c>
      <c r="AR18" s="57">
        <f t="shared" si="9"/>
        <v>1</v>
      </c>
      <c r="AS18" s="19" t="s">
        <v>305</v>
      </c>
    </row>
    <row r="19" spans="1:45" s="27" customFormat="1" ht="90" x14ac:dyDescent="0.25">
      <c r="A19" s="20">
        <v>4</v>
      </c>
      <c r="B19" s="19" t="s">
        <v>49</v>
      </c>
      <c r="C19" s="20" t="s">
        <v>69</v>
      </c>
      <c r="D19" s="24" t="s">
        <v>85</v>
      </c>
      <c r="E19" s="19" t="s">
        <v>86</v>
      </c>
      <c r="F19" s="19" t="s">
        <v>53</v>
      </c>
      <c r="G19" s="19" t="s">
        <v>87</v>
      </c>
      <c r="H19" s="35" t="s">
        <v>88</v>
      </c>
      <c r="I19" s="38">
        <v>0.96489999999999998</v>
      </c>
      <c r="J19" s="37" t="s">
        <v>57</v>
      </c>
      <c r="K19" s="42" t="s">
        <v>58</v>
      </c>
      <c r="L19" s="40">
        <v>0.25</v>
      </c>
      <c r="M19" s="40">
        <v>0.5</v>
      </c>
      <c r="N19" s="40">
        <v>0.7</v>
      </c>
      <c r="O19" s="54">
        <v>0.98499999999999999</v>
      </c>
      <c r="P19" s="54">
        <v>0.98499999999999999</v>
      </c>
      <c r="Q19" s="45" t="s">
        <v>74</v>
      </c>
      <c r="R19" s="48" t="s">
        <v>75</v>
      </c>
      <c r="S19" s="35" t="s">
        <v>76</v>
      </c>
      <c r="T19" s="42" t="s">
        <v>62</v>
      </c>
      <c r="U19" s="46" t="s">
        <v>63</v>
      </c>
      <c r="V19" s="55">
        <f t="shared" si="0"/>
        <v>0.25</v>
      </c>
      <c r="W19" s="57">
        <v>0.29349999999999998</v>
      </c>
      <c r="X19" s="57">
        <f t="shared" si="5"/>
        <v>1</v>
      </c>
      <c r="Y19" s="19" t="s">
        <v>89</v>
      </c>
      <c r="Z19" s="19" t="s">
        <v>78</v>
      </c>
      <c r="AA19" s="55">
        <f t="shared" si="1"/>
        <v>0.5</v>
      </c>
      <c r="AB19" s="56">
        <v>0.54810000000000003</v>
      </c>
      <c r="AC19" s="57">
        <f t="shared" si="6"/>
        <v>1</v>
      </c>
      <c r="AD19" s="19" t="s">
        <v>79</v>
      </c>
      <c r="AE19" s="20" t="s">
        <v>68</v>
      </c>
      <c r="AF19" s="103">
        <f t="shared" si="2"/>
        <v>0.7</v>
      </c>
      <c r="AG19" s="105">
        <v>0.63</v>
      </c>
      <c r="AH19" s="57">
        <f t="shared" si="7"/>
        <v>0.9</v>
      </c>
      <c r="AI19" s="19" t="s">
        <v>265</v>
      </c>
      <c r="AJ19" s="19" t="s">
        <v>68</v>
      </c>
      <c r="AK19" s="103">
        <f t="shared" si="3"/>
        <v>0.98499999999999999</v>
      </c>
      <c r="AL19" s="56">
        <v>1</v>
      </c>
      <c r="AM19" s="57">
        <f t="shared" si="8"/>
        <v>1</v>
      </c>
      <c r="AN19" s="84" t="s">
        <v>68</v>
      </c>
      <c r="AO19" s="84" t="s">
        <v>68</v>
      </c>
      <c r="AP19" s="55">
        <f t="shared" si="4"/>
        <v>0.98499999999999999</v>
      </c>
      <c r="AQ19" s="56">
        <f>AL19</f>
        <v>1</v>
      </c>
      <c r="AR19" s="57">
        <f>IF(AQ19/AP19&gt;100%,100%,AQ19/AP19)</f>
        <v>1</v>
      </c>
      <c r="AS19" s="19" t="s">
        <v>305</v>
      </c>
    </row>
    <row r="20" spans="1:45" s="27" customFormat="1" ht="90" x14ac:dyDescent="0.25">
      <c r="A20" s="20">
        <v>4</v>
      </c>
      <c r="B20" s="19" t="s">
        <v>49</v>
      </c>
      <c r="C20" s="20" t="s">
        <v>69</v>
      </c>
      <c r="D20" s="24" t="s">
        <v>90</v>
      </c>
      <c r="E20" s="19" t="s">
        <v>91</v>
      </c>
      <c r="F20" s="19" t="s">
        <v>53</v>
      </c>
      <c r="G20" s="19" t="s">
        <v>92</v>
      </c>
      <c r="H20" s="39" t="s">
        <v>93</v>
      </c>
      <c r="I20" s="40">
        <v>0.25</v>
      </c>
      <c r="J20" s="41" t="s">
        <v>57</v>
      </c>
      <c r="K20" s="42" t="s">
        <v>58</v>
      </c>
      <c r="L20" s="40">
        <v>0.08</v>
      </c>
      <c r="M20" s="40">
        <v>0.2</v>
      </c>
      <c r="N20" s="40">
        <v>0.3</v>
      </c>
      <c r="O20" s="40">
        <v>0.55000000000000004</v>
      </c>
      <c r="P20" s="40">
        <v>0.55000000000000004</v>
      </c>
      <c r="Q20" s="45" t="s">
        <v>74</v>
      </c>
      <c r="R20" s="47" t="s">
        <v>75</v>
      </c>
      <c r="S20" s="35" t="s">
        <v>76</v>
      </c>
      <c r="T20" s="42" t="s">
        <v>62</v>
      </c>
      <c r="U20" s="46" t="s">
        <v>63</v>
      </c>
      <c r="V20" s="55">
        <f t="shared" si="0"/>
        <v>0.08</v>
      </c>
      <c r="W20" s="57">
        <v>3.1600000000000003E-2</v>
      </c>
      <c r="X20" s="57">
        <f t="shared" si="5"/>
        <v>0.39500000000000002</v>
      </c>
      <c r="Y20" s="19" t="s">
        <v>94</v>
      </c>
      <c r="Z20" s="19" t="s">
        <v>78</v>
      </c>
      <c r="AA20" s="55">
        <f t="shared" si="1"/>
        <v>0.2</v>
      </c>
      <c r="AB20" s="56">
        <v>0.17219999999999999</v>
      </c>
      <c r="AC20" s="57">
        <f t="shared" si="6"/>
        <v>0.86099999999999988</v>
      </c>
      <c r="AD20" s="19" t="s">
        <v>79</v>
      </c>
      <c r="AE20" s="20" t="s">
        <v>68</v>
      </c>
      <c r="AF20" s="103">
        <f t="shared" si="2"/>
        <v>0.3</v>
      </c>
      <c r="AG20" s="105">
        <v>0.36</v>
      </c>
      <c r="AH20" s="57">
        <f t="shared" si="7"/>
        <v>1</v>
      </c>
      <c r="AI20" s="19" t="s">
        <v>266</v>
      </c>
      <c r="AJ20" s="19" t="s">
        <v>68</v>
      </c>
      <c r="AK20" s="103">
        <f t="shared" si="3"/>
        <v>0.55000000000000004</v>
      </c>
      <c r="AL20" s="56">
        <v>1</v>
      </c>
      <c r="AM20" s="57">
        <f t="shared" si="8"/>
        <v>1</v>
      </c>
      <c r="AN20" s="84" t="s">
        <v>68</v>
      </c>
      <c r="AO20" s="84" t="s">
        <v>68</v>
      </c>
      <c r="AP20" s="55">
        <f t="shared" si="4"/>
        <v>0.55000000000000004</v>
      </c>
      <c r="AQ20" s="56">
        <f>AL20</f>
        <v>1</v>
      </c>
      <c r="AR20" s="57">
        <f t="shared" si="9"/>
        <v>1</v>
      </c>
      <c r="AS20" s="19" t="s">
        <v>305</v>
      </c>
    </row>
    <row r="21" spans="1:45" s="27" customFormat="1" ht="90" x14ac:dyDescent="0.25">
      <c r="A21" s="20">
        <v>4</v>
      </c>
      <c r="B21" s="19" t="s">
        <v>49</v>
      </c>
      <c r="C21" s="20" t="s">
        <v>69</v>
      </c>
      <c r="D21" s="24" t="s">
        <v>95</v>
      </c>
      <c r="E21" s="19" t="s">
        <v>96</v>
      </c>
      <c r="F21" s="19" t="s">
        <v>97</v>
      </c>
      <c r="G21" s="19" t="s">
        <v>98</v>
      </c>
      <c r="H21" s="35" t="s">
        <v>99</v>
      </c>
      <c r="I21" s="36">
        <v>0.95</v>
      </c>
      <c r="J21" s="37" t="s">
        <v>100</v>
      </c>
      <c r="K21" s="42" t="s">
        <v>58</v>
      </c>
      <c r="L21" s="40">
        <v>0.98</v>
      </c>
      <c r="M21" s="40">
        <v>1</v>
      </c>
      <c r="N21" s="40">
        <v>1</v>
      </c>
      <c r="O21" s="40">
        <v>1</v>
      </c>
      <c r="P21" s="40">
        <v>1</v>
      </c>
      <c r="Q21" s="45" t="s">
        <v>74</v>
      </c>
      <c r="R21" s="48" t="s">
        <v>101</v>
      </c>
      <c r="S21" s="35" t="s">
        <v>102</v>
      </c>
      <c r="T21" s="42" t="s">
        <v>62</v>
      </c>
      <c r="U21" s="46" t="s">
        <v>63</v>
      </c>
      <c r="V21" s="55">
        <f t="shared" si="0"/>
        <v>0.98</v>
      </c>
      <c r="W21" s="56">
        <v>0.99</v>
      </c>
      <c r="X21" s="57">
        <f t="shared" si="5"/>
        <v>1</v>
      </c>
      <c r="Y21" s="19" t="s">
        <v>103</v>
      </c>
      <c r="Z21" s="19" t="s">
        <v>78</v>
      </c>
      <c r="AA21" s="55">
        <f t="shared" si="1"/>
        <v>1</v>
      </c>
      <c r="AB21" s="56">
        <v>1</v>
      </c>
      <c r="AC21" s="57">
        <f t="shared" si="6"/>
        <v>1</v>
      </c>
      <c r="AD21" s="19" t="s">
        <v>79</v>
      </c>
      <c r="AE21" s="20" t="s">
        <v>68</v>
      </c>
      <c r="AF21" s="103">
        <f t="shared" si="2"/>
        <v>1</v>
      </c>
      <c r="AG21" s="105">
        <v>1</v>
      </c>
      <c r="AH21" s="57">
        <f t="shared" si="7"/>
        <v>1</v>
      </c>
      <c r="AI21" s="19" t="s">
        <v>267</v>
      </c>
      <c r="AJ21" s="19" t="s">
        <v>68</v>
      </c>
      <c r="AK21" s="103">
        <f t="shared" si="3"/>
        <v>1</v>
      </c>
      <c r="AL21" s="56">
        <v>1</v>
      </c>
      <c r="AM21" s="57">
        <f t="shared" si="8"/>
        <v>1</v>
      </c>
      <c r="AN21" s="84" t="s">
        <v>68</v>
      </c>
      <c r="AO21" s="84" t="s">
        <v>68</v>
      </c>
      <c r="AP21" s="55">
        <f t="shared" si="4"/>
        <v>1</v>
      </c>
      <c r="AQ21" s="56">
        <f>AVERAGE(W21,AB21,AG21,AL21)</f>
        <v>0.99750000000000005</v>
      </c>
      <c r="AR21" s="57">
        <f t="shared" si="9"/>
        <v>0.99750000000000005</v>
      </c>
      <c r="AS21" s="19" t="s">
        <v>307</v>
      </c>
    </row>
    <row r="22" spans="1:45" s="27" customFormat="1" ht="180" x14ac:dyDescent="0.25">
      <c r="A22" s="20">
        <v>4</v>
      </c>
      <c r="B22" s="19" t="s">
        <v>49</v>
      </c>
      <c r="C22" s="20" t="s">
        <v>69</v>
      </c>
      <c r="D22" s="24" t="s">
        <v>104</v>
      </c>
      <c r="E22" s="19" t="s">
        <v>105</v>
      </c>
      <c r="F22" s="19" t="s">
        <v>53</v>
      </c>
      <c r="G22" s="19" t="s">
        <v>106</v>
      </c>
      <c r="H22" s="35" t="s">
        <v>107</v>
      </c>
      <c r="I22" s="36">
        <v>1</v>
      </c>
      <c r="J22" s="37" t="s">
        <v>100</v>
      </c>
      <c r="K22" s="42" t="s">
        <v>58</v>
      </c>
      <c r="L22" s="44">
        <v>1</v>
      </c>
      <c r="M22" s="44">
        <v>1</v>
      </c>
      <c r="N22" s="44">
        <v>1</v>
      </c>
      <c r="O22" s="44">
        <v>1</v>
      </c>
      <c r="P22" s="44">
        <v>1</v>
      </c>
      <c r="Q22" s="45" t="s">
        <v>74</v>
      </c>
      <c r="R22" s="48" t="s">
        <v>101</v>
      </c>
      <c r="S22" s="49" t="s">
        <v>108</v>
      </c>
      <c r="T22" s="42" t="s">
        <v>62</v>
      </c>
      <c r="U22" s="46" t="s">
        <v>63</v>
      </c>
      <c r="V22" s="55">
        <f t="shared" si="0"/>
        <v>1</v>
      </c>
      <c r="W22" s="55">
        <v>0.98</v>
      </c>
      <c r="X22" s="57">
        <f t="shared" si="5"/>
        <v>0.98</v>
      </c>
      <c r="Y22" s="19" t="s">
        <v>109</v>
      </c>
      <c r="Z22" s="19" t="s">
        <v>110</v>
      </c>
      <c r="AA22" s="55">
        <f t="shared" si="1"/>
        <v>1</v>
      </c>
      <c r="AB22" s="56">
        <v>0.98</v>
      </c>
      <c r="AC22" s="57">
        <f t="shared" si="6"/>
        <v>0.98</v>
      </c>
      <c r="AD22" s="19" t="s">
        <v>111</v>
      </c>
      <c r="AE22" s="20" t="s">
        <v>68</v>
      </c>
      <c r="AF22" s="103">
        <f t="shared" si="2"/>
        <v>1</v>
      </c>
      <c r="AG22" s="105">
        <v>0.99739999999999995</v>
      </c>
      <c r="AH22" s="57">
        <f t="shared" si="7"/>
        <v>0.99739999999999995</v>
      </c>
      <c r="AI22" s="19" t="s">
        <v>268</v>
      </c>
      <c r="AJ22" s="19" t="s">
        <v>68</v>
      </c>
      <c r="AK22" s="103">
        <f t="shared" si="3"/>
        <v>1</v>
      </c>
      <c r="AL22" s="56">
        <v>0.94299999999999995</v>
      </c>
      <c r="AM22" s="57">
        <f t="shared" si="8"/>
        <v>0.94299999999999995</v>
      </c>
      <c r="AN22" s="84" t="s">
        <v>68</v>
      </c>
      <c r="AO22" s="84" t="s">
        <v>68</v>
      </c>
      <c r="AP22" s="55">
        <f t="shared" si="4"/>
        <v>1</v>
      </c>
      <c r="AQ22" s="56">
        <f>AVERAGE(W22,AB22,AG22,AL22)</f>
        <v>0.97509999999999997</v>
      </c>
      <c r="AR22" s="57">
        <f t="shared" si="9"/>
        <v>0.97509999999999997</v>
      </c>
      <c r="AS22" s="19" t="s">
        <v>308</v>
      </c>
    </row>
    <row r="23" spans="1:45" s="27" customFormat="1" ht="135" x14ac:dyDescent="0.25">
      <c r="A23" s="20">
        <v>4</v>
      </c>
      <c r="B23" s="19" t="s">
        <v>49</v>
      </c>
      <c r="C23" s="20" t="s">
        <v>69</v>
      </c>
      <c r="D23" s="24" t="s">
        <v>112</v>
      </c>
      <c r="E23" s="19" t="s">
        <v>113</v>
      </c>
      <c r="F23" s="19" t="s">
        <v>53</v>
      </c>
      <c r="G23" s="19" t="s">
        <v>114</v>
      </c>
      <c r="H23" s="35" t="s">
        <v>115</v>
      </c>
      <c r="I23" s="36" t="s">
        <v>116</v>
      </c>
      <c r="J23" s="37" t="s">
        <v>57</v>
      </c>
      <c r="K23" s="42" t="s">
        <v>58</v>
      </c>
      <c r="L23" s="44">
        <v>0</v>
      </c>
      <c r="M23" s="44">
        <v>0.4</v>
      </c>
      <c r="N23" s="44">
        <v>0.6</v>
      </c>
      <c r="O23" s="44">
        <v>0.8</v>
      </c>
      <c r="P23" s="44">
        <v>0.8</v>
      </c>
      <c r="Q23" s="45" t="s">
        <v>117</v>
      </c>
      <c r="R23" s="50" t="s">
        <v>118</v>
      </c>
      <c r="S23" s="35" t="s">
        <v>108</v>
      </c>
      <c r="T23" s="42" t="s">
        <v>62</v>
      </c>
      <c r="U23" s="46" t="s">
        <v>119</v>
      </c>
      <c r="V23" s="55">
        <f t="shared" si="0"/>
        <v>0</v>
      </c>
      <c r="W23" s="19" t="s">
        <v>64</v>
      </c>
      <c r="X23" s="57" t="s">
        <v>64</v>
      </c>
      <c r="Y23" s="19" t="s">
        <v>65</v>
      </c>
      <c r="Z23" s="19" t="s">
        <v>66</v>
      </c>
      <c r="AA23" s="55">
        <f t="shared" si="1"/>
        <v>0.4</v>
      </c>
      <c r="AB23" s="95">
        <v>0.98</v>
      </c>
      <c r="AC23" s="96">
        <f t="shared" si="6"/>
        <v>1</v>
      </c>
      <c r="AD23" s="84" t="s">
        <v>120</v>
      </c>
      <c r="AE23" s="84" t="s">
        <v>120</v>
      </c>
      <c r="AF23" s="104">
        <f t="shared" si="2"/>
        <v>0.6</v>
      </c>
      <c r="AG23" s="106">
        <v>0.6</v>
      </c>
      <c r="AH23" s="96">
        <f t="shared" si="7"/>
        <v>1</v>
      </c>
      <c r="AI23" s="84" t="s">
        <v>269</v>
      </c>
      <c r="AJ23" s="84" t="s">
        <v>120</v>
      </c>
      <c r="AK23" s="104">
        <f t="shared" si="3"/>
        <v>0.8</v>
      </c>
      <c r="AL23" s="95">
        <v>1</v>
      </c>
      <c r="AM23" s="96">
        <f t="shared" si="8"/>
        <v>1</v>
      </c>
      <c r="AN23" s="84" t="s">
        <v>68</v>
      </c>
      <c r="AO23" s="84" t="s">
        <v>68</v>
      </c>
      <c r="AP23" s="97">
        <f t="shared" si="4"/>
        <v>0.8</v>
      </c>
      <c r="AQ23" s="95">
        <f>AL23</f>
        <v>1</v>
      </c>
      <c r="AR23" s="96">
        <f>IF(AQ23/AP23&gt;100%,100%,AQ23/AP23)</f>
        <v>1</v>
      </c>
      <c r="AS23" s="84" t="s">
        <v>305</v>
      </c>
    </row>
    <row r="24" spans="1:45" s="27" customFormat="1" ht="120" x14ac:dyDescent="0.25">
      <c r="A24" s="20">
        <v>4</v>
      </c>
      <c r="B24" s="19" t="s">
        <v>49</v>
      </c>
      <c r="C24" s="20" t="s">
        <v>121</v>
      </c>
      <c r="D24" s="24" t="s">
        <v>122</v>
      </c>
      <c r="E24" s="19" t="s">
        <v>123</v>
      </c>
      <c r="F24" s="19" t="s">
        <v>97</v>
      </c>
      <c r="G24" s="19" t="s">
        <v>124</v>
      </c>
      <c r="H24" s="35" t="s">
        <v>125</v>
      </c>
      <c r="I24" s="41" t="s">
        <v>126</v>
      </c>
      <c r="J24" s="37" t="s">
        <v>127</v>
      </c>
      <c r="K24" s="35" t="s">
        <v>128</v>
      </c>
      <c r="L24" s="41">
        <v>2700</v>
      </c>
      <c r="M24" s="41">
        <v>2700</v>
      </c>
      <c r="N24" s="41">
        <v>2700</v>
      </c>
      <c r="O24" s="41">
        <v>2700</v>
      </c>
      <c r="P24" s="53">
        <f t="shared" ref="P24:P25" si="10">SUM(L24:O24)</f>
        <v>10800</v>
      </c>
      <c r="Q24" s="45" t="s">
        <v>74</v>
      </c>
      <c r="R24" s="50" t="s">
        <v>129</v>
      </c>
      <c r="S24" s="35" t="s">
        <v>130</v>
      </c>
      <c r="T24" s="35" t="s">
        <v>131</v>
      </c>
      <c r="U24" s="46" t="s">
        <v>132</v>
      </c>
      <c r="V24" s="26">
        <f t="shared" si="0"/>
        <v>2700</v>
      </c>
      <c r="W24" s="19">
        <v>5609</v>
      </c>
      <c r="X24" s="57">
        <f t="shared" si="5"/>
        <v>1</v>
      </c>
      <c r="Y24" s="19" t="s">
        <v>133</v>
      </c>
      <c r="Z24" s="19" t="s">
        <v>134</v>
      </c>
      <c r="AA24" s="26">
        <f t="shared" si="1"/>
        <v>2700</v>
      </c>
      <c r="AB24" s="19">
        <v>5544</v>
      </c>
      <c r="AC24" s="57">
        <f t="shared" si="6"/>
        <v>1</v>
      </c>
      <c r="AD24" s="19" t="s">
        <v>120</v>
      </c>
      <c r="AE24" s="20" t="s">
        <v>134</v>
      </c>
      <c r="AF24" s="26">
        <f t="shared" si="2"/>
        <v>2700</v>
      </c>
      <c r="AG24" s="26">
        <v>5002</v>
      </c>
      <c r="AH24" s="57">
        <f t="shared" si="7"/>
        <v>1</v>
      </c>
      <c r="AI24" s="19" t="s">
        <v>270</v>
      </c>
      <c r="AJ24" s="19" t="s">
        <v>134</v>
      </c>
      <c r="AK24" s="26">
        <f t="shared" si="3"/>
        <v>2700</v>
      </c>
      <c r="AL24" s="19">
        <v>4746</v>
      </c>
      <c r="AM24" s="57">
        <f t="shared" si="8"/>
        <v>1</v>
      </c>
      <c r="AN24" s="84" t="s">
        <v>304</v>
      </c>
      <c r="AO24" s="84" t="s">
        <v>310</v>
      </c>
      <c r="AP24" s="19">
        <f>P24</f>
        <v>10800</v>
      </c>
      <c r="AQ24" s="26">
        <f>SUM(W24,AB24,AG24,AL24)</f>
        <v>20901</v>
      </c>
      <c r="AR24" s="57">
        <f t="shared" si="9"/>
        <v>1</v>
      </c>
      <c r="AS24" s="19" t="s">
        <v>305</v>
      </c>
    </row>
    <row r="25" spans="1:45" s="27" customFormat="1" ht="180" x14ac:dyDescent="0.25">
      <c r="A25" s="20">
        <v>4</v>
      </c>
      <c r="B25" s="19" t="s">
        <v>49</v>
      </c>
      <c r="C25" s="20" t="s">
        <v>121</v>
      </c>
      <c r="D25" s="24" t="s">
        <v>135</v>
      </c>
      <c r="E25" s="19" t="s">
        <v>136</v>
      </c>
      <c r="F25" s="19" t="s">
        <v>53</v>
      </c>
      <c r="G25" s="19" t="s">
        <v>137</v>
      </c>
      <c r="H25" s="35" t="s">
        <v>138</v>
      </c>
      <c r="I25" s="41" t="s">
        <v>126</v>
      </c>
      <c r="J25" s="37" t="s">
        <v>127</v>
      </c>
      <c r="K25" s="35" t="s">
        <v>139</v>
      </c>
      <c r="L25" s="41">
        <v>675</v>
      </c>
      <c r="M25" s="41">
        <v>675</v>
      </c>
      <c r="N25" s="41">
        <v>675</v>
      </c>
      <c r="O25" s="41">
        <v>675</v>
      </c>
      <c r="P25" s="53">
        <f t="shared" si="10"/>
        <v>2700</v>
      </c>
      <c r="Q25" s="45" t="s">
        <v>74</v>
      </c>
      <c r="R25" s="50" t="s">
        <v>140</v>
      </c>
      <c r="S25" s="35" t="s">
        <v>130</v>
      </c>
      <c r="T25" s="35" t="s">
        <v>131</v>
      </c>
      <c r="U25" s="46" t="s">
        <v>132</v>
      </c>
      <c r="V25" s="26">
        <f t="shared" si="0"/>
        <v>675</v>
      </c>
      <c r="W25" s="19">
        <v>719</v>
      </c>
      <c r="X25" s="57">
        <f t="shared" si="5"/>
        <v>1</v>
      </c>
      <c r="Y25" s="19" t="s">
        <v>141</v>
      </c>
      <c r="Z25" s="19" t="s">
        <v>134</v>
      </c>
      <c r="AA25" s="26">
        <f t="shared" si="1"/>
        <v>675</v>
      </c>
      <c r="AB25" s="19">
        <v>835</v>
      </c>
      <c r="AC25" s="57">
        <f t="shared" si="6"/>
        <v>1</v>
      </c>
      <c r="AD25" s="19" t="s">
        <v>120</v>
      </c>
      <c r="AE25" s="20" t="s">
        <v>134</v>
      </c>
      <c r="AF25" s="26">
        <f t="shared" si="2"/>
        <v>675</v>
      </c>
      <c r="AG25" s="19">
        <v>604</v>
      </c>
      <c r="AH25" s="57">
        <f t="shared" si="7"/>
        <v>0.89481481481481484</v>
      </c>
      <c r="AI25" s="19" t="s">
        <v>271</v>
      </c>
      <c r="AJ25" s="19" t="s">
        <v>134</v>
      </c>
      <c r="AK25" s="26">
        <f t="shared" si="3"/>
        <v>675</v>
      </c>
      <c r="AL25" s="19">
        <v>742</v>
      </c>
      <c r="AM25" s="57">
        <f t="shared" si="8"/>
        <v>1</v>
      </c>
      <c r="AN25" s="84" t="s">
        <v>304</v>
      </c>
      <c r="AO25" s="84" t="s">
        <v>311</v>
      </c>
      <c r="AP25" s="19">
        <f t="shared" si="4"/>
        <v>2700</v>
      </c>
      <c r="AQ25" s="26">
        <f t="shared" ref="AQ25:AQ30" si="11">SUM(W25,AB25,AG25,AL25)</f>
        <v>2900</v>
      </c>
      <c r="AR25" s="57">
        <f t="shared" si="9"/>
        <v>1</v>
      </c>
      <c r="AS25" s="19" t="s">
        <v>305</v>
      </c>
    </row>
    <row r="26" spans="1:45" s="27" customFormat="1" ht="120" x14ac:dyDescent="0.25">
      <c r="A26" s="20">
        <v>4</v>
      </c>
      <c r="B26" s="19" t="s">
        <v>49</v>
      </c>
      <c r="C26" s="20" t="s">
        <v>121</v>
      </c>
      <c r="D26" s="24" t="s">
        <v>142</v>
      </c>
      <c r="E26" s="19" t="s">
        <v>143</v>
      </c>
      <c r="F26" s="19" t="s">
        <v>53</v>
      </c>
      <c r="G26" s="19" t="s">
        <v>144</v>
      </c>
      <c r="H26" s="35" t="s">
        <v>145</v>
      </c>
      <c r="I26" s="41" t="s">
        <v>126</v>
      </c>
      <c r="J26" s="37" t="s">
        <v>127</v>
      </c>
      <c r="K26" s="35" t="s">
        <v>146</v>
      </c>
      <c r="L26" s="41">
        <v>60</v>
      </c>
      <c r="M26" s="41">
        <v>99</v>
      </c>
      <c r="N26" s="41">
        <v>50</v>
      </c>
      <c r="O26" s="41">
        <v>33</v>
      </c>
      <c r="P26" s="53">
        <f>SUM(L26:O26)</f>
        <v>242</v>
      </c>
      <c r="Q26" s="45" t="s">
        <v>74</v>
      </c>
      <c r="R26" s="50" t="s">
        <v>147</v>
      </c>
      <c r="S26" s="35" t="s">
        <v>148</v>
      </c>
      <c r="T26" s="35" t="s">
        <v>131</v>
      </c>
      <c r="U26" s="46" t="s">
        <v>132</v>
      </c>
      <c r="V26" s="26">
        <f t="shared" si="0"/>
        <v>60</v>
      </c>
      <c r="W26" s="19">
        <v>25</v>
      </c>
      <c r="X26" s="57">
        <f t="shared" si="5"/>
        <v>0.41666666666666669</v>
      </c>
      <c r="Y26" s="19" t="s">
        <v>149</v>
      </c>
      <c r="Z26" s="19" t="s">
        <v>134</v>
      </c>
      <c r="AA26" s="26">
        <f t="shared" si="1"/>
        <v>99</v>
      </c>
      <c r="AB26" s="19">
        <v>62</v>
      </c>
      <c r="AC26" s="57">
        <f t="shared" si="6"/>
        <v>0.6262626262626263</v>
      </c>
      <c r="AD26" s="19" t="s">
        <v>120</v>
      </c>
      <c r="AE26" s="20" t="s">
        <v>134</v>
      </c>
      <c r="AF26" s="26">
        <f t="shared" si="2"/>
        <v>50</v>
      </c>
      <c r="AG26" s="19">
        <v>88</v>
      </c>
      <c r="AH26" s="57">
        <f t="shared" si="7"/>
        <v>1</v>
      </c>
      <c r="AI26" s="19" t="s">
        <v>272</v>
      </c>
      <c r="AJ26" s="19" t="s">
        <v>134</v>
      </c>
      <c r="AK26" s="26">
        <f t="shared" si="3"/>
        <v>33</v>
      </c>
      <c r="AL26" s="19">
        <v>70</v>
      </c>
      <c r="AM26" s="57">
        <f t="shared" si="8"/>
        <v>1</v>
      </c>
      <c r="AN26" s="84" t="s">
        <v>304</v>
      </c>
      <c r="AO26" s="84" t="s">
        <v>311</v>
      </c>
      <c r="AP26" s="19">
        <f>P26</f>
        <v>242</v>
      </c>
      <c r="AQ26" s="26">
        <f t="shared" si="11"/>
        <v>245</v>
      </c>
      <c r="AR26" s="57">
        <f>IF(AQ26/AP26&gt;100%,100%,AQ26/AP26)</f>
        <v>1</v>
      </c>
      <c r="AS26" s="19" t="s">
        <v>305</v>
      </c>
    </row>
    <row r="27" spans="1:45" s="27" customFormat="1" ht="120" x14ac:dyDescent="0.25">
      <c r="A27" s="20">
        <v>4</v>
      </c>
      <c r="B27" s="19" t="s">
        <v>49</v>
      </c>
      <c r="C27" s="20" t="s">
        <v>121</v>
      </c>
      <c r="D27" s="24" t="s">
        <v>150</v>
      </c>
      <c r="E27" s="19" t="s">
        <v>151</v>
      </c>
      <c r="F27" s="19" t="s">
        <v>97</v>
      </c>
      <c r="G27" s="19" t="s">
        <v>152</v>
      </c>
      <c r="H27" s="35" t="s">
        <v>153</v>
      </c>
      <c r="I27" s="41" t="s">
        <v>126</v>
      </c>
      <c r="J27" s="37" t="s">
        <v>127</v>
      </c>
      <c r="K27" s="35" t="s">
        <v>154</v>
      </c>
      <c r="L27" s="41">
        <v>36</v>
      </c>
      <c r="M27" s="41">
        <v>63</v>
      </c>
      <c r="N27" s="41">
        <v>87</v>
      </c>
      <c r="O27" s="41">
        <v>64</v>
      </c>
      <c r="P27" s="53">
        <f t="shared" ref="P27:P30" si="12">SUM(L27:O27)</f>
        <v>250</v>
      </c>
      <c r="Q27" s="45" t="s">
        <v>74</v>
      </c>
      <c r="R27" s="50" t="s">
        <v>147</v>
      </c>
      <c r="S27" s="35" t="s">
        <v>148</v>
      </c>
      <c r="T27" s="35" t="s">
        <v>131</v>
      </c>
      <c r="U27" s="46" t="s">
        <v>132</v>
      </c>
      <c r="V27" s="26">
        <f t="shared" si="0"/>
        <v>36</v>
      </c>
      <c r="W27" s="19">
        <v>22</v>
      </c>
      <c r="X27" s="57">
        <f t="shared" si="5"/>
        <v>0.61111111111111116</v>
      </c>
      <c r="Y27" s="19" t="s">
        <v>155</v>
      </c>
      <c r="Z27" s="19" t="s">
        <v>156</v>
      </c>
      <c r="AA27" s="26">
        <f t="shared" si="1"/>
        <v>63</v>
      </c>
      <c r="AB27" s="19">
        <v>112</v>
      </c>
      <c r="AC27" s="57">
        <f t="shared" si="6"/>
        <v>1</v>
      </c>
      <c r="AD27" s="19" t="s">
        <v>120</v>
      </c>
      <c r="AE27" s="20" t="s">
        <v>134</v>
      </c>
      <c r="AF27" s="26">
        <f t="shared" si="2"/>
        <v>87</v>
      </c>
      <c r="AG27" s="19">
        <v>85</v>
      </c>
      <c r="AH27" s="57">
        <f t="shared" si="7"/>
        <v>0.97701149425287359</v>
      </c>
      <c r="AI27" s="19" t="s">
        <v>273</v>
      </c>
      <c r="AJ27" s="19" t="s">
        <v>134</v>
      </c>
      <c r="AK27" s="26">
        <f t="shared" si="3"/>
        <v>64</v>
      </c>
      <c r="AL27" s="19">
        <v>47</v>
      </c>
      <c r="AM27" s="57">
        <f t="shared" si="8"/>
        <v>0.734375</v>
      </c>
      <c r="AN27" s="84" t="s">
        <v>304</v>
      </c>
      <c r="AO27" s="84" t="s">
        <v>311</v>
      </c>
      <c r="AP27" s="19">
        <f t="shared" si="4"/>
        <v>250</v>
      </c>
      <c r="AQ27" s="26">
        <f t="shared" si="11"/>
        <v>266</v>
      </c>
      <c r="AR27" s="57">
        <f t="shared" si="9"/>
        <v>1</v>
      </c>
      <c r="AS27" s="19" t="s">
        <v>305</v>
      </c>
    </row>
    <row r="28" spans="1:45" s="27" customFormat="1" ht="135" x14ac:dyDescent="0.25">
      <c r="A28" s="20">
        <v>4</v>
      </c>
      <c r="B28" s="19" t="s">
        <v>49</v>
      </c>
      <c r="C28" s="20" t="s">
        <v>121</v>
      </c>
      <c r="D28" s="24" t="s">
        <v>157</v>
      </c>
      <c r="E28" s="19" t="s">
        <v>158</v>
      </c>
      <c r="F28" s="19" t="s">
        <v>97</v>
      </c>
      <c r="G28" s="19" t="s">
        <v>159</v>
      </c>
      <c r="H28" s="35" t="s">
        <v>160</v>
      </c>
      <c r="I28" s="41" t="s">
        <v>126</v>
      </c>
      <c r="J28" s="37" t="s">
        <v>127</v>
      </c>
      <c r="K28" s="35" t="s">
        <v>161</v>
      </c>
      <c r="L28" s="41">
        <v>8</v>
      </c>
      <c r="M28" s="41">
        <v>17</v>
      </c>
      <c r="N28" s="41">
        <v>17</v>
      </c>
      <c r="O28" s="41">
        <v>8</v>
      </c>
      <c r="P28" s="53">
        <f t="shared" si="12"/>
        <v>50</v>
      </c>
      <c r="Q28" s="45" t="s">
        <v>74</v>
      </c>
      <c r="R28" s="51" t="s">
        <v>162</v>
      </c>
      <c r="S28" s="35" t="s">
        <v>163</v>
      </c>
      <c r="T28" s="35" t="s">
        <v>131</v>
      </c>
      <c r="U28" s="101" t="s">
        <v>164</v>
      </c>
      <c r="V28" s="26">
        <f t="shared" si="0"/>
        <v>8</v>
      </c>
      <c r="W28" s="19">
        <v>23</v>
      </c>
      <c r="X28" s="57">
        <f t="shared" si="5"/>
        <v>1</v>
      </c>
      <c r="Y28" s="19" t="s">
        <v>165</v>
      </c>
      <c r="Z28" s="19" t="s">
        <v>166</v>
      </c>
      <c r="AA28" s="26">
        <f t="shared" si="1"/>
        <v>17</v>
      </c>
      <c r="AB28" s="19">
        <v>41</v>
      </c>
      <c r="AC28" s="57">
        <f t="shared" si="6"/>
        <v>1</v>
      </c>
      <c r="AD28" s="19" t="s">
        <v>167</v>
      </c>
      <c r="AE28" s="20" t="s">
        <v>168</v>
      </c>
      <c r="AF28" s="26">
        <f t="shared" si="2"/>
        <v>17</v>
      </c>
      <c r="AG28" s="19">
        <v>77</v>
      </c>
      <c r="AH28" s="57">
        <f t="shared" si="7"/>
        <v>1</v>
      </c>
      <c r="AI28" s="19" t="s">
        <v>274</v>
      </c>
      <c r="AJ28" s="19" t="s">
        <v>275</v>
      </c>
      <c r="AK28" s="26">
        <f t="shared" si="3"/>
        <v>8</v>
      </c>
      <c r="AL28" s="19">
        <v>33</v>
      </c>
      <c r="AM28" s="57">
        <f>IF(AL28/AK28&gt;100%,100%,AL28/AK28)</f>
        <v>1</v>
      </c>
      <c r="AN28" s="19" t="s">
        <v>287</v>
      </c>
      <c r="AO28" s="19" t="s">
        <v>288</v>
      </c>
      <c r="AP28" s="26">
        <f>P28</f>
        <v>50</v>
      </c>
      <c r="AQ28" s="26">
        <f t="shared" si="11"/>
        <v>174</v>
      </c>
      <c r="AR28" s="57">
        <f t="shared" si="9"/>
        <v>1</v>
      </c>
      <c r="AS28" s="85" t="s">
        <v>305</v>
      </c>
    </row>
    <row r="29" spans="1:45" s="27" customFormat="1" ht="135" x14ac:dyDescent="0.25">
      <c r="A29" s="20">
        <v>4</v>
      </c>
      <c r="B29" s="19" t="s">
        <v>49</v>
      </c>
      <c r="C29" s="20" t="s">
        <v>121</v>
      </c>
      <c r="D29" s="24" t="s">
        <v>169</v>
      </c>
      <c r="E29" s="19" t="s">
        <v>170</v>
      </c>
      <c r="F29" s="19" t="s">
        <v>97</v>
      </c>
      <c r="G29" s="19" t="s">
        <v>171</v>
      </c>
      <c r="H29" s="35" t="s">
        <v>172</v>
      </c>
      <c r="I29" s="41" t="s">
        <v>126</v>
      </c>
      <c r="J29" s="37" t="s">
        <v>127</v>
      </c>
      <c r="K29" s="35" t="s">
        <v>161</v>
      </c>
      <c r="L29" s="41">
        <v>36</v>
      </c>
      <c r="M29" s="41">
        <v>45</v>
      </c>
      <c r="N29" s="41">
        <v>45</v>
      </c>
      <c r="O29" s="41">
        <v>36</v>
      </c>
      <c r="P29" s="53">
        <f t="shared" si="12"/>
        <v>162</v>
      </c>
      <c r="Q29" s="45" t="s">
        <v>74</v>
      </c>
      <c r="R29" s="51" t="s">
        <v>162</v>
      </c>
      <c r="S29" s="35" t="s">
        <v>163</v>
      </c>
      <c r="T29" s="35" t="s">
        <v>131</v>
      </c>
      <c r="U29" s="46" t="s">
        <v>119</v>
      </c>
      <c r="V29" s="26">
        <f t="shared" si="0"/>
        <v>36</v>
      </c>
      <c r="W29" s="19">
        <v>51</v>
      </c>
      <c r="X29" s="57">
        <f t="shared" si="5"/>
        <v>1</v>
      </c>
      <c r="Y29" s="19" t="s">
        <v>173</v>
      </c>
      <c r="Z29" s="19" t="s">
        <v>174</v>
      </c>
      <c r="AA29" s="26">
        <f t="shared" si="1"/>
        <v>45</v>
      </c>
      <c r="AB29" s="19">
        <v>645</v>
      </c>
      <c r="AC29" s="57">
        <f t="shared" si="6"/>
        <v>1</v>
      </c>
      <c r="AD29" s="19" t="s">
        <v>175</v>
      </c>
      <c r="AE29" s="20" t="s">
        <v>176</v>
      </c>
      <c r="AF29" s="26">
        <f t="shared" si="2"/>
        <v>45</v>
      </c>
      <c r="AG29" s="19">
        <v>565</v>
      </c>
      <c r="AH29" s="57">
        <f t="shared" si="7"/>
        <v>1</v>
      </c>
      <c r="AI29" s="19" t="s">
        <v>276</v>
      </c>
      <c r="AJ29" s="19" t="s">
        <v>275</v>
      </c>
      <c r="AK29" s="26">
        <f t="shared" si="3"/>
        <v>36</v>
      </c>
      <c r="AL29" s="19">
        <v>33</v>
      </c>
      <c r="AM29" s="57">
        <f t="shared" si="8"/>
        <v>0.91666666666666663</v>
      </c>
      <c r="AN29" s="19" t="s">
        <v>287</v>
      </c>
      <c r="AO29" s="19" t="s">
        <v>288</v>
      </c>
      <c r="AP29" s="19">
        <f t="shared" si="4"/>
        <v>162</v>
      </c>
      <c r="AQ29" s="26">
        <f t="shared" si="11"/>
        <v>1294</v>
      </c>
      <c r="AR29" s="57">
        <f>IF(AQ29/AP29&gt;100%,100%,AQ29/AP29)</f>
        <v>1</v>
      </c>
      <c r="AS29" s="85" t="s">
        <v>305</v>
      </c>
    </row>
    <row r="30" spans="1:45" s="27" customFormat="1" ht="90" x14ac:dyDescent="0.25">
      <c r="A30" s="20">
        <v>4</v>
      </c>
      <c r="B30" s="19" t="s">
        <v>49</v>
      </c>
      <c r="C30" s="20" t="s">
        <v>121</v>
      </c>
      <c r="D30" s="24" t="s">
        <v>177</v>
      </c>
      <c r="E30" s="19" t="s">
        <v>178</v>
      </c>
      <c r="F30" s="19" t="s">
        <v>97</v>
      </c>
      <c r="G30" s="19" t="s">
        <v>179</v>
      </c>
      <c r="H30" s="35" t="s">
        <v>180</v>
      </c>
      <c r="I30" s="41" t="s">
        <v>126</v>
      </c>
      <c r="J30" s="37" t="s">
        <v>127</v>
      </c>
      <c r="K30" s="35" t="s">
        <v>161</v>
      </c>
      <c r="L30" s="41">
        <v>6</v>
      </c>
      <c r="M30" s="41">
        <v>9</v>
      </c>
      <c r="N30" s="41">
        <v>9</v>
      </c>
      <c r="O30" s="41">
        <v>6</v>
      </c>
      <c r="P30" s="53">
        <f t="shared" si="12"/>
        <v>30</v>
      </c>
      <c r="Q30" s="45" t="s">
        <v>74</v>
      </c>
      <c r="R30" s="51" t="s">
        <v>162</v>
      </c>
      <c r="S30" s="35" t="s">
        <v>163</v>
      </c>
      <c r="T30" s="35" t="s">
        <v>131</v>
      </c>
      <c r="U30" s="46" t="s">
        <v>119</v>
      </c>
      <c r="V30" s="26">
        <f t="shared" si="0"/>
        <v>6</v>
      </c>
      <c r="W30" s="19">
        <v>16</v>
      </c>
      <c r="X30" s="57">
        <f t="shared" si="5"/>
        <v>1</v>
      </c>
      <c r="Y30" s="19" t="s">
        <v>181</v>
      </c>
      <c r="Z30" s="19" t="s">
        <v>174</v>
      </c>
      <c r="AA30" s="26">
        <f t="shared" si="1"/>
        <v>9</v>
      </c>
      <c r="AB30" s="19">
        <v>18</v>
      </c>
      <c r="AC30" s="57">
        <f t="shared" si="6"/>
        <v>1</v>
      </c>
      <c r="AD30" s="19" t="s">
        <v>182</v>
      </c>
      <c r="AE30" s="20" t="s">
        <v>183</v>
      </c>
      <c r="AF30" s="26">
        <f t="shared" si="2"/>
        <v>9</v>
      </c>
      <c r="AG30" s="19">
        <v>41</v>
      </c>
      <c r="AH30" s="57">
        <f t="shared" si="7"/>
        <v>1</v>
      </c>
      <c r="AI30" s="19" t="s">
        <v>277</v>
      </c>
      <c r="AJ30" s="19" t="s">
        <v>278</v>
      </c>
      <c r="AK30" s="26">
        <f t="shared" si="3"/>
        <v>6</v>
      </c>
      <c r="AL30" s="19">
        <v>100</v>
      </c>
      <c r="AM30" s="57">
        <f t="shared" si="8"/>
        <v>1</v>
      </c>
      <c r="AN30" s="19" t="s">
        <v>289</v>
      </c>
      <c r="AO30" s="19" t="s">
        <v>288</v>
      </c>
      <c r="AP30" s="19">
        <f t="shared" si="4"/>
        <v>30</v>
      </c>
      <c r="AQ30" s="26">
        <f t="shared" si="11"/>
        <v>175</v>
      </c>
      <c r="AR30" s="57">
        <f>IF(AQ30/AP30&gt;100%,100%,AQ30/AP30)</f>
        <v>1</v>
      </c>
      <c r="AS30" s="85" t="s">
        <v>305</v>
      </c>
    </row>
    <row r="31" spans="1:45" s="5" customFormat="1" ht="15.75" x14ac:dyDescent="0.25">
      <c r="A31" s="10"/>
      <c r="B31" s="10"/>
      <c r="C31" s="10"/>
      <c r="D31" s="10"/>
      <c r="E31" s="13" t="s">
        <v>184</v>
      </c>
      <c r="F31" s="10"/>
      <c r="G31" s="10"/>
      <c r="H31" s="10"/>
      <c r="I31" s="10"/>
      <c r="J31" s="10"/>
      <c r="K31" s="10"/>
      <c r="L31" s="14"/>
      <c r="M31" s="14"/>
      <c r="N31" s="14"/>
      <c r="O31" s="14"/>
      <c r="P31" s="14"/>
      <c r="Q31" s="10"/>
      <c r="R31" s="10"/>
      <c r="S31" s="10"/>
      <c r="T31" s="10"/>
      <c r="U31" s="10"/>
      <c r="V31" s="14"/>
      <c r="W31" s="14"/>
      <c r="X31" s="81">
        <f>AVERAGE(X16:X30)*80%</f>
        <v>0.6806837606837608</v>
      </c>
      <c r="Y31" s="14"/>
      <c r="Z31" s="14"/>
      <c r="AA31" s="14"/>
      <c r="AB31" s="14"/>
      <c r="AC31" s="81">
        <f>AVERAGE(AC16:AC30)*80%</f>
        <v>0.75375876863876856</v>
      </c>
      <c r="AD31" s="14"/>
      <c r="AE31" s="14"/>
      <c r="AF31" s="14"/>
      <c r="AG31" s="14"/>
      <c r="AH31" s="81">
        <f>AVERAGE(AH16:AH30)*80%</f>
        <v>0.76604309022510675</v>
      </c>
      <c r="AI31" s="14"/>
      <c r="AJ31" s="14"/>
      <c r="AK31" s="14"/>
      <c r="AL31" s="14"/>
      <c r="AM31" s="81">
        <f>AVERAGE(AM16:AM30)*80%</f>
        <v>0.77668962962962962</v>
      </c>
      <c r="AN31" s="10"/>
      <c r="AO31" s="10"/>
      <c r="AP31" s="15"/>
      <c r="AQ31" s="15"/>
      <c r="AR31" s="81">
        <f>AVERAGE(AR16:AR30)*80%</f>
        <v>0.79687940740740748</v>
      </c>
      <c r="AS31" s="10"/>
    </row>
    <row r="32" spans="1:45" s="27" customFormat="1" ht="228.75" customHeight="1" x14ac:dyDescent="0.25">
      <c r="A32" s="28">
        <v>7</v>
      </c>
      <c r="B32" s="25" t="s">
        <v>185</v>
      </c>
      <c r="C32" s="25" t="s">
        <v>186</v>
      </c>
      <c r="D32" s="60" t="s">
        <v>187</v>
      </c>
      <c r="E32" s="61" t="s">
        <v>188</v>
      </c>
      <c r="F32" s="61" t="s">
        <v>189</v>
      </c>
      <c r="G32" s="61" t="s">
        <v>190</v>
      </c>
      <c r="H32" s="61" t="s">
        <v>191</v>
      </c>
      <c r="I32" s="62" t="s">
        <v>192</v>
      </c>
      <c r="J32" s="61" t="s">
        <v>193</v>
      </c>
      <c r="K32" s="61" t="s">
        <v>194</v>
      </c>
      <c r="L32" s="63" t="s">
        <v>195</v>
      </c>
      <c r="M32" s="64">
        <v>0.8</v>
      </c>
      <c r="N32" s="63" t="s">
        <v>195</v>
      </c>
      <c r="O32" s="65">
        <v>0.8</v>
      </c>
      <c r="P32" s="65">
        <v>0.8</v>
      </c>
      <c r="Q32" s="66" t="s">
        <v>117</v>
      </c>
      <c r="R32" s="66" t="s">
        <v>196</v>
      </c>
      <c r="S32" s="61" t="s">
        <v>197</v>
      </c>
      <c r="T32" s="61" t="s">
        <v>198</v>
      </c>
      <c r="U32" s="67" t="s">
        <v>199</v>
      </c>
      <c r="V32" s="68" t="str">
        <f>L32</f>
        <v>No programada</v>
      </c>
      <c r="W32" s="69" t="s">
        <v>64</v>
      </c>
      <c r="X32" s="69" t="s">
        <v>64</v>
      </c>
      <c r="Y32" s="69" t="s">
        <v>65</v>
      </c>
      <c r="Z32" s="69" t="s">
        <v>66</v>
      </c>
      <c r="AA32" s="70">
        <f>M32</f>
        <v>0.8</v>
      </c>
      <c r="AB32" s="94">
        <v>0.56000000000000005</v>
      </c>
      <c r="AC32" s="71">
        <f t="shared" ref="AC32:AC36" si="13">IF(AB32/AA32&gt;100%,100%,AB32/AA32)</f>
        <v>0.70000000000000007</v>
      </c>
      <c r="AD32" s="86" t="s">
        <v>200</v>
      </c>
      <c r="AE32" s="69"/>
      <c r="AF32" s="68" t="str">
        <f>N32</f>
        <v>No programada</v>
      </c>
      <c r="AG32" s="69" t="s">
        <v>258</v>
      </c>
      <c r="AH32" s="79" t="s">
        <v>64</v>
      </c>
      <c r="AI32" s="69" t="s">
        <v>258</v>
      </c>
      <c r="AJ32" s="69" t="s">
        <v>64</v>
      </c>
      <c r="AK32" s="70">
        <f>O32</f>
        <v>0.8</v>
      </c>
      <c r="AL32" s="94">
        <v>0.9</v>
      </c>
      <c r="AM32" s="79">
        <f t="shared" ref="AM32:AM38" si="14">IF(AL32/AK32&gt;100%,100%,AL32/AK32)</f>
        <v>1</v>
      </c>
      <c r="AN32" s="69" t="s">
        <v>290</v>
      </c>
      <c r="AO32" s="69" t="s">
        <v>291</v>
      </c>
      <c r="AP32" s="70">
        <f>P32</f>
        <v>0.8</v>
      </c>
      <c r="AQ32" s="94">
        <f>AVERAGE(AB32,AL32)</f>
        <v>0.73</v>
      </c>
      <c r="AR32" s="71">
        <f t="shared" ref="AR32:AR38" si="15">IF(AQ32/AP32&gt;100%,100%,AQ32/AP32)</f>
        <v>0.91249999999999998</v>
      </c>
      <c r="AS32" s="86" t="s">
        <v>301</v>
      </c>
    </row>
    <row r="33" spans="1:45" s="27" customFormat="1" ht="105" x14ac:dyDescent="0.25">
      <c r="A33" s="28">
        <v>7</v>
      </c>
      <c r="B33" s="25" t="s">
        <v>185</v>
      </c>
      <c r="C33" s="25" t="s">
        <v>186</v>
      </c>
      <c r="D33" s="72" t="s">
        <v>201</v>
      </c>
      <c r="E33" s="66" t="s">
        <v>202</v>
      </c>
      <c r="F33" s="66" t="s">
        <v>189</v>
      </c>
      <c r="G33" s="66" t="s">
        <v>203</v>
      </c>
      <c r="H33" s="66" t="s">
        <v>204</v>
      </c>
      <c r="I33" s="66" t="s">
        <v>205</v>
      </c>
      <c r="J33" s="66" t="s">
        <v>193</v>
      </c>
      <c r="K33" s="66" t="s">
        <v>206</v>
      </c>
      <c r="L33" s="73">
        <v>1</v>
      </c>
      <c r="M33" s="73">
        <v>1</v>
      </c>
      <c r="N33" s="73">
        <v>1</v>
      </c>
      <c r="O33" s="74">
        <v>1</v>
      </c>
      <c r="P33" s="74">
        <v>1</v>
      </c>
      <c r="Q33" s="66" t="s">
        <v>117</v>
      </c>
      <c r="R33" s="66" t="s">
        <v>207</v>
      </c>
      <c r="S33" s="66" t="s">
        <v>208</v>
      </c>
      <c r="T33" s="61" t="s">
        <v>198</v>
      </c>
      <c r="U33" s="67" t="s">
        <v>209</v>
      </c>
      <c r="V33" s="70">
        <f t="shared" ref="V33:V38" si="16">L33</f>
        <v>1</v>
      </c>
      <c r="W33" s="75">
        <v>1</v>
      </c>
      <c r="X33" s="75">
        <f t="shared" ref="X33" si="17">IF(W33/V33&gt;100%,100%,W33/V33)</f>
        <v>1</v>
      </c>
      <c r="Y33" s="69" t="s">
        <v>210</v>
      </c>
      <c r="Z33" s="69" t="s">
        <v>211</v>
      </c>
      <c r="AA33" s="70">
        <f t="shared" ref="AA33:AA38" si="18">M33</f>
        <v>1</v>
      </c>
      <c r="AB33" s="71">
        <v>1</v>
      </c>
      <c r="AC33" s="71">
        <f t="shared" si="13"/>
        <v>1</v>
      </c>
      <c r="AD33" s="69" t="s">
        <v>212</v>
      </c>
      <c r="AE33" s="69" t="s">
        <v>213</v>
      </c>
      <c r="AF33" s="70">
        <f t="shared" ref="AF33:AF38" si="19">N33</f>
        <v>1</v>
      </c>
      <c r="AG33" s="94">
        <v>1</v>
      </c>
      <c r="AH33" s="79">
        <f t="shared" ref="AH33:AH38" si="20">IF(AG33/AF33&gt;100%,100%,AG33/AF33)</f>
        <v>1</v>
      </c>
      <c r="AI33" s="69" t="s">
        <v>259</v>
      </c>
      <c r="AJ33" s="69" t="s">
        <v>213</v>
      </c>
      <c r="AK33" s="70">
        <f t="shared" ref="AK33:AK38" si="21">O33</f>
        <v>1</v>
      </c>
      <c r="AL33" s="94">
        <v>1</v>
      </c>
      <c r="AM33" s="79">
        <f t="shared" si="14"/>
        <v>1</v>
      </c>
      <c r="AN33" s="69" t="s">
        <v>292</v>
      </c>
      <c r="AO33" s="69" t="s">
        <v>213</v>
      </c>
      <c r="AP33" s="70">
        <f t="shared" ref="AP33:AP38" si="22">P33</f>
        <v>1</v>
      </c>
      <c r="AQ33" s="94">
        <f>AVERAGE(W33,AB33,AG33,AL33)</f>
        <v>1</v>
      </c>
      <c r="AR33" s="71">
        <f t="shared" si="15"/>
        <v>1</v>
      </c>
      <c r="AS33" s="69" t="s">
        <v>302</v>
      </c>
    </row>
    <row r="34" spans="1:45" s="27" customFormat="1" ht="150" x14ac:dyDescent="0.25">
      <c r="A34" s="28">
        <v>7</v>
      </c>
      <c r="B34" s="25" t="s">
        <v>185</v>
      </c>
      <c r="C34" s="25" t="s">
        <v>214</v>
      </c>
      <c r="D34" s="72" t="s">
        <v>215</v>
      </c>
      <c r="E34" s="66" t="s">
        <v>216</v>
      </c>
      <c r="F34" s="66" t="s">
        <v>189</v>
      </c>
      <c r="G34" s="66" t="s">
        <v>217</v>
      </c>
      <c r="H34" s="66" t="s">
        <v>218</v>
      </c>
      <c r="I34" s="66" t="s">
        <v>219</v>
      </c>
      <c r="J34" s="66" t="s">
        <v>193</v>
      </c>
      <c r="K34" s="66" t="s">
        <v>220</v>
      </c>
      <c r="L34" s="63" t="s">
        <v>195</v>
      </c>
      <c r="M34" s="64">
        <v>1</v>
      </c>
      <c r="N34" s="64">
        <v>1</v>
      </c>
      <c r="O34" s="65">
        <v>1</v>
      </c>
      <c r="P34" s="65">
        <v>1</v>
      </c>
      <c r="Q34" s="66" t="s">
        <v>117</v>
      </c>
      <c r="R34" s="66" t="s">
        <v>221</v>
      </c>
      <c r="S34" s="66" t="s">
        <v>222</v>
      </c>
      <c r="T34" s="61" t="s">
        <v>198</v>
      </c>
      <c r="U34" s="67" t="s">
        <v>223</v>
      </c>
      <c r="V34" s="68" t="str">
        <f t="shared" si="16"/>
        <v>No programada</v>
      </c>
      <c r="W34" s="69" t="s">
        <v>64</v>
      </c>
      <c r="X34" s="69" t="s">
        <v>64</v>
      </c>
      <c r="Y34" s="69" t="s">
        <v>65</v>
      </c>
      <c r="Z34" s="69" t="s">
        <v>66</v>
      </c>
      <c r="AA34" s="70">
        <f t="shared" si="18"/>
        <v>1</v>
      </c>
      <c r="AB34" s="71">
        <v>0.94779999999999998</v>
      </c>
      <c r="AC34" s="71">
        <f t="shared" si="13"/>
        <v>0.94779999999999998</v>
      </c>
      <c r="AD34" s="69" t="s">
        <v>224</v>
      </c>
      <c r="AE34" s="87" t="s">
        <v>225</v>
      </c>
      <c r="AF34" s="70">
        <f t="shared" si="19"/>
        <v>1</v>
      </c>
      <c r="AG34" s="71">
        <v>0.94779999999999998</v>
      </c>
      <c r="AH34" s="79">
        <f t="shared" si="20"/>
        <v>0.94779999999999998</v>
      </c>
      <c r="AI34" s="69" t="s">
        <v>218</v>
      </c>
      <c r="AJ34" s="69" t="s">
        <v>221</v>
      </c>
      <c r="AK34" s="70">
        <f t="shared" si="21"/>
        <v>1</v>
      </c>
      <c r="AL34" s="71">
        <v>0.98260000000000003</v>
      </c>
      <c r="AM34" s="79">
        <f t="shared" si="14"/>
        <v>0.98260000000000003</v>
      </c>
      <c r="AN34" s="69" t="s">
        <v>293</v>
      </c>
      <c r="AO34" s="69" t="s">
        <v>294</v>
      </c>
      <c r="AP34" s="70">
        <f t="shared" si="22"/>
        <v>1</v>
      </c>
      <c r="AQ34" s="94">
        <f>AVERAGE(AB34,AG34,AL34)</f>
        <v>0.95940000000000003</v>
      </c>
      <c r="AR34" s="71">
        <f t="shared" si="15"/>
        <v>0.95940000000000003</v>
      </c>
      <c r="AS34" s="69" t="s">
        <v>303</v>
      </c>
    </row>
    <row r="35" spans="1:45" s="27" customFormat="1" ht="210" x14ac:dyDescent="0.25">
      <c r="A35" s="28">
        <v>7</v>
      </c>
      <c r="B35" s="25" t="s">
        <v>185</v>
      </c>
      <c r="C35" s="25" t="s">
        <v>186</v>
      </c>
      <c r="D35" s="72" t="s">
        <v>226</v>
      </c>
      <c r="E35" s="66" t="s">
        <v>227</v>
      </c>
      <c r="F35" s="66" t="s">
        <v>189</v>
      </c>
      <c r="G35" s="66" t="s">
        <v>228</v>
      </c>
      <c r="H35" s="66" t="s">
        <v>229</v>
      </c>
      <c r="I35" s="66" t="s">
        <v>205</v>
      </c>
      <c r="J35" s="66" t="s">
        <v>100</v>
      </c>
      <c r="K35" s="66" t="s">
        <v>228</v>
      </c>
      <c r="L35" s="64">
        <v>1</v>
      </c>
      <c r="M35" s="64">
        <v>1</v>
      </c>
      <c r="N35" s="63" t="s">
        <v>195</v>
      </c>
      <c r="O35" s="65" t="s">
        <v>195</v>
      </c>
      <c r="P35" s="65">
        <v>1</v>
      </c>
      <c r="Q35" s="66" t="s">
        <v>74</v>
      </c>
      <c r="R35" s="66" t="s">
        <v>230</v>
      </c>
      <c r="S35" s="66" t="s">
        <v>230</v>
      </c>
      <c r="T35" s="61" t="s">
        <v>198</v>
      </c>
      <c r="U35" s="67" t="s">
        <v>209</v>
      </c>
      <c r="V35" s="70">
        <f t="shared" si="16"/>
        <v>1</v>
      </c>
      <c r="W35" s="75">
        <v>1</v>
      </c>
      <c r="X35" s="71">
        <v>1</v>
      </c>
      <c r="Y35" s="69" t="s">
        <v>231</v>
      </c>
      <c r="Z35" s="69"/>
      <c r="AA35" s="70">
        <f t="shared" si="18"/>
        <v>1</v>
      </c>
      <c r="AB35" s="71">
        <v>1</v>
      </c>
      <c r="AC35" s="71">
        <f t="shared" si="13"/>
        <v>1</v>
      </c>
      <c r="AD35" s="69" t="s">
        <v>232</v>
      </c>
      <c r="AE35" s="87" t="s">
        <v>233</v>
      </c>
      <c r="AF35" s="68" t="str">
        <f t="shared" si="19"/>
        <v>No programada</v>
      </c>
      <c r="AG35" s="69" t="s">
        <v>258</v>
      </c>
      <c r="AH35" s="79" t="s">
        <v>64</v>
      </c>
      <c r="AI35" s="69" t="s">
        <v>64</v>
      </c>
      <c r="AJ35" s="69" t="s">
        <v>64</v>
      </c>
      <c r="AK35" s="68" t="str">
        <f t="shared" si="21"/>
        <v>No programada</v>
      </c>
      <c r="AL35" s="69" t="s">
        <v>195</v>
      </c>
      <c r="AM35" s="79" t="s">
        <v>295</v>
      </c>
      <c r="AN35" s="69" t="s">
        <v>296</v>
      </c>
      <c r="AO35" s="69" t="s">
        <v>297</v>
      </c>
      <c r="AP35" s="70">
        <f t="shared" si="22"/>
        <v>1</v>
      </c>
      <c r="AQ35" s="94">
        <f>AVERAGE(W35,AB35)</f>
        <v>1</v>
      </c>
      <c r="AR35" s="79">
        <f t="shared" si="15"/>
        <v>1</v>
      </c>
      <c r="AS35" s="69" t="s">
        <v>302</v>
      </c>
    </row>
    <row r="36" spans="1:45" s="27" customFormat="1" ht="120" x14ac:dyDescent="0.25">
      <c r="A36" s="28">
        <v>7</v>
      </c>
      <c r="B36" s="25" t="s">
        <v>185</v>
      </c>
      <c r="C36" s="25" t="s">
        <v>186</v>
      </c>
      <c r="D36" s="72" t="s">
        <v>234</v>
      </c>
      <c r="E36" s="66" t="s">
        <v>235</v>
      </c>
      <c r="F36" s="66" t="s">
        <v>189</v>
      </c>
      <c r="G36" s="66" t="s">
        <v>236</v>
      </c>
      <c r="H36" s="66" t="s">
        <v>237</v>
      </c>
      <c r="I36" s="66" t="s">
        <v>116</v>
      </c>
      <c r="J36" s="66" t="s">
        <v>127</v>
      </c>
      <c r="K36" s="66" t="s">
        <v>236</v>
      </c>
      <c r="L36" s="76">
        <v>0</v>
      </c>
      <c r="M36" s="76">
        <v>1</v>
      </c>
      <c r="N36" s="77">
        <v>1</v>
      </c>
      <c r="O36" s="78">
        <v>0</v>
      </c>
      <c r="P36" s="78">
        <v>2</v>
      </c>
      <c r="Q36" s="66" t="s">
        <v>74</v>
      </c>
      <c r="R36" s="66" t="s">
        <v>230</v>
      </c>
      <c r="S36" s="66" t="s">
        <v>230</v>
      </c>
      <c r="T36" s="61" t="s">
        <v>198</v>
      </c>
      <c r="U36" s="61" t="s">
        <v>198</v>
      </c>
      <c r="V36" s="68">
        <f t="shared" si="16"/>
        <v>0</v>
      </c>
      <c r="W36" s="69" t="s">
        <v>64</v>
      </c>
      <c r="X36" s="69" t="s">
        <v>64</v>
      </c>
      <c r="Y36" s="69" t="s">
        <v>65</v>
      </c>
      <c r="Z36" s="69" t="s">
        <v>66</v>
      </c>
      <c r="AA36" s="68">
        <f t="shared" si="18"/>
        <v>1</v>
      </c>
      <c r="AB36" s="69">
        <v>1</v>
      </c>
      <c r="AC36" s="71">
        <f t="shared" si="13"/>
        <v>1</v>
      </c>
      <c r="AD36" s="89" t="s">
        <v>238</v>
      </c>
      <c r="AE36" s="87" t="s">
        <v>239</v>
      </c>
      <c r="AF36" s="68">
        <f t="shared" si="19"/>
        <v>1</v>
      </c>
      <c r="AG36" s="69">
        <v>1</v>
      </c>
      <c r="AH36" s="79">
        <f t="shared" si="20"/>
        <v>1</v>
      </c>
      <c r="AI36" s="69" t="s">
        <v>260</v>
      </c>
      <c r="AJ36" s="69" t="s">
        <v>261</v>
      </c>
      <c r="AK36" s="68">
        <f t="shared" si="21"/>
        <v>0</v>
      </c>
      <c r="AL36" s="69" t="s">
        <v>195</v>
      </c>
      <c r="AM36" s="79" t="s">
        <v>195</v>
      </c>
      <c r="AN36" s="69" t="s">
        <v>195</v>
      </c>
      <c r="AO36" s="69" t="s">
        <v>195</v>
      </c>
      <c r="AP36" s="69">
        <f t="shared" si="22"/>
        <v>2</v>
      </c>
      <c r="AQ36" s="109">
        <f>SUM(AB36,AG36)</f>
        <v>2</v>
      </c>
      <c r="AR36" s="79">
        <f t="shared" si="15"/>
        <v>1</v>
      </c>
      <c r="AS36" s="88" t="s">
        <v>302</v>
      </c>
    </row>
    <row r="37" spans="1:45" s="27" customFormat="1" ht="150" x14ac:dyDescent="0.25">
      <c r="A37" s="28">
        <v>5</v>
      </c>
      <c r="B37" s="25" t="s">
        <v>240</v>
      </c>
      <c r="C37" s="25" t="s">
        <v>241</v>
      </c>
      <c r="D37" s="72" t="s">
        <v>242</v>
      </c>
      <c r="E37" s="66" t="s">
        <v>243</v>
      </c>
      <c r="F37" s="66" t="s">
        <v>189</v>
      </c>
      <c r="G37" s="66" t="s">
        <v>244</v>
      </c>
      <c r="H37" s="66" t="s">
        <v>245</v>
      </c>
      <c r="I37" s="66" t="s">
        <v>205</v>
      </c>
      <c r="J37" s="66" t="s">
        <v>57</v>
      </c>
      <c r="K37" s="66" t="s">
        <v>244</v>
      </c>
      <c r="L37" s="64">
        <v>0.33</v>
      </c>
      <c r="M37" s="64">
        <v>0.67</v>
      </c>
      <c r="N37" s="64">
        <v>0.84</v>
      </c>
      <c r="O37" s="65">
        <v>1</v>
      </c>
      <c r="P37" s="65">
        <v>1</v>
      </c>
      <c r="Q37" s="66" t="s">
        <v>117</v>
      </c>
      <c r="R37" s="66" t="s">
        <v>246</v>
      </c>
      <c r="S37" s="66" t="s">
        <v>247</v>
      </c>
      <c r="T37" s="61" t="s">
        <v>198</v>
      </c>
      <c r="U37" s="67" t="s">
        <v>248</v>
      </c>
      <c r="V37" s="70">
        <f t="shared" si="16"/>
        <v>0.33</v>
      </c>
      <c r="W37" s="70">
        <v>1</v>
      </c>
      <c r="X37" s="70">
        <v>1</v>
      </c>
      <c r="Y37" s="70" t="s">
        <v>249</v>
      </c>
      <c r="Z37" s="70"/>
      <c r="AA37" s="70">
        <f t="shared" si="18"/>
        <v>0.67</v>
      </c>
      <c r="AB37" s="98" t="s">
        <v>66</v>
      </c>
      <c r="AC37" s="99" t="s">
        <v>66</v>
      </c>
      <c r="AD37" s="99" t="s">
        <v>250</v>
      </c>
      <c r="AE37" s="98" t="s">
        <v>283</v>
      </c>
      <c r="AF37" s="98">
        <f t="shared" si="19"/>
        <v>0.84</v>
      </c>
      <c r="AG37" s="98" t="s">
        <v>195</v>
      </c>
      <c r="AH37" s="107" t="s">
        <v>195</v>
      </c>
      <c r="AI37" s="98" t="s">
        <v>279</v>
      </c>
      <c r="AJ37" s="98" t="s">
        <v>280</v>
      </c>
      <c r="AK37" s="98">
        <v>0</v>
      </c>
      <c r="AL37" s="98" t="s">
        <v>195</v>
      </c>
      <c r="AM37" s="79" t="s">
        <v>295</v>
      </c>
      <c r="AN37" s="98" t="s">
        <v>298</v>
      </c>
      <c r="AO37" s="98" t="s">
        <v>299</v>
      </c>
      <c r="AP37" s="98">
        <f t="shared" si="22"/>
        <v>1</v>
      </c>
      <c r="AQ37" s="110">
        <f>W37</f>
        <v>1</v>
      </c>
      <c r="AR37" s="79">
        <f t="shared" si="15"/>
        <v>1</v>
      </c>
      <c r="AS37" s="100" t="s">
        <v>302</v>
      </c>
    </row>
    <row r="38" spans="1:45" s="27" customFormat="1" ht="178.5" customHeight="1" x14ac:dyDescent="0.25">
      <c r="A38" s="28">
        <v>5</v>
      </c>
      <c r="B38" s="25" t="s">
        <v>240</v>
      </c>
      <c r="C38" s="25" t="s">
        <v>241</v>
      </c>
      <c r="D38" s="72" t="s">
        <v>251</v>
      </c>
      <c r="E38" s="66" t="s">
        <v>252</v>
      </c>
      <c r="F38" s="66" t="s">
        <v>189</v>
      </c>
      <c r="G38" s="66" t="s">
        <v>244</v>
      </c>
      <c r="H38" s="66" t="s">
        <v>253</v>
      </c>
      <c r="I38" s="66" t="s">
        <v>116</v>
      </c>
      <c r="J38" s="66" t="s">
        <v>57</v>
      </c>
      <c r="K38" s="66" t="s">
        <v>244</v>
      </c>
      <c r="L38" s="64">
        <v>0.2</v>
      </c>
      <c r="M38" s="64">
        <v>0.4</v>
      </c>
      <c r="N38" s="64">
        <v>0.6</v>
      </c>
      <c r="O38" s="65">
        <v>0.8</v>
      </c>
      <c r="P38" s="65">
        <v>0.8</v>
      </c>
      <c r="Q38" s="66" t="s">
        <v>117</v>
      </c>
      <c r="R38" s="66" t="s">
        <v>246</v>
      </c>
      <c r="S38" s="66" t="s">
        <v>254</v>
      </c>
      <c r="T38" s="61" t="s">
        <v>198</v>
      </c>
      <c r="U38" s="67" t="s">
        <v>248</v>
      </c>
      <c r="V38" s="70">
        <f t="shared" si="16"/>
        <v>0.2</v>
      </c>
      <c r="W38" s="79">
        <v>0.76249999999999996</v>
      </c>
      <c r="X38" s="79">
        <v>1</v>
      </c>
      <c r="Y38" s="70" t="s">
        <v>255</v>
      </c>
      <c r="Z38" s="70"/>
      <c r="AA38" s="70">
        <f t="shared" si="18"/>
        <v>0.4</v>
      </c>
      <c r="AB38" s="92">
        <v>0.84</v>
      </c>
      <c r="AC38" s="79">
        <f>IF(AB38/AA38&gt;100%,100%,AB38/AA38)</f>
        <v>1</v>
      </c>
      <c r="AD38" s="93" t="s">
        <v>250</v>
      </c>
      <c r="AE38" s="91" t="s">
        <v>284</v>
      </c>
      <c r="AF38" s="70">
        <f t="shared" si="19"/>
        <v>0.6</v>
      </c>
      <c r="AG38" s="108">
        <v>0.85</v>
      </c>
      <c r="AH38" s="107">
        <f t="shared" si="20"/>
        <v>1</v>
      </c>
      <c r="AI38" s="98" t="s">
        <v>281</v>
      </c>
      <c r="AJ38" s="98" t="s">
        <v>281</v>
      </c>
      <c r="AK38" s="98">
        <f t="shared" si="21"/>
        <v>0.8</v>
      </c>
      <c r="AL38" s="108">
        <v>0.78</v>
      </c>
      <c r="AM38" s="79">
        <f t="shared" si="14"/>
        <v>0.97499999999999998</v>
      </c>
      <c r="AN38" s="98" t="s">
        <v>300</v>
      </c>
      <c r="AO38" s="98"/>
      <c r="AP38" s="98">
        <f t="shared" si="22"/>
        <v>0.8</v>
      </c>
      <c r="AQ38" s="94">
        <f>AL38</f>
        <v>0.78</v>
      </c>
      <c r="AR38" s="79">
        <f t="shared" si="15"/>
        <v>0.97499999999999998</v>
      </c>
      <c r="AS38" s="90" t="s">
        <v>302</v>
      </c>
    </row>
    <row r="39" spans="1:45" s="5" customFormat="1" ht="15.75" x14ac:dyDescent="0.25">
      <c r="A39" s="10"/>
      <c r="B39" s="10"/>
      <c r="C39" s="10"/>
      <c r="D39" s="10"/>
      <c r="E39" s="11" t="s">
        <v>256</v>
      </c>
      <c r="F39" s="11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1"/>
      <c r="R39" s="10"/>
      <c r="S39" s="10"/>
      <c r="T39" s="10"/>
      <c r="U39" s="10"/>
      <c r="V39" s="12"/>
      <c r="W39" s="12"/>
      <c r="X39" s="81">
        <f>AVERAGE(X32:X38)*20%</f>
        <v>0.2</v>
      </c>
      <c r="Y39" s="10"/>
      <c r="Z39" s="10"/>
      <c r="AA39" s="12"/>
      <c r="AB39" s="12"/>
      <c r="AC39" s="80">
        <f>AVERAGE(AC32:AC38)*20%</f>
        <v>0.18826000000000001</v>
      </c>
      <c r="AD39" s="10"/>
      <c r="AE39" s="10"/>
      <c r="AF39" s="12"/>
      <c r="AG39" s="12"/>
      <c r="AH39" s="80">
        <f>AVERAGE(AH32:AH38)*20%</f>
        <v>0.19739000000000001</v>
      </c>
      <c r="AI39" s="10"/>
      <c r="AJ39" s="10"/>
      <c r="AK39" s="12"/>
      <c r="AL39" s="12"/>
      <c r="AM39" s="81">
        <f>AVERAGE(AM32:AM38)*20%</f>
        <v>0.19788000000000003</v>
      </c>
      <c r="AN39" s="10"/>
      <c r="AO39" s="10"/>
      <c r="AP39" s="16"/>
      <c r="AQ39" s="16"/>
      <c r="AR39" s="80">
        <f>AVERAGE(AR32:AR38)*20%</f>
        <v>0.19562571428571429</v>
      </c>
      <c r="AS39" s="10"/>
    </row>
    <row r="40" spans="1:45" s="9" customFormat="1" ht="18.75" x14ac:dyDescent="0.3">
      <c r="A40" s="6"/>
      <c r="B40" s="6"/>
      <c r="C40" s="6"/>
      <c r="D40" s="6"/>
      <c r="E40" s="7" t="s">
        <v>257</v>
      </c>
      <c r="F40" s="6"/>
      <c r="G40" s="6"/>
      <c r="H40" s="6"/>
      <c r="I40" s="6"/>
      <c r="J40" s="6"/>
      <c r="K40" s="6"/>
      <c r="L40" s="8"/>
      <c r="M40" s="8"/>
      <c r="N40" s="8"/>
      <c r="O40" s="8"/>
      <c r="P40" s="8"/>
      <c r="Q40" s="6"/>
      <c r="R40" s="6"/>
      <c r="S40" s="6"/>
      <c r="T40" s="6"/>
      <c r="U40" s="6"/>
      <c r="V40" s="8"/>
      <c r="W40" s="8"/>
      <c r="X40" s="82">
        <f>X31+X39</f>
        <v>0.88068376068376075</v>
      </c>
      <c r="Y40" s="6"/>
      <c r="Z40" s="6"/>
      <c r="AA40" s="8"/>
      <c r="AB40" s="8"/>
      <c r="AC40" s="82">
        <f>AC31+AC39</f>
        <v>0.94201876863876854</v>
      </c>
      <c r="AD40" s="6"/>
      <c r="AE40" s="6"/>
      <c r="AF40" s="8"/>
      <c r="AG40" s="8"/>
      <c r="AH40" s="82">
        <f>AH31+AH39</f>
        <v>0.9634330902251067</v>
      </c>
      <c r="AI40" s="6"/>
      <c r="AJ40" s="6"/>
      <c r="AK40" s="8"/>
      <c r="AL40" s="8"/>
      <c r="AM40" s="82">
        <f>AM31+AM39</f>
        <v>0.97456962962962967</v>
      </c>
      <c r="AN40" s="6"/>
      <c r="AO40" s="6"/>
      <c r="AP40" s="17"/>
      <c r="AQ40" s="17"/>
      <c r="AR40" s="82">
        <f>AR31+AR39</f>
        <v>0.99250512169312177</v>
      </c>
      <c r="AS40" s="6"/>
    </row>
    <row r="41" spans="1:45" x14ac:dyDescent="0.25">
      <c r="AC41" s="59"/>
    </row>
    <row r="42" spans="1:45" x14ac:dyDescent="0.25">
      <c r="W42" s="58">
        <f>42/42</f>
        <v>1</v>
      </c>
      <c r="X42" s="59">
        <f>122/160</f>
        <v>0.76249999999999996</v>
      </c>
      <c r="AC42" s="59"/>
    </row>
    <row r="43" spans="1:45" x14ac:dyDescent="0.25">
      <c r="X43" s="58"/>
      <c r="AC43" s="59"/>
    </row>
    <row r="44" spans="1:45" x14ac:dyDescent="0.25">
      <c r="AC44" s="59"/>
    </row>
    <row r="45" spans="1:45" x14ac:dyDescent="0.25">
      <c r="AC45" s="59"/>
    </row>
    <row r="46" spans="1:45" x14ac:dyDescent="0.25">
      <c r="AC46" s="59"/>
    </row>
    <row r="47" spans="1:45" x14ac:dyDescent="0.25">
      <c r="AC47" s="59"/>
    </row>
    <row r="48" spans="1:45" x14ac:dyDescent="0.25">
      <c r="AC48" s="59"/>
    </row>
    <row r="49" spans="29:29" x14ac:dyDescent="0.25">
      <c r="AC49" s="59"/>
    </row>
    <row r="50" spans="29:29" x14ac:dyDescent="0.25">
      <c r="AC50" s="59"/>
    </row>
    <row r="51" spans="29:29" x14ac:dyDescent="0.25">
      <c r="AC51" s="59"/>
    </row>
  </sheetData>
  <mergeCells count="21">
    <mergeCell ref="V13:Z14"/>
    <mergeCell ref="AA13:AE14"/>
    <mergeCell ref="AF13:AJ14"/>
    <mergeCell ref="AK13:AO14"/>
    <mergeCell ref="AP13:AS14"/>
    <mergeCell ref="A13:B14"/>
    <mergeCell ref="C13:C15"/>
    <mergeCell ref="A1:K1"/>
    <mergeCell ref="L1:P1"/>
    <mergeCell ref="D13:F14"/>
    <mergeCell ref="G13:Q14"/>
    <mergeCell ref="A2:K2"/>
    <mergeCell ref="H9:K9"/>
    <mergeCell ref="H10:K10"/>
    <mergeCell ref="H11:K11"/>
    <mergeCell ref="R13:U14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5 F3:F12" xr:uid="{00000000-0002-0000-0000-000000000000}"/>
  </dataValidations>
  <hyperlinks>
    <hyperlink ref="AD36" r:id="rId1" xr:uid="{AF7B6F62-00BA-481F-8BD0-615B1514FBB9}"/>
  </hyperlinks>
  <pageMargins left="0.7" right="0.7" top="0.75" bottom="0.75" header="0.3" footer="0.3"/>
  <pageSetup paperSize="9" orientation="portrait" r:id="rId2"/>
  <ignoredErrors>
    <ignoredError sqref="D16:D17" numberStoredAsText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F13:F14 F16:F22 F24:F31 F39:F1048576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28</v>
      </c>
    </row>
    <row r="2" spans="1:1" x14ac:dyDescent="0.25">
      <c r="A2" t="s">
        <v>97</v>
      </c>
    </row>
    <row r="3" spans="1:1" x14ac:dyDescent="0.25">
      <c r="A3" t="s">
        <v>53</v>
      </c>
    </row>
    <row r="4" spans="1:1" x14ac:dyDescent="0.25">
      <c r="A4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20cb614e-b45f-4877-aa77-0fc3e5f2c8f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f8dc1254-f694-4df3-a50d-d4e607c93d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47157-60AF-4292-97DB-41CBB30D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2024-01-31T22:26:25Z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