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928"/>
  <workbookPr defaultThemeVersion="166925"/>
  <mc:AlternateContent xmlns:mc="http://schemas.openxmlformats.org/markup-compatibility/2006">
    <mc:Choice Requires="x15">
      <x15ac:absPath xmlns:x15ac="http://schemas.microsoft.com/office/spreadsheetml/2010/11/ac" url="https://gobiernobogota-my.sharepoint.com/personal/yamile_espinosa_gobiernobogota_gov_co/Documents/VIGENCIA 2022/PLANES DE GESTION 2022/Alcaldias Locales/16_Puente Aranda/"/>
    </mc:Choice>
  </mc:AlternateContent>
  <xr:revisionPtr revIDLastSave="148" documentId="14_{D2EAE8E1-6636-4098-ABAF-3F4279994D0C}" xr6:coauthVersionLast="47" xr6:coauthVersionMax="47" xr10:uidLastSave="{C5449760-CE40-4713-BDAB-33092B0B16BA}"/>
  <bookViews>
    <workbookView xWindow="-120" yWindow="-120" windowWidth="29040" windowHeight="15840" xr2:uid="{A2F85664-4A27-4D3D-88FC-9F8B3325025C}"/>
  </bookViews>
  <sheets>
    <sheet name="Hoja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N41" i="1" l="1"/>
  <c r="AR35" i="1"/>
  <c r="AN40" i="1"/>
  <c r="AN39" i="1"/>
  <c r="AN38" i="1"/>
  <c r="AN37" i="1"/>
  <c r="AN36" i="1"/>
  <c r="AN35" i="1"/>
  <c r="AN34" i="1"/>
  <c r="AN33" i="1"/>
  <c r="AN32" i="1"/>
  <c r="AN31" i="1"/>
  <c r="AN30" i="1"/>
  <c r="AN29" i="1"/>
  <c r="AN28" i="1"/>
  <c r="AN27" i="1"/>
  <c r="AN26" i="1"/>
  <c r="AN25" i="1"/>
  <c r="AN24" i="1"/>
  <c r="AN23" i="1"/>
  <c r="AN22" i="1"/>
  <c r="AN21" i="1"/>
  <c r="AN20" i="1"/>
  <c r="AM33" i="1"/>
  <c r="AM32" i="1"/>
  <c r="AN42" i="1" l="1"/>
  <c r="AS38" i="1"/>
  <c r="AS35" i="1"/>
  <c r="AI34" i="1"/>
  <c r="AI41" i="1"/>
  <c r="AI42" i="1" l="1"/>
  <c r="AI33" i="1" l="1"/>
  <c r="AI32" i="1"/>
  <c r="AI31" i="1"/>
  <c r="AI30" i="1"/>
  <c r="AI29" i="1"/>
  <c r="AI28" i="1"/>
  <c r="AI27" i="1"/>
  <c r="AI26" i="1"/>
  <c r="AI25" i="1"/>
  <c r="AI24" i="1"/>
  <c r="AI23" i="1"/>
  <c r="AI22" i="1"/>
  <c r="AI21" i="1"/>
  <c r="AI20" i="1"/>
  <c r="AI37" i="1"/>
  <c r="AI36" i="1"/>
  <c r="AR37" i="1"/>
  <c r="AR36" i="1"/>
  <c r="X39" i="1"/>
  <c r="AR25" i="1"/>
  <c r="AR26" i="1"/>
  <c r="AR27" i="1"/>
  <c r="AR28" i="1"/>
  <c r="AR29" i="1"/>
  <c r="AR30" i="1"/>
  <c r="AR31" i="1"/>
  <c r="AR32" i="1"/>
  <c r="AR33" i="1"/>
  <c r="Y38" i="1"/>
  <c r="AQ40" i="1"/>
  <c r="AS40" i="1" s="1"/>
  <c r="AL40" i="1"/>
  <c r="AG40" i="1"/>
  <c r="AB40" i="1"/>
  <c r="AD40" i="1" s="1"/>
  <c r="W40" i="1"/>
  <c r="Y40" i="1" s="1"/>
  <c r="AQ39" i="1"/>
  <c r="AS39" i="1" s="1"/>
  <c r="AL39" i="1"/>
  <c r="AG39" i="1"/>
  <c r="AB39" i="1"/>
  <c r="AD39" i="1" s="1"/>
  <c r="W39" i="1"/>
  <c r="AQ38" i="1"/>
  <c r="AL38" i="1"/>
  <c r="AG38" i="1"/>
  <c r="AB38" i="1"/>
  <c r="W38" i="1"/>
  <c r="AQ37" i="1"/>
  <c r="AL37" i="1"/>
  <c r="AG37" i="1"/>
  <c r="AB37" i="1"/>
  <c r="AD37" i="1" s="1"/>
  <c r="W37" i="1"/>
  <c r="AQ36" i="1"/>
  <c r="AL36" i="1"/>
  <c r="AG36" i="1"/>
  <c r="AB36" i="1"/>
  <c r="AD36" i="1" s="1"/>
  <c r="W36" i="1"/>
  <c r="Y36" i="1" s="1"/>
  <c r="AQ35" i="1"/>
  <c r="AL35" i="1"/>
  <c r="AG35" i="1"/>
  <c r="AB35" i="1"/>
  <c r="AD35" i="1" s="1"/>
  <c r="W35" i="1"/>
  <c r="P33" i="1"/>
  <c r="AQ33" i="1"/>
  <c r="P32" i="1"/>
  <c r="AQ32" i="1" s="1"/>
  <c r="P31" i="1"/>
  <c r="AQ31" i="1" s="1"/>
  <c r="P30" i="1"/>
  <c r="AQ30" i="1" s="1"/>
  <c r="P29" i="1"/>
  <c r="AQ29" i="1"/>
  <c r="P28" i="1"/>
  <c r="AQ28" i="1" s="1"/>
  <c r="AL33" i="1"/>
  <c r="AG33" i="1"/>
  <c r="AB33" i="1"/>
  <c r="AD33" i="1" s="1"/>
  <c r="W33" i="1"/>
  <c r="Y33" i="1" s="1"/>
  <c r="AL32" i="1"/>
  <c r="AG32" i="1"/>
  <c r="AB32" i="1"/>
  <c r="AD32" i="1" s="1"/>
  <c r="W32" i="1"/>
  <c r="Y32" i="1" s="1"/>
  <c r="AL31" i="1"/>
  <c r="AG31" i="1"/>
  <c r="AB31" i="1"/>
  <c r="AD31" i="1" s="1"/>
  <c r="W31" i="1"/>
  <c r="Y31" i="1" s="1"/>
  <c r="AL30" i="1"/>
  <c r="AG30" i="1"/>
  <c r="AB30" i="1"/>
  <c r="AD30" i="1" s="1"/>
  <c r="W30" i="1"/>
  <c r="Y30" i="1" s="1"/>
  <c r="AL29" i="1"/>
  <c r="AG29" i="1"/>
  <c r="AB29" i="1"/>
  <c r="AD29" i="1" s="1"/>
  <c r="W29" i="1"/>
  <c r="Y29" i="1" s="1"/>
  <c r="AL28" i="1"/>
  <c r="AG28" i="1"/>
  <c r="AB28" i="1"/>
  <c r="AD28" i="1" s="1"/>
  <c r="W28" i="1"/>
  <c r="Y28" i="1" s="1"/>
  <c r="AL27" i="1"/>
  <c r="AG27" i="1"/>
  <c r="AB27" i="1"/>
  <c r="AD27" i="1" s="1"/>
  <c r="W27" i="1"/>
  <c r="Y27" i="1" s="1"/>
  <c r="P27" i="1"/>
  <c r="AQ27" i="1" s="1"/>
  <c r="AL26" i="1"/>
  <c r="AG26" i="1"/>
  <c r="AB26" i="1"/>
  <c r="AD26" i="1" s="1"/>
  <c r="W26" i="1"/>
  <c r="Y26" i="1" s="1"/>
  <c r="P26" i="1"/>
  <c r="AQ26" i="1" s="1"/>
  <c r="AL25" i="1"/>
  <c r="AG25" i="1"/>
  <c r="AB25" i="1"/>
  <c r="AD25" i="1" s="1"/>
  <c r="W25" i="1"/>
  <c r="Y25" i="1" s="1"/>
  <c r="P25" i="1"/>
  <c r="AQ25" i="1" s="1"/>
  <c r="AL24" i="1"/>
  <c r="AG24" i="1"/>
  <c r="AB24" i="1"/>
  <c r="AD24" i="1" s="1"/>
  <c r="W24" i="1"/>
  <c r="Y24" i="1" s="1"/>
  <c r="P24" i="1"/>
  <c r="AQ24" i="1"/>
  <c r="AS24" i="1" s="1"/>
  <c r="AL23" i="1"/>
  <c r="AG23" i="1"/>
  <c r="AB23" i="1"/>
  <c r="AD23" i="1" s="1"/>
  <c r="W23" i="1"/>
  <c r="Y23" i="1" s="1"/>
  <c r="P23" i="1"/>
  <c r="AQ23" i="1" s="1"/>
  <c r="AS23" i="1" s="1"/>
  <c r="AL22" i="1"/>
  <c r="AG22" i="1"/>
  <c r="AB22" i="1"/>
  <c r="AD22" i="1" s="1"/>
  <c r="W22" i="1"/>
  <c r="Y22" i="1" s="1"/>
  <c r="P22" i="1"/>
  <c r="AQ22" i="1" s="1"/>
  <c r="AS22" i="1" s="1"/>
  <c r="AL21" i="1"/>
  <c r="AG21" i="1"/>
  <c r="AB21" i="1"/>
  <c r="AD21" i="1" s="1"/>
  <c r="W21" i="1"/>
  <c r="Y21" i="1" s="1"/>
  <c r="P21" i="1"/>
  <c r="AQ21" i="1" s="1"/>
  <c r="AS21" i="1" s="1"/>
  <c r="AL20" i="1"/>
  <c r="AG20" i="1"/>
  <c r="AB20" i="1"/>
  <c r="AD20" i="1" s="1"/>
  <c r="P20" i="1"/>
  <c r="AQ20" i="1" s="1"/>
  <c r="AS20" i="1" s="1"/>
  <c r="AS32" i="1" l="1"/>
  <c r="AS30" i="1"/>
  <c r="AS31" i="1"/>
  <c r="AS27" i="1"/>
  <c r="AD34" i="1"/>
  <c r="AS33" i="1"/>
  <c r="Y39" i="1"/>
  <c r="AS36" i="1"/>
  <c r="AS41" i="1" s="1"/>
  <c r="Y34" i="1"/>
  <c r="Y41" i="1"/>
  <c r="AS28" i="1"/>
  <c r="AS25" i="1"/>
  <c r="AS29" i="1"/>
  <c r="AS26" i="1"/>
  <c r="AS37" i="1"/>
  <c r="AD41" i="1"/>
  <c r="AS34" i="1" l="1"/>
  <c r="AS42" i="1" s="1"/>
  <c r="Y42" i="1"/>
  <c r="AD42" i="1"/>
</calcChain>
</file>

<file path=xl/sharedStrings.xml><?xml version="1.0" encoding="utf-8"?>
<sst xmlns="http://schemas.openxmlformats.org/spreadsheetml/2006/main" count="583" uniqueCount="315">
  <si>
    <t>VIGENCIA DE LA PLANEACIÓN 2022</t>
  </si>
  <si>
    <t>PROCESOS ASOCIADOS</t>
  </si>
  <si>
    <t>CONTROL DE CAMBIOS</t>
  </si>
  <si>
    <t>VERSIÓN</t>
  </si>
  <si>
    <t>FECHA</t>
  </si>
  <si>
    <t>DESCRIPCIÓN DE LA MODIFICACIÓN</t>
  </si>
  <si>
    <t>PLAN ESTRATÉGICO INSTITUCIONAL</t>
  </si>
  <si>
    <t>PROCESO</t>
  </si>
  <si>
    <t>META</t>
  </si>
  <si>
    <t>INDICADOR</t>
  </si>
  <si>
    <t>RESULTADO</t>
  </si>
  <si>
    <t>SEGUIMIENTO PLANES DE GESTIÓN DEL PROCESO</t>
  </si>
  <si>
    <t>SEGUIMIENTO PLAN DE GESTIÓN DEL PROCESO</t>
  </si>
  <si>
    <t>SEGUIMIENTO PLAN GESTIÓN DEL PROCESO</t>
  </si>
  <si>
    <t xml:space="preserve">I TRIMESTRE </t>
  </si>
  <si>
    <t xml:space="preserve">II TRIMESTRE </t>
  </si>
  <si>
    <t xml:space="preserve">III TRIMESTRE </t>
  </si>
  <si>
    <t xml:space="preserve">IV TRIMESTRE </t>
  </si>
  <si>
    <t>EVALUACIÓN FINAL PLAN DE GESTIÓN</t>
  </si>
  <si>
    <t>No OE</t>
  </si>
  <si>
    <t>OBJETIVO ESTRATÉGICO</t>
  </si>
  <si>
    <t>No. Meta</t>
  </si>
  <si>
    <t>META PLAN DE GESTIÓN VIGENCIA</t>
  </si>
  <si>
    <t>TIPO DE META</t>
  </si>
  <si>
    <t>NOMBRE DEL INDICADOR</t>
  </si>
  <si>
    <t>FORMULA INDICADOR</t>
  </si>
  <si>
    <t>LÍNEA BASE</t>
  </si>
  <si>
    <t>TIPO DE PROGRAMACIÓN</t>
  </si>
  <si>
    <t>UNIDAD DE MEDIDA</t>
  </si>
  <si>
    <t>I TRIMESTRE</t>
  </si>
  <si>
    <t>II TRIMESTRE</t>
  </si>
  <si>
    <t>III TRIMESTRE</t>
  </si>
  <si>
    <t>IV TRIMESTRE</t>
  </si>
  <si>
    <t>TOTAL PROGRAMACIÓN VIGENCIA</t>
  </si>
  <si>
    <t>TIPO DE INDICADOR</t>
  </si>
  <si>
    <t>ENTREGABLE</t>
  </si>
  <si>
    <t>FUENTE DE INFORMACIÓN</t>
  </si>
  <si>
    <t>RESPONSABLES DE LA META</t>
  </si>
  <si>
    <t>DEPENDENCIA RESPONSABLE DEL REPORTE DE LA META</t>
  </si>
  <si>
    <t>PROGRAMADO</t>
  </si>
  <si>
    <t>EJECUTADO</t>
  </si>
  <si>
    <t>RESULTADO DE LA MEDICIÓN</t>
  </si>
  <si>
    <t>ANÁLISIS DE AVANCE</t>
  </si>
  <si>
    <t>MEDIO DE VERIFICACIÓN</t>
  </si>
  <si>
    <t>SUMATORIA DE LO EJECUTADO EN CADA TRIMESTRE</t>
  </si>
  <si>
    <t>RESULTADO NUMÉRICO DE LA MEDICIÓN ANUAL</t>
  </si>
  <si>
    <t>ANÁLISIS DE RESULTADO</t>
  </si>
  <si>
    <t>Realizar acciones enfocadas al fortalecimiento de la gobernabilidad democrática local.</t>
  </si>
  <si>
    <t>Gestión Pública Territorial Local</t>
  </si>
  <si>
    <t>Retadora (Mejora)</t>
  </si>
  <si>
    <t>Avance cuplimiento metas Plan de Desarrollo Local (metas entregadas).</t>
  </si>
  <si>
    <t>% Avance metas Plan de Desarrollo Local acumulado al periodo evaluado  (-)  % Avance acumulado m etas entregadas Plan de Desarrollo Local al 31 de diciembre de 2021. (metas entregadas)</t>
  </si>
  <si>
    <t>Creciente</t>
  </si>
  <si>
    <t>Porcentaje</t>
  </si>
  <si>
    <t xml:space="preserve">Efectividad </t>
  </si>
  <si>
    <t>Reporte trimestral de avance del Plan de Desarrollo Local - PDL</t>
  </si>
  <si>
    <t>MUSI</t>
  </si>
  <si>
    <t>Alcaldía Local - Área de Gestión del Desarrollo, Adminsitrativa y Financiera</t>
  </si>
  <si>
    <t>Matriz MUSI</t>
  </si>
  <si>
    <t>Dirección para la Gestión del Desarrollo Local</t>
  </si>
  <si>
    <t>Gestión Corporativa Institucional</t>
  </si>
  <si>
    <r>
      <t xml:space="preserve">Girar mínimo el </t>
    </r>
    <r>
      <rPr>
        <b/>
        <sz val="11"/>
        <color theme="1"/>
        <rFont val="Calibri Light"/>
        <family val="2"/>
      </rPr>
      <t>68%</t>
    </r>
    <r>
      <rPr>
        <sz val="11"/>
        <color theme="1"/>
        <rFont val="Calibri Light"/>
        <family val="2"/>
      </rPr>
      <t xml:space="preserve"> del presupuesto comprometido constituido como obligaciones por pagar de la vigencia 2021.</t>
    </r>
  </si>
  <si>
    <t>Porcentaje de giros acumulados de obligaciones por pagar de la vigencia 2021</t>
  </si>
  <si>
    <t>(Giros acumulados/Presupuesto comprometido constituido como obligaciones por pagar de la vigencia 2021)*100</t>
  </si>
  <si>
    <t xml:space="preserve">Eficacia </t>
  </si>
  <si>
    <t>Reporte seguimiento mensual consolidado</t>
  </si>
  <si>
    <t>BOGDATA</t>
  </si>
  <si>
    <t>Informe de ejecución presupuestal de obligaciones por pagar</t>
  </si>
  <si>
    <t>Porcentaje de giros acumulados de obligaciones por pagar de la vigencia 2020 y anteriores</t>
  </si>
  <si>
    <t>(Giros acumulados/Presupuesto comprometido constituido como obligaciones por pagar de la vigencia 2020 y anteriores)*100</t>
  </si>
  <si>
    <t>Porcentaje de compromiso del presupuesto de inversión directa de la vigencia 2021</t>
  </si>
  <si>
    <t>(Valor de RP de inversión directa de la vigencia  / Valor total del presupuesto de inversión directa de la Vigencia)*100</t>
  </si>
  <si>
    <t>Reporte de ejecución presupuestal BOGDATA</t>
  </si>
  <si>
    <t>Porcentaje de giros acumulados</t>
  </si>
  <si>
    <t>(Giros acumulados de inversión directa/Presupuesto disponible de inversión directa de la vigencia)*100</t>
  </si>
  <si>
    <t xml:space="preserve">Gestión </t>
  </si>
  <si>
    <t>Porcentaje de contratos registrados en SIPSE Local</t>
  </si>
  <si>
    <t>(Número de contratos registrados en SIPSE Local /Número de contratos publicados en la plataforma SECOP I y II)*100%</t>
  </si>
  <si>
    <t>Constante</t>
  </si>
  <si>
    <t>Reporte de seguimiento  consolidado</t>
  </si>
  <si>
    <t>SIPSE LOCAL y SECOP</t>
  </si>
  <si>
    <t>Reporte de seguimiento SIPSE Local y SECOP</t>
  </si>
  <si>
    <r>
      <t xml:space="preserve">Lograr que el </t>
    </r>
    <r>
      <rPr>
        <b/>
        <sz val="11"/>
        <color theme="1"/>
        <rFont val="Calibri Light"/>
        <family val="2"/>
      </rPr>
      <t>100%</t>
    </r>
    <r>
      <rPr>
        <sz val="11"/>
        <color theme="1"/>
        <rFont val="Calibri Light"/>
        <family val="2"/>
      </rPr>
      <t xml:space="preserve"> de los contratos celebrados se encuentren en estado ejecución dentro del sistema SIPSE Local. </t>
    </r>
  </si>
  <si>
    <t>Porcentaje de contratos en estado ejecución registrados en SIPSE Local</t>
  </si>
  <si>
    <t>(Número de contratos registrados en SIPSE Local en estado ejecución /Número total de contratos registrados en SECOP en estado En ejecucion o Firmado)*100%</t>
  </si>
  <si>
    <t>SIPSE LOCAL</t>
  </si>
  <si>
    <t>Reporte de SIPSE Local</t>
  </si>
  <si>
    <r>
      <t xml:space="preserve">Registrar y actualizar al </t>
    </r>
    <r>
      <rPr>
        <b/>
        <sz val="11"/>
        <color theme="1"/>
        <rFont val="Calibri Light"/>
        <family val="2"/>
      </rPr>
      <t>100%</t>
    </r>
    <r>
      <rPr>
        <sz val="11"/>
        <color theme="1"/>
        <rFont val="Calibri Light"/>
        <family val="2"/>
      </rPr>
      <t xml:space="preserve"> la información en los módulos y funcionalidades en producción de SIPSE Local de la vigencia (Módulo de proyectos-Banco de Iniciativas, Módulo de Contratación y Financiero).</t>
    </r>
  </si>
  <si>
    <t>Porcentaje de registro total de información de los proyectos de inversión local en SIPSE Local</t>
  </si>
  <si>
    <t>(Proyectos y contratos registrados con toda la información en SIPSE Local / Proyectos y contratos registrados y aprobados en aplicativos oficiales (SEGPLAN /BOGDATA/SECOP))*100%</t>
  </si>
  <si>
    <t>Reporte de seguimiento
consolidado</t>
  </si>
  <si>
    <t>Alcaldía Local</t>
  </si>
  <si>
    <t>Inspección, Vigilancia y Control</t>
  </si>
  <si>
    <t xml:space="preserve">Expedientes a cargo de las inspecciones de policía impulsados </t>
  </si>
  <si>
    <t xml:space="preserve">Número de expedientes a cargo de las inspecciones de policía impulsados </t>
  </si>
  <si>
    <t>Resultados a 31 de diciembre de 2021</t>
  </si>
  <si>
    <t>Suma</t>
  </si>
  <si>
    <t xml:space="preserve">Expedientes de actuaciones de policía </t>
  </si>
  <si>
    <t>Reporte de seguimiento de impulsos procesales</t>
  </si>
  <si>
    <t>Aplicativo ARCO</t>
  </si>
  <si>
    <t>Alcaldía Local - Área de Gestión Policiva</t>
  </si>
  <si>
    <t>Reporte de seguimiento del Aplicativo ARCO</t>
  </si>
  <si>
    <t>Dirección para la Gestión Policiva</t>
  </si>
  <si>
    <t>Fallos de fondo en primera instancia proferidos</t>
  </si>
  <si>
    <t>Número de Fallos de fondo en primera instancia proferidos</t>
  </si>
  <si>
    <t>Fallos de fondo</t>
  </si>
  <si>
    <t>Reporte de seguimiento de fallos de fondo de actuaciones de policía</t>
  </si>
  <si>
    <t>Actuaciones Administrativas terminadas (archivadas)</t>
  </si>
  <si>
    <t>Número de Actuaciones Administrativas terminadas (archivadas)</t>
  </si>
  <si>
    <t>Actuaciones administrativas terminadas</t>
  </si>
  <si>
    <t>Reporte de seguimiento de actuaciones administrativas terminadas por vía gubernativa</t>
  </si>
  <si>
    <t>Aplicativo Si Actúa I</t>
  </si>
  <si>
    <t>Reporte de seguimiento del Aplicativo Si Actúa I</t>
  </si>
  <si>
    <t>Actuaciones Administrativas terminadas hasta la primera instancia</t>
  </si>
  <si>
    <t>Número de Actuaciones Administrativas terminadas hasta la primera instancia</t>
  </si>
  <si>
    <t>Actuaciones administrativas terminadas por vía gubernativa</t>
  </si>
  <si>
    <t>Acciones de control u operativos en materia de  integridad del espacio publico.</t>
  </si>
  <si>
    <t>Número de Acciones de control u operativos en materia de  integridad del espacio publico.</t>
  </si>
  <si>
    <t xml:space="preserve">Acciones de control u operativos </t>
  </si>
  <si>
    <t>Acta de asistencia e informe del operativo</t>
  </si>
  <si>
    <t>Registros de operativos Alcaldía Local</t>
  </si>
  <si>
    <t>Acciones de control u operativos en materia actividad económica realizadas</t>
  </si>
  <si>
    <t>Número de Acciones de control u operativos en materia actividad económica realizadas</t>
  </si>
  <si>
    <t>TOTAL METAS PROCESOS ALCALDÍA (80%)</t>
  </si>
  <si>
    <t>Fortalecer la gestión institucional aumentando las capacidades de la entidad para la planeación, seguimiento y ejecución de sus metas y recursos, y la gestión del talento humano.</t>
  </si>
  <si>
    <t>TOTAL PLAN DE GESTIÓN (100%)</t>
  </si>
  <si>
    <t>METODO DE VERIFICACIÓN PARA EL SEGUIMIENTO</t>
  </si>
  <si>
    <r>
      <t>Girar mínimo el </t>
    </r>
    <r>
      <rPr>
        <b/>
        <sz val="11"/>
        <color theme="1"/>
        <rFont val="Calibri Light"/>
        <family val="2"/>
      </rPr>
      <t>65%</t>
    </r>
    <r>
      <rPr>
        <sz val="11"/>
        <color theme="1"/>
        <rFont val="Calibri Light"/>
        <family val="2"/>
      </rPr>
      <t xml:space="preserve"> del presupuesto comprometido constituido como obligaciones por pagar de la vigencia 2020 y anteriores.
</t>
    </r>
  </si>
  <si>
    <r>
      <t xml:space="preserve">Comprometer mínimo el </t>
    </r>
    <r>
      <rPr>
        <b/>
        <sz val="11"/>
        <color theme="1"/>
        <rFont val="Calibri Light"/>
        <family val="2"/>
      </rPr>
      <t>40%</t>
    </r>
    <r>
      <rPr>
        <sz val="11"/>
        <color theme="1"/>
        <rFont val="Calibri Light"/>
        <family val="2"/>
      </rPr>
      <t xml:space="preserve"> al 30 de junio y el </t>
    </r>
    <r>
      <rPr>
        <b/>
        <sz val="11"/>
        <color theme="1"/>
        <rFont val="Calibri Light"/>
        <family val="2"/>
      </rPr>
      <t>95</t>
    </r>
    <r>
      <rPr>
        <sz val="11"/>
        <color theme="1"/>
        <rFont val="Calibri Light"/>
        <family val="2"/>
      </rPr>
      <t>% al 31 de diciembre del presupuesto de inversión directa de la vigencia 2022.</t>
    </r>
  </si>
  <si>
    <r>
      <t xml:space="preserve">Girar mínimo el </t>
    </r>
    <r>
      <rPr>
        <b/>
        <sz val="11"/>
        <color rgb="FF000000"/>
        <rFont val="Calibri Light"/>
        <family val="2"/>
      </rPr>
      <t>45%</t>
    </r>
    <r>
      <rPr>
        <sz val="11"/>
        <color rgb="FF000000"/>
        <rFont val="Calibri Light"/>
        <family val="2"/>
      </rPr>
      <t> del presupuesto total  disponible de inversión directa de la vigencia.</t>
    </r>
  </si>
  <si>
    <r>
      <t xml:space="preserve">Registrar en el sistema SIPSE Local, el </t>
    </r>
    <r>
      <rPr>
        <b/>
        <sz val="11"/>
        <color theme="1"/>
        <rFont val="Calibri Light"/>
        <family val="2"/>
      </rPr>
      <t>100%</t>
    </r>
    <r>
      <rPr>
        <sz val="11"/>
        <color theme="1"/>
        <rFont val="Calibri Light"/>
        <family val="2"/>
      </rPr>
      <t xml:space="preserve"> de los contratos publicados en la plataforma SECOP I y II de la vigencia. </t>
    </r>
  </si>
  <si>
    <r>
      <t xml:space="preserve">Aumentar </t>
    </r>
    <r>
      <rPr>
        <b/>
        <sz val="11"/>
        <rFont val="Calibri Light"/>
        <family val="2"/>
      </rPr>
      <t xml:space="preserve">15 </t>
    </r>
    <r>
      <rPr>
        <sz val="11"/>
        <rFont val="Calibri Light"/>
        <family val="2"/>
      </rPr>
      <t>puntos porcentuales el avance de las metas del Plan de Desarrollo Local acumuladas al 30 de septiembre de 2022, con respecto al avance a 31 de diciembre de 2021 (metas entregadas).</t>
    </r>
  </si>
  <si>
    <r>
      <t xml:space="preserve">Realizar </t>
    </r>
    <r>
      <rPr>
        <b/>
        <sz val="11"/>
        <color theme="1"/>
        <rFont val="Calibri Light"/>
        <family val="2"/>
        <scheme val="major"/>
      </rPr>
      <t>10.800</t>
    </r>
    <r>
      <rPr>
        <sz val="11"/>
        <color theme="1"/>
        <rFont val="Calibri Light"/>
        <family val="2"/>
        <scheme val="major"/>
      </rPr>
      <t xml:space="preserve"> impulsos procesales (avocar, rechazar, enviar al competente y todo lo que derive del desarrollo de la actuación) sobre las actuaciones de policía que se encuentran a cargo de las inspecciones de policía</t>
    </r>
  </si>
  <si>
    <r>
      <t xml:space="preserve">Proferir </t>
    </r>
    <r>
      <rPr>
        <b/>
        <sz val="11"/>
        <color theme="1"/>
        <rFont val="Calibri Light"/>
        <family val="2"/>
        <scheme val="major"/>
      </rPr>
      <t>5.400</t>
    </r>
    <r>
      <rPr>
        <b/>
        <sz val="11"/>
        <color theme="1"/>
        <rFont val="Calibri Light"/>
        <family val="1"/>
        <scheme val="major"/>
      </rPr>
      <t xml:space="preserve"> </t>
    </r>
    <r>
      <rPr>
        <sz val="11"/>
        <color theme="1"/>
        <rFont val="Calibri Light"/>
        <family val="2"/>
        <scheme val="major"/>
      </rPr>
      <t xml:space="preserve"> fallos de fondo en primera instancia sobre las actuaciones de policía que se encuentran a cargo de las inspecciones de policía</t>
    </r>
  </si>
  <si>
    <r>
      <t xml:space="preserve">Terminar (archivar) </t>
    </r>
    <r>
      <rPr>
        <b/>
        <sz val="11"/>
        <color theme="1"/>
        <rFont val="Calibri Light"/>
        <family val="2"/>
        <scheme val="major"/>
      </rPr>
      <t>214</t>
    </r>
    <r>
      <rPr>
        <b/>
        <sz val="11"/>
        <color indexed="8"/>
        <rFont val="Calibri Light"/>
        <family val="2"/>
      </rPr>
      <t xml:space="preserve"> </t>
    </r>
    <r>
      <rPr>
        <sz val="11"/>
        <color indexed="8"/>
        <rFont val="Calibri Light"/>
        <family val="2"/>
      </rPr>
      <t>actuaciones administrativas activas</t>
    </r>
  </si>
  <si>
    <r>
      <t xml:space="preserve">Terminar </t>
    </r>
    <r>
      <rPr>
        <b/>
        <sz val="11"/>
        <color theme="1"/>
        <rFont val="Calibri Light"/>
        <family val="2"/>
        <scheme val="major"/>
      </rPr>
      <t>250</t>
    </r>
    <r>
      <rPr>
        <sz val="11"/>
        <color theme="1"/>
        <rFont val="Calibri Light"/>
        <family val="2"/>
        <scheme val="major"/>
      </rPr>
      <t xml:space="preserve"> </t>
    </r>
    <r>
      <rPr>
        <sz val="11"/>
        <color indexed="8"/>
        <rFont val="Calibri Light"/>
        <family val="2"/>
      </rPr>
      <t>actuaciones administrativas en primera instancia</t>
    </r>
  </si>
  <si>
    <r>
      <t xml:space="preserve">Realizar </t>
    </r>
    <r>
      <rPr>
        <b/>
        <sz val="11"/>
        <color theme="1"/>
        <rFont val="Calibri Light"/>
        <family val="1"/>
        <scheme val="major"/>
      </rPr>
      <t>50</t>
    </r>
    <r>
      <rPr>
        <sz val="11"/>
        <color indexed="8"/>
        <rFont val="Calibri Light"/>
        <family val="2"/>
      </rPr>
      <t xml:space="preserve"> operativos de inspección, vigilancia y control en materia de integridad del espacio público</t>
    </r>
  </si>
  <si>
    <r>
      <t xml:space="preserve">Realizar </t>
    </r>
    <r>
      <rPr>
        <b/>
        <sz val="11"/>
        <color theme="1"/>
        <rFont val="Calibri Light"/>
        <family val="2"/>
        <scheme val="major"/>
      </rPr>
      <t>110</t>
    </r>
    <r>
      <rPr>
        <sz val="11"/>
        <color indexed="8"/>
        <rFont val="Calibri Light"/>
        <family val="2"/>
      </rPr>
      <t xml:space="preserve"> operativos de inspección, vigilancia y control en materia de actividad económica </t>
    </r>
  </si>
  <si>
    <t>Planeación Institucional</t>
  </si>
  <si>
    <t>MT1</t>
  </si>
  <si>
    <t>Obtener una ponderación semestral de 80% en la implementación del sistema de gestión ambiental en la alcaldía local, de acuerdo a la herramienta de medición construida por la OAP</t>
  </si>
  <si>
    <t>Sostenibilidad del sistema de gestión</t>
  </si>
  <si>
    <t>Criterios ambientales</t>
  </si>
  <si>
    <t>No. de criterios ambientales cumplidos / No. de criterios ambientales establecidos en la herramienta de medición) X 100</t>
  </si>
  <si>
    <t>80% meta 2021</t>
  </si>
  <si>
    <t xml:space="preserve">Constante </t>
  </si>
  <si>
    <t>Porcentaje de buenas prácticas ambientales implementadas</t>
  </si>
  <si>
    <t>No programada</t>
  </si>
  <si>
    <t>Resultados de medición de los criterios ambientales</t>
  </si>
  <si>
    <t>Herramienta Oficina Asesora de Planeación</t>
  </si>
  <si>
    <t>Alcaldía local</t>
  </si>
  <si>
    <t>Oficina Asesora de Planeación Institucional - Grupo de gestión ambiental</t>
  </si>
  <si>
    <t>Listas de chequeo al cumplimiento de criterios ambientales remitidos por la OAP</t>
  </si>
  <si>
    <t>MT2</t>
  </si>
  <si>
    <t>Mantener el 100% de las acciones de mejora asignadas al proceso/Alcaldía con relación a planes de mejoramiento interno documentadas y vigentes</t>
  </si>
  <si>
    <t>Porcentaje de acciones de mejora documentadas y vigentes</t>
  </si>
  <si>
    <t>1 - (No. De acciones vencidas del plan de mejoramiento  / No  de acciones a gestionar bajo responsabilidad del proceso) X 100</t>
  </si>
  <si>
    <t>100% meta 2021</t>
  </si>
  <si>
    <t>Porcentaje de planes de mejora sin vencimientos</t>
  </si>
  <si>
    <t>Reporte de acciones de mejora sin vencimiento</t>
  </si>
  <si>
    <t>MIMEC - SIG</t>
  </si>
  <si>
    <t>Oficina Asesora de Planeación Institucional - Grupo de planeación institucional y sectorial</t>
  </si>
  <si>
    <t>Reportes MIMEC - SIG remitidos por la OAP</t>
  </si>
  <si>
    <t xml:space="preserve">Comunicación Estratégica </t>
  </si>
  <si>
    <t>MT3</t>
  </si>
  <si>
    <t>Mantener el 100% de la información de la páginas Web actualizada, de acuerdo a lo establecido en la Ley 1712 de 2014</t>
  </si>
  <si>
    <t>Porcentaje de cumplimiento en la publicación de información</t>
  </si>
  <si>
    <t>(No de requisitos de la Ley 1712 de 2014 de publicación de la información en la página web cumplidos / No total de requisitos de la Ley 1712 de 2014 de publicación de la información) X 100</t>
  </si>
  <si>
    <t>Porcentaje de requisitos cumplidos</t>
  </si>
  <si>
    <t>Reporte de actualización de la información en la página web de la alcaldía local</t>
  </si>
  <si>
    <t>Página Web Alcaldía Local</t>
  </si>
  <si>
    <t>Oficina Asesora de Comunicaciones</t>
  </si>
  <si>
    <t>Revisión página Web de la alcaldía</t>
  </si>
  <si>
    <t>MT4</t>
  </si>
  <si>
    <t>Participar del 100% de las capacitaciones que se realicen en gestión de riesgos, planes de mejora y sistema de gestión institucional</t>
  </si>
  <si>
    <t>Participación en capacitaciones</t>
  </si>
  <si>
    <t>(No. de capacitaciones en las que asistió / No. de capacitaciones convocadas) X 100</t>
  </si>
  <si>
    <t xml:space="preserve">Porcentaje de participación en capacitaciones  </t>
  </si>
  <si>
    <t>Registros y/o soportes de partipación en las capacitaciones programadas</t>
  </si>
  <si>
    <t>Listado de asistencia
Video de la reunión
Presentación</t>
  </si>
  <si>
    <t>Brindar atención oportuna y de calidad a los diferentes sectores poblacionales, generando relaciones de confianza y respeto por la diferencia.</t>
  </si>
  <si>
    <t>Servicio a la Ciudadanía</t>
  </si>
  <si>
    <t>MT5</t>
  </si>
  <si>
    <t>Dar respuesta al 100% de los requerimientos ciudadanos asignados a la alcaldía local con corte a 31 de diciembre de 2021 tipificadas como Derechos de Petición registradas en el aplicativo Bogotá te Escucha y gestor documental ORFEO, según la información de seguimiento presentada por el proceso de Servicio a la Ciudadanía.</t>
  </si>
  <si>
    <t>Porcentaje de requerimientos ciudadanos con respuesta definitiva</t>
  </si>
  <si>
    <t>(No. de respuestas efectuadas / No. requerimientos instaurados antes del 31 de diciembre 2021) X 100</t>
  </si>
  <si>
    <t>Reporte de respuestas a la ciudadania</t>
  </si>
  <si>
    <t xml:space="preserve">Reporte Aplicativo BOGOTA TE ESCUCHA </t>
  </si>
  <si>
    <t>Subsecretaria de Gestión Institucional - Grupo Oficina de atención a la Ciudadanía</t>
  </si>
  <si>
    <t>Reporte Aplicativo BOGOTA TE ESCUCHA.</t>
  </si>
  <si>
    <t>MT6</t>
  </si>
  <si>
    <t>Dar respuesta al 80% de los requerimientos ciudadanos asignados a la alcaldía local ingresados en la vigencia 2022 y asignados a la Alcaldía Local de la vigencia actual tipificadas como Derechos de Petición registradas en el aplicativo Bogotá te Escucha y gestor documental ORFEO dentro de los terminos de ley, según la información de seguimiento presentada por el proceso de Servicio a la Ciudadanía.</t>
  </si>
  <si>
    <t>(No. de respuestas efectuadas / No. requerimientos instaurados en la vigencia 2022 que deben tener respuesta) X 100</t>
  </si>
  <si>
    <t>N/A</t>
  </si>
  <si>
    <t>% resultado de la Alcaldía Local al 31 de diciembre de 2021</t>
  </si>
  <si>
    <t>Código Formato: PLE-PIN-F018
Versión: 5
Vigencia desde: 31 de enero de 2022
Caso HOLA: 222703</t>
  </si>
  <si>
    <r>
      <t xml:space="preserve">Publicación del plan de gestión aprobado. Caso HOLA: </t>
    </r>
    <r>
      <rPr>
        <b/>
        <sz val="11"/>
        <rFont val="Calibri Light"/>
        <family val="2"/>
      </rPr>
      <t>223434</t>
    </r>
  </si>
  <si>
    <t>Gestión Pública Territorial Local
Gestión Corporativa Institucional
Inspección, Vigilancia y Control
Planeación Institucional
Comunicación Estratégica
Servicio a la Ciudadanía</t>
  </si>
  <si>
    <t>31 de enero de 2022</t>
  </si>
  <si>
    <t>11 de marzo de 2022</t>
  </si>
  <si>
    <t xml:space="preserve">Se corrige el responsable del reporte de las metas No. 13 y 14. Se incluyen los procesos asociados a las metas transversales. </t>
  </si>
  <si>
    <t>31 de marzo de 2022</t>
  </si>
  <si>
    <t>Se anticipa la programación de la meta transversal No. 4 de capacitación en el sistema de gestión, pasando del II trimestre al I trimestre.</t>
  </si>
  <si>
    <t>28 de abril de 2022</t>
  </si>
  <si>
    <t>TOTAL METAS TRANSVERSALES (20%)</t>
  </si>
  <si>
    <t>No programada para el I trimestre de 2022</t>
  </si>
  <si>
    <t>No programada para el I trimestre de 2022. 
En este periodo no se registran datos en razón a que la información oficial de avance en las metas del Plan de Desarrollo Local aún no es publicada por la SDP que es la fuente única de esta información</t>
  </si>
  <si>
    <t>La alcaldía local realizó el giro acumulado de $1.951.811.733 de los $9.607.153.312 del presupuesto comprometido constituido como obligaciones por pagar de la vigencia 2021. Se logró una ejecución del 20,32%.</t>
  </si>
  <si>
    <t>Reporte DGDL</t>
  </si>
  <si>
    <t>Reporte DGP</t>
  </si>
  <si>
    <t>La alcaldía local realizó el giro acumulado de $2.154.772.799 del presupuesto comprometido por $6.932.862.082 constituido como obligaciones por pagar de la vigencia 2020 y anteriores, lo que representa una ejecución de la meta del 31,08%.</t>
  </si>
  <si>
    <t xml:space="preserve">La alcaldía local ha comprometido $13.340.290.795 de los $50.521.641.000 constituidos como presupuesto de inversión directa de la vigencia. Se logró la ejecución del 26,41%, lo que representa un cumplimiento al 100% de lo programado para el periodo. </t>
  </si>
  <si>
    <t>La alcaldía local ha realizado del giro acumulado de $5.723.843.350 de los $50.521.641.000 constituidos como Presupuesto disponible de inversión directa de la vigencia, lo que representa una ejecución del 11,33%.</t>
  </si>
  <si>
    <t xml:space="preserve">La alcaldía local ha registrado 247 contratos en SIPSE Local, de los 247 contratos publicados en la plataforma SECOP I y II, lo que representa una ejecución de la meta del 100% para el periodo. </t>
  </si>
  <si>
    <t xml:space="preserve">La alcaldía local tiene  247 contratos registrados en SIPSE Local en estado ejecución, de los 247 contratos registrados en SECOP en estado En ejecución o Firmado, lo que representa un nivel de ejecución del 100%. </t>
  </si>
  <si>
    <t>La alcaldía local profirió 876 fallos de fondo en primera instancia sobre las actuaciones de policía que se encuentran a cargo de las inspecciones de policía</t>
  </si>
  <si>
    <t>La alcaldía local terminó 55 actuaciones administrativas activas</t>
  </si>
  <si>
    <t>La alcaldía local terminó 32 actuaciones administrativas en primera instancia</t>
  </si>
  <si>
    <t>Se encuentra actualizada el 100% de la información</t>
  </si>
  <si>
    <t>SIPSE- Base de datos</t>
  </si>
  <si>
    <t xml:space="preserve">Se realizaron  11 operativos de espacio publico </t>
  </si>
  <si>
    <t>Se realizaron 59  operativos en actividad económica a diferentes establecimientos de comercio.</t>
  </si>
  <si>
    <t>Actas de operativos</t>
  </si>
  <si>
    <t xml:space="preserve">La Alcaldía Local participó en la capacitación dada a los promotores de mejora, en que se trataron temas como planeación estratégica, control de documentos, riesgos, planes de mejora y otros mecanismos de planeación y control de la gestión. </t>
  </si>
  <si>
    <t>Presentación realizada y listado de asistencia TEAMS</t>
  </si>
  <si>
    <t>Reporte Subsecretaría de Gestión Institucional</t>
  </si>
  <si>
    <t>La alcaldía local atendió 6 de los 7 requerimientos ciudadanos recibidos de vigencias anteriores</t>
  </si>
  <si>
    <t>La alcaldía local atendió los 104 requerimientos ciudadanos recibidos de la vigencia 2022</t>
  </si>
  <si>
    <t xml:space="preserve">La alcaldía local cuenta con 5 acciones de mejora abiertas y sin vencimientos. </t>
  </si>
  <si>
    <t>Reporte MIMEC</t>
  </si>
  <si>
    <t>Para el primer trimestre de la vigencia 2022, el plan de gestión de la Alcaldía Local alcanzó un nivel de desempeño del 96,15% de acuerdo con lo programado, y del 27,59% acumulado para la vigencia.</t>
  </si>
  <si>
    <t>29 de julio de 2022</t>
  </si>
  <si>
    <t>La alcaldía local presenta un avance de metas PDL acumulado del  17,7% y un avance acumulado de metas entregadas a 31/12/2021 del 9,8% lo que representa una ejecución de la meta plan de gestión del 7,9% para el periodo. Para el segundo trimestre, se registran los datos con corte a 31 de marzo, conforme se estableció en la definición del indicador.</t>
  </si>
  <si>
    <t xml:space="preserve">La alcaldía local efectuó giros acumulados por valor de 2.965.112.383 del presupuesto comprometido constituido como obligaciones por pagar de la vigencia 2021, lo que representa una ejecución del 30,91% para el periodo. </t>
  </si>
  <si>
    <t xml:space="preserve">La alcaldía local efectuó giros acumulados por valor de 2.190.716.297 del presupuesto comprometido constituido como obligaciones por pagar de la vigencia 2020 y anteriores, lo que representa una ejecución del 31,62% para el periodo. </t>
  </si>
  <si>
    <t>Para el periodo, se efectuaron compromisos por valor de 25.351.648.587, lo que representa una ejecución del 48,45% del presupuesto de inversión directa de la vigencia 2022.</t>
  </si>
  <si>
    <t>Para el periodo se han realizado giros acumulados por $9.150.771.303 del presupuesto total  disponible de inversión directa de la vigencia, lo que representa una ejecución del 17,49%.</t>
  </si>
  <si>
    <t xml:space="preserve">La alcaldía local realizó el registro de 253 contratos en SIPSE. De acuerdo con el número de contratos publicados en la plataforma SECOP I y II de la vigencia, esto representa una ejecución para el periodo del 100,00%. </t>
  </si>
  <si>
    <t xml:space="preserve">La alcaldía local realizó el registro en SIPSE de 253 contratos registrados en SECOP en estado En ejecucion o Firmado, lo que representa una ejecución para el periodo del 100,00%. </t>
  </si>
  <si>
    <t>La alcaldía local profirió 1120 fallos en primera instancia sobre actuaciones de policía</t>
  </si>
  <si>
    <t>La alcaldía local terminó (archivó) 49 actuaciones administrativas activas</t>
  </si>
  <si>
    <t>La alcaldía local terminó (archivó) 110 actuaciones administrativas en primera instancia</t>
  </si>
  <si>
    <t>La calificación se otorga teniendo en cuenta los siguientes parámetros:  
*Inspección ambiental ( ponderación 60%): La Alcaldía obtiene calificación de  92% . 
*Indicadores agua, energía ( ponderación 20%): Información reportada a junio 2022.
* Reporte consumo de papel ( ponderación 10%):  informaciòn reportada hasta mayo con corte en junio
*Reporte ciclistas ( ponderación 10%): información reportada con corte a junio 2022</t>
  </si>
  <si>
    <t>Reporte de gestión ambiental</t>
  </si>
  <si>
    <t xml:space="preserve">La alcaldía local cuenta con el 100% de las acciones de mejora al día. </t>
  </si>
  <si>
    <t>Mediante memorando 20221400222393 del 15/07/2022, la Oficina Asesora de Comunicaciones de la SDG reporta el estado de avance en la publicación de información en la página web de la alcaldía local, en el que presenta el link con el reporte detallado sobre estado de cumplimiento por parte de la alcaldía local</t>
  </si>
  <si>
    <t>http://www.puentearanda.gov.co/tabla_archivos/107-registros-publicaciones</t>
  </si>
  <si>
    <t>No programada para el II trimestre de 2022</t>
  </si>
  <si>
    <t>La alcaldía local efectuó la respuesta al 100% de los requerimientos instaurados a 31 de diciembre de 2021</t>
  </si>
  <si>
    <t>Reporte de respuestas a la ciudadania SAC</t>
  </si>
  <si>
    <t>Mediante memorando No. 20224600216483 del 11/07/2022, la Subsecretaría de Gestión Institucional presentó el avance en las respuestas efectuadas por la alcaldía local con corte a 30 de junio de 2022.</t>
  </si>
  <si>
    <t>Se evidencia registro de toda la información en Sipse local</t>
  </si>
  <si>
    <t xml:space="preserve">Reporte SIPSE </t>
  </si>
  <si>
    <t xml:space="preserve">Se realizaron  19 operativos de espacio publico </t>
  </si>
  <si>
    <t>Se realizaron 67  operativos en actividad económica a diferentes establecimientos de comercio.</t>
  </si>
  <si>
    <t>Para el segundo trimestre de la vigencia 2022, el plan de gestión de la Alcaldía Local alcanzó un nivel de desempeño del 95,60% de acuerdo con lo programado, y del 58,12% acumulado para la vigencia. De acuerdo con la comunicación de la Dirección de Gestión Policiva, se ajusta la ejecución de la meta 9 correspondiente al I trimestre de 2022, como resultado del proceso de revisión, depuración y actualización del aplicativo ARCO.</t>
  </si>
  <si>
    <t>La alcaldía local presenta un avance de metas PDL acumulado del  25,8% con corte al 30 de junio de 2022, que frente al avance de metas entregadas a 31/12/2021 del 9,8%, lo que representa una ejecución de la meta plan de gestión del 16% para el periodo.</t>
  </si>
  <si>
    <t xml:space="preserve">La alcaldía local efectuó giros acumulados por valor de $4.978.672.896 del presupuesto comprometido constituido como obligaciones por pagar de la vigencia 2021, lo que representa una ejecución del 51,96% para el periodo. </t>
  </si>
  <si>
    <t xml:space="preserve">La alcaldía local efectuó giros acumulados por valor de $2.987.033.393 del presupuesto comprometido constituido como obligaciones por pagar de la vigencia 2020 y anteriores, lo que representa una ejecución del 43,25% para el periodo. </t>
  </si>
  <si>
    <t>Para el periodo, se efectuaron compromisos por valor de $44.926.817.685  lo que representa una ejecución del 85,86% del presupuesto de inversión directa de la vigencia 2022.</t>
  </si>
  <si>
    <t>Para el periodo se han realizado giros acumulados por $15.126.521.509 del presupuesto total  disponible de inversión directa de la vigencia, lo que representa una ejecución del 28,91%.</t>
  </si>
  <si>
    <t>La alcaldía local realizó el registro de 292 contratos en SIPSE. De acuerdo con el número de contratos publicados en la plataforma SECOP I y II de la vigencia, esto representa una ejecución de la meta para el periodo del 99,32%. Sin cargar los contratos 304,311.</t>
  </si>
  <si>
    <t>La alcaldía local realizó el registro en SIPSE de 290 contratos registrados en SECOP en estado En ejecucion o Firmado, lo que representa una ejecución de la meta para el periodo del 98,64%.  Sin cargar 2 contratos y 2 contratos se encuentran aún en estado suscrito o legalizado.</t>
  </si>
  <si>
    <t>La alcaldía local realizó 6472 impulsos procesales sobre las actuaciones de policía que se encuentran a cargo de las inspecciones de policía</t>
  </si>
  <si>
    <t>La alcaldía local realizó 6393 impulsos procesales en el periodo</t>
  </si>
  <si>
    <t>Actas de Operativos informes Alcaldia Local</t>
  </si>
  <si>
    <t>La alcaldía local cuenta con 2 acciones de mejora vencidas de las 14 acciones de mejora abiertas, lo que representa una ejecución de la meta del 71,43%</t>
  </si>
  <si>
    <t>REPORTE  MIMEC</t>
  </si>
  <si>
    <t>Oficina Asesora de Comunicaciones de la SDG reporta el estado de avance en la publicación de información en la página web de la alcaldía local, en el que presenta el link con el reporte detallado sobre estado de cumplimiento por parte de la alcaldía local</t>
  </si>
  <si>
    <t xml:space="preserve">Se evidencia el registro de toda la información en Sipse </t>
  </si>
  <si>
    <t>Documento excel</t>
  </si>
  <si>
    <t>La alcaldía local realizó 10054 impulsos procesales sobre las actuaciones de policía que se encuentran a cargo de las inspecciones de policía, para el III trimestre.</t>
  </si>
  <si>
    <t>La alcaldía local profirió 1035 fallos de fondo en primera instancia sobre las actuaciones de policía que se encuentran a cargo de las inspecciones de policía, para el III trimestre.</t>
  </si>
  <si>
    <t>La alcaldía local terminó 80 actuaciones administrativas activas, para el III trimestre.</t>
  </si>
  <si>
    <t>La alcaldía local terminó 89 actuaciones administrativas en primera instancia, para el III trimestre.</t>
  </si>
  <si>
    <t>Se realizaron  49 operativos de espacio publico, para el III trimestre.</t>
  </si>
  <si>
    <t>Se realizaron 62 operativos en actividad económica a diferentes establecimientos de comercio, para el III trimestre.</t>
  </si>
  <si>
    <t>Mediante comunicación del 13/10/2022, la Subsecretaría de Gestión Institucional presentó el avance en las respuestas efectuadas por la alcaldía local con corte a 30 de septiembre de 2022.</t>
  </si>
  <si>
    <t>27 de octubre de 2022</t>
  </si>
  <si>
    <t>Para el tercer trimestre de la vigencia 2022, el plan de gestión de la Alcaldía Local alcanzó un nivel de desempeño del 96,58% de acuerdo con lo programado, y del 80,25% acumulado para la vigencia. De acuerdo con el memorando 20222200324063 de fecha 06/10/2022 de la Dirección de Gestión Policiva, se ajusta la ejecución de la meta de impulsos procesales correspondiente al I y II trimestre de 2022.</t>
  </si>
  <si>
    <t>Se registraron y actualizaron todos los contratos y modificaciones durante el cuarto trimestre</t>
  </si>
  <si>
    <t>Archivo Excel</t>
  </si>
  <si>
    <t>Se realizaron  49 operativos de espacio publico, para el IV trimestre.</t>
  </si>
  <si>
    <t>Se realizaron 72 operativos en actividad económica a diferentes establecimientos de comercio, para el IV trimestre.</t>
  </si>
  <si>
    <t>Se realizaron  128 operativos de espacio publico</t>
  </si>
  <si>
    <t>Se realizaron 260 operativos en actividad económica a diferentes establecimientos de comercio</t>
  </si>
  <si>
    <t>La alcaldía local presenta un avance de metas PDL acumulado del  29,4% con corte al 30 de septiembre de 2022, que frente al avance de metas entregadas a 31/12/2021, lo que representa una ejecución de la meta plan de gestión del 19,6% para el periodo.</t>
  </si>
  <si>
    <t xml:space="preserve">La alcaldía local efectuó giros acumulados por valor de $8054559702 del presupuesto comprometido constituido como obligaciones por pagar de la vigencia 2021, lo que representa una ejecución del 84,51% para el periodo. </t>
  </si>
  <si>
    <t xml:space="preserve">La alcaldía local efectuó giros acumulados por valor de $3.809.530.473 del presupuesto comprometido constituido como obligaciones por pagar de la vigencia 2020 y anteriores, lo que representa una ejecución del 64,63% para el periodo. </t>
  </si>
  <si>
    <t>Para el periodo, se efectuaron compromisos por valor de $52.327.934.622  lo que representa una ejecución del 100% del presupuesto de inversión directa de la vigencia 2022.</t>
  </si>
  <si>
    <t>Para el periodo se han realizado giros acumulados por $32.896.912.854 del presupuesto total  disponible de inversión directa de la vigencia, lo que representa una ejecución del 62,87%.</t>
  </si>
  <si>
    <t>La alcaldía local realizó el registro de 349 contratos en SIPSE. De acuerdo con el número de contratos publicados en la plataforma SECOP I y II de la vigencia, esto representa una ejecución de la meta para el periodo del 99,71%. Sin cargar el contrato 311.</t>
  </si>
  <si>
    <t>La meta presenta un resultado acumulado del 99,76%%</t>
  </si>
  <si>
    <t>La alcaldía local realizó el registro en SIPSE de 349 contratos registrados en SECOP en estado En ejecucion o Firmado, lo que representa una ejecución de la meta para el periodo del 99,71%.  Sin cargar el contrato 311</t>
  </si>
  <si>
    <t>La meta presenta un resultado acumulado del 99,59%%</t>
  </si>
  <si>
    <t>La alcaldía local realizó 7341 impulsos procesales sobre las actuaciones de policía que se encuentran a cargo de las inspecciones de policía, para el IV trimestre.</t>
  </si>
  <si>
    <t>La alcaldía local profirió 1284 fallos de fondo en primera instancia sobre las actuaciones de policía que se encuentran a cargo de las inspecciones de policía, para el IV trimestre.</t>
  </si>
  <si>
    <t>La alcaldía local terminó 42 actuaciones administrativas activas, para el IV trimestre.</t>
  </si>
  <si>
    <t>La alcaldía local terminó 81 actuaciones administrativas en primera instancia, para el IV trimestre.</t>
  </si>
  <si>
    <t>La alcaldía local profirió 4315 fallos de fondo en primera instancia sobre las actuaciones de policía que se encuentran a cargo de las inspecciones de policía</t>
  </si>
  <si>
    <t>La alcaldía local terminó 226 actuaciones administrativas activas</t>
  </si>
  <si>
    <t>La alcaldía local terminó 312 actuaciones administrativas en primera instancia</t>
  </si>
  <si>
    <t>La alcaldía local realizó 30260 impulsos procesales sobre las actuaciones de policía que se encuentran a cargo de las inspecciones de policía</t>
  </si>
  <si>
    <t>La calificación se otorga teniendo en cuenta los siguientes parámetros:  
*Inspección ambiental ( ponderación 60%): La Alcaldía obtiene calificación de  81% . 
*Indicadores agua, energía ( ponderación 20%): Información reportada a agosto2022.
* Reporte consumo de papel ( ponderación 10%):  Información reportada a noviembre 2022
*Reporte ciclistas ( ponderación 10%): información reportada con corte a noviembre2022</t>
  </si>
  <si>
    <t>La alcaldía local no presenta vencimientos en sus planes de mejoramiento, por lo que da cumplimiento a la meta en un 100%</t>
  </si>
  <si>
    <t>La alcaldía local logró una ejecución de la meta del 96,43%</t>
  </si>
  <si>
    <t>La Oficina Asesora de Comunicaciones de la SDG reporta el estado de avance en la publicación de información en la página web de la alcaldía local, en el que presenta el link con el reporte detallado sobre estado de cumplimiento por parte de la alcaldía local</t>
  </si>
  <si>
    <t>La alcaldía local participó en las capacitaciones del Sistema de Gestión programadas para el periodo</t>
  </si>
  <si>
    <t>Evidencias de capacitación</t>
  </si>
  <si>
    <t>Memorando 20234000001423</t>
  </si>
  <si>
    <t>Mediante comunicación del 03/01/2023, la Subsecretaría de Gestión Institucional presentó el avance en las respuestas efectuadas por la alcaldía local con corte a 31 de diciembre de 2022.</t>
  </si>
  <si>
    <t>30 de enero de 2023</t>
  </si>
  <si>
    <r>
      <t>FORMULACIÓN Y SEGUIMIENTO PLANES DE GESTIÓN NIVEL LOCAL
ALCALDÍA LOCAL DE</t>
    </r>
    <r>
      <rPr>
        <b/>
        <u/>
        <sz val="11"/>
        <color rgb="FF000000"/>
        <rFont val="Calibri Light"/>
        <family val="2"/>
      </rPr>
      <t xml:space="preserve"> PUENTE ARANDA</t>
    </r>
  </si>
  <si>
    <t>La meta presenta un resultado acumulado del 100%</t>
  </si>
  <si>
    <t>Para el cuarto trimestre de la vigencia 2022, el plan de gestión de la Alcaldía Local alcanzó un nivel de desempeño del 99,36% de acuerdo con lo programado, y del 98,4% acumulado para la vigencia.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</si>
</sst>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8" x14ac:knownFonts="1">
    <font>
      <sz val="11"/>
      <color theme="1"/>
      <name val="Calibri"/>
      <family val="2"/>
      <scheme val="minor"/>
    </font>
    <font>
      <sz val="11"/>
      <color theme="1"/>
      <name val="Calibri"/>
      <family val="2"/>
      <scheme val="minor"/>
    </font>
    <font>
      <sz val="11"/>
      <color rgb="FF9C0006"/>
      <name val="Calibri"/>
      <family val="2"/>
      <scheme val="minor"/>
    </font>
    <font>
      <b/>
      <sz val="11"/>
      <color rgb="FF000000"/>
      <name val="Calibri Light"/>
      <family val="2"/>
    </font>
    <font>
      <sz val="11"/>
      <color rgb="FF000000"/>
      <name val="Calibri Light"/>
      <family val="2"/>
    </font>
    <font>
      <sz val="11"/>
      <color theme="1"/>
      <name val="Calibri Light"/>
      <family val="2"/>
      <scheme val="major"/>
    </font>
    <font>
      <sz val="9"/>
      <color rgb="FF323130"/>
      <name val="Segoe UI"/>
      <family val="2"/>
    </font>
    <font>
      <sz val="11"/>
      <name val="Calibri Light"/>
      <family val="2"/>
    </font>
    <font>
      <b/>
      <sz val="11"/>
      <name val="Calibri Light"/>
      <family val="2"/>
    </font>
    <font>
      <sz val="11"/>
      <color theme="1"/>
      <name val="Calibri Light"/>
      <family val="2"/>
    </font>
    <font>
      <b/>
      <sz val="11"/>
      <color theme="1"/>
      <name val="Calibri Light"/>
      <family val="2"/>
    </font>
    <font>
      <b/>
      <sz val="11"/>
      <color theme="1"/>
      <name val="Calibri Light"/>
      <family val="1"/>
      <scheme val="major"/>
    </font>
    <font>
      <sz val="11"/>
      <name val="Calibri Light"/>
      <family val="2"/>
      <scheme val="major"/>
    </font>
    <font>
      <b/>
      <sz val="11"/>
      <color indexed="8"/>
      <name val="Calibri Light"/>
      <family val="2"/>
    </font>
    <font>
      <sz val="11"/>
      <color indexed="8"/>
      <name val="Calibri Light"/>
      <family val="2"/>
    </font>
    <font>
      <sz val="11"/>
      <name val="Calibri"/>
      <family val="2"/>
      <scheme val="minor"/>
    </font>
    <font>
      <b/>
      <sz val="12"/>
      <color rgb="FF000000"/>
      <name val="Calibri Light"/>
      <family val="2"/>
    </font>
    <font>
      <sz val="11"/>
      <color rgb="FF0070C0"/>
      <name val="Calibri Light"/>
      <family val="2"/>
      <scheme val="major"/>
    </font>
    <font>
      <sz val="11"/>
      <color rgb="FF0070C0"/>
      <name val="Calibri Light"/>
      <family val="2"/>
    </font>
    <font>
      <b/>
      <sz val="12"/>
      <color rgb="FF0070C0"/>
      <name val="Calibri Light"/>
      <family val="2"/>
      <scheme val="major"/>
    </font>
    <font>
      <b/>
      <sz val="12"/>
      <color rgb="FF0070C0"/>
      <name val="Calibri Light"/>
      <family val="2"/>
    </font>
    <font>
      <b/>
      <sz val="14"/>
      <color rgb="FF000000"/>
      <name val="Calibri Light"/>
      <family val="2"/>
    </font>
    <font>
      <sz val="14"/>
      <color rgb="FF000000"/>
      <name val="Calibri Light"/>
      <family val="2"/>
    </font>
    <font>
      <b/>
      <sz val="11"/>
      <color theme="1"/>
      <name val="Calibri Light"/>
      <family val="2"/>
      <scheme val="major"/>
    </font>
    <font>
      <sz val="12"/>
      <color rgb="FF000000"/>
      <name val="Calibri Light"/>
      <family val="2"/>
    </font>
    <font>
      <sz val="12"/>
      <color rgb="FF0070C0"/>
      <name val="Calibri Light"/>
      <family val="2"/>
    </font>
    <font>
      <b/>
      <sz val="14"/>
      <color rgb="FF0070C0"/>
      <name val="Calibri Light"/>
      <family val="2"/>
      <scheme val="major"/>
    </font>
    <font>
      <b/>
      <u/>
      <sz val="11"/>
      <color rgb="FF000000"/>
      <name val="Calibri Light"/>
      <family val="2"/>
    </font>
  </fonts>
  <fills count="12">
    <fill>
      <patternFill patternType="none"/>
    </fill>
    <fill>
      <patternFill patternType="gray125"/>
    </fill>
    <fill>
      <patternFill patternType="solid">
        <fgColor rgb="FFFFC7CE"/>
      </patternFill>
    </fill>
    <fill>
      <patternFill patternType="solid">
        <fgColor theme="0"/>
        <bgColor indexed="64"/>
      </patternFill>
    </fill>
    <fill>
      <patternFill patternType="solid">
        <fgColor rgb="FFFFF2CC"/>
        <bgColor rgb="FF000000"/>
      </patternFill>
    </fill>
    <fill>
      <patternFill patternType="solid">
        <fgColor theme="7" tint="0.59999389629810485"/>
        <bgColor rgb="FF000000"/>
      </patternFill>
    </fill>
    <fill>
      <patternFill patternType="solid">
        <fgColor theme="7" tint="0.79998168889431442"/>
        <bgColor rgb="FF000000"/>
      </patternFill>
    </fill>
    <fill>
      <patternFill patternType="solid">
        <fgColor rgb="FFB4C6E7"/>
        <bgColor rgb="FF000000"/>
      </patternFill>
    </fill>
    <fill>
      <patternFill patternType="solid">
        <fgColor theme="4" tint="0.39997558519241921"/>
        <bgColor rgb="FF000000"/>
      </patternFill>
    </fill>
    <fill>
      <patternFill patternType="solid">
        <fgColor theme="4" tint="0.59999389629810485"/>
        <bgColor rgb="FF000000"/>
      </patternFill>
    </fill>
    <fill>
      <patternFill patternType="solid">
        <fgColor rgb="FFC6E0B4"/>
        <bgColor rgb="FF000000"/>
      </patternFill>
    </fill>
    <fill>
      <patternFill patternType="solid">
        <fgColor rgb="FFFFE699"/>
        <bgColor rgb="FF000000"/>
      </patternFill>
    </fill>
  </fills>
  <borders count="6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thin">
        <color indexed="64"/>
      </left>
      <right style="medium">
        <color indexed="64"/>
      </right>
      <top style="medium">
        <color indexed="64"/>
      </top>
      <bottom/>
      <diagonal/>
    </border>
    <border>
      <left/>
      <right style="medium">
        <color indexed="64"/>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bottom/>
      <diagonal/>
    </border>
    <border>
      <left style="thin">
        <color indexed="64"/>
      </left>
      <right style="thin">
        <color indexed="64"/>
      </right>
      <top/>
      <bottom/>
      <diagonal/>
    </border>
    <border>
      <left style="thin">
        <color indexed="64"/>
      </left>
      <right style="medium">
        <color indexed="64"/>
      </right>
      <top/>
      <bottom/>
      <diagonal/>
    </border>
    <border>
      <left/>
      <right style="medium">
        <color indexed="64"/>
      </right>
      <top/>
      <bottom/>
      <diagonal/>
    </border>
    <border>
      <left/>
      <right style="medium">
        <color indexed="64"/>
      </right>
      <top style="thin">
        <color indexed="64"/>
      </top>
      <bottom/>
      <diagonal/>
    </border>
    <border>
      <left style="medium">
        <color indexed="64"/>
      </left>
      <right/>
      <top style="thin">
        <color indexed="64"/>
      </top>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s>
  <cellStyleXfs count="3">
    <xf numFmtId="0" fontId="0" fillId="0" borderId="0"/>
    <xf numFmtId="9" fontId="1" fillId="0" borderId="0" applyFont="0" applyFill="0" applyBorder="0" applyAlignment="0" applyProtection="0"/>
    <xf numFmtId="0" fontId="2" fillId="2" borderId="0" applyNumberFormat="0" applyBorder="0" applyAlignment="0" applyProtection="0"/>
  </cellStyleXfs>
  <cellXfs count="353">
    <xf numFmtId="0" fontId="0" fillId="0" borderId="0" xfId="0"/>
    <xf numFmtId="0" fontId="4" fillId="0" borderId="0" xfId="0" applyFont="1" applyAlignment="1">
      <alignment wrapText="1"/>
    </xf>
    <xf numFmtId="0" fontId="5" fillId="0" borderId="0" xfId="0" applyFont="1" applyAlignment="1">
      <alignment wrapText="1"/>
    </xf>
    <xf numFmtId="0" fontId="5" fillId="0" borderId="0" xfId="0" applyFont="1" applyAlignment="1">
      <alignment vertical="center" wrapText="1"/>
    </xf>
    <xf numFmtId="0" fontId="4" fillId="0" borderId="0" xfId="0" applyFont="1" applyAlignment="1">
      <alignment vertical="center" wrapText="1"/>
    </xf>
    <xf numFmtId="0" fontId="6" fillId="0" borderId="0" xfId="0" applyFont="1"/>
    <xf numFmtId="0" fontId="3" fillId="4" borderId="12" xfId="0" applyFont="1" applyFill="1" applyBorder="1" applyAlignment="1">
      <alignment horizontal="center" wrapText="1"/>
    </xf>
    <xf numFmtId="0" fontId="4" fillId="0" borderId="12" xfId="0" applyFont="1" applyBorder="1" applyAlignment="1">
      <alignment horizontal="center" wrapText="1"/>
    </xf>
    <xf numFmtId="0" fontId="4" fillId="0" borderId="24" xfId="0" applyFont="1" applyBorder="1" applyAlignment="1">
      <alignment wrapText="1"/>
    </xf>
    <xf numFmtId="0" fontId="5" fillId="0" borderId="0" xfId="0" applyFont="1" applyAlignment="1">
      <alignment horizontal="left" vertical="top" wrapText="1"/>
    </xf>
    <xf numFmtId="0" fontId="3" fillId="4" borderId="34" xfId="0" applyFont="1" applyFill="1" applyBorder="1" applyAlignment="1">
      <alignment horizontal="center" vertical="center" wrapText="1"/>
    </xf>
    <xf numFmtId="0" fontId="3" fillId="4" borderId="35" xfId="0" applyFont="1" applyFill="1" applyBorder="1" applyAlignment="1">
      <alignment horizontal="center" vertical="center" wrapText="1"/>
    </xf>
    <xf numFmtId="0" fontId="3" fillId="4" borderId="37" xfId="0" applyFont="1" applyFill="1" applyBorder="1" applyAlignment="1">
      <alignment horizontal="center" vertical="center" wrapText="1"/>
    </xf>
    <xf numFmtId="0" fontId="3" fillId="5" borderId="35" xfId="0" applyFont="1" applyFill="1" applyBorder="1" applyAlignment="1">
      <alignment horizontal="center" vertical="center" wrapText="1"/>
    </xf>
    <xf numFmtId="0" fontId="3" fillId="5" borderId="38" xfId="0" applyFont="1" applyFill="1" applyBorder="1" applyAlignment="1">
      <alignment horizontal="center" vertical="center" wrapText="1"/>
    </xf>
    <xf numFmtId="0" fontId="3" fillId="6" borderId="37" xfId="0" applyFont="1" applyFill="1" applyBorder="1" applyAlignment="1">
      <alignment horizontal="center" vertical="center" wrapText="1"/>
    </xf>
    <xf numFmtId="0" fontId="3" fillId="6" borderId="35" xfId="0" applyFont="1" applyFill="1" applyBorder="1" applyAlignment="1">
      <alignment horizontal="center" vertical="center" wrapText="1"/>
    </xf>
    <xf numFmtId="0" fontId="3" fillId="6" borderId="38" xfId="0" applyFont="1" applyFill="1" applyBorder="1" applyAlignment="1">
      <alignment horizontal="center" vertical="center" wrapText="1"/>
    </xf>
    <xf numFmtId="0" fontId="3" fillId="7" borderId="37" xfId="0" applyFont="1" applyFill="1" applyBorder="1" applyAlignment="1">
      <alignment horizontal="center" vertical="center" wrapText="1"/>
    </xf>
    <xf numFmtId="0" fontId="3" fillId="7" borderId="35" xfId="0" applyFont="1" applyFill="1" applyBorder="1" applyAlignment="1">
      <alignment horizontal="center" vertical="center" wrapText="1"/>
    </xf>
    <xf numFmtId="0" fontId="3" fillId="7" borderId="38" xfId="0" applyFont="1" applyFill="1" applyBorder="1" applyAlignment="1">
      <alignment horizontal="center" vertical="center" wrapText="1"/>
    </xf>
    <xf numFmtId="0" fontId="3" fillId="8" borderId="34" xfId="0" applyFont="1" applyFill="1" applyBorder="1" applyAlignment="1">
      <alignment horizontal="center" vertical="center" wrapText="1"/>
    </xf>
    <xf numFmtId="0" fontId="3" fillId="8" borderId="35" xfId="0" applyFont="1" applyFill="1" applyBorder="1" applyAlignment="1">
      <alignment horizontal="center" vertical="center" wrapText="1"/>
    </xf>
    <xf numFmtId="0" fontId="3" fillId="8" borderId="38" xfId="0" applyFont="1" applyFill="1" applyBorder="1" applyAlignment="1">
      <alignment horizontal="center" vertical="center" wrapText="1"/>
    </xf>
    <xf numFmtId="0" fontId="3" fillId="10" borderId="37" xfId="0" applyFont="1" applyFill="1" applyBorder="1" applyAlignment="1">
      <alignment horizontal="center" vertical="center" wrapText="1"/>
    </xf>
    <xf numFmtId="0" fontId="3" fillId="10" borderId="35" xfId="0" applyFont="1" applyFill="1" applyBorder="1" applyAlignment="1">
      <alignment horizontal="center" vertical="center" wrapText="1"/>
    </xf>
    <xf numFmtId="0" fontId="3" fillId="10" borderId="38" xfId="0" applyFont="1" applyFill="1" applyBorder="1" applyAlignment="1">
      <alignment horizontal="center" vertical="center" wrapText="1"/>
    </xf>
    <xf numFmtId="0" fontId="16" fillId="0" borderId="24" xfId="0" applyFont="1" applyBorder="1" applyAlignment="1">
      <alignment wrapText="1"/>
    </xf>
    <xf numFmtId="0" fontId="17" fillId="0" borderId="0" xfId="0" applyFont="1" applyAlignment="1">
      <alignment wrapText="1"/>
    </xf>
    <xf numFmtId="0" fontId="18" fillId="0" borderId="31" xfId="0" applyFont="1" applyBorder="1" applyAlignment="1">
      <alignment horizontal="center" vertical="center" wrapText="1"/>
    </xf>
    <xf numFmtId="0" fontId="18" fillId="0" borderId="31" xfId="0" applyFont="1" applyBorder="1" applyAlignment="1">
      <alignment horizontal="left" vertical="center" wrapText="1"/>
    </xf>
    <xf numFmtId="0" fontId="18" fillId="0" borderId="50" xfId="0" applyFont="1" applyBorder="1" applyAlignment="1">
      <alignment horizontal="center" vertical="center" wrapText="1"/>
    </xf>
    <xf numFmtId="0" fontId="18" fillId="0" borderId="42" xfId="0" applyFont="1" applyBorder="1" applyAlignment="1">
      <alignment horizontal="left" vertical="center" wrapText="1"/>
    </xf>
    <xf numFmtId="0" fontId="18" fillId="0" borderId="8" xfId="0" applyFont="1" applyBorder="1" applyAlignment="1">
      <alignment horizontal="left" vertical="center" wrapText="1"/>
    </xf>
    <xf numFmtId="0" fontId="18" fillId="0" borderId="6" xfId="0" applyFont="1" applyBorder="1" applyAlignment="1">
      <alignment horizontal="left" vertical="center" wrapText="1"/>
    </xf>
    <xf numFmtId="0" fontId="18" fillId="0" borderId="32" xfId="0" applyFont="1" applyBorder="1" applyAlignment="1">
      <alignment horizontal="left" vertical="center" wrapText="1"/>
    </xf>
    <xf numFmtId="0" fontId="18" fillId="0" borderId="3" xfId="0" applyFont="1" applyBorder="1" applyAlignment="1">
      <alignment horizontal="center" vertical="center" wrapText="1"/>
    </xf>
    <xf numFmtId="0" fontId="19" fillId="0" borderId="0" xfId="0" applyFont="1" applyAlignment="1">
      <alignment wrapText="1"/>
    </xf>
    <xf numFmtId="0" fontId="18" fillId="0" borderId="12" xfId="0" applyFont="1" applyBorder="1" applyAlignment="1">
      <alignment horizontal="center" vertical="center" wrapText="1"/>
    </xf>
    <xf numFmtId="0" fontId="18" fillId="0" borderId="12" xfId="0" applyFont="1" applyBorder="1" applyAlignment="1">
      <alignment horizontal="left" vertical="center" wrapText="1"/>
    </xf>
    <xf numFmtId="0" fontId="18" fillId="0" borderId="41" xfId="0" applyFont="1" applyBorder="1" applyAlignment="1">
      <alignment horizontal="left" vertical="center" wrapText="1"/>
    </xf>
    <xf numFmtId="0" fontId="18" fillId="0" borderId="11" xfId="0" applyFont="1" applyBorder="1" applyAlignment="1">
      <alignment horizontal="left" vertical="center" wrapText="1"/>
    </xf>
    <xf numFmtId="0" fontId="18" fillId="0" borderId="38" xfId="0" applyFont="1" applyBorder="1" applyAlignment="1">
      <alignment horizontal="left" vertical="center" wrapText="1"/>
    </xf>
    <xf numFmtId="0" fontId="20" fillId="0" borderId="24" xfId="0" applyFont="1" applyBorder="1" applyAlignment="1">
      <alignment wrapText="1"/>
    </xf>
    <xf numFmtId="0" fontId="21" fillId="0" borderId="24" xfId="0" applyFont="1" applyBorder="1" applyAlignment="1">
      <alignment vertical="center" wrapText="1"/>
    </xf>
    <xf numFmtId="0" fontId="4" fillId="0" borderId="0" xfId="0" applyFont="1" applyAlignment="1">
      <alignment horizontal="center" wrapText="1"/>
    </xf>
    <xf numFmtId="2" fontId="4" fillId="0" borderId="0" xfId="0" applyNumberFormat="1" applyFont="1" applyAlignment="1">
      <alignment wrapText="1"/>
    </xf>
    <xf numFmtId="0" fontId="16" fillId="4" borderId="47" xfId="0" applyFont="1" applyFill="1" applyBorder="1" applyAlignment="1">
      <alignment wrapText="1"/>
    </xf>
    <xf numFmtId="0" fontId="16" fillId="4" borderId="45" xfId="0" applyFont="1" applyFill="1" applyBorder="1" applyAlignment="1">
      <alignment wrapText="1"/>
    </xf>
    <xf numFmtId="0" fontId="16" fillId="4" borderId="48" xfId="0" applyFont="1" applyFill="1" applyBorder="1" applyAlignment="1">
      <alignment wrapText="1"/>
    </xf>
    <xf numFmtId="0" fontId="21" fillId="0" borderId="13" xfId="0" applyFont="1" applyBorder="1" applyAlignment="1">
      <alignment wrapText="1"/>
    </xf>
    <xf numFmtId="0" fontId="21" fillId="0" borderId="17" xfId="0" applyFont="1" applyBorder="1" applyAlignment="1">
      <alignment wrapText="1"/>
    </xf>
    <xf numFmtId="0" fontId="21" fillId="0" borderId="19" xfId="0" applyFont="1" applyBorder="1" applyAlignment="1">
      <alignment wrapText="1"/>
    </xf>
    <xf numFmtId="0" fontId="20" fillId="4" borderId="47" xfId="0" applyFont="1" applyFill="1" applyBorder="1" applyAlignment="1">
      <alignment wrapText="1"/>
    </xf>
    <xf numFmtId="0" fontId="20" fillId="4" borderId="45" xfId="0" applyFont="1" applyFill="1" applyBorder="1" applyAlignment="1">
      <alignment wrapText="1"/>
    </xf>
    <xf numFmtId="0" fontId="20" fillId="4" borderId="48" xfId="0" applyFont="1" applyFill="1" applyBorder="1" applyAlignment="1">
      <alignment wrapText="1"/>
    </xf>
    <xf numFmtId="0" fontId="4" fillId="3" borderId="40" xfId="0" applyFont="1" applyFill="1" applyBorder="1" applyAlignment="1">
      <alignment horizontal="center" vertical="center" wrapText="1"/>
    </xf>
    <xf numFmtId="0" fontId="4" fillId="3" borderId="31" xfId="0" applyFont="1" applyFill="1" applyBorder="1" applyAlignment="1">
      <alignment horizontal="left" vertical="center" wrapText="1"/>
    </xf>
    <xf numFmtId="9" fontId="4" fillId="3" borderId="31" xfId="0" applyNumberFormat="1" applyFont="1" applyFill="1" applyBorder="1" applyAlignment="1">
      <alignment horizontal="center" vertical="center" wrapText="1"/>
    </xf>
    <xf numFmtId="0" fontId="4" fillId="3" borderId="31" xfId="0" applyFont="1" applyFill="1" applyBorder="1" applyAlignment="1">
      <alignment horizontal="center" vertical="center" wrapText="1"/>
    </xf>
    <xf numFmtId="0" fontId="7" fillId="3" borderId="12" xfId="0" applyFont="1" applyFill="1" applyBorder="1" applyAlignment="1">
      <alignment horizontal="left" vertical="center" wrapText="1"/>
    </xf>
    <xf numFmtId="0" fontId="4" fillId="3" borderId="12" xfId="0" applyFont="1" applyFill="1" applyBorder="1" applyAlignment="1">
      <alignment horizontal="center" vertical="center" wrapText="1"/>
    </xf>
    <xf numFmtId="0" fontId="4" fillId="3" borderId="12" xfId="0" applyFont="1" applyFill="1" applyBorder="1" applyAlignment="1">
      <alignment horizontal="left" vertical="center" wrapText="1"/>
    </xf>
    <xf numFmtId="0" fontId="4" fillId="3" borderId="12" xfId="0" applyFont="1" applyFill="1" applyBorder="1" applyAlignment="1">
      <alignment horizontal="left" vertical="top" wrapText="1"/>
    </xf>
    <xf numFmtId="9" fontId="4" fillId="3" borderId="12" xfId="1" applyFont="1" applyFill="1" applyBorder="1" applyAlignment="1">
      <alignment horizontal="center" vertical="center" wrapText="1"/>
    </xf>
    <xf numFmtId="0" fontId="4" fillId="3" borderId="41" xfId="0" applyFont="1" applyFill="1" applyBorder="1" applyAlignment="1">
      <alignment horizontal="left" vertical="center" wrapText="1"/>
    </xf>
    <xf numFmtId="0" fontId="4" fillId="3" borderId="11" xfId="0" applyFont="1" applyFill="1" applyBorder="1" applyAlignment="1">
      <alignment horizontal="left" vertical="center" wrapText="1"/>
    </xf>
    <xf numFmtId="0" fontId="4" fillId="3" borderId="53" xfId="0" applyFont="1" applyFill="1" applyBorder="1" applyAlignment="1">
      <alignment horizontal="left" vertical="center" wrapText="1"/>
    </xf>
    <xf numFmtId="0" fontId="4" fillId="3" borderId="42" xfId="0" applyFont="1" applyFill="1" applyBorder="1" applyAlignment="1">
      <alignment horizontal="left" vertical="center" wrapText="1"/>
    </xf>
    <xf numFmtId="9" fontId="4" fillId="3" borderId="8" xfId="0" applyNumberFormat="1" applyFont="1" applyFill="1" applyBorder="1" applyAlignment="1">
      <alignment horizontal="center" vertical="center" wrapText="1"/>
    </xf>
    <xf numFmtId="9" fontId="4" fillId="3" borderId="31" xfId="1" applyFont="1" applyFill="1" applyBorder="1" applyAlignment="1">
      <alignment horizontal="center" vertical="center" wrapText="1"/>
    </xf>
    <xf numFmtId="0" fontId="4" fillId="3" borderId="24" xfId="0" applyFont="1" applyFill="1" applyBorder="1" applyAlignment="1">
      <alignment horizontal="left" vertical="top" wrapText="1"/>
    </xf>
    <xf numFmtId="0" fontId="5" fillId="3" borderId="0" xfId="0" applyFont="1" applyFill="1" applyAlignment="1">
      <alignment horizontal="left" vertical="top" wrapText="1"/>
    </xf>
    <xf numFmtId="0" fontId="4" fillId="3" borderId="43" xfId="0" applyFont="1" applyFill="1" applyBorder="1" applyAlignment="1">
      <alignment horizontal="center" vertical="center" wrapText="1"/>
    </xf>
    <xf numFmtId="0" fontId="9" fillId="3" borderId="12" xfId="0" applyFont="1" applyFill="1" applyBorder="1" applyAlignment="1" applyProtection="1">
      <alignment horizontal="left" vertical="center" wrapText="1"/>
      <protection hidden="1"/>
    </xf>
    <xf numFmtId="9" fontId="9" fillId="3" borderId="12" xfId="0" applyNumberFormat="1" applyFont="1" applyFill="1" applyBorder="1" applyAlignment="1" applyProtection="1">
      <alignment horizontal="center" vertical="center" wrapText="1"/>
      <protection hidden="1"/>
    </xf>
    <xf numFmtId="0" fontId="9" fillId="3" borderId="12" xfId="0" applyFont="1" applyFill="1" applyBorder="1" applyAlignment="1" applyProtection="1">
      <alignment horizontal="center" vertical="center" wrapText="1"/>
      <protection hidden="1"/>
    </xf>
    <xf numFmtId="9" fontId="9" fillId="3" borderId="12" xfId="0" applyNumberFormat="1" applyFont="1" applyFill="1" applyBorder="1" applyAlignment="1">
      <alignment horizontal="center" vertical="center" wrapText="1"/>
    </xf>
    <xf numFmtId="9" fontId="9" fillId="3" borderId="12" xfId="1" applyFont="1" applyFill="1" applyBorder="1" applyAlignment="1">
      <alignment horizontal="center" vertical="center" wrapText="1"/>
    </xf>
    <xf numFmtId="9" fontId="4" fillId="3" borderId="12" xfId="0" applyNumberFormat="1" applyFont="1" applyFill="1" applyBorder="1" applyAlignment="1">
      <alignment horizontal="center" vertical="center" wrapText="1"/>
    </xf>
    <xf numFmtId="0" fontId="9" fillId="3" borderId="41" xfId="0" applyFont="1" applyFill="1" applyBorder="1" applyAlignment="1" applyProtection="1">
      <alignment horizontal="left" vertical="center" wrapText="1"/>
      <protection hidden="1"/>
    </xf>
    <xf numFmtId="0" fontId="9" fillId="3" borderId="11" xfId="0" applyFont="1" applyFill="1" applyBorder="1" applyAlignment="1" applyProtection="1">
      <alignment horizontal="left" vertical="center" wrapText="1"/>
      <protection hidden="1"/>
    </xf>
    <xf numFmtId="0" fontId="9" fillId="3" borderId="12" xfId="0" applyFont="1" applyFill="1" applyBorder="1" applyAlignment="1">
      <alignment horizontal="left" vertical="center" wrapText="1"/>
    </xf>
    <xf numFmtId="0" fontId="4" fillId="3" borderId="41" xfId="0" applyFont="1" applyFill="1" applyBorder="1" applyAlignment="1">
      <alignment horizontal="center" vertical="center" wrapText="1"/>
    </xf>
    <xf numFmtId="10" fontId="9" fillId="3" borderId="12" xfId="0" applyNumberFormat="1" applyFont="1" applyFill="1" applyBorder="1" applyAlignment="1" applyProtection="1">
      <alignment horizontal="center" vertical="center" wrapText="1"/>
      <protection hidden="1"/>
    </xf>
    <xf numFmtId="0" fontId="7" fillId="3" borderId="41" xfId="0" applyFont="1" applyFill="1" applyBorder="1" applyAlignment="1" applyProtection="1">
      <alignment horizontal="left" vertical="center" wrapText="1"/>
      <protection hidden="1"/>
    </xf>
    <xf numFmtId="0" fontId="7" fillId="3" borderId="12" xfId="0" applyFont="1" applyFill="1" applyBorder="1" applyAlignment="1" applyProtection="1">
      <alignment horizontal="left" vertical="center" wrapText="1"/>
      <protection hidden="1"/>
    </xf>
    <xf numFmtId="0" fontId="7" fillId="3" borderId="11" xfId="0" applyFont="1" applyFill="1" applyBorder="1" applyAlignment="1" applyProtection="1">
      <alignment horizontal="left" vertical="center" wrapText="1"/>
      <protection hidden="1"/>
    </xf>
    <xf numFmtId="0" fontId="5" fillId="3" borderId="12" xfId="0" applyFont="1" applyFill="1" applyBorder="1" applyAlignment="1" applyProtection="1">
      <alignment horizontal="left" vertical="center" wrapText="1"/>
      <protection hidden="1"/>
    </xf>
    <xf numFmtId="0" fontId="5" fillId="3" borderId="12" xfId="0" applyFont="1" applyFill="1" applyBorder="1" applyAlignment="1" applyProtection="1">
      <alignment horizontal="center" vertical="center" wrapText="1"/>
      <protection hidden="1"/>
    </xf>
    <xf numFmtId="1" fontId="4" fillId="3" borderId="12" xfId="0" applyNumberFormat="1" applyFont="1" applyFill="1" applyBorder="1" applyAlignment="1">
      <alignment horizontal="center" vertical="center" wrapText="1"/>
    </xf>
    <xf numFmtId="0" fontId="5" fillId="3" borderId="41" xfId="0" applyFont="1" applyFill="1" applyBorder="1" applyAlignment="1" applyProtection="1">
      <alignment horizontal="left" vertical="center" wrapText="1"/>
      <protection hidden="1"/>
    </xf>
    <xf numFmtId="0" fontId="12" fillId="3" borderId="11" xfId="0" applyFont="1" applyFill="1" applyBorder="1" applyAlignment="1" applyProtection="1">
      <alignment horizontal="left" vertical="center" wrapText="1"/>
      <protection hidden="1"/>
    </xf>
    <xf numFmtId="0" fontId="5" fillId="3" borderId="12" xfId="0" applyFont="1" applyFill="1" applyBorder="1" applyAlignment="1">
      <alignment horizontal="left" vertical="center" wrapText="1"/>
    </xf>
    <xf numFmtId="0" fontId="12" fillId="3" borderId="41" xfId="0" applyFont="1" applyFill="1" applyBorder="1" applyAlignment="1" applyProtection="1">
      <alignment horizontal="left" vertical="center" wrapText="1"/>
      <protection hidden="1"/>
    </xf>
    <xf numFmtId="1" fontId="4" fillId="3" borderId="8" xfId="0" applyNumberFormat="1" applyFont="1" applyFill="1" applyBorder="1" applyAlignment="1">
      <alignment horizontal="center" vertical="center" wrapText="1"/>
    </xf>
    <xf numFmtId="0" fontId="15" fillId="3" borderId="11" xfId="2" applyFont="1" applyFill="1" applyBorder="1" applyAlignment="1" applyProtection="1">
      <alignment horizontal="left" vertical="center" wrapText="1"/>
      <protection hidden="1"/>
    </xf>
    <xf numFmtId="9" fontId="18" fillId="0" borderId="31" xfId="0" applyNumberFormat="1" applyFont="1" applyBorder="1" applyAlignment="1">
      <alignment horizontal="left" vertical="center" wrapText="1"/>
    </xf>
    <xf numFmtId="9" fontId="18" fillId="0" borderId="50" xfId="1" applyFont="1" applyBorder="1" applyAlignment="1">
      <alignment horizontal="center" vertical="center" wrapText="1"/>
    </xf>
    <xf numFmtId="9" fontId="18" fillId="0" borderId="1" xfId="1" applyFont="1" applyBorder="1" applyAlignment="1">
      <alignment horizontal="center" vertical="center" wrapText="1"/>
    </xf>
    <xf numFmtId="9" fontId="18" fillId="0" borderId="3" xfId="0" applyNumberFormat="1" applyFont="1" applyBorder="1" applyAlignment="1">
      <alignment horizontal="center" vertical="center" wrapText="1"/>
    </xf>
    <xf numFmtId="164" fontId="18" fillId="0" borderId="3" xfId="1" applyNumberFormat="1" applyFont="1" applyBorder="1" applyAlignment="1">
      <alignment horizontal="center" vertical="center" wrapText="1"/>
    </xf>
    <xf numFmtId="9" fontId="18" fillId="0" borderId="3" xfId="1" applyFont="1" applyBorder="1" applyAlignment="1">
      <alignment horizontal="center" vertical="center" wrapText="1"/>
    </xf>
    <xf numFmtId="0" fontId="18" fillId="0" borderId="51" xfId="0" applyFont="1" applyBorder="1" applyAlignment="1">
      <alignment horizontal="left" vertical="center" wrapText="1"/>
    </xf>
    <xf numFmtId="0" fontId="4" fillId="0" borderId="12" xfId="0" applyFont="1" applyBorder="1" applyAlignment="1">
      <alignment horizontal="center" vertical="center" wrapText="1"/>
    </xf>
    <xf numFmtId="9" fontId="4" fillId="3" borderId="40" xfId="0" applyNumberFormat="1" applyFont="1" applyFill="1" applyBorder="1" applyAlignment="1">
      <alignment horizontal="center" vertical="center" wrapText="1"/>
    </xf>
    <xf numFmtId="1" fontId="4" fillId="3" borderId="40" xfId="1" applyNumberFormat="1" applyFont="1" applyFill="1" applyBorder="1" applyAlignment="1">
      <alignment horizontal="center" vertical="center" wrapText="1"/>
    </xf>
    <xf numFmtId="1" fontId="4" fillId="3" borderId="31" xfId="1" applyNumberFormat="1" applyFont="1" applyFill="1" applyBorder="1" applyAlignment="1">
      <alignment horizontal="center" vertical="center" wrapText="1"/>
    </xf>
    <xf numFmtId="10" fontId="4" fillId="3" borderId="31" xfId="1" applyNumberFormat="1" applyFont="1" applyFill="1" applyBorder="1" applyAlignment="1">
      <alignment horizontal="center" vertical="center" wrapText="1"/>
    </xf>
    <xf numFmtId="10" fontId="4" fillId="3" borderId="12" xfId="1" applyNumberFormat="1" applyFont="1" applyFill="1" applyBorder="1" applyAlignment="1">
      <alignment horizontal="center" vertical="center" wrapText="1"/>
    </xf>
    <xf numFmtId="10" fontId="4" fillId="3" borderId="31" xfId="0" applyNumberFormat="1" applyFont="1" applyFill="1" applyBorder="1" applyAlignment="1">
      <alignment horizontal="center" vertical="center" wrapText="1"/>
    </xf>
    <xf numFmtId="10" fontId="16" fillId="4" borderId="49" xfId="0" applyNumberFormat="1" applyFont="1" applyFill="1" applyBorder="1" applyAlignment="1">
      <alignment horizontal="center" wrapText="1"/>
    </xf>
    <xf numFmtId="10" fontId="20" fillId="4" borderId="49" xfId="1" applyNumberFormat="1" applyFont="1" applyFill="1" applyBorder="1" applyAlignment="1">
      <alignment horizontal="center" wrapText="1"/>
    </xf>
    <xf numFmtId="9" fontId="18" fillId="0" borderId="50" xfId="0" applyNumberFormat="1" applyFont="1" applyBorder="1" applyAlignment="1">
      <alignment horizontal="center" vertical="center" wrapText="1"/>
    </xf>
    <xf numFmtId="0" fontId="4" fillId="0" borderId="0" xfId="0" applyFont="1" applyAlignment="1">
      <alignment horizontal="justify" vertical="center" wrapText="1"/>
    </xf>
    <xf numFmtId="0" fontId="4" fillId="0" borderId="0" xfId="0" applyFont="1" applyAlignment="1">
      <alignment horizontal="justify" wrapText="1"/>
    </xf>
    <xf numFmtId="0" fontId="4" fillId="3" borderId="31" xfId="0" applyFont="1" applyFill="1" applyBorder="1" applyAlignment="1">
      <alignment horizontal="justify" vertical="center" wrapText="1"/>
    </xf>
    <xf numFmtId="0" fontId="4" fillId="3" borderId="12" xfId="0" applyFont="1" applyFill="1" applyBorder="1" applyAlignment="1">
      <alignment horizontal="justify" vertical="center" wrapText="1"/>
    </xf>
    <xf numFmtId="0" fontId="18" fillId="0" borderId="50" xfId="0" applyFont="1" applyBorder="1" applyAlignment="1">
      <alignment horizontal="justify" vertical="center" wrapText="1"/>
    </xf>
    <xf numFmtId="0" fontId="5" fillId="0" borderId="0" xfId="0" applyFont="1" applyAlignment="1">
      <alignment horizontal="justify" wrapText="1"/>
    </xf>
    <xf numFmtId="0" fontId="4" fillId="3" borderId="32" xfId="0" applyFont="1" applyFill="1" applyBorder="1" applyAlignment="1">
      <alignment horizontal="justify" vertical="center" wrapText="1"/>
    </xf>
    <xf numFmtId="0" fontId="4" fillId="3" borderId="41" xfId="0" applyFont="1" applyFill="1" applyBorder="1" applyAlignment="1">
      <alignment horizontal="justify" vertical="center" wrapText="1"/>
    </xf>
    <xf numFmtId="0" fontId="18" fillId="0" borderId="51" xfId="0" applyFont="1" applyBorder="1" applyAlignment="1">
      <alignment horizontal="justify" vertical="center" wrapText="1"/>
    </xf>
    <xf numFmtId="0" fontId="22" fillId="11" borderId="39" xfId="0" applyFont="1" applyFill="1" applyBorder="1" applyAlignment="1">
      <alignment horizontal="justify" vertical="center" wrapText="1"/>
    </xf>
    <xf numFmtId="10" fontId="18" fillId="3" borderId="31" xfId="0" applyNumberFormat="1" applyFont="1" applyFill="1" applyBorder="1" applyAlignment="1">
      <alignment horizontal="center" vertical="center" wrapText="1"/>
    </xf>
    <xf numFmtId="0" fontId="26" fillId="0" borderId="0" xfId="0" applyFont="1" applyAlignment="1">
      <alignment wrapText="1"/>
    </xf>
    <xf numFmtId="10" fontId="18" fillId="0" borderId="50" xfId="1" applyNumberFormat="1" applyFont="1" applyBorder="1" applyAlignment="1">
      <alignment horizontal="center" vertical="center" wrapText="1"/>
    </xf>
    <xf numFmtId="10" fontId="18" fillId="0" borderId="50" xfId="0" applyNumberFormat="1" applyFont="1" applyBorder="1" applyAlignment="1">
      <alignment horizontal="center" vertical="center" wrapText="1"/>
    </xf>
    <xf numFmtId="10" fontId="21" fillId="11" borderId="45" xfId="1" applyNumberFormat="1" applyFont="1" applyFill="1" applyBorder="1" applyAlignment="1">
      <alignment horizontal="center" vertical="center" wrapText="1"/>
    </xf>
    <xf numFmtId="9" fontId="18" fillId="0" borderId="50" xfId="1" applyFont="1" applyFill="1" applyBorder="1" applyAlignment="1">
      <alignment horizontal="center" vertical="center" wrapText="1"/>
    </xf>
    <xf numFmtId="9" fontId="18" fillId="0" borderId="1" xfId="1" applyFont="1" applyFill="1" applyBorder="1" applyAlignment="1">
      <alignment horizontal="center" vertical="center" wrapText="1"/>
    </xf>
    <xf numFmtId="164" fontId="18" fillId="0" borderId="3" xfId="1" applyNumberFormat="1" applyFont="1" applyFill="1" applyBorder="1" applyAlignment="1">
      <alignment horizontal="center" vertical="center" wrapText="1"/>
    </xf>
    <xf numFmtId="10" fontId="18" fillId="0" borderId="31" xfId="0" applyNumberFormat="1" applyFont="1" applyBorder="1" applyAlignment="1">
      <alignment horizontal="center" vertical="center" wrapText="1"/>
    </xf>
    <xf numFmtId="0" fontId="5" fillId="0" borderId="0" xfId="0" applyFont="1" applyAlignment="1">
      <alignment horizontal="justify" vertical="center" wrapText="1"/>
    </xf>
    <xf numFmtId="0" fontId="18" fillId="0" borderId="12" xfId="0" applyFont="1" applyBorder="1" applyAlignment="1">
      <alignment horizontal="justify" vertical="center" wrapText="1"/>
    </xf>
    <xf numFmtId="10" fontId="18" fillId="3" borderId="12" xfId="1" applyNumberFormat="1" applyFont="1" applyFill="1" applyBorder="1" applyAlignment="1">
      <alignment horizontal="center" vertical="center" wrapText="1"/>
    </xf>
    <xf numFmtId="10" fontId="18" fillId="3" borderId="12" xfId="0" applyNumberFormat="1" applyFont="1" applyFill="1" applyBorder="1" applyAlignment="1">
      <alignment horizontal="center" vertical="center" wrapText="1"/>
    </xf>
    <xf numFmtId="0" fontId="4" fillId="0" borderId="12" xfId="0" applyFont="1" applyBorder="1" applyAlignment="1">
      <alignment horizontal="justify" vertical="center" wrapText="1"/>
    </xf>
    <xf numFmtId="0" fontId="3" fillId="0" borderId="0" xfId="0" applyFont="1" applyAlignment="1">
      <alignment horizontal="center" vertical="center" wrapText="1"/>
    </xf>
    <xf numFmtId="0" fontId="4" fillId="0" borderId="0" xfId="0" applyFont="1" applyAlignment="1">
      <alignment horizontal="left" vertical="center" wrapText="1"/>
    </xf>
    <xf numFmtId="9" fontId="18" fillId="0" borderId="53" xfId="0" applyNumberFormat="1" applyFont="1" applyBorder="1" applyAlignment="1">
      <alignment horizontal="center" vertical="center"/>
    </xf>
    <xf numFmtId="0" fontId="18" fillId="0" borderId="1" xfId="0" applyFont="1" applyBorder="1" applyAlignment="1">
      <alignment horizontal="justify" vertical="center" wrapText="1"/>
    </xf>
    <xf numFmtId="0" fontId="18" fillId="0" borderId="1" xfId="0" applyFont="1" applyBorder="1" applyAlignment="1">
      <alignment horizontal="center" vertical="center" wrapText="1"/>
    </xf>
    <xf numFmtId="0" fontId="18" fillId="0" borderId="0" xfId="0" applyFont="1" applyAlignment="1">
      <alignment wrapText="1"/>
    </xf>
    <xf numFmtId="0" fontId="24" fillId="4" borderId="18" xfId="0" applyFont="1" applyFill="1" applyBorder="1" applyAlignment="1">
      <alignment horizontal="justify" vertical="center" wrapText="1"/>
    </xf>
    <xf numFmtId="10" fontId="20" fillId="4" borderId="36" xfId="1" applyNumberFormat="1" applyFont="1" applyFill="1" applyBorder="1" applyAlignment="1">
      <alignment horizontal="center" wrapText="1"/>
    </xf>
    <xf numFmtId="0" fontId="25" fillId="4" borderId="58" xfId="0" applyFont="1" applyFill="1" applyBorder="1" applyAlignment="1">
      <alignment horizontal="justify" vertical="center" wrapText="1"/>
    </xf>
    <xf numFmtId="9" fontId="18" fillId="0" borderId="12" xfId="0" applyNumberFormat="1" applyFont="1" applyBorder="1" applyAlignment="1">
      <alignment horizontal="center" vertical="center"/>
    </xf>
    <xf numFmtId="9" fontId="18" fillId="0" borderId="12" xfId="0" applyNumberFormat="1" applyFont="1" applyBorder="1" applyAlignment="1">
      <alignment horizontal="center" vertical="center" wrapText="1"/>
    </xf>
    <xf numFmtId="10" fontId="18" fillId="0" borderId="12" xfId="0" applyNumberFormat="1" applyFont="1" applyBorder="1" applyAlignment="1">
      <alignment horizontal="center" vertical="center" wrapText="1"/>
    </xf>
    <xf numFmtId="0" fontId="18" fillId="0" borderId="59" xfId="0" applyFont="1" applyBorder="1" applyAlignment="1">
      <alignment horizontal="center" vertical="center" wrapText="1"/>
    </xf>
    <xf numFmtId="0" fontId="18" fillId="0" borderId="53" xfId="0" applyFont="1" applyBorder="1" applyAlignment="1">
      <alignment horizontal="center" vertical="center" wrapText="1"/>
    </xf>
    <xf numFmtId="9" fontId="18" fillId="0" borderId="53" xfId="0" applyNumberFormat="1" applyFont="1" applyBorder="1" applyAlignment="1">
      <alignment horizontal="center" vertical="center" wrapText="1"/>
    </xf>
    <xf numFmtId="10" fontId="18" fillId="0" borderId="53" xfId="0" applyNumberFormat="1" applyFont="1" applyBorder="1" applyAlignment="1">
      <alignment horizontal="center" vertical="center" wrapText="1"/>
    </xf>
    <xf numFmtId="10" fontId="18" fillId="3" borderId="53" xfId="0" applyNumberFormat="1" applyFont="1" applyFill="1" applyBorder="1" applyAlignment="1">
      <alignment horizontal="center" vertical="center" wrapText="1"/>
    </xf>
    <xf numFmtId="0" fontId="18" fillId="0" borderId="42" xfId="0" applyFont="1" applyBorder="1" applyAlignment="1">
      <alignment horizontal="justify" vertical="center" wrapText="1"/>
    </xf>
    <xf numFmtId="9" fontId="18" fillId="0" borderId="43" xfId="1" applyFont="1" applyFill="1" applyBorder="1" applyAlignment="1">
      <alignment horizontal="center" vertical="center" wrapText="1"/>
    </xf>
    <xf numFmtId="0" fontId="18" fillId="0" borderId="41" xfId="0" applyFont="1" applyBorder="1" applyAlignment="1">
      <alignment horizontal="justify" vertical="center" wrapText="1"/>
    </xf>
    <xf numFmtId="9" fontId="18" fillId="0" borderId="43" xfId="1" applyFont="1" applyBorder="1" applyAlignment="1">
      <alignment horizontal="center" vertical="center" wrapText="1"/>
    </xf>
    <xf numFmtId="0" fontId="18" fillId="0" borderId="43" xfId="0" applyFont="1" applyBorder="1" applyAlignment="1">
      <alignment horizontal="center" vertical="center" wrapText="1"/>
    </xf>
    <xf numFmtId="9" fontId="18" fillId="0" borderId="34" xfId="1" applyFont="1" applyBorder="1" applyAlignment="1">
      <alignment horizontal="center" vertical="center" wrapText="1"/>
    </xf>
    <xf numFmtId="10" fontId="18" fillId="0" borderId="35" xfId="0" applyNumberFormat="1" applyFont="1" applyBorder="1" applyAlignment="1">
      <alignment horizontal="center" vertical="center" wrapText="1"/>
    </xf>
    <xf numFmtId="9" fontId="18" fillId="0" borderId="35" xfId="0" applyNumberFormat="1" applyFont="1" applyBorder="1" applyAlignment="1">
      <alignment horizontal="center" vertical="center"/>
    </xf>
    <xf numFmtId="0" fontId="18" fillId="0" borderId="35" xfId="0" applyFont="1" applyBorder="1" applyAlignment="1">
      <alignment horizontal="justify" vertical="center" wrapText="1"/>
    </xf>
    <xf numFmtId="10" fontId="18" fillId="3" borderId="35" xfId="0" applyNumberFormat="1" applyFont="1" applyFill="1" applyBorder="1" applyAlignment="1">
      <alignment horizontal="center" vertical="center" wrapText="1"/>
    </xf>
    <xf numFmtId="0" fontId="18" fillId="0" borderId="38" xfId="0" applyFont="1" applyBorder="1" applyAlignment="1">
      <alignment horizontal="justify" vertical="center" wrapText="1"/>
    </xf>
    <xf numFmtId="9" fontId="18" fillId="0" borderId="59" xfId="0" applyNumberFormat="1" applyFont="1" applyBorder="1" applyAlignment="1">
      <alignment horizontal="center" vertical="center" wrapText="1"/>
    </xf>
    <xf numFmtId="9" fontId="18" fillId="0" borderId="43" xfId="0" applyNumberFormat="1" applyFont="1" applyBorder="1" applyAlignment="1">
      <alignment horizontal="center" vertical="center" wrapText="1"/>
    </xf>
    <xf numFmtId="9" fontId="18" fillId="0" borderId="34" xfId="0" applyNumberFormat="1" applyFont="1" applyBorder="1" applyAlignment="1">
      <alignment horizontal="center" vertical="center" wrapText="1"/>
    </xf>
    <xf numFmtId="0" fontId="4" fillId="3" borderId="6" xfId="0" applyFont="1" applyFill="1" applyBorder="1" applyAlignment="1">
      <alignment horizontal="justify" vertical="center" wrapText="1"/>
    </xf>
    <xf numFmtId="0" fontId="4" fillId="3" borderId="9" xfId="0" applyFont="1" applyFill="1" applyBorder="1" applyAlignment="1">
      <alignment horizontal="justify" vertical="center" wrapText="1"/>
    </xf>
    <xf numFmtId="0" fontId="4" fillId="0" borderId="9" xfId="0" applyFont="1" applyBorder="1" applyAlignment="1">
      <alignment horizontal="justify" vertical="center" wrapText="1"/>
    </xf>
    <xf numFmtId="0" fontId="3" fillId="9" borderId="52" xfId="0" applyFont="1" applyFill="1" applyBorder="1" applyAlignment="1">
      <alignment horizontal="center" vertical="center" wrapText="1"/>
    </xf>
    <xf numFmtId="0" fontId="3" fillId="9" borderId="50" xfId="0" applyFont="1" applyFill="1" applyBorder="1" applyAlignment="1">
      <alignment horizontal="center" vertical="center" wrapText="1"/>
    </xf>
    <xf numFmtId="0" fontId="3" fillId="9" borderId="51" xfId="0" applyFont="1" applyFill="1" applyBorder="1" applyAlignment="1">
      <alignment horizontal="center" vertical="center" wrapText="1"/>
    </xf>
    <xf numFmtId="10" fontId="16" fillId="4" borderId="25" xfId="0" applyNumberFormat="1" applyFont="1" applyFill="1" applyBorder="1" applyAlignment="1">
      <alignment horizontal="center" wrapText="1"/>
    </xf>
    <xf numFmtId="10" fontId="4" fillId="3" borderId="12" xfId="0" applyNumberFormat="1" applyFont="1" applyFill="1" applyBorder="1" applyAlignment="1">
      <alignment horizontal="center" vertical="center" wrapText="1"/>
    </xf>
    <xf numFmtId="9" fontId="4" fillId="3" borderId="59" xfId="0" applyNumberFormat="1" applyFont="1" applyFill="1" applyBorder="1" applyAlignment="1">
      <alignment horizontal="center" vertical="center" wrapText="1"/>
    </xf>
    <xf numFmtId="10" fontId="4" fillId="3" borderId="53" xfId="1" applyNumberFormat="1" applyFont="1" applyFill="1" applyBorder="1" applyAlignment="1">
      <alignment horizontal="center" vertical="center" wrapText="1"/>
    </xf>
    <xf numFmtId="10" fontId="4" fillId="3" borderId="53" xfId="0" applyNumberFormat="1" applyFont="1" applyFill="1" applyBorder="1" applyAlignment="1">
      <alignment horizontal="center" vertical="center" wrapText="1"/>
    </xf>
    <xf numFmtId="0" fontId="4" fillId="3" borderId="53" xfId="0" applyFont="1" applyFill="1" applyBorder="1" applyAlignment="1">
      <alignment horizontal="justify" vertical="center" wrapText="1"/>
    </xf>
    <xf numFmtId="9" fontId="4" fillId="3" borderId="43" xfId="0" applyNumberFormat="1" applyFont="1" applyFill="1" applyBorder="1" applyAlignment="1">
      <alignment horizontal="center" vertical="center" wrapText="1"/>
    </xf>
    <xf numFmtId="1" fontId="4" fillId="3" borderId="43" xfId="0" applyNumberFormat="1" applyFont="1" applyFill="1" applyBorder="1" applyAlignment="1">
      <alignment horizontal="center" vertical="center" wrapText="1"/>
    </xf>
    <xf numFmtId="1" fontId="4" fillId="3" borderId="34" xfId="0" applyNumberFormat="1" applyFont="1" applyFill="1" applyBorder="1" applyAlignment="1">
      <alignment horizontal="center" vertical="center" wrapText="1"/>
    </xf>
    <xf numFmtId="1" fontId="4" fillId="3" borderId="35" xfId="0" applyNumberFormat="1" applyFont="1" applyFill="1" applyBorder="1" applyAlignment="1">
      <alignment horizontal="center" vertical="center" wrapText="1"/>
    </xf>
    <xf numFmtId="10" fontId="4" fillId="3" borderId="35" xfId="0" applyNumberFormat="1" applyFont="1" applyFill="1" applyBorder="1" applyAlignment="1">
      <alignment horizontal="center" vertical="center" wrapText="1"/>
    </xf>
    <xf numFmtId="0" fontId="4" fillId="3" borderId="35" xfId="0" applyFont="1" applyFill="1" applyBorder="1" applyAlignment="1">
      <alignment horizontal="justify" vertical="center" wrapText="1"/>
    </xf>
    <xf numFmtId="0" fontId="4" fillId="3" borderId="38" xfId="0" applyFont="1" applyFill="1" applyBorder="1" applyAlignment="1">
      <alignment horizontal="justify" vertical="center" wrapText="1"/>
    </xf>
    <xf numFmtId="10" fontId="4" fillId="3" borderId="15" xfId="0" applyNumberFormat="1" applyFont="1" applyFill="1" applyBorder="1" applyAlignment="1">
      <alignment horizontal="center" vertical="center" wrapText="1"/>
    </xf>
    <xf numFmtId="0" fontId="4" fillId="0" borderId="0" xfId="0" applyFont="1" applyAlignment="1">
      <alignment horizontal="left" wrapText="1"/>
    </xf>
    <xf numFmtId="0" fontId="4" fillId="0" borderId="41" xfId="0" applyFont="1" applyBorder="1" applyAlignment="1">
      <alignment horizontal="left" vertical="center" wrapText="1"/>
    </xf>
    <xf numFmtId="0" fontId="4" fillId="3" borderId="38" xfId="0" applyFont="1" applyFill="1" applyBorder="1" applyAlignment="1">
      <alignment horizontal="left" vertical="center" wrapText="1"/>
    </xf>
    <xf numFmtId="0" fontId="5" fillId="0" borderId="0" xfId="0" applyFont="1" applyAlignment="1">
      <alignment horizontal="left" wrapText="1"/>
    </xf>
    <xf numFmtId="10" fontId="18" fillId="0" borderId="53" xfId="0" applyNumberFormat="1" applyFont="1" applyBorder="1" applyAlignment="1">
      <alignment horizontal="center" vertical="center"/>
    </xf>
    <xf numFmtId="10" fontId="18" fillId="0" borderId="12" xfId="0" applyNumberFormat="1" applyFont="1" applyBorder="1" applyAlignment="1">
      <alignment horizontal="center" vertical="center"/>
    </xf>
    <xf numFmtId="10" fontId="18" fillId="0" borderId="35" xfId="0" applyNumberFormat="1" applyFont="1" applyBorder="1" applyAlignment="1">
      <alignment horizontal="center" vertical="center"/>
    </xf>
    <xf numFmtId="0" fontId="18" fillId="0" borderId="53" xfId="0" applyFont="1" applyBorder="1" applyAlignment="1">
      <alignment horizontal="justify" vertical="top" wrapText="1"/>
    </xf>
    <xf numFmtId="0" fontId="18" fillId="0" borderId="22" xfId="0" applyFont="1" applyBorder="1" applyAlignment="1">
      <alignment horizontal="justify" vertical="center" wrapText="1"/>
    </xf>
    <xf numFmtId="0" fontId="18" fillId="0" borderId="9" xfId="0" applyFont="1" applyBorder="1" applyAlignment="1">
      <alignment horizontal="justify" vertical="center" wrapText="1"/>
    </xf>
    <xf numFmtId="0" fontId="18" fillId="0" borderId="39" xfId="0" applyFont="1" applyBorder="1" applyAlignment="1">
      <alignment horizontal="justify" vertical="center" wrapText="1"/>
    </xf>
    <xf numFmtId="0" fontId="4" fillId="0" borderId="9" xfId="0" applyFont="1" applyBorder="1" applyAlignment="1">
      <alignment horizontal="center" wrapText="1"/>
    </xf>
    <xf numFmtId="0" fontId="4" fillId="0" borderId="11" xfId="0" applyFont="1" applyBorder="1" applyAlignment="1">
      <alignment horizontal="center" wrapText="1"/>
    </xf>
    <xf numFmtId="0" fontId="3" fillId="4" borderId="9" xfId="0" applyFont="1" applyFill="1" applyBorder="1" applyAlignment="1">
      <alignment horizontal="center" wrapText="1"/>
    </xf>
    <xf numFmtId="0" fontId="3" fillId="4" borderId="11" xfId="0" applyFont="1" applyFill="1" applyBorder="1" applyAlignment="1">
      <alignment horizontal="center" wrapText="1"/>
    </xf>
    <xf numFmtId="0" fontId="4" fillId="0" borderId="9" xfId="0" applyFont="1" applyBorder="1" applyAlignment="1">
      <alignment horizontal="center" vertical="center" wrapText="1"/>
    </xf>
    <xf numFmtId="0" fontId="4" fillId="0" borderId="11" xfId="0" applyFont="1" applyBorder="1" applyAlignment="1">
      <alignment horizontal="center" vertical="center" wrapText="1"/>
    </xf>
    <xf numFmtId="0" fontId="22" fillId="11" borderId="44" xfId="0" applyFont="1" applyFill="1" applyBorder="1" applyAlignment="1">
      <alignment horizontal="center" vertical="center" wrapText="1"/>
    </xf>
    <xf numFmtId="0" fontId="22" fillId="11" borderId="46" xfId="0" applyFont="1" applyFill="1" applyBorder="1" applyAlignment="1">
      <alignment horizontal="center" vertical="center" wrapText="1"/>
    </xf>
    <xf numFmtId="0" fontId="22" fillId="11" borderId="47" xfId="0" applyFont="1" applyFill="1" applyBorder="1" applyAlignment="1">
      <alignment horizontal="center" vertical="center" wrapText="1"/>
    </xf>
    <xf numFmtId="0" fontId="22" fillId="11" borderId="48" xfId="0" applyFont="1" applyFill="1" applyBorder="1" applyAlignment="1">
      <alignment horizontal="center" vertical="center" wrapText="1"/>
    </xf>
    <xf numFmtId="0" fontId="3" fillId="8" borderId="29" xfId="0" applyFont="1" applyFill="1" applyBorder="1" applyAlignment="1">
      <alignment horizontal="center" vertical="center" wrapText="1"/>
    </xf>
    <xf numFmtId="0" fontId="3" fillId="8" borderId="2" xfId="0" applyFont="1" applyFill="1" applyBorder="1" applyAlignment="1">
      <alignment horizontal="center" vertical="center" wrapText="1"/>
    </xf>
    <xf numFmtId="0" fontId="3" fillId="8" borderId="28" xfId="0" applyFont="1" applyFill="1" applyBorder="1" applyAlignment="1">
      <alignment horizontal="center" vertical="center" wrapText="1"/>
    </xf>
    <xf numFmtId="0" fontId="3" fillId="8" borderId="30" xfId="0" applyFont="1" applyFill="1" applyBorder="1" applyAlignment="1">
      <alignment horizontal="center" vertical="center" wrapText="1"/>
    </xf>
    <xf numFmtId="0" fontId="3" fillId="8" borderId="7" xfId="0" applyFont="1" applyFill="1" applyBorder="1" applyAlignment="1">
      <alignment horizontal="center" vertical="center" wrapText="1"/>
    </xf>
    <xf numFmtId="0" fontId="3" fillId="8" borderId="33" xfId="0" applyFont="1" applyFill="1" applyBorder="1" applyAlignment="1">
      <alignment horizontal="center" vertical="center" wrapText="1"/>
    </xf>
    <xf numFmtId="0" fontId="3" fillId="9" borderId="29" xfId="0" applyFont="1" applyFill="1" applyBorder="1" applyAlignment="1">
      <alignment horizontal="center" vertical="center" wrapText="1"/>
    </xf>
    <xf numFmtId="0" fontId="3" fillId="9" borderId="2" xfId="0" applyFont="1" applyFill="1" applyBorder="1" applyAlignment="1">
      <alignment horizontal="center" vertical="center" wrapText="1"/>
    </xf>
    <xf numFmtId="0" fontId="3" fillId="9" borderId="28" xfId="0" applyFont="1" applyFill="1" applyBorder="1" applyAlignment="1">
      <alignment horizontal="center" vertical="center" wrapText="1"/>
    </xf>
    <xf numFmtId="0" fontId="3" fillId="9" borderId="30" xfId="0" applyFont="1" applyFill="1" applyBorder="1" applyAlignment="1">
      <alignment horizontal="center" vertical="center" wrapText="1"/>
    </xf>
    <xf numFmtId="0" fontId="3" fillId="9" borderId="7" xfId="0" applyFont="1" applyFill="1" applyBorder="1" applyAlignment="1">
      <alignment horizontal="center" vertical="center" wrapText="1"/>
    </xf>
    <xf numFmtId="0" fontId="3" fillId="9" borderId="33" xfId="0" applyFont="1" applyFill="1" applyBorder="1" applyAlignment="1">
      <alignment horizontal="center" vertical="center" wrapText="1"/>
    </xf>
    <xf numFmtId="0" fontId="4" fillId="0" borderId="9" xfId="0" applyFont="1" applyBorder="1" applyAlignment="1">
      <alignment horizontal="left" vertical="center" wrapText="1"/>
    </xf>
    <xf numFmtId="0" fontId="4" fillId="0" borderId="10" xfId="0" applyFont="1" applyBorder="1" applyAlignment="1">
      <alignment horizontal="left" vertical="center" wrapText="1"/>
    </xf>
    <xf numFmtId="0" fontId="4" fillId="0" borderId="11" xfId="0" applyFont="1" applyBorder="1" applyAlignment="1">
      <alignment horizontal="left" vertical="center" wrapText="1"/>
    </xf>
    <xf numFmtId="0" fontId="25" fillId="4" borderId="54" xfId="0" applyFont="1" applyFill="1" applyBorder="1" applyAlignment="1">
      <alignment horizontal="center" wrapText="1"/>
    </xf>
    <xf numFmtId="0" fontId="25" fillId="4" borderId="55" xfId="0" applyFont="1" applyFill="1" applyBorder="1" applyAlignment="1">
      <alignment horizontal="center" wrapText="1"/>
    </xf>
    <xf numFmtId="0" fontId="25" fillId="4" borderId="56" xfId="0" applyFont="1" applyFill="1" applyBorder="1" applyAlignment="1">
      <alignment horizontal="center" wrapText="1"/>
    </xf>
    <xf numFmtId="0" fontId="25" fillId="4" borderId="57" xfId="0" applyFont="1" applyFill="1" applyBorder="1" applyAlignment="1">
      <alignment horizontal="center" wrapText="1"/>
    </xf>
    <xf numFmtId="0" fontId="24" fillId="4" borderId="16" xfId="0" applyFont="1" applyFill="1" applyBorder="1" applyAlignment="1">
      <alignment horizontal="center" wrapText="1"/>
    </xf>
    <xf numFmtId="0" fontId="24" fillId="4" borderId="19" xfId="0" applyFont="1" applyFill="1" applyBorder="1" applyAlignment="1">
      <alignment horizontal="center" wrapText="1"/>
    </xf>
    <xf numFmtId="0" fontId="24" fillId="4" borderId="13" xfId="0" applyFont="1" applyFill="1" applyBorder="1" applyAlignment="1">
      <alignment horizontal="center" wrapText="1"/>
    </xf>
    <xf numFmtId="0" fontId="24" fillId="4" borderId="14" xfId="0" applyFont="1" applyFill="1" applyBorder="1" applyAlignment="1">
      <alignment horizontal="center" wrapText="1"/>
    </xf>
    <xf numFmtId="0" fontId="20" fillId="4" borderId="44" xfId="0" applyFont="1" applyFill="1" applyBorder="1" applyAlignment="1">
      <alignment horizontal="center" vertical="center"/>
    </xf>
    <xf numFmtId="0" fontId="20" fillId="4" borderId="45" xfId="0" applyFont="1" applyFill="1" applyBorder="1" applyAlignment="1">
      <alignment horizontal="center" vertical="center"/>
    </xf>
    <xf numFmtId="0" fontId="20" fillId="4" borderId="46" xfId="0" applyFont="1" applyFill="1" applyBorder="1" applyAlignment="1">
      <alignment horizontal="center" vertical="center"/>
    </xf>
    <xf numFmtId="0" fontId="25" fillId="4" borderId="45" xfId="0" applyFont="1" applyFill="1" applyBorder="1" applyAlignment="1">
      <alignment horizontal="center" wrapText="1"/>
    </xf>
    <xf numFmtId="0" fontId="25" fillId="4" borderId="46" xfId="0" applyFont="1" applyFill="1" applyBorder="1" applyAlignment="1">
      <alignment horizontal="center" wrapText="1"/>
    </xf>
    <xf numFmtId="0" fontId="25" fillId="4" borderId="47" xfId="0" applyFont="1" applyFill="1" applyBorder="1" applyAlignment="1">
      <alignment horizontal="center" wrapText="1"/>
    </xf>
    <xf numFmtId="0" fontId="25" fillId="4" borderId="48" xfId="0" applyFont="1" applyFill="1" applyBorder="1" applyAlignment="1">
      <alignment horizontal="center" wrapText="1"/>
    </xf>
    <xf numFmtId="0" fontId="25" fillId="4" borderId="44" xfId="0" applyFont="1" applyFill="1" applyBorder="1" applyAlignment="1">
      <alignment horizontal="center" wrapText="1"/>
    </xf>
    <xf numFmtId="0" fontId="25" fillId="4" borderId="47" xfId="0" applyFont="1" applyFill="1" applyBorder="1" applyAlignment="1">
      <alignment horizontal="justify" vertical="center" wrapText="1"/>
    </xf>
    <xf numFmtId="0" fontId="25" fillId="4" borderId="48" xfId="0" applyFont="1" applyFill="1" applyBorder="1" applyAlignment="1">
      <alignment horizontal="justify" vertical="center" wrapText="1"/>
    </xf>
    <xf numFmtId="0" fontId="21" fillId="11" borderId="44" xfId="0" applyFont="1" applyFill="1" applyBorder="1" applyAlignment="1">
      <alignment horizontal="center" wrapText="1"/>
    </xf>
    <xf numFmtId="0" fontId="21" fillId="11" borderId="45" xfId="0" applyFont="1" applyFill="1" applyBorder="1" applyAlignment="1">
      <alignment horizontal="center" wrapText="1"/>
    </xf>
    <xf numFmtId="0" fontId="21" fillId="11" borderId="46" xfId="0" applyFont="1" applyFill="1" applyBorder="1" applyAlignment="1">
      <alignment horizontal="center" wrapText="1"/>
    </xf>
    <xf numFmtId="0" fontId="22" fillId="11" borderId="47" xfId="0" applyFont="1" applyFill="1" applyBorder="1" applyAlignment="1">
      <alignment horizontal="justify" vertical="center" wrapText="1"/>
    </xf>
    <xf numFmtId="0" fontId="22" fillId="11" borderId="48" xfId="0" applyFont="1" applyFill="1" applyBorder="1" applyAlignment="1">
      <alignment horizontal="justify" vertical="center" wrapText="1"/>
    </xf>
    <xf numFmtId="0" fontId="3" fillId="10" borderId="29" xfId="0" applyFont="1" applyFill="1" applyBorder="1" applyAlignment="1">
      <alignment horizontal="center" vertical="center" wrapText="1"/>
    </xf>
    <xf numFmtId="0" fontId="3" fillId="10" borderId="2" xfId="0" applyFont="1" applyFill="1" applyBorder="1" applyAlignment="1">
      <alignment horizontal="center" vertical="center" wrapText="1"/>
    </xf>
    <xf numFmtId="0" fontId="3" fillId="10" borderId="28" xfId="0" applyFont="1" applyFill="1" applyBorder="1" applyAlignment="1">
      <alignment horizontal="center" vertical="center" wrapText="1"/>
    </xf>
    <xf numFmtId="0" fontId="3" fillId="10" borderId="30" xfId="0" applyFont="1" applyFill="1" applyBorder="1" applyAlignment="1">
      <alignment horizontal="center" vertical="center" wrapText="1"/>
    </xf>
    <xf numFmtId="0" fontId="3" fillId="10" borderId="7" xfId="0" applyFont="1" applyFill="1" applyBorder="1" applyAlignment="1">
      <alignment horizontal="center" vertical="center" wrapText="1"/>
    </xf>
    <xf numFmtId="0" fontId="3" fillId="10" borderId="33" xfId="0" applyFont="1" applyFill="1" applyBorder="1" applyAlignment="1">
      <alignment horizontal="center" vertical="center" wrapText="1"/>
    </xf>
    <xf numFmtId="0" fontId="16" fillId="4" borderId="44" xfId="0" applyFont="1" applyFill="1" applyBorder="1" applyAlignment="1">
      <alignment horizontal="center" vertical="center"/>
    </xf>
    <xf numFmtId="0" fontId="16" fillId="4" borderId="45" xfId="0" applyFont="1" applyFill="1" applyBorder="1" applyAlignment="1">
      <alignment horizontal="center" vertical="center"/>
    </xf>
    <xf numFmtId="0" fontId="16" fillId="4" borderId="46" xfId="0" applyFont="1" applyFill="1" applyBorder="1" applyAlignment="1">
      <alignment horizontal="center" vertical="center"/>
    </xf>
    <xf numFmtId="0" fontId="24" fillId="4" borderId="45" xfId="0" applyFont="1" applyFill="1" applyBorder="1" applyAlignment="1">
      <alignment horizontal="center" wrapText="1"/>
    </xf>
    <xf numFmtId="0" fontId="24" fillId="4" borderId="46" xfId="0" applyFont="1" applyFill="1" applyBorder="1" applyAlignment="1">
      <alignment horizontal="center" wrapText="1"/>
    </xf>
    <xf numFmtId="0" fontId="24" fillId="4" borderId="47" xfId="0" applyFont="1" applyFill="1" applyBorder="1" applyAlignment="1">
      <alignment horizontal="center" wrapText="1"/>
    </xf>
    <xf numFmtId="0" fontId="24" fillId="4" borderId="48" xfId="0" applyFont="1" applyFill="1" applyBorder="1" applyAlignment="1">
      <alignment horizontal="center" wrapText="1"/>
    </xf>
    <xf numFmtId="0" fontId="24" fillId="4" borderId="44" xfId="0" applyFont="1" applyFill="1" applyBorder="1" applyAlignment="1">
      <alignment horizontal="center" wrapText="1"/>
    </xf>
    <xf numFmtId="0" fontId="24" fillId="4" borderId="47" xfId="0" applyFont="1" applyFill="1" applyBorder="1" applyAlignment="1">
      <alignment horizontal="justify" vertical="center" wrapText="1"/>
    </xf>
    <xf numFmtId="0" fontId="24" fillId="4" borderId="48" xfId="0" applyFont="1" applyFill="1" applyBorder="1" applyAlignment="1">
      <alignment horizontal="justify" vertical="center" wrapText="1"/>
    </xf>
    <xf numFmtId="0" fontId="24" fillId="4" borderId="24" xfId="0" applyFont="1" applyFill="1" applyBorder="1" applyAlignment="1">
      <alignment horizontal="center" wrapText="1"/>
    </xf>
    <xf numFmtId="0" fontId="24" fillId="4" borderId="5" xfId="0" applyFont="1" applyFill="1" applyBorder="1" applyAlignment="1">
      <alignment horizontal="center" wrapText="1"/>
    </xf>
    <xf numFmtId="0" fontId="24" fillId="4" borderId="4" xfId="0" applyFont="1" applyFill="1" applyBorder="1" applyAlignment="1">
      <alignment horizontal="center" wrapText="1"/>
    </xf>
    <xf numFmtId="0" fontId="24" fillId="4" borderId="27" xfId="0" applyFont="1" applyFill="1" applyBorder="1" applyAlignment="1">
      <alignment horizontal="center" wrapText="1"/>
    </xf>
    <xf numFmtId="1" fontId="24" fillId="4" borderId="13" xfId="0" applyNumberFormat="1" applyFont="1" applyFill="1" applyBorder="1" applyAlignment="1">
      <alignment horizontal="center" wrapText="1"/>
    </xf>
    <xf numFmtId="1" fontId="24" fillId="4" borderId="14" xfId="0" applyNumberFormat="1" applyFont="1" applyFill="1" applyBorder="1" applyAlignment="1">
      <alignment horizontal="center" wrapText="1"/>
    </xf>
    <xf numFmtId="0" fontId="3" fillId="6" borderId="13" xfId="0" applyFont="1" applyFill="1" applyBorder="1" applyAlignment="1">
      <alignment horizontal="center" vertical="center" wrapText="1"/>
    </xf>
    <xf numFmtId="0" fontId="3" fillId="6" borderId="17" xfId="0" applyFont="1" applyFill="1" applyBorder="1" applyAlignment="1">
      <alignment horizontal="center" vertical="center" wrapText="1"/>
    </xf>
    <xf numFmtId="0" fontId="3" fillId="6" borderId="19" xfId="0" applyFont="1" applyFill="1" applyBorder="1" applyAlignment="1">
      <alignment horizontal="center" vertical="center" wrapText="1"/>
    </xf>
    <xf numFmtId="0" fontId="3" fillId="6" borderId="24" xfId="0" applyFont="1" applyFill="1" applyBorder="1" applyAlignment="1">
      <alignment horizontal="center" vertical="center" wrapText="1"/>
    </xf>
    <xf numFmtId="0" fontId="3" fillId="6" borderId="0" xfId="0" applyFont="1" applyFill="1" applyAlignment="1">
      <alignment horizontal="center" vertical="center" wrapText="1"/>
    </xf>
    <xf numFmtId="0" fontId="3" fillId="6" borderId="27" xfId="0" applyFont="1" applyFill="1" applyBorder="1" applyAlignment="1">
      <alignment horizontal="center" vertical="center" wrapText="1"/>
    </xf>
    <xf numFmtId="0" fontId="3" fillId="6" borderId="30" xfId="0" applyFont="1" applyFill="1" applyBorder="1" applyAlignment="1">
      <alignment horizontal="center" vertical="center" wrapText="1"/>
    </xf>
    <xf numFmtId="0" fontId="3" fillId="6" borderId="7" xfId="0" applyFont="1" applyFill="1" applyBorder="1" applyAlignment="1">
      <alignment horizontal="center" vertical="center" wrapText="1"/>
    </xf>
    <xf numFmtId="0" fontId="3" fillId="6" borderId="33" xfId="0" applyFont="1" applyFill="1" applyBorder="1" applyAlignment="1">
      <alignment horizontal="center" vertical="center" wrapText="1"/>
    </xf>
    <xf numFmtId="0" fontId="3" fillId="7" borderId="20" xfId="0" applyFont="1" applyFill="1" applyBorder="1" applyAlignment="1">
      <alignment horizontal="center" vertical="center" wrapText="1"/>
    </xf>
    <xf numFmtId="0" fontId="3" fillId="7" borderId="21" xfId="0" applyFont="1" applyFill="1" applyBorder="1" applyAlignment="1">
      <alignment horizontal="center" vertical="center" wrapText="1"/>
    </xf>
    <xf numFmtId="0" fontId="3" fillId="8" borderId="22" xfId="0" applyFont="1" applyFill="1" applyBorder="1" applyAlignment="1">
      <alignment horizontal="center" vertical="center" wrapText="1"/>
    </xf>
    <xf numFmtId="0" fontId="3" fillId="8" borderId="20" xfId="0" applyFont="1" applyFill="1" applyBorder="1" applyAlignment="1">
      <alignment horizontal="center" vertical="center" wrapText="1"/>
    </xf>
    <xf numFmtId="0" fontId="3" fillId="8" borderId="21" xfId="0" applyFont="1" applyFill="1" applyBorder="1" applyAlignment="1">
      <alignment horizontal="center" vertical="center" wrapText="1"/>
    </xf>
    <xf numFmtId="0" fontId="3" fillId="9" borderId="20" xfId="0" applyFont="1" applyFill="1" applyBorder="1" applyAlignment="1">
      <alignment horizontal="center" vertical="center" wrapText="1"/>
    </xf>
    <xf numFmtId="0" fontId="3" fillId="9" borderId="21" xfId="0" applyFont="1" applyFill="1" applyBorder="1" applyAlignment="1">
      <alignment horizontal="center" vertical="center" wrapText="1"/>
    </xf>
    <xf numFmtId="0" fontId="3" fillId="10" borderId="23" xfId="0" applyFont="1" applyFill="1" applyBorder="1" applyAlignment="1">
      <alignment horizontal="center" vertical="center" wrapText="1"/>
    </xf>
    <xf numFmtId="0" fontId="3" fillId="10" borderId="20" xfId="0" applyFont="1" applyFill="1" applyBorder="1" applyAlignment="1">
      <alignment horizontal="center" vertical="center" wrapText="1"/>
    </xf>
    <xf numFmtId="0" fontId="3" fillId="10" borderId="21" xfId="0" applyFont="1" applyFill="1" applyBorder="1" applyAlignment="1">
      <alignment horizontal="center" vertical="center" wrapText="1"/>
    </xf>
    <xf numFmtId="0" fontId="3" fillId="7" borderId="2" xfId="0" applyFont="1" applyFill="1" applyBorder="1" applyAlignment="1">
      <alignment horizontal="center" vertical="center" wrapText="1"/>
    </xf>
    <xf numFmtId="0" fontId="3" fillId="7" borderId="28" xfId="0" applyFont="1" applyFill="1" applyBorder="1" applyAlignment="1">
      <alignment horizontal="center" vertical="center" wrapText="1"/>
    </xf>
    <xf numFmtId="0" fontId="3" fillId="7" borderId="7" xfId="0" applyFont="1" applyFill="1" applyBorder="1" applyAlignment="1">
      <alignment horizontal="center" vertical="center" wrapText="1"/>
    </xf>
    <xf numFmtId="0" fontId="3" fillId="7" borderId="33" xfId="0" applyFont="1" applyFill="1" applyBorder="1" applyAlignment="1">
      <alignment horizontal="center" vertical="center" wrapText="1"/>
    </xf>
    <xf numFmtId="0" fontId="3" fillId="4" borderId="13"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4" borderId="24"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30"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3" fillId="4" borderId="15" xfId="0" applyFont="1" applyFill="1" applyBorder="1" applyAlignment="1">
      <alignment horizontal="center" vertical="center" wrapText="1"/>
    </xf>
    <xf numFmtId="0" fontId="3" fillId="4" borderId="25" xfId="0" applyFont="1" applyFill="1" applyBorder="1" applyAlignment="1">
      <alignment horizontal="center" vertical="center" wrapText="1"/>
    </xf>
    <xf numFmtId="0" fontId="3" fillId="4" borderId="36"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3" fillId="4" borderId="17"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0" xfId="0" applyFont="1" applyFill="1" applyAlignment="1">
      <alignment horizontal="center" vertical="center" wrapText="1"/>
    </xf>
    <xf numFmtId="0" fontId="3" fillId="4" borderId="6"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8" xfId="0" applyFont="1" applyFill="1" applyBorder="1" applyAlignment="1">
      <alignment horizontal="center" vertical="center" wrapText="1"/>
    </xf>
    <xf numFmtId="0" fontId="3" fillId="5" borderId="25" xfId="0" applyFont="1" applyFill="1" applyBorder="1" applyAlignment="1">
      <alignment horizontal="center" vertical="center" wrapText="1"/>
    </xf>
    <xf numFmtId="0" fontId="3" fillId="5" borderId="26" xfId="0" applyFont="1" applyFill="1" applyBorder="1" applyAlignment="1">
      <alignment horizontal="center" vertical="center" wrapText="1"/>
    </xf>
    <xf numFmtId="0" fontId="3" fillId="5" borderId="31" xfId="0" applyFont="1" applyFill="1" applyBorder="1" applyAlignment="1">
      <alignment horizontal="center" vertical="center" wrapText="1"/>
    </xf>
    <xf numFmtId="0" fontId="3" fillId="5" borderId="32" xfId="0" applyFont="1" applyFill="1" applyBorder="1" applyAlignment="1">
      <alignment horizontal="center" vertical="center" wrapText="1"/>
    </xf>
    <xf numFmtId="0" fontId="4" fillId="0" borderId="0" xfId="0" applyFont="1" applyAlignment="1">
      <alignment wrapText="1"/>
    </xf>
    <xf numFmtId="0" fontId="4" fillId="0" borderId="0" xfId="0" applyFont="1" applyAlignment="1">
      <alignment horizontal="left" wrapText="1"/>
    </xf>
    <xf numFmtId="0" fontId="4" fillId="0" borderId="0" xfId="0" applyFont="1" applyAlignment="1">
      <alignment horizontal="justify" vertical="center" wrapText="1"/>
    </xf>
    <xf numFmtId="0" fontId="3" fillId="3" borderId="4" xfId="0" applyFont="1" applyFill="1" applyBorder="1" applyAlignment="1">
      <alignment horizontal="center" vertical="center" wrapText="1"/>
    </xf>
    <xf numFmtId="0" fontId="3" fillId="3" borderId="0" xfId="0" applyFont="1" applyFill="1" applyAlignment="1">
      <alignment horizontal="center" vertical="center" wrapText="1"/>
    </xf>
    <xf numFmtId="0" fontId="3" fillId="3" borderId="5" xfId="0"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4" xfId="0" applyFont="1" applyBorder="1" applyAlignment="1">
      <alignment horizontal="center" vertical="center" wrapText="1"/>
    </xf>
    <xf numFmtId="0" fontId="3" fillId="0" borderId="0" xfId="0" applyFont="1" applyAlignment="1">
      <alignment horizontal="center" vertical="center" wrapText="1"/>
    </xf>
    <xf numFmtId="0" fontId="3" fillId="4" borderId="1"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4" fillId="0" borderId="1" xfId="0" applyFont="1" applyBorder="1" applyAlignment="1">
      <alignment horizontal="left" vertic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0" xfId="0" applyFont="1" applyAlignment="1">
      <alignment horizontal="left" vertical="center"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3" fillId="4" borderId="9"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3" fillId="4" borderId="11" xfId="0" applyFont="1" applyFill="1" applyBorder="1" applyAlignment="1">
      <alignment horizontal="center" vertical="center" wrapText="1"/>
    </xf>
    <xf numFmtId="0" fontId="3" fillId="4" borderId="10" xfId="0" applyFont="1" applyFill="1" applyBorder="1" applyAlignment="1">
      <alignment horizontal="center" wrapText="1"/>
    </xf>
    <xf numFmtId="0" fontId="4" fillId="0" borderId="9" xfId="0" applyFont="1" applyBorder="1" applyAlignment="1">
      <alignment horizontal="left" wrapText="1"/>
    </xf>
    <xf numFmtId="0" fontId="4" fillId="0" borderId="10" xfId="0" applyFont="1" applyBorder="1" applyAlignment="1">
      <alignment horizontal="left" wrapText="1"/>
    </xf>
    <xf numFmtId="0" fontId="4" fillId="0" borderId="11" xfId="0" applyFont="1" applyBorder="1" applyAlignment="1">
      <alignment horizontal="left" wrapText="1"/>
    </xf>
    <xf numFmtId="0" fontId="3" fillId="3" borderId="1"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1" xfId="0" applyFont="1" applyFill="1" applyBorder="1" applyAlignment="1">
      <alignment horizontal="left" vertical="center" wrapText="1"/>
    </xf>
    <xf numFmtId="0" fontId="3" fillId="3" borderId="2" xfId="0" applyFont="1" applyFill="1" applyBorder="1" applyAlignment="1">
      <alignment horizontal="left" vertical="center" wrapText="1"/>
    </xf>
    <xf numFmtId="0" fontId="3" fillId="3" borderId="3" xfId="0" applyFont="1" applyFill="1" applyBorder="1" applyAlignment="1">
      <alignment horizontal="left" vertical="center" wrapText="1"/>
    </xf>
    <xf numFmtId="0" fontId="3" fillId="3" borderId="6" xfId="0" applyFont="1" applyFill="1" applyBorder="1" applyAlignment="1">
      <alignment horizontal="left" vertical="center" wrapText="1"/>
    </xf>
    <xf numFmtId="0" fontId="3" fillId="3" borderId="7" xfId="0" applyFont="1" applyFill="1" applyBorder="1" applyAlignment="1">
      <alignment horizontal="left" vertical="center" wrapText="1"/>
    </xf>
    <xf numFmtId="0" fontId="3" fillId="3" borderId="8" xfId="0" applyFont="1" applyFill="1" applyBorder="1" applyAlignment="1">
      <alignment horizontal="left" vertical="center" wrapText="1"/>
    </xf>
    <xf numFmtId="0" fontId="4" fillId="0" borderId="4" xfId="0" applyFont="1" applyBorder="1" applyAlignment="1">
      <alignment wrapText="1"/>
    </xf>
    <xf numFmtId="0" fontId="4" fillId="0" borderId="0" xfId="0" applyFont="1" applyAlignment="1">
      <alignment horizontal="justify" wrapText="1"/>
    </xf>
  </cellXfs>
  <cellStyles count="3">
    <cellStyle name="Incorrecto" xfId="2" builtinId="27"/>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299357</xdr:colOff>
      <xdr:row>0</xdr:row>
      <xdr:rowOff>127908</xdr:rowOff>
    </xdr:from>
    <xdr:to>
      <xdr:col>2</xdr:col>
      <xdr:colOff>258535</xdr:colOff>
      <xdr:row>1</xdr:row>
      <xdr:rowOff>127907</xdr:rowOff>
    </xdr:to>
    <xdr:pic>
      <xdr:nvPicPr>
        <xdr:cNvPr id="2" name="Imagen 1">
          <a:extLst>
            <a:ext uri="{FF2B5EF4-FFF2-40B4-BE49-F238E27FC236}">
              <a16:creationId xmlns:a16="http://schemas.microsoft.com/office/drawing/2014/main" id="{8BA562EF-D35C-4599-BE46-B4E6A0ACEBDD}"/>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99357" y="127908"/>
          <a:ext cx="2571749" cy="89807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5AD645-1A1A-4E66-B519-F0A27F36BB34}">
  <dimension ref="A1:AW44"/>
  <sheetViews>
    <sheetView tabSelected="1" topLeftCell="D14" zoomScale="85" zoomScaleNormal="85" workbookViewId="0">
      <pane xSplit="2" ySplit="6" topLeftCell="AL35" activePane="bottomRight" state="frozen"/>
      <selection activeCell="D14" sqref="D14"/>
      <selection pane="topRight" activeCell="F14" sqref="F14"/>
      <selection pane="bottomLeft" activeCell="D20" sqref="D20"/>
      <selection pane="bottomRight" activeCell="AM35" sqref="AM35:AM40"/>
    </sheetView>
  </sheetViews>
  <sheetFormatPr baseColWidth="10" defaultColWidth="10.85546875" defaultRowHeight="15" x14ac:dyDescent="0.25"/>
  <cols>
    <col min="1" max="1" width="6.85546875" style="2" customWidth="1"/>
    <col min="2" max="2" width="32.140625" style="2" customWidth="1"/>
    <col min="3" max="3" width="13" style="2" customWidth="1"/>
    <col min="4" max="4" width="9.28515625" style="2" customWidth="1"/>
    <col min="5" max="5" width="51" style="2" customWidth="1"/>
    <col min="6" max="6" width="15.85546875" style="2" customWidth="1"/>
    <col min="7" max="7" width="20.28515625" style="2" customWidth="1"/>
    <col min="8" max="8" width="32.140625" style="2" customWidth="1"/>
    <col min="9" max="9" width="23.140625" style="2" customWidth="1"/>
    <col min="10" max="10" width="34.42578125" style="2" customWidth="1"/>
    <col min="11" max="11" width="18.7109375" style="2" customWidth="1"/>
    <col min="12" max="13" width="18.28515625" style="2" customWidth="1"/>
    <col min="14" max="14" width="16.140625" style="2" customWidth="1"/>
    <col min="15" max="15" width="15.140625" style="2" customWidth="1"/>
    <col min="16" max="16" width="19.7109375" style="2" customWidth="1"/>
    <col min="17" max="17" width="15.5703125" style="2" customWidth="1"/>
    <col min="18" max="18" width="21.85546875" style="2" customWidth="1"/>
    <col min="19" max="22" width="17.85546875" style="2" customWidth="1"/>
    <col min="23" max="23" width="20.85546875" style="2" customWidth="1"/>
    <col min="24" max="24" width="24.5703125" style="2" customWidth="1"/>
    <col min="25" max="25" width="16.85546875" style="2" customWidth="1"/>
    <col min="26" max="26" width="40.7109375" style="119" customWidth="1"/>
    <col min="27" max="27" width="24.85546875" style="119" customWidth="1"/>
    <col min="28" max="28" width="18.85546875" style="2" customWidth="1"/>
    <col min="29" max="29" width="15.7109375" style="2" customWidth="1"/>
    <col min="30" max="30" width="16.42578125" style="2" customWidth="1"/>
    <col min="31" max="31" width="52.28515625" style="133" customWidth="1"/>
    <col min="32" max="32" width="27" style="133" customWidth="1"/>
    <col min="33" max="33" width="21.140625" style="2" customWidth="1"/>
    <col min="34" max="34" width="16.42578125" style="2" customWidth="1"/>
    <col min="35" max="35" width="15.85546875" style="2" customWidth="1"/>
    <col min="36" max="36" width="44.42578125" style="2" customWidth="1"/>
    <col min="37" max="37" width="22.85546875" style="192" customWidth="1"/>
    <col min="38" max="38" width="14.5703125" style="2" customWidth="1"/>
    <col min="39" max="39" width="16.42578125" style="2" customWidth="1"/>
    <col min="40" max="40" width="15.85546875" style="2" customWidth="1"/>
    <col min="41" max="41" width="44.140625" style="2" customWidth="1"/>
    <col min="42" max="42" width="17.7109375" style="2" customWidth="1"/>
    <col min="43" max="43" width="22.140625" style="2" customWidth="1"/>
    <col min="44" max="44" width="16.42578125" style="2" customWidth="1"/>
    <col min="45" max="45" width="15.7109375" style="2" customWidth="1"/>
    <col min="46" max="46" width="46.140625" style="133" customWidth="1"/>
    <col min="47" max="47" width="17.5703125" style="2" customWidth="1"/>
    <col min="48" max="48" width="16.28515625" style="2" customWidth="1"/>
    <col min="49" max="16384" width="10.85546875" style="2"/>
  </cols>
  <sheetData>
    <row r="1" spans="1:49" ht="70.5" customHeight="1" x14ac:dyDescent="0.25">
      <c r="A1" s="342" t="s">
        <v>312</v>
      </c>
      <c r="B1" s="343"/>
      <c r="C1" s="343"/>
      <c r="D1" s="343"/>
      <c r="E1" s="343"/>
      <c r="F1" s="343"/>
      <c r="G1" s="343"/>
      <c r="H1" s="343"/>
      <c r="I1" s="343"/>
      <c r="J1" s="343"/>
      <c r="K1" s="343"/>
      <c r="L1" s="343"/>
      <c r="M1" s="344"/>
      <c r="N1" s="345" t="s">
        <v>195</v>
      </c>
      <c r="O1" s="346"/>
      <c r="P1" s="346"/>
      <c r="Q1" s="346"/>
      <c r="R1" s="347"/>
      <c r="S1" s="351"/>
      <c r="T1" s="314"/>
      <c r="U1" s="314"/>
      <c r="V1" s="314"/>
      <c r="W1" s="1"/>
      <c r="X1" s="314"/>
      <c r="Y1" s="314"/>
      <c r="Z1" s="352"/>
      <c r="AA1" s="352"/>
      <c r="AB1" s="314"/>
      <c r="AC1" s="314"/>
      <c r="AD1" s="314"/>
      <c r="AE1" s="316"/>
      <c r="AF1" s="316"/>
      <c r="AG1" s="314"/>
      <c r="AH1" s="314"/>
      <c r="AI1" s="314"/>
      <c r="AJ1" s="314"/>
      <c r="AK1" s="315"/>
      <c r="AL1" s="314"/>
      <c r="AM1" s="314"/>
      <c r="AN1" s="314"/>
      <c r="AO1" s="314"/>
      <c r="AP1" s="314"/>
      <c r="AQ1" s="314"/>
      <c r="AR1" s="314"/>
      <c r="AS1" s="314"/>
      <c r="AT1" s="316"/>
      <c r="AU1" s="314"/>
      <c r="AV1" s="314"/>
      <c r="AW1" s="314"/>
    </row>
    <row r="2" spans="1:49" s="3" customFormat="1" ht="23.45" customHeight="1" x14ac:dyDescent="0.25">
      <c r="A2" s="317"/>
      <c r="B2" s="318"/>
      <c r="C2" s="318"/>
      <c r="D2" s="318"/>
      <c r="E2" s="318"/>
      <c r="F2" s="318"/>
      <c r="G2" s="318"/>
      <c r="H2" s="318"/>
      <c r="I2" s="318"/>
      <c r="J2" s="318"/>
      <c r="K2" s="318"/>
      <c r="L2" s="318"/>
      <c r="M2" s="319"/>
      <c r="N2" s="348"/>
      <c r="O2" s="349"/>
      <c r="P2" s="349"/>
      <c r="Q2" s="349"/>
      <c r="R2" s="350"/>
      <c r="S2" s="351"/>
      <c r="T2" s="314"/>
      <c r="U2" s="314"/>
      <c r="V2" s="314"/>
      <c r="W2" s="1"/>
      <c r="X2" s="314"/>
      <c r="Y2" s="314"/>
      <c r="Z2" s="352"/>
      <c r="AA2" s="352"/>
      <c r="AB2" s="314"/>
      <c r="AC2" s="314"/>
      <c r="AD2" s="314"/>
      <c r="AE2" s="316"/>
      <c r="AF2" s="316"/>
      <c r="AG2" s="314"/>
      <c r="AH2" s="314"/>
      <c r="AI2" s="314"/>
      <c r="AJ2" s="314"/>
      <c r="AK2" s="315"/>
      <c r="AL2" s="314"/>
      <c r="AM2" s="314"/>
      <c r="AN2" s="314"/>
      <c r="AO2" s="314"/>
      <c r="AP2" s="314"/>
      <c r="AQ2" s="314"/>
      <c r="AR2" s="314"/>
      <c r="AS2" s="314"/>
      <c r="AT2" s="316"/>
      <c r="AU2" s="314"/>
      <c r="AV2" s="314"/>
      <c r="AW2" s="314"/>
    </row>
    <row r="3" spans="1:49" ht="15" customHeight="1" x14ac:dyDescent="0.25">
      <c r="A3" s="320"/>
      <c r="B3" s="321"/>
      <c r="C3" s="321"/>
      <c r="D3" s="321"/>
      <c r="E3" s="321"/>
      <c r="F3" s="321"/>
      <c r="G3" s="321"/>
      <c r="H3" s="321"/>
      <c r="I3" s="321"/>
      <c r="J3" s="321"/>
      <c r="K3" s="321"/>
      <c r="L3" s="321"/>
      <c r="M3" s="321"/>
      <c r="N3" s="321"/>
      <c r="O3" s="321"/>
      <c r="P3" s="321"/>
      <c r="Q3" s="321"/>
      <c r="R3" s="321"/>
      <c r="S3" s="4"/>
      <c r="T3" s="4"/>
      <c r="U3" s="4"/>
      <c r="V3" s="4"/>
      <c r="W3" s="4"/>
      <c r="X3" s="4"/>
      <c r="Y3" s="4"/>
      <c r="Z3" s="114"/>
      <c r="AA3" s="114"/>
      <c r="AB3" s="4"/>
      <c r="AC3" s="4"/>
      <c r="AD3" s="4"/>
      <c r="AE3" s="114"/>
      <c r="AF3" s="114"/>
      <c r="AG3" s="4"/>
      <c r="AH3" s="4"/>
      <c r="AI3" s="4"/>
      <c r="AJ3" s="4"/>
      <c r="AK3" s="139"/>
      <c r="AL3" s="4"/>
      <c r="AM3" s="4"/>
      <c r="AN3" s="4"/>
      <c r="AO3" s="4"/>
      <c r="AP3" s="4"/>
      <c r="AQ3" s="4"/>
      <c r="AR3" s="4"/>
      <c r="AS3" s="4"/>
      <c r="AT3" s="114"/>
      <c r="AU3" s="4"/>
      <c r="AV3" s="4"/>
      <c r="AW3" s="4"/>
    </row>
    <row r="4" spans="1:49" ht="15" customHeight="1" x14ac:dyDescent="0.25">
      <c r="A4" s="322" t="s">
        <v>0</v>
      </c>
      <c r="B4" s="323"/>
      <c r="C4" s="323"/>
      <c r="D4" s="323"/>
      <c r="E4" s="323"/>
      <c r="F4" s="323"/>
      <c r="G4" s="323"/>
      <c r="H4" s="323"/>
      <c r="I4" s="323"/>
      <c r="J4" s="323"/>
      <c r="K4" s="323"/>
      <c r="L4" s="323"/>
      <c r="M4" s="323"/>
      <c r="N4" s="323"/>
      <c r="O4" s="323"/>
      <c r="P4" s="323"/>
      <c r="Q4" s="323"/>
      <c r="R4" s="323"/>
      <c r="S4" s="4"/>
      <c r="T4" s="4"/>
      <c r="U4" s="4"/>
      <c r="V4" s="4"/>
      <c r="W4" s="4"/>
      <c r="X4" s="4"/>
      <c r="Y4" s="4"/>
      <c r="Z4" s="114"/>
      <c r="AA4" s="114"/>
      <c r="AB4" s="4"/>
      <c r="AC4" s="4"/>
      <c r="AD4" s="4"/>
      <c r="AE4" s="114"/>
      <c r="AF4" s="114"/>
      <c r="AG4" s="4"/>
      <c r="AH4" s="4"/>
      <c r="AI4" s="4"/>
      <c r="AJ4" s="4"/>
      <c r="AK4" s="139"/>
      <c r="AL4" s="4"/>
      <c r="AM4" s="4"/>
      <c r="AN4" s="4"/>
      <c r="AO4" s="4"/>
      <c r="AP4" s="4"/>
      <c r="AQ4" s="4"/>
      <c r="AR4" s="4"/>
      <c r="AS4" s="4"/>
      <c r="AT4" s="114"/>
      <c r="AU4" s="4"/>
      <c r="AV4" s="4"/>
      <c r="AW4" s="4"/>
    </row>
    <row r="5" spans="1:49" ht="15.75" customHeight="1" x14ac:dyDescent="0.25">
      <c r="A5" s="1"/>
      <c r="B5" s="1"/>
      <c r="C5" s="1"/>
      <c r="D5" s="1"/>
      <c r="E5" s="5"/>
      <c r="F5" s="1"/>
      <c r="G5" s="1"/>
      <c r="H5" s="1"/>
      <c r="I5" s="1"/>
      <c r="J5" s="1"/>
      <c r="K5" s="1"/>
      <c r="L5" s="1"/>
      <c r="M5" s="1"/>
      <c r="N5" s="1"/>
      <c r="O5" s="1"/>
      <c r="P5" s="1"/>
      <c r="Q5" s="1"/>
      <c r="R5" s="1"/>
      <c r="S5" s="1"/>
      <c r="T5" s="1"/>
      <c r="U5" s="1"/>
      <c r="V5" s="1"/>
      <c r="W5" s="1"/>
      <c r="X5" s="1"/>
      <c r="Y5" s="1"/>
      <c r="Z5" s="115"/>
      <c r="AA5" s="115"/>
      <c r="AB5" s="1"/>
      <c r="AC5" s="1"/>
      <c r="AD5" s="1"/>
      <c r="AE5" s="114"/>
      <c r="AF5" s="114"/>
      <c r="AG5" s="1"/>
      <c r="AH5" s="1"/>
      <c r="AI5" s="1"/>
      <c r="AJ5" s="1"/>
      <c r="AK5" s="189"/>
      <c r="AL5" s="1"/>
      <c r="AM5" s="1"/>
      <c r="AN5" s="1"/>
      <c r="AO5" s="1"/>
      <c r="AP5" s="1"/>
      <c r="AQ5" s="1"/>
      <c r="AR5" s="1"/>
      <c r="AS5" s="1"/>
      <c r="AT5" s="114"/>
      <c r="AU5" s="1"/>
      <c r="AV5" s="1"/>
      <c r="AW5" s="1"/>
    </row>
    <row r="6" spans="1:49" ht="15" customHeight="1" x14ac:dyDescent="0.25">
      <c r="A6" s="324" t="s">
        <v>1</v>
      </c>
      <c r="B6" s="325"/>
      <c r="C6" s="326" t="s">
        <v>197</v>
      </c>
      <c r="D6" s="327"/>
      <c r="E6" s="328"/>
      <c r="F6" s="335" t="s">
        <v>2</v>
      </c>
      <c r="G6" s="336"/>
      <c r="H6" s="336"/>
      <c r="I6" s="336"/>
      <c r="J6" s="336"/>
      <c r="K6" s="336"/>
      <c r="L6" s="336"/>
      <c r="M6" s="337"/>
      <c r="N6" s="1"/>
      <c r="O6" s="1"/>
      <c r="P6" s="1"/>
      <c r="Q6" s="1"/>
      <c r="R6" s="1"/>
      <c r="S6" s="1"/>
      <c r="T6" s="1"/>
      <c r="U6" s="1"/>
      <c r="V6" s="1"/>
      <c r="W6" s="1"/>
      <c r="X6" s="1"/>
      <c r="Y6" s="1"/>
      <c r="Z6" s="115"/>
      <c r="AA6" s="115"/>
      <c r="AB6" s="1"/>
      <c r="AC6" s="1"/>
      <c r="AD6" s="1"/>
      <c r="AE6" s="114"/>
      <c r="AF6" s="114"/>
      <c r="AG6" s="1"/>
      <c r="AH6" s="1"/>
      <c r="AI6" s="1"/>
      <c r="AJ6" s="1"/>
      <c r="AK6" s="189"/>
      <c r="AL6" s="1"/>
      <c r="AM6" s="1"/>
      <c r="AN6" s="1"/>
      <c r="AO6" s="1"/>
      <c r="AP6" s="1"/>
      <c r="AQ6" s="1"/>
      <c r="AR6" s="1"/>
      <c r="AS6" s="1"/>
      <c r="AT6" s="114"/>
      <c r="AU6" s="1"/>
      <c r="AV6" s="1"/>
      <c r="AW6" s="1"/>
    </row>
    <row r="7" spans="1:49" ht="15" customHeight="1" x14ac:dyDescent="0.25">
      <c r="A7" s="304"/>
      <c r="B7" s="296"/>
      <c r="C7" s="329"/>
      <c r="D7" s="330"/>
      <c r="E7" s="331"/>
      <c r="F7" s="6" t="s">
        <v>3</v>
      </c>
      <c r="G7" s="202" t="s">
        <v>4</v>
      </c>
      <c r="H7" s="203"/>
      <c r="I7" s="202" t="s">
        <v>5</v>
      </c>
      <c r="J7" s="338"/>
      <c r="K7" s="338"/>
      <c r="L7" s="338"/>
      <c r="M7" s="203"/>
      <c r="N7" s="1"/>
      <c r="O7" s="1"/>
      <c r="P7" s="1"/>
      <c r="Q7" s="1"/>
      <c r="R7" s="1"/>
      <c r="S7" s="1"/>
      <c r="T7" s="1"/>
      <c r="U7" s="1"/>
      <c r="V7" s="1"/>
      <c r="W7" s="1"/>
      <c r="X7" s="1"/>
      <c r="Y7" s="1"/>
      <c r="Z7" s="115"/>
      <c r="AA7" s="115"/>
      <c r="AB7" s="1"/>
      <c r="AC7" s="1"/>
      <c r="AD7" s="1"/>
      <c r="AE7" s="114"/>
      <c r="AF7" s="114"/>
      <c r="AG7" s="1"/>
      <c r="AH7" s="1"/>
      <c r="AI7" s="1"/>
      <c r="AJ7" s="1"/>
      <c r="AK7" s="189"/>
      <c r="AL7" s="1"/>
      <c r="AM7" s="1"/>
      <c r="AN7" s="1"/>
      <c r="AO7" s="1"/>
      <c r="AP7" s="1"/>
      <c r="AQ7" s="1"/>
      <c r="AR7" s="1"/>
      <c r="AS7" s="1"/>
      <c r="AT7" s="114"/>
      <c r="AU7" s="1"/>
      <c r="AV7" s="1"/>
      <c r="AW7" s="1"/>
    </row>
    <row r="8" spans="1:49" ht="15" customHeight="1" x14ac:dyDescent="0.25">
      <c r="A8" s="304"/>
      <c r="B8" s="296"/>
      <c r="C8" s="329"/>
      <c r="D8" s="330"/>
      <c r="E8" s="331"/>
      <c r="F8" s="7">
        <v>1</v>
      </c>
      <c r="G8" s="200" t="s">
        <v>198</v>
      </c>
      <c r="H8" s="201"/>
      <c r="I8" s="339" t="s">
        <v>196</v>
      </c>
      <c r="J8" s="340"/>
      <c r="K8" s="340"/>
      <c r="L8" s="340"/>
      <c r="M8" s="341"/>
      <c r="N8" s="1"/>
      <c r="O8" s="1"/>
      <c r="P8" s="1"/>
      <c r="Q8" s="1"/>
      <c r="R8" s="1"/>
      <c r="S8" s="1"/>
      <c r="T8" s="1"/>
      <c r="U8" s="1"/>
      <c r="V8" s="1"/>
      <c r="W8" s="1"/>
      <c r="X8" s="1"/>
      <c r="Y8" s="1"/>
      <c r="Z8" s="115"/>
      <c r="AA8" s="115"/>
      <c r="AB8" s="1"/>
      <c r="AC8" s="1"/>
      <c r="AD8" s="1"/>
      <c r="AE8" s="114"/>
      <c r="AF8" s="114"/>
      <c r="AG8" s="1"/>
      <c r="AH8" s="1"/>
      <c r="AI8" s="1"/>
      <c r="AJ8" s="1"/>
      <c r="AK8" s="189"/>
      <c r="AL8" s="1"/>
      <c r="AM8" s="1"/>
      <c r="AN8" s="1"/>
      <c r="AO8" s="1"/>
      <c r="AP8" s="1"/>
      <c r="AQ8" s="1"/>
      <c r="AR8" s="1"/>
      <c r="AS8" s="1"/>
      <c r="AT8" s="114"/>
      <c r="AU8" s="1"/>
      <c r="AV8" s="1"/>
      <c r="AW8" s="1"/>
    </row>
    <row r="9" spans="1:49" ht="34.5" customHeight="1" x14ac:dyDescent="0.25">
      <c r="A9" s="304"/>
      <c r="B9" s="296"/>
      <c r="C9" s="329"/>
      <c r="D9" s="330"/>
      <c r="E9" s="331"/>
      <c r="F9" s="104">
        <v>2</v>
      </c>
      <c r="G9" s="204" t="s">
        <v>199</v>
      </c>
      <c r="H9" s="205"/>
      <c r="I9" s="222" t="s">
        <v>200</v>
      </c>
      <c r="J9" s="223"/>
      <c r="K9" s="223"/>
      <c r="L9" s="223"/>
      <c r="M9" s="224"/>
      <c r="N9" s="1"/>
      <c r="O9" s="1"/>
      <c r="P9" s="1"/>
      <c r="Q9" s="1"/>
      <c r="R9" s="1"/>
      <c r="S9" s="1"/>
      <c r="T9" s="1"/>
      <c r="U9" s="1"/>
      <c r="V9" s="1"/>
      <c r="W9" s="1"/>
      <c r="X9" s="1"/>
      <c r="Y9" s="1"/>
      <c r="Z9" s="115"/>
      <c r="AA9" s="115"/>
      <c r="AB9" s="1"/>
      <c r="AC9" s="1"/>
      <c r="AD9" s="1"/>
      <c r="AE9" s="114"/>
      <c r="AF9" s="114"/>
      <c r="AG9" s="1"/>
      <c r="AH9" s="1"/>
      <c r="AI9" s="1"/>
      <c r="AJ9" s="1"/>
      <c r="AK9" s="189"/>
      <c r="AL9" s="1"/>
      <c r="AM9" s="1"/>
      <c r="AN9" s="1"/>
      <c r="AO9" s="1"/>
      <c r="AP9" s="1"/>
      <c r="AQ9" s="1"/>
      <c r="AR9" s="1"/>
      <c r="AS9" s="1"/>
      <c r="AT9" s="114"/>
      <c r="AU9" s="1"/>
      <c r="AV9" s="1"/>
      <c r="AW9" s="1"/>
    </row>
    <row r="10" spans="1:49" ht="37.5" customHeight="1" x14ac:dyDescent="0.25">
      <c r="A10" s="304"/>
      <c r="B10" s="296"/>
      <c r="C10" s="329"/>
      <c r="D10" s="330"/>
      <c r="E10" s="331"/>
      <c r="F10" s="104">
        <v>3</v>
      </c>
      <c r="G10" s="204" t="s">
        <v>201</v>
      </c>
      <c r="H10" s="205"/>
      <c r="I10" s="222" t="s">
        <v>202</v>
      </c>
      <c r="J10" s="223"/>
      <c r="K10" s="223"/>
      <c r="L10" s="223"/>
      <c r="M10" s="224"/>
      <c r="N10" s="1"/>
      <c r="O10" s="1"/>
      <c r="P10" s="1"/>
      <c r="Q10" s="1"/>
      <c r="R10" s="1"/>
      <c r="S10" s="1"/>
      <c r="T10" s="1"/>
      <c r="U10" s="1"/>
      <c r="V10" s="1"/>
      <c r="W10" s="1"/>
      <c r="X10" s="1"/>
      <c r="Y10" s="1"/>
      <c r="Z10" s="115"/>
      <c r="AA10" s="115"/>
      <c r="AB10" s="1"/>
      <c r="AC10" s="1"/>
      <c r="AD10" s="1"/>
      <c r="AE10" s="114"/>
      <c r="AF10" s="114"/>
      <c r="AG10" s="1"/>
      <c r="AH10" s="1"/>
      <c r="AI10" s="1"/>
      <c r="AJ10" s="1"/>
      <c r="AK10" s="189"/>
      <c r="AL10" s="1"/>
      <c r="AM10" s="1"/>
      <c r="AN10" s="1"/>
      <c r="AO10" s="1"/>
      <c r="AP10" s="1"/>
      <c r="AQ10" s="1"/>
      <c r="AR10" s="1"/>
      <c r="AS10" s="1"/>
      <c r="AT10" s="114"/>
      <c r="AU10" s="1"/>
      <c r="AV10" s="1"/>
      <c r="AW10" s="1"/>
    </row>
    <row r="11" spans="1:49" ht="40.5" customHeight="1" x14ac:dyDescent="0.25">
      <c r="A11" s="304"/>
      <c r="B11" s="296"/>
      <c r="C11" s="329"/>
      <c r="D11" s="330"/>
      <c r="E11" s="331"/>
      <c r="F11" s="104">
        <v>4</v>
      </c>
      <c r="G11" s="204" t="s">
        <v>203</v>
      </c>
      <c r="H11" s="205"/>
      <c r="I11" s="222" t="s">
        <v>230</v>
      </c>
      <c r="J11" s="223"/>
      <c r="K11" s="223"/>
      <c r="L11" s="223"/>
      <c r="M11" s="224"/>
      <c r="N11" s="1"/>
      <c r="O11" s="1"/>
      <c r="P11" s="1"/>
      <c r="Q11" s="1"/>
      <c r="R11" s="1"/>
      <c r="S11" s="1"/>
      <c r="T11" s="1"/>
      <c r="U11" s="1"/>
      <c r="V11" s="1"/>
      <c r="W11" s="1"/>
      <c r="X11" s="1"/>
      <c r="Y11" s="1"/>
      <c r="Z11" s="115"/>
      <c r="AA11" s="115"/>
      <c r="AB11" s="1"/>
      <c r="AC11" s="1"/>
      <c r="AD11" s="1"/>
      <c r="AE11" s="114"/>
      <c r="AF11" s="114"/>
      <c r="AG11" s="1"/>
      <c r="AH11" s="1"/>
      <c r="AI11" s="1"/>
      <c r="AJ11" s="1"/>
      <c r="AK11" s="189"/>
      <c r="AL11" s="1"/>
      <c r="AM11" s="1"/>
      <c r="AN11" s="1"/>
      <c r="AO11" s="1"/>
      <c r="AP11" s="1"/>
      <c r="AQ11" s="1"/>
      <c r="AR11" s="1"/>
      <c r="AS11" s="1"/>
      <c r="AT11" s="114"/>
      <c r="AU11" s="1"/>
      <c r="AV11" s="1"/>
      <c r="AW11" s="1"/>
    </row>
    <row r="12" spans="1:49" ht="72" customHeight="1" x14ac:dyDescent="0.25">
      <c r="A12" s="306"/>
      <c r="B12" s="298"/>
      <c r="C12" s="332"/>
      <c r="D12" s="333"/>
      <c r="E12" s="334"/>
      <c r="F12" s="104">
        <v>5</v>
      </c>
      <c r="G12" s="204" t="s">
        <v>231</v>
      </c>
      <c r="H12" s="205"/>
      <c r="I12" s="222" t="s">
        <v>255</v>
      </c>
      <c r="J12" s="223"/>
      <c r="K12" s="223"/>
      <c r="L12" s="223"/>
      <c r="M12" s="224"/>
      <c r="N12" s="1"/>
      <c r="O12" s="1"/>
      <c r="P12" s="1"/>
      <c r="Q12" s="1"/>
      <c r="R12" s="1"/>
      <c r="S12" s="1"/>
      <c r="T12" s="1"/>
      <c r="U12" s="1"/>
      <c r="V12" s="1"/>
      <c r="W12" s="1"/>
      <c r="X12" s="1"/>
      <c r="Y12" s="1"/>
      <c r="Z12" s="115"/>
      <c r="AA12" s="115"/>
      <c r="AB12" s="1"/>
      <c r="AC12" s="1"/>
      <c r="AD12" s="1"/>
      <c r="AE12" s="114"/>
      <c r="AF12" s="114"/>
      <c r="AG12" s="1"/>
      <c r="AH12" s="1"/>
      <c r="AI12" s="1"/>
      <c r="AJ12" s="1"/>
      <c r="AK12" s="189"/>
      <c r="AL12" s="1"/>
      <c r="AM12" s="1"/>
      <c r="AN12" s="1"/>
      <c r="AO12" s="1"/>
      <c r="AP12" s="1"/>
      <c r="AQ12" s="1"/>
      <c r="AR12" s="1"/>
      <c r="AS12" s="1"/>
      <c r="AT12" s="114"/>
      <c r="AU12" s="1"/>
      <c r="AV12" s="1"/>
      <c r="AW12" s="1"/>
    </row>
    <row r="13" spans="1:49" ht="69.75" customHeight="1" x14ac:dyDescent="0.25">
      <c r="A13" s="138"/>
      <c r="B13" s="138"/>
      <c r="C13" s="139"/>
      <c r="D13" s="139"/>
      <c r="E13" s="139"/>
      <c r="F13" s="104">
        <v>6</v>
      </c>
      <c r="G13" s="204" t="s">
        <v>278</v>
      </c>
      <c r="H13" s="205"/>
      <c r="I13" s="222" t="s">
        <v>279</v>
      </c>
      <c r="J13" s="223"/>
      <c r="K13" s="223"/>
      <c r="L13" s="223"/>
      <c r="M13" s="224"/>
      <c r="N13" s="1"/>
      <c r="O13" s="1"/>
      <c r="P13" s="1"/>
      <c r="Q13" s="1"/>
      <c r="R13" s="1"/>
      <c r="S13" s="1"/>
      <c r="T13" s="1"/>
      <c r="U13" s="1"/>
      <c r="V13" s="1"/>
      <c r="W13" s="1"/>
      <c r="X13" s="1"/>
      <c r="Y13" s="1"/>
      <c r="Z13" s="115"/>
      <c r="AA13" s="115"/>
      <c r="AB13" s="1"/>
      <c r="AC13" s="1"/>
      <c r="AD13" s="1"/>
      <c r="AE13" s="114"/>
      <c r="AF13" s="114"/>
      <c r="AG13" s="1"/>
      <c r="AH13" s="1"/>
      <c r="AI13" s="1"/>
      <c r="AJ13" s="1"/>
      <c r="AK13" s="189"/>
      <c r="AL13" s="1"/>
      <c r="AM13" s="1"/>
      <c r="AN13" s="1"/>
      <c r="AO13" s="1"/>
      <c r="AP13" s="1"/>
      <c r="AQ13" s="1"/>
      <c r="AR13" s="1"/>
      <c r="AS13" s="1"/>
      <c r="AT13" s="114"/>
      <c r="AU13" s="1"/>
      <c r="AV13" s="1"/>
      <c r="AW13" s="1"/>
    </row>
    <row r="14" spans="1:49" ht="74.25" customHeight="1" x14ac:dyDescent="0.25">
      <c r="A14" s="138"/>
      <c r="B14" s="138"/>
      <c r="C14" s="139"/>
      <c r="D14" s="139"/>
      <c r="E14" s="139"/>
      <c r="F14" s="104">
        <v>7</v>
      </c>
      <c r="G14" s="204" t="s">
        <v>311</v>
      </c>
      <c r="H14" s="205"/>
      <c r="I14" s="222" t="s">
        <v>314</v>
      </c>
      <c r="J14" s="223"/>
      <c r="K14" s="223"/>
      <c r="L14" s="223"/>
      <c r="M14" s="224"/>
      <c r="N14" s="1"/>
      <c r="O14" s="1"/>
      <c r="P14" s="1"/>
      <c r="Q14" s="1"/>
      <c r="R14" s="1"/>
      <c r="S14" s="1"/>
      <c r="T14" s="1"/>
      <c r="U14" s="1"/>
      <c r="V14" s="1"/>
      <c r="W14" s="1"/>
      <c r="X14" s="1"/>
      <c r="Y14" s="1"/>
      <c r="Z14" s="115"/>
      <c r="AA14" s="115"/>
      <c r="AB14" s="1"/>
      <c r="AC14" s="1"/>
      <c r="AD14" s="1"/>
      <c r="AE14" s="114"/>
      <c r="AF14" s="114"/>
      <c r="AG14" s="1"/>
      <c r="AH14" s="1"/>
      <c r="AI14" s="1"/>
      <c r="AJ14" s="1"/>
      <c r="AK14" s="189"/>
      <c r="AL14" s="1"/>
      <c r="AM14" s="1"/>
      <c r="AN14" s="1"/>
      <c r="AO14" s="1"/>
      <c r="AP14" s="1"/>
      <c r="AQ14" s="1"/>
      <c r="AR14" s="1"/>
      <c r="AS14" s="1"/>
      <c r="AT14" s="114"/>
      <c r="AU14" s="1"/>
      <c r="AV14" s="1"/>
      <c r="AW14" s="1"/>
    </row>
    <row r="15" spans="1:49" ht="19.5" customHeight="1" thickBot="1" x14ac:dyDescent="0.3">
      <c r="A15" s="1"/>
      <c r="B15" s="1"/>
      <c r="C15" s="1"/>
      <c r="D15" s="1"/>
      <c r="E15" s="1"/>
      <c r="F15" s="1"/>
      <c r="G15" s="1"/>
      <c r="H15" s="1"/>
      <c r="I15" s="1"/>
      <c r="J15" s="1"/>
      <c r="K15" s="1"/>
      <c r="L15" s="1"/>
      <c r="M15" s="1"/>
      <c r="N15" s="1"/>
      <c r="O15" s="1"/>
      <c r="P15" s="1"/>
      <c r="Q15" s="1"/>
      <c r="R15" s="1"/>
      <c r="S15" s="1"/>
      <c r="T15" s="1"/>
      <c r="U15" s="1"/>
      <c r="V15" s="1"/>
      <c r="W15" s="1"/>
      <c r="X15" s="1"/>
      <c r="Y15" s="1"/>
      <c r="Z15" s="115"/>
      <c r="AA15" s="115"/>
      <c r="AB15" s="1"/>
      <c r="AC15" s="1"/>
      <c r="AD15" s="1"/>
      <c r="AE15" s="114"/>
      <c r="AF15" s="114"/>
      <c r="AG15" s="1"/>
      <c r="AH15" s="1"/>
      <c r="AI15" s="1"/>
      <c r="AJ15" s="1"/>
      <c r="AK15" s="189"/>
      <c r="AL15" s="1"/>
      <c r="AM15" s="1"/>
      <c r="AN15" s="1"/>
      <c r="AO15" s="1"/>
      <c r="AP15" s="1"/>
      <c r="AQ15" s="1"/>
      <c r="AR15" s="1"/>
      <c r="AS15" s="1"/>
      <c r="AT15" s="114"/>
      <c r="AU15" s="1"/>
      <c r="AV15" s="1"/>
      <c r="AW15" s="1"/>
    </row>
    <row r="16" spans="1:49" ht="15" customHeight="1" x14ac:dyDescent="0.25">
      <c r="A16" s="293" t="s">
        <v>6</v>
      </c>
      <c r="B16" s="294"/>
      <c r="C16" s="299" t="s">
        <v>7</v>
      </c>
      <c r="D16" s="302" t="s">
        <v>8</v>
      </c>
      <c r="E16" s="303"/>
      <c r="F16" s="294"/>
      <c r="G16" s="308" t="s">
        <v>9</v>
      </c>
      <c r="H16" s="308"/>
      <c r="I16" s="308"/>
      <c r="J16" s="308"/>
      <c r="K16" s="308"/>
      <c r="L16" s="308"/>
      <c r="M16" s="308"/>
      <c r="N16" s="308"/>
      <c r="O16" s="308"/>
      <c r="P16" s="308"/>
      <c r="Q16" s="309"/>
      <c r="R16" s="270" t="s">
        <v>10</v>
      </c>
      <c r="S16" s="271"/>
      <c r="T16" s="271"/>
      <c r="U16" s="271"/>
      <c r="V16" s="272"/>
      <c r="W16" s="279" t="s">
        <v>11</v>
      </c>
      <c r="X16" s="279"/>
      <c r="Y16" s="279"/>
      <c r="Z16" s="279"/>
      <c r="AA16" s="280"/>
      <c r="AB16" s="281" t="s">
        <v>12</v>
      </c>
      <c r="AC16" s="282"/>
      <c r="AD16" s="282"/>
      <c r="AE16" s="282"/>
      <c r="AF16" s="283"/>
      <c r="AG16" s="284" t="s">
        <v>12</v>
      </c>
      <c r="AH16" s="284"/>
      <c r="AI16" s="284"/>
      <c r="AJ16" s="284"/>
      <c r="AK16" s="285"/>
      <c r="AL16" s="282" t="s">
        <v>12</v>
      </c>
      <c r="AM16" s="282"/>
      <c r="AN16" s="282"/>
      <c r="AO16" s="282"/>
      <c r="AP16" s="283"/>
      <c r="AQ16" s="286" t="s">
        <v>13</v>
      </c>
      <c r="AR16" s="287"/>
      <c r="AS16" s="287"/>
      <c r="AT16" s="288"/>
      <c r="AU16" s="8"/>
    </row>
    <row r="17" spans="1:47" s="9" customFormat="1" x14ac:dyDescent="0.25">
      <c r="A17" s="295"/>
      <c r="B17" s="296"/>
      <c r="C17" s="300"/>
      <c r="D17" s="304"/>
      <c r="E17" s="305"/>
      <c r="F17" s="296"/>
      <c r="G17" s="310"/>
      <c r="H17" s="310"/>
      <c r="I17" s="310"/>
      <c r="J17" s="310"/>
      <c r="K17" s="310"/>
      <c r="L17" s="310"/>
      <c r="M17" s="310"/>
      <c r="N17" s="310"/>
      <c r="O17" s="310"/>
      <c r="P17" s="310"/>
      <c r="Q17" s="311"/>
      <c r="R17" s="273"/>
      <c r="S17" s="274"/>
      <c r="T17" s="274"/>
      <c r="U17" s="274"/>
      <c r="V17" s="275"/>
      <c r="W17" s="289" t="s">
        <v>14</v>
      </c>
      <c r="X17" s="289"/>
      <c r="Y17" s="289"/>
      <c r="Z17" s="289"/>
      <c r="AA17" s="290"/>
      <c r="AB17" s="210" t="s">
        <v>15</v>
      </c>
      <c r="AC17" s="211"/>
      <c r="AD17" s="211"/>
      <c r="AE17" s="211"/>
      <c r="AF17" s="212"/>
      <c r="AG17" s="216" t="s">
        <v>16</v>
      </c>
      <c r="AH17" s="217"/>
      <c r="AI17" s="217"/>
      <c r="AJ17" s="217"/>
      <c r="AK17" s="218"/>
      <c r="AL17" s="210" t="s">
        <v>17</v>
      </c>
      <c r="AM17" s="211"/>
      <c r="AN17" s="211"/>
      <c r="AO17" s="211"/>
      <c r="AP17" s="212"/>
      <c r="AQ17" s="248" t="s">
        <v>18</v>
      </c>
      <c r="AR17" s="249"/>
      <c r="AS17" s="249"/>
      <c r="AT17" s="250"/>
      <c r="AU17" s="8"/>
    </row>
    <row r="18" spans="1:47" s="9" customFormat="1" x14ac:dyDescent="0.25">
      <c r="A18" s="297"/>
      <c r="B18" s="298"/>
      <c r="C18" s="300"/>
      <c r="D18" s="306"/>
      <c r="E18" s="307"/>
      <c r="F18" s="298"/>
      <c r="G18" s="312"/>
      <c r="H18" s="312"/>
      <c r="I18" s="312"/>
      <c r="J18" s="312"/>
      <c r="K18" s="312"/>
      <c r="L18" s="312"/>
      <c r="M18" s="312"/>
      <c r="N18" s="312"/>
      <c r="O18" s="312"/>
      <c r="P18" s="312"/>
      <c r="Q18" s="313"/>
      <c r="R18" s="276"/>
      <c r="S18" s="277"/>
      <c r="T18" s="277"/>
      <c r="U18" s="277"/>
      <c r="V18" s="278"/>
      <c r="W18" s="291"/>
      <c r="X18" s="291"/>
      <c r="Y18" s="291"/>
      <c r="Z18" s="291"/>
      <c r="AA18" s="292"/>
      <c r="AB18" s="213"/>
      <c r="AC18" s="214"/>
      <c r="AD18" s="214"/>
      <c r="AE18" s="214"/>
      <c r="AF18" s="215"/>
      <c r="AG18" s="219"/>
      <c r="AH18" s="220"/>
      <c r="AI18" s="220"/>
      <c r="AJ18" s="220"/>
      <c r="AK18" s="221"/>
      <c r="AL18" s="213"/>
      <c r="AM18" s="214"/>
      <c r="AN18" s="214"/>
      <c r="AO18" s="214"/>
      <c r="AP18" s="215"/>
      <c r="AQ18" s="251"/>
      <c r="AR18" s="252"/>
      <c r="AS18" s="252"/>
      <c r="AT18" s="253"/>
      <c r="AU18" s="8"/>
    </row>
    <row r="19" spans="1:47" s="9" customFormat="1" ht="75.75" thickBot="1" x14ac:dyDescent="0.3">
      <c r="A19" s="10" t="s">
        <v>19</v>
      </c>
      <c r="B19" s="11" t="s">
        <v>20</v>
      </c>
      <c r="C19" s="301"/>
      <c r="D19" s="12" t="s">
        <v>21</v>
      </c>
      <c r="E19" s="11" t="s">
        <v>22</v>
      </c>
      <c r="F19" s="11" t="s">
        <v>23</v>
      </c>
      <c r="G19" s="13" t="s">
        <v>24</v>
      </c>
      <c r="H19" s="13" t="s">
        <v>25</v>
      </c>
      <c r="I19" s="13" t="s">
        <v>26</v>
      </c>
      <c r="J19" s="13" t="s">
        <v>27</v>
      </c>
      <c r="K19" s="13" t="s">
        <v>28</v>
      </c>
      <c r="L19" s="13" t="s">
        <v>29</v>
      </c>
      <c r="M19" s="13" t="s">
        <v>30</v>
      </c>
      <c r="N19" s="13" t="s">
        <v>31</v>
      </c>
      <c r="O19" s="13" t="s">
        <v>32</v>
      </c>
      <c r="P19" s="13" t="s">
        <v>33</v>
      </c>
      <c r="Q19" s="14" t="s">
        <v>34</v>
      </c>
      <c r="R19" s="15" t="s">
        <v>35</v>
      </c>
      <c r="S19" s="16" t="s">
        <v>36</v>
      </c>
      <c r="T19" s="16" t="s">
        <v>37</v>
      </c>
      <c r="U19" s="16" t="s">
        <v>38</v>
      </c>
      <c r="V19" s="17" t="s">
        <v>126</v>
      </c>
      <c r="W19" s="18" t="s">
        <v>39</v>
      </c>
      <c r="X19" s="19" t="s">
        <v>40</v>
      </c>
      <c r="Y19" s="19" t="s">
        <v>41</v>
      </c>
      <c r="Z19" s="19" t="s">
        <v>42</v>
      </c>
      <c r="AA19" s="20" t="s">
        <v>43</v>
      </c>
      <c r="AB19" s="21" t="s">
        <v>39</v>
      </c>
      <c r="AC19" s="22" t="s">
        <v>40</v>
      </c>
      <c r="AD19" s="22" t="s">
        <v>41</v>
      </c>
      <c r="AE19" s="22" t="s">
        <v>42</v>
      </c>
      <c r="AF19" s="23" t="s">
        <v>43</v>
      </c>
      <c r="AG19" s="172" t="s">
        <v>39</v>
      </c>
      <c r="AH19" s="173" t="s">
        <v>40</v>
      </c>
      <c r="AI19" s="173" t="s">
        <v>41</v>
      </c>
      <c r="AJ19" s="173" t="s">
        <v>42</v>
      </c>
      <c r="AK19" s="174" t="s">
        <v>43</v>
      </c>
      <c r="AL19" s="21" t="s">
        <v>39</v>
      </c>
      <c r="AM19" s="22" t="s">
        <v>40</v>
      </c>
      <c r="AN19" s="22" t="s">
        <v>41</v>
      </c>
      <c r="AO19" s="22" t="s">
        <v>42</v>
      </c>
      <c r="AP19" s="23" t="s">
        <v>43</v>
      </c>
      <c r="AQ19" s="24" t="s">
        <v>39</v>
      </c>
      <c r="AR19" s="25" t="s">
        <v>44</v>
      </c>
      <c r="AS19" s="25" t="s">
        <v>45</v>
      </c>
      <c r="AT19" s="26" t="s">
        <v>46</v>
      </c>
      <c r="AU19" s="8"/>
    </row>
    <row r="20" spans="1:47" s="72" customFormat="1" ht="141.75" customHeight="1" x14ac:dyDescent="0.25">
      <c r="A20" s="56">
        <v>4</v>
      </c>
      <c r="B20" s="57" t="s">
        <v>47</v>
      </c>
      <c r="C20" s="58" t="s">
        <v>48</v>
      </c>
      <c r="D20" s="59">
        <v>1</v>
      </c>
      <c r="E20" s="60" t="s">
        <v>131</v>
      </c>
      <c r="F20" s="61" t="s">
        <v>49</v>
      </c>
      <c r="G20" s="62" t="s">
        <v>50</v>
      </c>
      <c r="H20" s="63" t="s">
        <v>51</v>
      </c>
      <c r="I20" s="75" t="s">
        <v>194</v>
      </c>
      <c r="J20" s="59" t="s">
        <v>52</v>
      </c>
      <c r="K20" s="57" t="s">
        <v>53</v>
      </c>
      <c r="L20" s="64">
        <v>0</v>
      </c>
      <c r="M20" s="64">
        <v>0.05</v>
      </c>
      <c r="N20" s="64">
        <v>0.1</v>
      </c>
      <c r="O20" s="64">
        <v>0.15</v>
      </c>
      <c r="P20" s="64">
        <f t="shared" ref="P20:P27" si="0">+O20</f>
        <v>0.15</v>
      </c>
      <c r="Q20" s="65" t="s">
        <v>54</v>
      </c>
      <c r="R20" s="66" t="s">
        <v>55</v>
      </c>
      <c r="S20" s="62" t="s">
        <v>56</v>
      </c>
      <c r="T20" s="57" t="s">
        <v>57</v>
      </c>
      <c r="U20" s="67" t="s">
        <v>59</v>
      </c>
      <c r="V20" s="68" t="s">
        <v>58</v>
      </c>
      <c r="W20" s="69" t="s">
        <v>147</v>
      </c>
      <c r="X20" s="70" t="s">
        <v>147</v>
      </c>
      <c r="Y20" s="58" t="s">
        <v>147</v>
      </c>
      <c r="Z20" s="116" t="s">
        <v>206</v>
      </c>
      <c r="AA20" s="120" t="s">
        <v>147</v>
      </c>
      <c r="AB20" s="69">
        <f t="shared" ref="AB20:AB33" si="1">+M20</f>
        <v>0.05</v>
      </c>
      <c r="AC20" s="108">
        <v>7.9000000000000001E-2</v>
      </c>
      <c r="AD20" s="110">
        <f>IF(AC20/AB20&gt;100%,100%,AC20/AB20)</f>
        <v>1</v>
      </c>
      <c r="AE20" s="116" t="s">
        <v>232</v>
      </c>
      <c r="AF20" s="169" t="s">
        <v>208</v>
      </c>
      <c r="AG20" s="177">
        <f t="shared" ref="AG20:AG33" si="2">+N20</f>
        <v>0.1</v>
      </c>
      <c r="AH20" s="178">
        <v>0.16</v>
      </c>
      <c r="AI20" s="179">
        <f t="shared" ref="AI20:AI33" si="3">IF(AH20/AG20&gt;100%,100%,AH20/AG20)</f>
        <v>1</v>
      </c>
      <c r="AJ20" s="180" t="s">
        <v>256</v>
      </c>
      <c r="AK20" s="68" t="s">
        <v>208</v>
      </c>
      <c r="AL20" s="69">
        <f t="shared" ref="AL20:AL33" si="4">+O20</f>
        <v>0.15</v>
      </c>
      <c r="AM20" s="108">
        <v>0.19600000000000001</v>
      </c>
      <c r="AN20" s="188">
        <f t="shared" ref="AN20:AN40" si="5">IF(AM20/AL20&gt;100%,100%,AM20/AL20)</f>
        <v>1</v>
      </c>
      <c r="AO20" s="180" t="s">
        <v>286</v>
      </c>
      <c r="AP20" s="68" t="s">
        <v>208</v>
      </c>
      <c r="AQ20" s="105">
        <f t="shared" ref="AQ20:AQ33" si="6">+P20</f>
        <v>0.15</v>
      </c>
      <c r="AR20" s="108">
        <v>0.19600000000000001</v>
      </c>
      <c r="AS20" s="110">
        <f>IF(AR20/AQ20&gt;100%,100%,AR20/AQ20)</f>
        <v>1</v>
      </c>
      <c r="AT20" s="180" t="s">
        <v>286</v>
      </c>
      <c r="AU20" s="71"/>
    </row>
    <row r="21" spans="1:47" s="72" customFormat="1" ht="113.25" customHeight="1" x14ac:dyDescent="0.25">
      <c r="A21" s="73">
        <v>4</v>
      </c>
      <c r="B21" s="62" t="s">
        <v>47</v>
      </c>
      <c r="C21" s="64" t="s">
        <v>60</v>
      </c>
      <c r="D21" s="61">
        <v>2</v>
      </c>
      <c r="E21" s="74" t="s">
        <v>61</v>
      </c>
      <c r="F21" s="61" t="s">
        <v>49</v>
      </c>
      <c r="G21" s="74" t="s">
        <v>62</v>
      </c>
      <c r="H21" s="74" t="s">
        <v>63</v>
      </c>
      <c r="I21" s="75">
        <v>0.6</v>
      </c>
      <c r="J21" s="76" t="s">
        <v>52</v>
      </c>
      <c r="K21" s="57" t="s">
        <v>53</v>
      </c>
      <c r="L21" s="77">
        <v>0.12</v>
      </c>
      <c r="M21" s="77">
        <v>0.34</v>
      </c>
      <c r="N21" s="78">
        <v>0.51</v>
      </c>
      <c r="O21" s="78">
        <v>0.68</v>
      </c>
      <c r="P21" s="79">
        <f t="shared" si="0"/>
        <v>0.68</v>
      </c>
      <c r="Q21" s="80" t="s">
        <v>64</v>
      </c>
      <c r="R21" s="81" t="s">
        <v>65</v>
      </c>
      <c r="S21" s="74" t="s">
        <v>66</v>
      </c>
      <c r="T21" s="57" t="s">
        <v>57</v>
      </c>
      <c r="U21" s="82" t="s">
        <v>59</v>
      </c>
      <c r="V21" s="80" t="s">
        <v>67</v>
      </c>
      <c r="W21" s="69">
        <f t="shared" ref="W21:W33" si="7">+L21</f>
        <v>0.12</v>
      </c>
      <c r="X21" s="109">
        <v>0.20319999999999999</v>
      </c>
      <c r="Y21" s="110">
        <f>IF(X21/W21&gt;100%,100%,X21/W21)</f>
        <v>1</v>
      </c>
      <c r="Z21" s="117" t="s">
        <v>207</v>
      </c>
      <c r="AA21" s="121" t="s">
        <v>208</v>
      </c>
      <c r="AB21" s="69">
        <f t="shared" si="1"/>
        <v>0.34</v>
      </c>
      <c r="AC21" s="108">
        <v>0.30909999999999999</v>
      </c>
      <c r="AD21" s="110">
        <f t="shared" ref="AD21:AD40" si="8">IF(AC21/AB21&gt;100%,100%,AC21/AB21)</f>
        <v>0.90911764705882347</v>
      </c>
      <c r="AE21" s="117" t="s">
        <v>233</v>
      </c>
      <c r="AF21" s="170" t="s">
        <v>208</v>
      </c>
      <c r="AG21" s="181">
        <f t="shared" si="2"/>
        <v>0.51</v>
      </c>
      <c r="AH21" s="109">
        <v>0.51959999999999995</v>
      </c>
      <c r="AI21" s="176">
        <f t="shared" si="3"/>
        <v>1</v>
      </c>
      <c r="AJ21" s="117" t="s">
        <v>257</v>
      </c>
      <c r="AK21" s="65" t="s">
        <v>208</v>
      </c>
      <c r="AL21" s="69">
        <f t="shared" si="4"/>
        <v>0.68</v>
      </c>
      <c r="AM21" s="109">
        <v>0.84509999999999996</v>
      </c>
      <c r="AN21" s="176">
        <f t="shared" si="5"/>
        <v>1</v>
      </c>
      <c r="AO21" s="117" t="s">
        <v>287</v>
      </c>
      <c r="AP21" s="65" t="s">
        <v>208</v>
      </c>
      <c r="AQ21" s="105">
        <f t="shared" si="6"/>
        <v>0.68</v>
      </c>
      <c r="AR21" s="108">
        <v>0.84509999999999996</v>
      </c>
      <c r="AS21" s="110">
        <f t="shared" ref="AS21:AS40" si="9">IF(AR21/AQ21&gt;100%,100%,AR21/AQ21)</f>
        <v>1</v>
      </c>
      <c r="AT21" s="117" t="s">
        <v>287</v>
      </c>
      <c r="AU21" s="71"/>
    </row>
    <row r="22" spans="1:47" s="72" customFormat="1" ht="126" customHeight="1" x14ac:dyDescent="0.25">
      <c r="A22" s="73">
        <v>4</v>
      </c>
      <c r="B22" s="62" t="s">
        <v>47</v>
      </c>
      <c r="C22" s="64" t="s">
        <v>60</v>
      </c>
      <c r="D22" s="61">
        <v>3</v>
      </c>
      <c r="E22" s="74" t="s">
        <v>127</v>
      </c>
      <c r="F22" s="61" t="s">
        <v>49</v>
      </c>
      <c r="G22" s="74" t="s">
        <v>68</v>
      </c>
      <c r="H22" s="74" t="s">
        <v>69</v>
      </c>
      <c r="I22" s="75">
        <v>0.6</v>
      </c>
      <c r="J22" s="76" t="s">
        <v>52</v>
      </c>
      <c r="K22" s="57" t="s">
        <v>53</v>
      </c>
      <c r="L22" s="64">
        <v>0.12</v>
      </c>
      <c r="M22" s="64">
        <v>0.3</v>
      </c>
      <c r="N22" s="64">
        <v>0.48</v>
      </c>
      <c r="O22" s="64">
        <v>0.65</v>
      </c>
      <c r="P22" s="64">
        <f t="shared" si="0"/>
        <v>0.65</v>
      </c>
      <c r="Q22" s="80" t="s">
        <v>64</v>
      </c>
      <c r="R22" s="81" t="s">
        <v>65</v>
      </c>
      <c r="S22" s="74" t="s">
        <v>66</v>
      </c>
      <c r="T22" s="57" t="s">
        <v>57</v>
      </c>
      <c r="U22" s="82" t="s">
        <v>59</v>
      </c>
      <c r="V22" s="80" t="s">
        <v>67</v>
      </c>
      <c r="W22" s="69">
        <f t="shared" si="7"/>
        <v>0.12</v>
      </c>
      <c r="X22" s="109">
        <v>0.31080000000000002</v>
      </c>
      <c r="Y22" s="110">
        <f t="shared" ref="Y22:Y40" si="10">IF(X22/W22&gt;100%,100%,X22/W22)</f>
        <v>1</v>
      </c>
      <c r="Z22" s="117" t="s">
        <v>210</v>
      </c>
      <c r="AA22" s="121" t="s">
        <v>208</v>
      </c>
      <c r="AB22" s="69">
        <f t="shared" si="1"/>
        <v>0.3</v>
      </c>
      <c r="AC22" s="108">
        <v>0.31619999999999998</v>
      </c>
      <c r="AD22" s="110">
        <f t="shared" si="8"/>
        <v>1</v>
      </c>
      <c r="AE22" s="117" t="s">
        <v>234</v>
      </c>
      <c r="AF22" s="170" t="s">
        <v>208</v>
      </c>
      <c r="AG22" s="181">
        <f t="shared" si="2"/>
        <v>0.48</v>
      </c>
      <c r="AH22" s="109">
        <v>0.4325</v>
      </c>
      <c r="AI22" s="176">
        <f t="shared" si="3"/>
        <v>0.90104166666666674</v>
      </c>
      <c r="AJ22" s="117" t="s">
        <v>258</v>
      </c>
      <c r="AK22" s="65" t="s">
        <v>208</v>
      </c>
      <c r="AL22" s="69">
        <f t="shared" si="4"/>
        <v>0.65</v>
      </c>
      <c r="AM22" s="109">
        <v>0.64629999999999999</v>
      </c>
      <c r="AN22" s="176">
        <f t="shared" si="5"/>
        <v>0.99430769230769223</v>
      </c>
      <c r="AO22" s="117" t="s">
        <v>288</v>
      </c>
      <c r="AP22" s="65" t="s">
        <v>208</v>
      </c>
      <c r="AQ22" s="105">
        <f t="shared" si="6"/>
        <v>0.65</v>
      </c>
      <c r="AR22" s="108">
        <v>0.64629999999999999</v>
      </c>
      <c r="AS22" s="110">
        <f t="shared" si="9"/>
        <v>0.99430769230769223</v>
      </c>
      <c r="AT22" s="117" t="s">
        <v>288</v>
      </c>
      <c r="AU22" s="71"/>
    </row>
    <row r="23" spans="1:47" s="72" customFormat="1" ht="126" customHeight="1" x14ac:dyDescent="0.25">
      <c r="A23" s="73">
        <v>4</v>
      </c>
      <c r="B23" s="62" t="s">
        <v>47</v>
      </c>
      <c r="C23" s="64" t="s">
        <v>60</v>
      </c>
      <c r="D23" s="61">
        <v>4</v>
      </c>
      <c r="E23" s="74" t="s">
        <v>128</v>
      </c>
      <c r="F23" s="61" t="s">
        <v>49</v>
      </c>
      <c r="G23" s="74" t="s">
        <v>70</v>
      </c>
      <c r="H23" s="74" t="s">
        <v>71</v>
      </c>
      <c r="I23" s="84">
        <v>0.96489999999999998</v>
      </c>
      <c r="J23" s="76" t="s">
        <v>52</v>
      </c>
      <c r="K23" s="57" t="s">
        <v>53</v>
      </c>
      <c r="L23" s="64">
        <v>0.2</v>
      </c>
      <c r="M23" s="64">
        <v>0.4</v>
      </c>
      <c r="N23" s="64">
        <v>0.6</v>
      </c>
      <c r="O23" s="64">
        <v>0.95</v>
      </c>
      <c r="P23" s="64">
        <f t="shared" si="0"/>
        <v>0.95</v>
      </c>
      <c r="Q23" s="80" t="s">
        <v>64</v>
      </c>
      <c r="R23" s="81" t="s">
        <v>65</v>
      </c>
      <c r="S23" s="74" t="s">
        <v>66</v>
      </c>
      <c r="T23" s="57" t="s">
        <v>57</v>
      </c>
      <c r="U23" s="82" t="s">
        <v>59</v>
      </c>
      <c r="V23" s="80" t="s">
        <v>72</v>
      </c>
      <c r="W23" s="69">
        <f t="shared" si="7"/>
        <v>0.2</v>
      </c>
      <c r="X23" s="109">
        <v>0.2641</v>
      </c>
      <c r="Y23" s="110">
        <f t="shared" si="10"/>
        <v>1</v>
      </c>
      <c r="Z23" s="117" t="s">
        <v>211</v>
      </c>
      <c r="AA23" s="121" t="s">
        <v>208</v>
      </c>
      <c r="AB23" s="69">
        <f t="shared" si="1"/>
        <v>0.4</v>
      </c>
      <c r="AC23" s="108">
        <v>0.48449999999999999</v>
      </c>
      <c r="AD23" s="110">
        <f t="shared" si="8"/>
        <v>1</v>
      </c>
      <c r="AE23" s="117" t="s">
        <v>235</v>
      </c>
      <c r="AF23" s="170" t="s">
        <v>208</v>
      </c>
      <c r="AG23" s="181">
        <f t="shared" si="2"/>
        <v>0.6</v>
      </c>
      <c r="AH23" s="109">
        <v>0.85860000000000003</v>
      </c>
      <c r="AI23" s="176">
        <f t="shared" si="3"/>
        <v>1</v>
      </c>
      <c r="AJ23" s="117" t="s">
        <v>259</v>
      </c>
      <c r="AK23" s="65" t="s">
        <v>208</v>
      </c>
      <c r="AL23" s="69">
        <f t="shared" si="4"/>
        <v>0.95</v>
      </c>
      <c r="AM23" s="109">
        <v>1</v>
      </c>
      <c r="AN23" s="176">
        <f t="shared" si="5"/>
        <v>1</v>
      </c>
      <c r="AO23" s="117" t="s">
        <v>289</v>
      </c>
      <c r="AP23" s="65" t="s">
        <v>208</v>
      </c>
      <c r="AQ23" s="105">
        <f t="shared" si="6"/>
        <v>0.95</v>
      </c>
      <c r="AR23" s="108">
        <v>1</v>
      </c>
      <c r="AS23" s="110">
        <f t="shared" si="9"/>
        <v>1</v>
      </c>
      <c r="AT23" s="117" t="s">
        <v>289</v>
      </c>
      <c r="AU23" s="71"/>
    </row>
    <row r="24" spans="1:47" s="72" customFormat="1" ht="116.25" customHeight="1" x14ac:dyDescent="0.25">
      <c r="A24" s="73">
        <v>4</v>
      </c>
      <c r="B24" s="62" t="s">
        <v>47</v>
      </c>
      <c r="C24" s="64" t="s">
        <v>60</v>
      </c>
      <c r="D24" s="61">
        <v>5</v>
      </c>
      <c r="E24" s="62" t="s">
        <v>129</v>
      </c>
      <c r="F24" s="61" t="s">
        <v>49</v>
      </c>
      <c r="G24" s="62" t="s">
        <v>73</v>
      </c>
      <c r="H24" s="62" t="s">
        <v>74</v>
      </c>
      <c r="I24" s="79">
        <v>0.25</v>
      </c>
      <c r="J24" s="61" t="s">
        <v>52</v>
      </c>
      <c r="K24" s="57" t="s">
        <v>53</v>
      </c>
      <c r="L24" s="64">
        <v>0.08</v>
      </c>
      <c r="M24" s="64">
        <v>0.2</v>
      </c>
      <c r="N24" s="64">
        <v>0.3</v>
      </c>
      <c r="O24" s="64">
        <v>0.45</v>
      </c>
      <c r="P24" s="64">
        <f t="shared" si="0"/>
        <v>0.45</v>
      </c>
      <c r="Q24" s="65" t="s">
        <v>64</v>
      </c>
      <c r="R24" s="66" t="s">
        <v>65</v>
      </c>
      <c r="S24" s="74" t="s">
        <v>66</v>
      </c>
      <c r="T24" s="57" t="s">
        <v>57</v>
      </c>
      <c r="U24" s="82" t="s">
        <v>59</v>
      </c>
      <c r="V24" s="80" t="s">
        <v>72</v>
      </c>
      <c r="W24" s="69">
        <f t="shared" si="7"/>
        <v>0.08</v>
      </c>
      <c r="X24" s="109">
        <v>0.1133</v>
      </c>
      <c r="Y24" s="110">
        <f t="shared" si="10"/>
        <v>1</v>
      </c>
      <c r="Z24" s="117" t="s">
        <v>212</v>
      </c>
      <c r="AA24" s="121" t="s">
        <v>208</v>
      </c>
      <c r="AB24" s="69">
        <f t="shared" si="1"/>
        <v>0.2</v>
      </c>
      <c r="AC24" s="108">
        <v>0.1749</v>
      </c>
      <c r="AD24" s="110">
        <f t="shared" si="8"/>
        <v>0.87449999999999994</v>
      </c>
      <c r="AE24" s="117" t="s">
        <v>236</v>
      </c>
      <c r="AF24" s="170" t="s">
        <v>208</v>
      </c>
      <c r="AG24" s="181">
        <f t="shared" si="2"/>
        <v>0.3</v>
      </c>
      <c r="AH24" s="109">
        <v>0.28910000000000002</v>
      </c>
      <c r="AI24" s="176">
        <f t="shared" si="3"/>
        <v>0.96366666666666678</v>
      </c>
      <c r="AJ24" s="117" t="s">
        <v>260</v>
      </c>
      <c r="AK24" s="65" t="s">
        <v>208</v>
      </c>
      <c r="AL24" s="69">
        <f t="shared" si="4"/>
        <v>0.45</v>
      </c>
      <c r="AM24" s="109">
        <v>0.62870000000000004</v>
      </c>
      <c r="AN24" s="176">
        <f t="shared" si="5"/>
        <v>1</v>
      </c>
      <c r="AO24" s="117" t="s">
        <v>290</v>
      </c>
      <c r="AP24" s="65" t="s">
        <v>208</v>
      </c>
      <c r="AQ24" s="105">
        <f t="shared" si="6"/>
        <v>0.45</v>
      </c>
      <c r="AR24" s="109">
        <v>0.62870000000000004</v>
      </c>
      <c r="AS24" s="110">
        <f t="shared" si="9"/>
        <v>1</v>
      </c>
      <c r="AT24" s="117" t="s">
        <v>290</v>
      </c>
      <c r="AU24" s="71"/>
    </row>
    <row r="25" spans="1:47" s="72" customFormat="1" ht="122.25" customHeight="1" x14ac:dyDescent="0.25">
      <c r="A25" s="73">
        <v>4</v>
      </c>
      <c r="B25" s="62" t="s">
        <v>47</v>
      </c>
      <c r="C25" s="64" t="s">
        <v>60</v>
      </c>
      <c r="D25" s="61">
        <v>6</v>
      </c>
      <c r="E25" s="74" t="s">
        <v>130</v>
      </c>
      <c r="F25" s="76" t="s">
        <v>75</v>
      </c>
      <c r="G25" s="74" t="s">
        <v>76</v>
      </c>
      <c r="H25" s="74" t="s">
        <v>77</v>
      </c>
      <c r="I25" s="75">
        <v>0.95</v>
      </c>
      <c r="J25" s="76" t="s">
        <v>78</v>
      </c>
      <c r="K25" s="57" t="s">
        <v>53</v>
      </c>
      <c r="L25" s="64">
        <v>0.98</v>
      </c>
      <c r="M25" s="64">
        <v>1</v>
      </c>
      <c r="N25" s="64">
        <v>1</v>
      </c>
      <c r="O25" s="64">
        <v>1</v>
      </c>
      <c r="P25" s="64">
        <f t="shared" si="0"/>
        <v>1</v>
      </c>
      <c r="Q25" s="80" t="s">
        <v>64</v>
      </c>
      <c r="R25" s="81" t="s">
        <v>79</v>
      </c>
      <c r="S25" s="74" t="s">
        <v>80</v>
      </c>
      <c r="T25" s="57" t="s">
        <v>57</v>
      </c>
      <c r="U25" s="82" t="s">
        <v>59</v>
      </c>
      <c r="V25" s="85" t="s">
        <v>81</v>
      </c>
      <c r="W25" s="69">
        <f t="shared" si="7"/>
        <v>0.98</v>
      </c>
      <c r="X25" s="109">
        <v>1</v>
      </c>
      <c r="Y25" s="110">
        <f t="shared" si="10"/>
        <v>1</v>
      </c>
      <c r="Z25" s="117" t="s">
        <v>213</v>
      </c>
      <c r="AA25" s="121" t="s">
        <v>208</v>
      </c>
      <c r="AB25" s="69">
        <f t="shared" si="1"/>
        <v>1</v>
      </c>
      <c r="AC25" s="108">
        <v>1</v>
      </c>
      <c r="AD25" s="110">
        <f t="shared" si="8"/>
        <v>1</v>
      </c>
      <c r="AE25" s="117" t="s">
        <v>237</v>
      </c>
      <c r="AF25" s="170" t="s">
        <v>208</v>
      </c>
      <c r="AG25" s="181">
        <f t="shared" si="2"/>
        <v>1</v>
      </c>
      <c r="AH25" s="109">
        <v>0.99319999999999997</v>
      </c>
      <c r="AI25" s="176">
        <f t="shared" si="3"/>
        <v>0.99319999999999997</v>
      </c>
      <c r="AJ25" s="117" t="s">
        <v>261</v>
      </c>
      <c r="AK25" s="65" t="s">
        <v>208</v>
      </c>
      <c r="AL25" s="69">
        <f t="shared" si="4"/>
        <v>1</v>
      </c>
      <c r="AM25" s="109">
        <v>0.99709999999999999</v>
      </c>
      <c r="AN25" s="176">
        <f t="shared" si="5"/>
        <v>0.99709999999999999</v>
      </c>
      <c r="AO25" s="117" t="s">
        <v>291</v>
      </c>
      <c r="AP25" s="65" t="s">
        <v>208</v>
      </c>
      <c r="AQ25" s="105">
        <f t="shared" si="6"/>
        <v>1</v>
      </c>
      <c r="AR25" s="108">
        <f>AVERAGE(X25,AC25,AH25,AM25)</f>
        <v>0.99757499999999999</v>
      </c>
      <c r="AS25" s="110">
        <f t="shared" si="9"/>
        <v>0.99757499999999999</v>
      </c>
      <c r="AT25" s="121" t="s">
        <v>292</v>
      </c>
      <c r="AU25" s="71"/>
    </row>
    <row r="26" spans="1:47" s="72" customFormat="1" ht="123.75" customHeight="1" x14ac:dyDescent="0.25">
      <c r="A26" s="73">
        <v>4</v>
      </c>
      <c r="B26" s="62" t="s">
        <v>47</v>
      </c>
      <c r="C26" s="64" t="s">
        <v>60</v>
      </c>
      <c r="D26" s="61">
        <v>7</v>
      </c>
      <c r="E26" s="74" t="s">
        <v>82</v>
      </c>
      <c r="F26" s="61" t="s">
        <v>49</v>
      </c>
      <c r="G26" s="74" t="s">
        <v>83</v>
      </c>
      <c r="H26" s="74" t="s">
        <v>84</v>
      </c>
      <c r="I26" s="75">
        <v>1</v>
      </c>
      <c r="J26" s="76" t="s">
        <v>78</v>
      </c>
      <c r="K26" s="57" t="s">
        <v>53</v>
      </c>
      <c r="L26" s="77">
        <v>1</v>
      </c>
      <c r="M26" s="77">
        <v>1</v>
      </c>
      <c r="N26" s="77">
        <v>1</v>
      </c>
      <c r="O26" s="77">
        <v>1</v>
      </c>
      <c r="P26" s="79">
        <f t="shared" si="0"/>
        <v>1</v>
      </c>
      <c r="Q26" s="80" t="s">
        <v>64</v>
      </c>
      <c r="R26" s="81" t="s">
        <v>79</v>
      </c>
      <c r="S26" s="86" t="s">
        <v>85</v>
      </c>
      <c r="T26" s="57" t="s">
        <v>57</v>
      </c>
      <c r="U26" s="82" t="s">
        <v>59</v>
      </c>
      <c r="V26" s="85" t="s">
        <v>86</v>
      </c>
      <c r="W26" s="69">
        <f t="shared" si="7"/>
        <v>1</v>
      </c>
      <c r="X26" s="109">
        <v>1</v>
      </c>
      <c r="Y26" s="110">
        <f t="shared" si="10"/>
        <v>1</v>
      </c>
      <c r="Z26" s="117" t="s">
        <v>214</v>
      </c>
      <c r="AA26" s="121" t="s">
        <v>208</v>
      </c>
      <c r="AB26" s="69">
        <f t="shared" si="1"/>
        <v>1</v>
      </c>
      <c r="AC26" s="108">
        <v>1</v>
      </c>
      <c r="AD26" s="110">
        <f t="shared" si="8"/>
        <v>1</v>
      </c>
      <c r="AE26" s="117" t="s">
        <v>238</v>
      </c>
      <c r="AF26" s="170" t="s">
        <v>208</v>
      </c>
      <c r="AG26" s="181">
        <f t="shared" si="2"/>
        <v>1</v>
      </c>
      <c r="AH26" s="109">
        <v>0.98640000000000005</v>
      </c>
      <c r="AI26" s="176">
        <f t="shared" si="3"/>
        <v>0.98640000000000005</v>
      </c>
      <c r="AJ26" s="117" t="s">
        <v>262</v>
      </c>
      <c r="AK26" s="65" t="s">
        <v>208</v>
      </c>
      <c r="AL26" s="69">
        <f t="shared" si="4"/>
        <v>1</v>
      </c>
      <c r="AM26" s="109">
        <v>0.99709999999999999</v>
      </c>
      <c r="AN26" s="176">
        <f t="shared" si="5"/>
        <v>0.99709999999999999</v>
      </c>
      <c r="AO26" s="117" t="s">
        <v>293</v>
      </c>
      <c r="AP26" s="65" t="s">
        <v>208</v>
      </c>
      <c r="AQ26" s="105">
        <f t="shared" si="6"/>
        <v>1</v>
      </c>
      <c r="AR26" s="108">
        <f t="shared" ref="AR26:AR27" si="11">AVERAGE(X26,AC26,AH26,AM26)</f>
        <v>0.99587500000000007</v>
      </c>
      <c r="AS26" s="110">
        <f t="shared" si="9"/>
        <v>0.99587500000000007</v>
      </c>
      <c r="AT26" s="121" t="s">
        <v>294</v>
      </c>
      <c r="AU26" s="71"/>
    </row>
    <row r="27" spans="1:47" s="72" customFormat="1" ht="88.5" customHeight="1" x14ac:dyDescent="0.25">
      <c r="A27" s="73">
        <v>4</v>
      </c>
      <c r="B27" s="62" t="s">
        <v>47</v>
      </c>
      <c r="C27" s="64" t="s">
        <v>60</v>
      </c>
      <c r="D27" s="61">
        <v>8</v>
      </c>
      <c r="E27" s="74" t="s">
        <v>87</v>
      </c>
      <c r="F27" s="61" t="s">
        <v>49</v>
      </c>
      <c r="G27" s="74" t="s">
        <v>88</v>
      </c>
      <c r="H27" s="74" t="s">
        <v>89</v>
      </c>
      <c r="I27" s="75">
        <v>0.95</v>
      </c>
      <c r="J27" s="76" t="s">
        <v>78</v>
      </c>
      <c r="K27" s="57" t="s">
        <v>53</v>
      </c>
      <c r="L27" s="77">
        <v>0.95</v>
      </c>
      <c r="M27" s="77">
        <v>1</v>
      </c>
      <c r="N27" s="77">
        <v>1</v>
      </c>
      <c r="O27" s="77">
        <v>1</v>
      </c>
      <c r="P27" s="79">
        <f t="shared" si="0"/>
        <v>1</v>
      </c>
      <c r="Q27" s="80" t="s">
        <v>64</v>
      </c>
      <c r="R27" s="87" t="s">
        <v>90</v>
      </c>
      <c r="S27" s="74" t="s">
        <v>85</v>
      </c>
      <c r="T27" s="57" t="s">
        <v>57</v>
      </c>
      <c r="U27" s="82" t="s">
        <v>91</v>
      </c>
      <c r="V27" s="85" t="s">
        <v>85</v>
      </c>
      <c r="W27" s="69">
        <f t="shared" si="7"/>
        <v>0.95</v>
      </c>
      <c r="X27" s="109">
        <v>1</v>
      </c>
      <c r="Y27" s="110">
        <f t="shared" si="10"/>
        <v>1</v>
      </c>
      <c r="Z27" s="117" t="s">
        <v>218</v>
      </c>
      <c r="AA27" s="121" t="s">
        <v>219</v>
      </c>
      <c r="AB27" s="69">
        <f t="shared" si="1"/>
        <v>1</v>
      </c>
      <c r="AC27" s="108">
        <v>1</v>
      </c>
      <c r="AD27" s="110">
        <f t="shared" si="8"/>
        <v>1</v>
      </c>
      <c r="AE27" s="137" t="s">
        <v>251</v>
      </c>
      <c r="AF27" s="171" t="s">
        <v>252</v>
      </c>
      <c r="AG27" s="181">
        <f t="shared" si="2"/>
        <v>1</v>
      </c>
      <c r="AH27" s="64">
        <v>1</v>
      </c>
      <c r="AI27" s="176">
        <f t="shared" si="3"/>
        <v>1</v>
      </c>
      <c r="AJ27" s="117" t="s">
        <v>269</v>
      </c>
      <c r="AK27" s="190" t="s">
        <v>270</v>
      </c>
      <c r="AL27" s="69">
        <f t="shared" si="4"/>
        <v>1</v>
      </c>
      <c r="AM27" s="109">
        <v>1</v>
      </c>
      <c r="AN27" s="176">
        <f t="shared" si="5"/>
        <v>1</v>
      </c>
      <c r="AO27" s="117" t="s">
        <v>280</v>
      </c>
      <c r="AP27" s="83" t="s">
        <v>281</v>
      </c>
      <c r="AQ27" s="105">
        <f t="shared" si="6"/>
        <v>1</v>
      </c>
      <c r="AR27" s="108">
        <f t="shared" si="11"/>
        <v>1</v>
      </c>
      <c r="AS27" s="110">
        <f t="shared" si="9"/>
        <v>1</v>
      </c>
      <c r="AT27" s="121" t="s">
        <v>313</v>
      </c>
      <c r="AU27" s="71"/>
    </row>
    <row r="28" spans="1:47" s="72" customFormat="1" ht="88.5" customHeight="1" x14ac:dyDescent="0.25">
      <c r="A28" s="73">
        <v>4</v>
      </c>
      <c r="B28" s="62" t="s">
        <v>47</v>
      </c>
      <c r="C28" s="61" t="s">
        <v>92</v>
      </c>
      <c r="D28" s="61">
        <v>9</v>
      </c>
      <c r="E28" s="88" t="s">
        <v>132</v>
      </c>
      <c r="F28" s="76" t="s">
        <v>75</v>
      </c>
      <c r="G28" s="88" t="s">
        <v>93</v>
      </c>
      <c r="H28" s="88" t="s">
        <v>94</v>
      </c>
      <c r="I28" s="61" t="s">
        <v>95</v>
      </c>
      <c r="J28" s="89" t="s">
        <v>96</v>
      </c>
      <c r="K28" s="88" t="s">
        <v>97</v>
      </c>
      <c r="L28" s="61">
        <v>2700</v>
      </c>
      <c r="M28" s="61">
        <v>2700</v>
      </c>
      <c r="N28" s="61">
        <v>2700</v>
      </c>
      <c r="O28" s="61">
        <v>2700</v>
      </c>
      <c r="P28" s="90">
        <f t="shared" ref="P28:P33" si="12">SUM(L28:O28)</f>
        <v>10800</v>
      </c>
      <c r="Q28" s="91" t="s">
        <v>64</v>
      </c>
      <c r="R28" s="92" t="s">
        <v>98</v>
      </c>
      <c r="S28" s="88" t="s">
        <v>99</v>
      </c>
      <c r="T28" s="88" t="s">
        <v>100</v>
      </c>
      <c r="U28" s="93" t="s">
        <v>102</v>
      </c>
      <c r="V28" s="94" t="s">
        <v>101</v>
      </c>
      <c r="W28" s="95">
        <f t="shared" si="7"/>
        <v>2700</v>
      </c>
      <c r="X28" s="90">
        <v>6472</v>
      </c>
      <c r="Y28" s="110">
        <f t="shared" si="10"/>
        <v>1</v>
      </c>
      <c r="Z28" s="117" t="s">
        <v>263</v>
      </c>
      <c r="AA28" s="121" t="s">
        <v>209</v>
      </c>
      <c r="AB28" s="95">
        <f t="shared" si="1"/>
        <v>2700</v>
      </c>
      <c r="AC28" s="90">
        <v>6393</v>
      </c>
      <c r="AD28" s="110">
        <f t="shared" si="8"/>
        <v>1</v>
      </c>
      <c r="AE28" s="117" t="s">
        <v>264</v>
      </c>
      <c r="AF28" s="170" t="s">
        <v>209</v>
      </c>
      <c r="AG28" s="182">
        <f t="shared" si="2"/>
        <v>2700</v>
      </c>
      <c r="AH28" s="90">
        <v>10054</v>
      </c>
      <c r="AI28" s="176">
        <f t="shared" si="3"/>
        <v>1</v>
      </c>
      <c r="AJ28" s="117" t="s">
        <v>271</v>
      </c>
      <c r="AK28" s="65" t="s">
        <v>209</v>
      </c>
      <c r="AL28" s="95">
        <f t="shared" si="4"/>
        <v>2700</v>
      </c>
      <c r="AM28" s="90">
        <v>7341</v>
      </c>
      <c r="AN28" s="176">
        <f t="shared" si="5"/>
        <v>1</v>
      </c>
      <c r="AO28" s="117" t="s">
        <v>295</v>
      </c>
      <c r="AP28" s="65" t="s">
        <v>209</v>
      </c>
      <c r="AQ28" s="106">
        <f t="shared" si="6"/>
        <v>10800</v>
      </c>
      <c r="AR28" s="107">
        <f t="shared" ref="AR28:AR33" si="13">+X28+AC28+AH28+AM28</f>
        <v>30260</v>
      </c>
      <c r="AS28" s="110">
        <f t="shared" si="9"/>
        <v>1</v>
      </c>
      <c r="AT28" s="121" t="s">
        <v>302</v>
      </c>
      <c r="AU28" s="71"/>
    </row>
    <row r="29" spans="1:47" s="72" customFormat="1" ht="88.5" customHeight="1" x14ac:dyDescent="0.25">
      <c r="A29" s="73">
        <v>4</v>
      </c>
      <c r="B29" s="62" t="s">
        <v>47</v>
      </c>
      <c r="C29" s="61" t="s">
        <v>92</v>
      </c>
      <c r="D29" s="61">
        <v>10</v>
      </c>
      <c r="E29" s="88" t="s">
        <v>133</v>
      </c>
      <c r="F29" s="61" t="s">
        <v>49</v>
      </c>
      <c r="G29" s="88" t="s">
        <v>103</v>
      </c>
      <c r="H29" s="88" t="s">
        <v>104</v>
      </c>
      <c r="I29" s="61" t="s">
        <v>95</v>
      </c>
      <c r="J29" s="89" t="s">
        <v>96</v>
      </c>
      <c r="K29" s="88" t="s">
        <v>105</v>
      </c>
      <c r="L29" s="61">
        <v>1350</v>
      </c>
      <c r="M29" s="61">
        <v>1350</v>
      </c>
      <c r="N29" s="61">
        <v>1350</v>
      </c>
      <c r="O29" s="61">
        <v>1350</v>
      </c>
      <c r="P29" s="90">
        <f t="shared" si="12"/>
        <v>5400</v>
      </c>
      <c r="Q29" s="91" t="s">
        <v>64</v>
      </c>
      <c r="R29" s="92" t="s">
        <v>106</v>
      </c>
      <c r="S29" s="88" t="s">
        <v>99</v>
      </c>
      <c r="T29" s="88" t="s">
        <v>100</v>
      </c>
      <c r="U29" s="93" t="s">
        <v>102</v>
      </c>
      <c r="V29" s="94" t="s">
        <v>101</v>
      </c>
      <c r="W29" s="95">
        <f t="shared" si="7"/>
        <v>1350</v>
      </c>
      <c r="X29" s="90">
        <v>876</v>
      </c>
      <c r="Y29" s="110">
        <f t="shared" si="10"/>
        <v>0.64888888888888885</v>
      </c>
      <c r="Z29" s="117" t="s">
        <v>215</v>
      </c>
      <c r="AA29" s="121" t="s">
        <v>209</v>
      </c>
      <c r="AB29" s="95">
        <f t="shared" si="1"/>
        <v>1350</v>
      </c>
      <c r="AC29" s="90">
        <v>1120</v>
      </c>
      <c r="AD29" s="110">
        <f t="shared" si="8"/>
        <v>0.82962962962962961</v>
      </c>
      <c r="AE29" s="117" t="s">
        <v>239</v>
      </c>
      <c r="AF29" s="170" t="s">
        <v>209</v>
      </c>
      <c r="AG29" s="182">
        <f t="shared" si="2"/>
        <v>1350</v>
      </c>
      <c r="AH29" s="90">
        <v>1035</v>
      </c>
      <c r="AI29" s="176">
        <f t="shared" si="3"/>
        <v>0.76666666666666672</v>
      </c>
      <c r="AJ29" s="117" t="s">
        <v>272</v>
      </c>
      <c r="AK29" s="65" t="s">
        <v>209</v>
      </c>
      <c r="AL29" s="95">
        <f t="shared" si="4"/>
        <v>1350</v>
      </c>
      <c r="AM29" s="90">
        <v>1284</v>
      </c>
      <c r="AN29" s="176">
        <f t="shared" si="5"/>
        <v>0.95111111111111113</v>
      </c>
      <c r="AO29" s="117" t="s">
        <v>296</v>
      </c>
      <c r="AP29" s="65" t="s">
        <v>209</v>
      </c>
      <c r="AQ29" s="106">
        <f t="shared" si="6"/>
        <v>5400</v>
      </c>
      <c r="AR29" s="107">
        <f t="shared" si="13"/>
        <v>4315</v>
      </c>
      <c r="AS29" s="110">
        <f t="shared" si="9"/>
        <v>0.79907407407407405</v>
      </c>
      <c r="AT29" s="121" t="s">
        <v>299</v>
      </c>
      <c r="AU29" s="71"/>
    </row>
    <row r="30" spans="1:47" s="72" customFormat="1" ht="88.5" customHeight="1" x14ac:dyDescent="0.25">
      <c r="A30" s="73">
        <v>4</v>
      </c>
      <c r="B30" s="62" t="s">
        <v>47</v>
      </c>
      <c r="C30" s="61" t="s">
        <v>92</v>
      </c>
      <c r="D30" s="61">
        <v>11</v>
      </c>
      <c r="E30" s="88" t="s">
        <v>134</v>
      </c>
      <c r="F30" s="61" t="s">
        <v>49</v>
      </c>
      <c r="G30" s="88" t="s">
        <v>107</v>
      </c>
      <c r="H30" s="88" t="s">
        <v>108</v>
      </c>
      <c r="I30" s="61" t="s">
        <v>95</v>
      </c>
      <c r="J30" s="89" t="s">
        <v>96</v>
      </c>
      <c r="K30" s="88" t="s">
        <v>109</v>
      </c>
      <c r="L30" s="61">
        <v>28</v>
      </c>
      <c r="M30" s="61">
        <v>75</v>
      </c>
      <c r="N30" s="61">
        <v>75</v>
      </c>
      <c r="O30" s="61">
        <v>36</v>
      </c>
      <c r="P30" s="90">
        <f t="shared" si="12"/>
        <v>214</v>
      </c>
      <c r="Q30" s="91" t="s">
        <v>64</v>
      </c>
      <c r="R30" s="92" t="s">
        <v>110</v>
      </c>
      <c r="S30" s="88" t="s">
        <v>111</v>
      </c>
      <c r="T30" s="88" t="s">
        <v>100</v>
      </c>
      <c r="U30" s="93" t="s">
        <v>102</v>
      </c>
      <c r="V30" s="94" t="s">
        <v>112</v>
      </c>
      <c r="W30" s="95">
        <f t="shared" si="7"/>
        <v>28</v>
      </c>
      <c r="X30" s="90">
        <v>55</v>
      </c>
      <c r="Y30" s="110">
        <f t="shared" si="10"/>
        <v>1</v>
      </c>
      <c r="Z30" s="117" t="s">
        <v>216</v>
      </c>
      <c r="AA30" s="121" t="s">
        <v>209</v>
      </c>
      <c r="AB30" s="95">
        <f t="shared" si="1"/>
        <v>75</v>
      </c>
      <c r="AC30" s="90">
        <v>49</v>
      </c>
      <c r="AD30" s="110">
        <f t="shared" si="8"/>
        <v>0.65333333333333332</v>
      </c>
      <c r="AE30" s="117" t="s">
        <v>240</v>
      </c>
      <c r="AF30" s="170" t="s">
        <v>209</v>
      </c>
      <c r="AG30" s="182">
        <f t="shared" si="2"/>
        <v>75</v>
      </c>
      <c r="AH30" s="90">
        <v>80</v>
      </c>
      <c r="AI30" s="176">
        <f t="shared" si="3"/>
        <v>1</v>
      </c>
      <c r="AJ30" s="117" t="s">
        <v>273</v>
      </c>
      <c r="AK30" s="65" t="s">
        <v>209</v>
      </c>
      <c r="AL30" s="95">
        <f t="shared" si="4"/>
        <v>36</v>
      </c>
      <c r="AM30" s="90">
        <v>42</v>
      </c>
      <c r="AN30" s="176">
        <f t="shared" si="5"/>
        <v>1</v>
      </c>
      <c r="AO30" s="117" t="s">
        <v>297</v>
      </c>
      <c r="AP30" s="65" t="s">
        <v>209</v>
      </c>
      <c r="AQ30" s="106">
        <f t="shared" si="6"/>
        <v>214</v>
      </c>
      <c r="AR30" s="107">
        <f t="shared" si="13"/>
        <v>226</v>
      </c>
      <c r="AS30" s="110">
        <f t="shared" si="9"/>
        <v>1</v>
      </c>
      <c r="AT30" s="121" t="s">
        <v>300</v>
      </c>
      <c r="AU30" s="71"/>
    </row>
    <row r="31" spans="1:47" s="72" customFormat="1" ht="88.5" customHeight="1" x14ac:dyDescent="0.25">
      <c r="A31" s="73">
        <v>4</v>
      </c>
      <c r="B31" s="62" t="s">
        <v>47</v>
      </c>
      <c r="C31" s="61" t="s">
        <v>92</v>
      </c>
      <c r="D31" s="61">
        <v>12</v>
      </c>
      <c r="E31" s="88" t="s">
        <v>135</v>
      </c>
      <c r="F31" s="76" t="s">
        <v>75</v>
      </c>
      <c r="G31" s="88" t="s">
        <v>113</v>
      </c>
      <c r="H31" s="88" t="s">
        <v>114</v>
      </c>
      <c r="I31" s="61" t="s">
        <v>95</v>
      </c>
      <c r="J31" s="89" t="s">
        <v>96</v>
      </c>
      <c r="K31" s="88" t="s">
        <v>115</v>
      </c>
      <c r="L31" s="61">
        <v>38</v>
      </c>
      <c r="M31" s="61">
        <v>75</v>
      </c>
      <c r="N31" s="61">
        <v>88</v>
      </c>
      <c r="O31" s="61">
        <v>49</v>
      </c>
      <c r="P31" s="90">
        <f t="shared" si="12"/>
        <v>250</v>
      </c>
      <c r="Q31" s="91" t="s">
        <v>64</v>
      </c>
      <c r="R31" s="92" t="s">
        <v>110</v>
      </c>
      <c r="S31" s="88" t="s">
        <v>111</v>
      </c>
      <c r="T31" s="88" t="s">
        <v>100</v>
      </c>
      <c r="U31" s="93" t="s">
        <v>102</v>
      </c>
      <c r="V31" s="94" t="s">
        <v>112</v>
      </c>
      <c r="W31" s="95">
        <f t="shared" si="7"/>
        <v>38</v>
      </c>
      <c r="X31" s="90">
        <v>32</v>
      </c>
      <c r="Y31" s="110">
        <f t="shared" si="10"/>
        <v>0.84210526315789469</v>
      </c>
      <c r="Z31" s="117" t="s">
        <v>217</v>
      </c>
      <c r="AA31" s="121" t="s">
        <v>209</v>
      </c>
      <c r="AB31" s="95">
        <f t="shared" si="1"/>
        <v>75</v>
      </c>
      <c r="AC31" s="90">
        <v>110</v>
      </c>
      <c r="AD31" s="110">
        <f t="shared" si="8"/>
        <v>1</v>
      </c>
      <c r="AE31" s="117" t="s">
        <v>241</v>
      </c>
      <c r="AF31" s="170" t="s">
        <v>209</v>
      </c>
      <c r="AG31" s="182">
        <f t="shared" si="2"/>
        <v>88</v>
      </c>
      <c r="AH31" s="90">
        <v>89</v>
      </c>
      <c r="AI31" s="176">
        <f t="shared" si="3"/>
        <v>1</v>
      </c>
      <c r="AJ31" s="117" t="s">
        <v>274</v>
      </c>
      <c r="AK31" s="65" t="s">
        <v>209</v>
      </c>
      <c r="AL31" s="95">
        <f t="shared" si="4"/>
        <v>49</v>
      </c>
      <c r="AM31" s="90">
        <v>81</v>
      </c>
      <c r="AN31" s="176">
        <f t="shared" si="5"/>
        <v>1</v>
      </c>
      <c r="AO31" s="117" t="s">
        <v>298</v>
      </c>
      <c r="AP31" s="65" t="s">
        <v>209</v>
      </c>
      <c r="AQ31" s="106">
        <f t="shared" si="6"/>
        <v>250</v>
      </c>
      <c r="AR31" s="107">
        <f t="shared" si="13"/>
        <v>312</v>
      </c>
      <c r="AS31" s="110">
        <f t="shared" si="9"/>
        <v>1</v>
      </c>
      <c r="AT31" s="121" t="s">
        <v>301</v>
      </c>
      <c r="AU31" s="71"/>
    </row>
    <row r="32" spans="1:47" s="72" customFormat="1" ht="88.5" customHeight="1" x14ac:dyDescent="0.25">
      <c r="A32" s="73">
        <v>4</v>
      </c>
      <c r="B32" s="62" t="s">
        <v>47</v>
      </c>
      <c r="C32" s="61" t="s">
        <v>92</v>
      </c>
      <c r="D32" s="61">
        <v>13</v>
      </c>
      <c r="E32" s="88" t="s">
        <v>136</v>
      </c>
      <c r="F32" s="76" t="s">
        <v>75</v>
      </c>
      <c r="G32" s="88" t="s">
        <v>116</v>
      </c>
      <c r="H32" s="88" t="s">
        <v>117</v>
      </c>
      <c r="I32" s="61" t="s">
        <v>95</v>
      </c>
      <c r="J32" s="89" t="s">
        <v>96</v>
      </c>
      <c r="K32" s="88" t="s">
        <v>118</v>
      </c>
      <c r="L32" s="61">
        <v>5</v>
      </c>
      <c r="M32" s="61">
        <v>15</v>
      </c>
      <c r="N32" s="61">
        <v>15</v>
      </c>
      <c r="O32" s="61">
        <v>15</v>
      </c>
      <c r="P32" s="90">
        <f t="shared" si="12"/>
        <v>50</v>
      </c>
      <c r="Q32" s="91" t="s">
        <v>64</v>
      </c>
      <c r="R32" s="96" t="s">
        <v>119</v>
      </c>
      <c r="S32" s="88" t="s">
        <v>120</v>
      </c>
      <c r="T32" s="88" t="s">
        <v>100</v>
      </c>
      <c r="U32" s="88" t="s">
        <v>100</v>
      </c>
      <c r="V32" s="94" t="s">
        <v>119</v>
      </c>
      <c r="W32" s="95">
        <f t="shared" si="7"/>
        <v>5</v>
      </c>
      <c r="X32" s="90">
        <v>11</v>
      </c>
      <c r="Y32" s="110">
        <f t="shared" si="10"/>
        <v>1</v>
      </c>
      <c r="Z32" s="117" t="s">
        <v>220</v>
      </c>
      <c r="AA32" s="121" t="s">
        <v>222</v>
      </c>
      <c r="AB32" s="95">
        <f t="shared" si="1"/>
        <v>15</v>
      </c>
      <c r="AC32" s="90">
        <v>19</v>
      </c>
      <c r="AD32" s="110">
        <f t="shared" si="8"/>
        <v>1</v>
      </c>
      <c r="AE32" s="117" t="s">
        <v>253</v>
      </c>
      <c r="AF32" s="170" t="s">
        <v>265</v>
      </c>
      <c r="AG32" s="182">
        <f t="shared" si="2"/>
        <v>15</v>
      </c>
      <c r="AH32" s="90">
        <v>49</v>
      </c>
      <c r="AI32" s="176">
        <f t="shared" si="3"/>
        <v>1</v>
      </c>
      <c r="AJ32" s="117" t="s">
        <v>275</v>
      </c>
      <c r="AK32" s="65" t="s">
        <v>265</v>
      </c>
      <c r="AL32" s="95">
        <f t="shared" si="4"/>
        <v>15</v>
      </c>
      <c r="AM32" s="90">
        <f>15+21+13</f>
        <v>49</v>
      </c>
      <c r="AN32" s="176">
        <f t="shared" si="5"/>
        <v>1</v>
      </c>
      <c r="AO32" s="117" t="s">
        <v>282</v>
      </c>
      <c r="AP32" s="121" t="s">
        <v>265</v>
      </c>
      <c r="AQ32" s="106">
        <f t="shared" si="6"/>
        <v>50</v>
      </c>
      <c r="AR32" s="107">
        <f t="shared" si="13"/>
        <v>128</v>
      </c>
      <c r="AS32" s="110">
        <f t="shared" si="9"/>
        <v>1</v>
      </c>
      <c r="AT32" s="121" t="s">
        <v>284</v>
      </c>
      <c r="AU32" s="71"/>
    </row>
    <row r="33" spans="1:49" s="72" customFormat="1" ht="88.5" customHeight="1" thickBot="1" x14ac:dyDescent="0.3">
      <c r="A33" s="73">
        <v>4</v>
      </c>
      <c r="B33" s="62" t="s">
        <v>47</v>
      </c>
      <c r="C33" s="61" t="s">
        <v>92</v>
      </c>
      <c r="D33" s="61">
        <v>14</v>
      </c>
      <c r="E33" s="88" t="s">
        <v>137</v>
      </c>
      <c r="F33" s="76" t="s">
        <v>75</v>
      </c>
      <c r="G33" s="88" t="s">
        <v>121</v>
      </c>
      <c r="H33" s="88" t="s">
        <v>122</v>
      </c>
      <c r="I33" s="61" t="s">
        <v>95</v>
      </c>
      <c r="J33" s="89" t="s">
        <v>96</v>
      </c>
      <c r="K33" s="88" t="s">
        <v>118</v>
      </c>
      <c r="L33" s="61">
        <v>5</v>
      </c>
      <c r="M33" s="61">
        <v>27</v>
      </c>
      <c r="N33" s="61">
        <v>38</v>
      </c>
      <c r="O33" s="61">
        <v>40</v>
      </c>
      <c r="P33" s="90">
        <f t="shared" si="12"/>
        <v>110</v>
      </c>
      <c r="Q33" s="91" t="s">
        <v>64</v>
      </c>
      <c r="R33" s="96" t="s">
        <v>119</v>
      </c>
      <c r="S33" s="88" t="s">
        <v>120</v>
      </c>
      <c r="T33" s="88" t="s">
        <v>100</v>
      </c>
      <c r="U33" s="88" t="s">
        <v>100</v>
      </c>
      <c r="V33" s="94" t="s">
        <v>119</v>
      </c>
      <c r="W33" s="95">
        <f t="shared" si="7"/>
        <v>5</v>
      </c>
      <c r="X33" s="90">
        <v>59</v>
      </c>
      <c r="Y33" s="110">
        <f t="shared" si="10"/>
        <v>1</v>
      </c>
      <c r="Z33" s="117" t="s">
        <v>221</v>
      </c>
      <c r="AA33" s="121" t="s">
        <v>222</v>
      </c>
      <c r="AB33" s="95">
        <f t="shared" si="1"/>
        <v>27</v>
      </c>
      <c r="AC33" s="90">
        <v>67</v>
      </c>
      <c r="AD33" s="110">
        <f t="shared" si="8"/>
        <v>1</v>
      </c>
      <c r="AE33" s="117" t="s">
        <v>254</v>
      </c>
      <c r="AF33" s="170" t="s">
        <v>265</v>
      </c>
      <c r="AG33" s="183">
        <f t="shared" si="2"/>
        <v>38</v>
      </c>
      <c r="AH33" s="184">
        <v>62</v>
      </c>
      <c r="AI33" s="185">
        <f t="shared" si="3"/>
        <v>1</v>
      </c>
      <c r="AJ33" s="186" t="s">
        <v>276</v>
      </c>
      <c r="AK33" s="191" t="s">
        <v>265</v>
      </c>
      <c r="AL33" s="95">
        <f t="shared" si="4"/>
        <v>40</v>
      </c>
      <c r="AM33" s="90">
        <f>22+23+27</f>
        <v>72</v>
      </c>
      <c r="AN33" s="176">
        <f t="shared" si="5"/>
        <v>1</v>
      </c>
      <c r="AO33" s="117" t="s">
        <v>283</v>
      </c>
      <c r="AP33" s="187" t="s">
        <v>265</v>
      </c>
      <c r="AQ33" s="106">
        <f t="shared" si="6"/>
        <v>110</v>
      </c>
      <c r="AR33" s="107">
        <f t="shared" si="13"/>
        <v>260</v>
      </c>
      <c r="AS33" s="110">
        <f t="shared" si="9"/>
        <v>1</v>
      </c>
      <c r="AT33" s="121" t="s">
        <v>285</v>
      </c>
      <c r="AU33" s="71"/>
    </row>
    <row r="34" spans="1:49" s="28" customFormat="1" ht="16.5" thickBot="1" x14ac:dyDescent="0.3">
      <c r="A34" s="254" t="s">
        <v>123</v>
      </c>
      <c r="B34" s="255"/>
      <c r="C34" s="255"/>
      <c r="D34" s="255"/>
      <c r="E34" s="256"/>
      <c r="F34" s="47"/>
      <c r="G34" s="48"/>
      <c r="H34" s="48"/>
      <c r="I34" s="48"/>
      <c r="J34" s="48"/>
      <c r="K34" s="48"/>
      <c r="L34" s="48"/>
      <c r="M34" s="48"/>
      <c r="N34" s="48"/>
      <c r="O34" s="48"/>
      <c r="P34" s="48"/>
      <c r="Q34" s="48"/>
      <c r="R34" s="48"/>
      <c r="S34" s="48"/>
      <c r="T34" s="48"/>
      <c r="U34" s="48"/>
      <c r="V34" s="49"/>
      <c r="W34" s="257"/>
      <c r="X34" s="258"/>
      <c r="Y34" s="111">
        <f>AVERAGE(Y20:Y33)*80%</f>
        <v>0.76867656320287914</v>
      </c>
      <c r="Z34" s="259"/>
      <c r="AA34" s="260"/>
      <c r="AB34" s="261"/>
      <c r="AC34" s="258"/>
      <c r="AD34" s="111">
        <f>AVERAGE(AD20:AD33)*80%</f>
        <v>0.75809032057267356</v>
      </c>
      <c r="AE34" s="262"/>
      <c r="AF34" s="263"/>
      <c r="AG34" s="264"/>
      <c r="AH34" s="265"/>
      <c r="AI34" s="175">
        <f>AVERAGE(AI20:AI33)*80%</f>
        <v>0.77777000000000018</v>
      </c>
      <c r="AJ34" s="266"/>
      <c r="AK34" s="267"/>
      <c r="AL34" s="268"/>
      <c r="AM34" s="269"/>
      <c r="AN34" s="175">
        <f>AVERAGE(AN20:AN33)*80%</f>
        <v>0.79654964590964594</v>
      </c>
      <c r="AO34" s="229"/>
      <c r="AP34" s="230"/>
      <c r="AQ34" s="231"/>
      <c r="AR34" s="232"/>
      <c r="AS34" s="175">
        <f>AVERAGE(AS20:AS33)*80%</f>
        <v>0.78781895807895808</v>
      </c>
      <c r="AT34" s="144"/>
      <c r="AU34" s="27"/>
    </row>
    <row r="35" spans="1:49" s="37" customFormat="1" ht="165" x14ac:dyDescent="0.25">
      <c r="A35" s="29">
        <v>7</v>
      </c>
      <c r="B35" s="30" t="s">
        <v>124</v>
      </c>
      <c r="C35" s="38" t="s">
        <v>138</v>
      </c>
      <c r="D35" s="29" t="s">
        <v>139</v>
      </c>
      <c r="E35" s="30" t="s">
        <v>140</v>
      </c>
      <c r="F35" s="30" t="s">
        <v>141</v>
      </c>
      <c r="G35" s="30" t="s">
        <v>142</v>
      </c>
      <c r="H35" s="30" t="s">
        <v>143</v>
      </c>
      <c r="I35" s="97" t="s">
        <v>144</v>
      </c>
      <c r="J35" s="30" t="s">
        <v>145</v>
      </c>
      <c r="K35" s="30" t="s">
        <v>146</v>
      </c>
      <c r="L35" s="31" t="s">
        <v>147</v>
      </c>
      <c r="M35" s="98">
        <v>0.8</v>
      </c>
      <c r="N35" s="31" t="s">
        <v>147</v>
      </c>
      <c r="O35" s="98">
        <v>0.8</v>
      </c>
      <c r="P35" s="99">
        <v>0.8</v>
      </c>
      <c r="Q35" s="32" t="s">
        <v>64</v>
      </c>
      <c r="R35" s="33" t="s">
        <v>148</v>
      </c>
      <c r="S35" s="30" t="s">
        <v>149</v>
      </c>
      <c r="T35" s="30" t="s">
        <v>150</v>
      </c>
      <c r="U35" s="34" t="s">
        <v>151</v>
      </c>
      <c r="V35" s="35" t="s">
        <v>152</v>
      </c>
      <c r="W35" s="36" t="str">
        <f>L35</f>
        <v>No programada</v>
      </c>
      <c r="X35" s="31" t="s">
        <v>147</v>
      </c>
      <c r="Y35" s="124" t="s">
        <v>147</v>
      </c>
      <c r="Z35" s="118" t="s">
        <v>205</v>
      </c>
      <c r="AA35" s="122" t="s">
        <v>147</v>
      </c>
      <c r="AB35" s="100">
        <f>M35</f>
        <v>0.8</v>
      </c>
      <c r="AC35" s="113">
        <v>0.95</v>
      </c>
      <c r="AD35" s="124">
        <f t="shared" si="8"/>
        <v>1</v>
      </c>
      <c r="AE35" s="118" t="s">
        <v>242</v>
      </c>
      <c r="AF35" s="141" t="s">
        <v>243</v>
      </c>
      <c r="AG35" s="150" t="str">
        <f>N35</f>
        <v>No programada</v>
      </c>
      <c r="AH35" s="151" t="s">
        <v>147</v>
      </c>
      <c r="AI35" s="140" t="s">
        <v>147</v>
      </c>
      <c r="AJ35" s="196" t="s">
        <v>147</v>
      </c>
      <c r="AK35" s="197" t="s">
        <v>147</v>
      </c>
      <c r="AL35" s="166">
        <f>P35</f>
        <v>0.8</v>
      </c>
      <c r="AM35" s="152">
        <v>0.82</v>
      </c>
      <c r="AN35" s="193">
        <f t="shared" si="5"/>
        <v>1</v>
      </c>
      <c r="AO35" s="196" t="s">
        <v>303</v>
      </c>
      <c r="AP35" s="197" t="s">
        <v>243</v>
      </c>
      <c r="AQ35" s="166">
        <f>P35</f>
        <v>0.8</v>
      </c>
      <c r="AR35" s="153">
        <f>AVERAGE(AC35,AM35)</f>
        <v>0.88500000000000001</v>
      </c>
      <c r="AS35" s="154">
        <f t="shared" si="9"/>
        <v>1</v>
      </c>
      <c r="AT35" s="155" t="s">
        <v>303</v>
      </c>
      <c r="AU35" s="143"/>
    </row>
    <row r="36" spans="1:49" s="125" customFormat="1" ht="105" x14ac:dyDescent="0.3">
      <c r="A36" s="38">
        <v>7</v>
      </c>
      <c r="B36" s="39" t="s">
        <v>124</v>
      </c>
      <c r="C36" s="38" t="s">
        <v>138</v>
      </c>
      <c r="D36" s="38" t="s">
        <v>153</v>
      </c>
      <c r="E36" s="39" t="s">
        <v>154</v>
      </c>
      <c r="F36" s="39" t="s">
        <v>141</v>
      </c>
      <c r="G36" s="39" t="s">
        <v>155</v>
      </c>
      <c r="H36" s="39" t="s">
        <v>156</v>
      </c>
      <c r="I36" s="39" t="s">
        <v>157</v>
      </c>
      <c r="J36" s="39" t="s">
        <v>145</v>
      </c>
      <c r="K36" s="39" t="s">
        <v>158</v>
      </c>
      <c r="L36" s="129">
        <v>1</v>
      </c>
      <c r="M36" s="129">
        <v>1</v>
      </c>
      <c r="N36" s="129">
        <v>1</v>
      </c>
      <c r="O36" s="129">
        <v>1</v>
      </c>
      <c r="P36" s="130">
        <v>1</v>
      </c>
      <c r="Q36" s="40" t="s">
        <v>64</v>
      </c>
      <c r="R36" s="41" t="s">
        <v>159</v>
      </c>
      <c r="S36" s="39" t="s">
        <v>160</v>
      </c>
      <c r="T36" s="30" t="s">
        <v>150</v>
      </c>
      <c r="U36" s="34" t="s">
        <v>161</v>
      </c>
      <c r="V36" s="40" t="s">
        <v>162</v>
      </c>
      <c r="W36" s="131">
        <f t="shared" ref="W36:W40" si="14">L36</f>
        <v>1</v>
      </c>
      <c r="X36" s="113">
        <v>1</v>
      </c>
      <c r="Y36" s="132">
        <f t="shared" si="10"/>
        <v>1</v>
      </c>
      <c r="Z36" s="118" t="s">
        <v>228</v>
      </c>
      <c r="AA36" s="122" t="s">
        <v>229</v>
      </c>
      <c r="AB36" s="100">
        <f t="shared" ref="AB36:AB40" si="15">M36</f>
        <v>1</v>
      </c>
      <c r="AC36" s="113">
        <v>1</v>
      </c>
      <c r="AD36" s="124">
        <f t="shared" si="8"/>
        <v>1</v>
      </c>
      <c r="AE36" s="118" t="s">
        <v>244</v>
      </c>
      <c r="AF36" s="141" t="s">
        <v>229</v>
      </c>
      <c r="AG36" s="156">
        <f t="shared" ref="AG36:AG40" si="16">N36</f>
        <v>1</v>
      </c>
      <c r="AH36" s="149">
        <v>0.85709999999999997</v>
      </c>
      <c r="AI36" s="136">
        <f t="shared" ref="AI36:AI37" si="17">IF(AH36/AG36&gt;100%,100%,AH36/AG36)</f>
        <v>0.85709999999999997</v>
      </c>
      <c r="AJ36" s="134" t="s">
        <v>266</v>
      </c>
      <c r="AK36" s="198" t="s">
        <v>267</v>
      </c>
      <c r="AL36" s="167">
        <f t="shared" ref="AL36:AL40" si="18">P36</f>
        <v>1</v>
      </c>
      <c r="AM36" s="148">
        <v>1</v>
      </c>
      <c r="AN36" s="194">
        <f t="shared" si="5"/>
        <v>1</v>
      </c>
      <c r="AO36" s="134" t="s">
        <v>304</v>
      </c>
      <c r="AP36" s="198" t="s">
        <v>229</v>
      </c>
      <c r="AQ36" s="167">
        <f t="shared" ref="AQ36:AQ40" si="19">P36</f>
        <v>1</v>
      </c>
      <c r="AR36" s="135">
        <f t="shared" ref="AR36" si="20">AVERAGE(X36,AC36,AH36,AM36)</f>
        <v>0.96427499999999999</v>
      </c>
      <c r="AS36" s="149">
        <f t="shared" si="9"/>
        <v>0.96427499999999999</v>
      </c>
      <c r="AT36" s="157" t="s">
        <v>305</v>
      </c>
      <c r="AU36" s="143"/>
    </row>
    <row r="37" spans="1:49" s="125" customFormat="1" ht="105" customHeight="1" x14ac:dyDescent="0.3">
      <c r="A37" s="38">
        <v>7</v>
      </c>
      <c r="B37" s="39" t="s">
        <v>124</v>
      </c>
      <c r="C37" s="38" t="s">
        <v>163</v>
      </c>
      <c r="D37" s="38" t="s">
        <v>164</v>
      </c>
      <c r="E37" s="39" t="s">
        <v>165</v>
      </c>
      <c r="F37" s="39" t="s">
        <v>141</v>
      </c>
      <c r="G37" s="39" t="s">
        <v>166</v>
      </c>
      <c r="H37" s="39" t="s">
        <v>167</v>
      </c>
      <c r="I37" s="39" t="s">
        <v>157</v>
      </c>
      <c r="J37" s="39" t="s">
        <v>145</v>
      </c>
      <c r="K37" s="39" t="s">
        <v>168</v>
      </c>
      <c r="L37" s="31" t="s">
        <v>147</v>
      </c>
      <c r="M37" s="98">
        <v>1</v>
      </c>
      <c r="N37" s="98">
        <v>1</v>
      </c>
      <c r="O37" s="98">
        <v>1</v>
      </c>
      <c r="P37" s="99">
        <v>1</v>
      </c>
      <c r="Q37" s="103" t="s">
        <v>64</v>
      </c>
      <c r="R37" s="41" t="s">
        <v>169</v>
      </c>
      <c r="S37" s="39" t="s">
        <v>170</v>
      </c>
      <c r="T37" s="30" t="s">
        <v>150</v>
      </c>
      <c r="U37" s="34" t="s">
        <v>171</v>
      </c>
      <c r="V37" s="40" t="s">
        <v>172</v>
      </c>
      <c r="W37" s="36" t="str">
        <f t="shared" si="14"/>
        <v>No programada</v>
      </c>
      <c r="X37" s="31" t="s">
        <v>147</v>
      </c>
      <c r="Y37" s="124" t="s">
        <v>147</v>
      </c>
      <c r="Z37" s="118" t="s">
        <v>205</v>
      </c>
      <c r="AA37" s="122" t="s">
        <v>147</v>
      </c>
      <c r="AB37" s="100">
        <f t="shared" si="15"/>
        <v>1</v>
      </c>
      <c r="AC37" s="127">
        <v>0.94779999999999998</v>
      </c>
      <c r="AD37" s="124">
        <f t="shared" si="8"/>
        <v>0.94779999999999998</v>
      </c>
      <c r="AE37" s="118" t="s">
        <v>245</v>
      </c>
      <c r="AF37" s="141" t="s">
        <v>246</v>
      </c>
      <c r="AG37" s="158">
        <f t="shared" si="16"/>
        <v>1</v>
      </c>
      <c r="AH37" s="149">
        <v>0.90429999999999999</v>
      </c>
      <c r="AI37" s="136">
        <f t="shared" si="17"/>
        <v>0.90429999999999999</v>
      </c>
      <c r="AJ37" s="134" t="s">
        <v>268</v>
      </c>
      <c r="AK37" s="198" t="s">
        <v>246</v>
      </c>
      <c r="AL37" s="167">
        <f t="shared" si="18"/>
        <v>1</v>
      </c>
      <c r="AM37" s="149">
        <v>0.91300000000000003</v>
      </c>
      <c r="AN37" s="194">
        <f t="shared" si="5"/>
        <v>0.91300000000000003</v>
      </c>
      <c r="AO37" s="134" t="s">
        <v>306</v>
      </c>
      <c r="AP37" s="198" t="s">
        <v>246</v>
      </c>
      <c r="AQ37" s="167">
        <f t="shared" si="19"/>
        <v>1</v>
      </c>
      <c r="AR37" s="135">
        <f>AVERAGE(AC37,AH37,AM37)</f>
        <v>0.92170000000000007</v>
      </c>
      <c r="AS37" s="136">
        <f t="shared" si="9"/>
        <v>0.92170000000000007</v>
      </c>
      <c r="AT37" s="157" t="s">
        <v>306</v>
      </c>
      <c r="AU37" s="143"/>
    </row>
    <row r="38" spans="1:49" s="125" customFormat="1" ht="105" x14ac:dyDescent="0.3">
      <c r="A38" s="38">
        <v>7</v>
      </c>
      <c r="B38" s="39" t="s">
        <v>124</v>
      </c>
      <c r="C38" s="38" t="s">
        <v>138</v>
      </c>
      <c r="D38" s="38" t="s">
        <v>173</v>
      </c>
      <c r="E38" s="39" t="s">
        <v>174</v>
      </c>
      <c r="F38" s="39" t="s">
        <v>141</v>
      </c>
      <c r="G38" s="39" t="s">
        <v>175</v>
      </c>
      <c r="H38" s="39" t="s">
        <v>176</v>
      </c>
      <c r="I38" s="39" t="s">
        <v>157</v>
      </c>
      <c r="J38" s="39" t="s">
        <v>145</v>
      </c>
      <c r="K38" s="39" t="s">
        <v>177</v>
      </c>
      <c r="L38" s="98">
        <v>1</v>
      </c>
      <c r="M38" s="31" t="s">
        <v>147</v>
      </c>
      <c r="N38" s="31" t="s">
        <v>147</v>
      </c>
      <c r="O38" s="98">
        <v>1</v>
      </c>
      <c r="P38" s="99">
        <v>1</v>
      </c>
      <c r="Q38" s="103" t="s">
        <v>64</v>
      </c>
      <c r="R38" s="41" t="s">
        <v>178</v>
      </c>
      <c r="S38" s="39" t="s">
        <v>179</v>
      </c>
      <c r="T38" s="30" t="s">
        <v>150</v>
      </c>
      <c r="U38" s="34" t="s">
        <v>161</v>
      </c>
      <c r="V38" s="40" t="s">
        <v>179</v>
      </c>
      <c r="W38" s="102">
        <f t="shared" si="14"/>
        <v>1</v>
      </c>
      <c r="X38" s="98">
        <v>1</v>
      </c>
      <c r="Y38" s="124">
        <f t="shared" si="10"/>
        <v>1</v>
      </c>
      <c r="Z38" s="118" t="s">
        <v>223</v>
      </c>
      <c r="AA38" s="122" t="s">
        <v>224</v>
      </c>
      <c r="AB38" s="100" t="str">
        <f t="shared" si="15"/>
        <v>No programada</v>
      </c>
      <c r="AC38" s="31" t="s">
        <v>147</v>
      </c>
      <c r="AD38" s="38" t="s">
        <v>147</v>
      </c>
      <c r="AE38" s="39" t="s">
        <v>247</v>
      </c>
      <c r="AF38" s="142" t="s">
        <v>147</v>
      </c>
      <c r="AG38" s="159" t="str">
        <f t="shared" si="16"/>
        <v>No programada</v>
      </c>
      <c r="AH38" s="38" t="s">
        <v>147</v>
      </c>
      <c r="AI38" s="147" t="s">
        <v>147</v>
      </c>
      <c r="AJ38" s="134" t="s">
        <v>147</v>
      </c>
      <c r="AK38" s="198" t="s">
        <v>147</v>
      </c>
      <c r="AL38" s="167">
        <f t="shared" si="18"/>
        <v>1</v>
      </c>
      <c r="AM38" s="148">
        <v>1</v>
      </c>
      <c r="AN38" s="194">
        <f t="shared" si="5"/>
        <v>1</v>
      </c>
      <c r="AO38" s="134" t="s">
        <v>307</v>
      </c>
      <c r="AP38" s="198" t="s">
        <v>308</v>
      </c>
      <c r="AQ38" s="167">
        <f t="shared" si="19"/>
        <v>1</v>
      </c>
      <c r="AR38" s="148">
        <v>1</v>
      </c>
      <c r="AS38" s="136">
        <f t="shared" si="9"/>
        <v>1</v>
      </c>
      <c r="AT38" s="157" t="s">
        <v>223</v>
      </c>
      <c r="AU38" s="143"/>
    </row>
    <row r="39" spans="1:49" s="125" customFormat="1" ht="118.5" customHeight="1" x14ac:dyDescent="0.3">
      <c r="A39" s="38">
        <v>5</v>
      </c>
      <c r="B39" s="39" t="s">
        <v>180</v>
      </c>
      <c r="C39" s="38" t="s">
        <v>181</v>
      </c>
      <c r="D39" s="38" t="s">
        <v>182</v>
      </c>
      <c r="E39" s="39" t="s">
        <v>183</v>
      </c>
      <c r="F39" s="39" t="s">
        <v>141</v>
      </c>
      <c r="G39" s="39" t="s">
        <v>184</v>
      </c>
      <c r="H39" s="39" t="s">
        <v>185</v>
      </c>
      <c r="I39" s="39" t="s">
        <v>157</v>
      </c>
      <c r="J39" s="39" t="s">
        <v>52</v>
      </c>
      <c r="K39" s="39" t="s">
        <v>184</v>
      </c>
      <c r="L39" s="98">
        <v>0.33</v>
      </c>
      <c r="M39" s="98">
        <v>0.67</v>
      </c>
      <c r="N39" s="98">
        <v>0.84</v>
      </c>
      <c r="O39" s="98">
        <v>1</v>
      </c>
      <c r="P39" s="99">
        <v>1</v>
      </c>
      <c r="Q39" s="103" t="s">
        <v>64</v>
      </c>
      <c r="R39" s="41" t="s">
        <v>186</v>
      </c>
      <c r="S39" s="39" t="s">
        <v>187</v>
      </c>
      <c r="T39" s="30" t="s">
        <v>150</v>
      </c>
      <c r="U39" s="34" t="s">
        <v>188</v>
      </c>
      <c r="V39" s="40" t="s">
        <v>189</v>
      </c>
      <c r="W39" s="101">
        <f t="shared" si="14"/>
        <v>0.33</v>
      </c>
      <c r="X39" s="126">
        <f>(6/7)*33%</f>
        <v>0.28285714285714286</v>
      </c>
      <c r="Y39" s="124">
        <f t="shared" si="10"/>
        <v>0.8571428571428571</v>
      </c>
      <c r="Z39" s="118" t="s">
        <v>226</v>
      </c>
      <c r="AA39" s="122" t="s">
        <v>225</v>
      </c>
      <c r="AB39" s="100">
        <f t="shared" si="15"/>
        <v>0.67</v>
      </c>
      <c r="AC39" s="113">
        <v>1</v>
      </c>
      <c r="AD39" s="136">
        <f t="shared" si="8"/>
        <v>1</v>
      </c>
      <c r="AE39" s="134" t="s">
        <v>248</v>
      </c>
      <c r="AF39" s="141" t="s">
        <v>249</v>
      </c>
      <c r="AG39" s="158">
        <f t="shared" si="16"/>
        <v>0.84</v>
      </c>
      <c r="AH39" s="148">
        <v>1</v>
      </c>
      <c r="AI39" s="147">
        <v>1</v>
      </c>
      <c r="AJ39" s="134" t="s">
        <v>248</v>
      </c>
      <c r="AK39" s="198" t="s">
        <v>249</v>
      </c>
      <c r="AL39" s="167">
        <f t="shared" si="18"/>
        <v>1</v>
      </c>
      <c r="AM39" s="148">
        <v>1</v>
      </c>
      <c r="AN39" s="194">
        <f t="shared" si="5"/>
        <v>1</v>
      </c>
      <c r="AO39" s="134" t="s">
        <v>248</v>
      </c>
      <c r="AP39" s="198" t="s">
        <v>249</v>
      </c>
      <c r="AQ39" s="167">
        <f t="shared" si="19"/>
        <v>1</v>
      </c>
      <c r="AR39" s="148">
        <v>1</v>
      </c>
      <c r="AS39" s="136">
        <f t="shared" si="9"/>
        <v>1</v>
      </c>
      <c r="AT39" s="157" t="s">
        <v>248</v>
      </c>
      <c r="AU39" s="143"/>
    </row>
    <row r="40" spans="1:49" s="28" customFormat="1" ht="138.75" customHeight="1" thickBot="1" x14ac:dyDescent="0.3">
      <c r="A40" s="38">
        <v>5</v>
      </c>
      <c r="B40" s="39" t="s">
        <v>180</v>
      </c>
      <c r="C40" s="38" t="s">
        <v>181</v>
      </c>
      <c r="D40" s="38" t="s">
        <v>190</v>
      </c>
      <c r="E40" s="39" t="s">
        <v>191</v>
      </c>
      <c r="F40" s="39" t="s">
        <v>141</v>
      </c>
      <c r="G40" s="39" t="s">
        <v>184</v>
      </c>
      <c r="H40" s="39" t="s">
        <v>192</v>
      </c>
      <c r="I40" s="39" t="s">
        <v>193</v>
      </c>
      <c r="J40" s="39" t="s">
        <v>52</v>
      </c>
      <c r="K40" s="39" t="s">
        <v>184</v>
      </c>
      <c r="L40" s="98">
        <v>0.2</v>
      </c>
      <c r="M40" s="98">
        <v>0.4</v>
      </c>
      <c r="N40" s="98">
        <v>0.6</v>
      </c>
      <c r="O40" s="98">
        <v>0.8</v>
      </c>
      <c r="P40" s="99">
        <v>0.8</v>
      </c>
      <c r="Q40" s="42" t="s">
        <v>64</v>
      </c>
      <c r="R40" s="41" t="s">
        <v>186</v>
      </c>
      <c r="S40" s="39" t="s">
        <v>189</v>
      </c>
      <c r="T40" s="30" t="s">
        <v>150</v>
      </c>
      <c r="U40" s="34" t="s">
        <v>188</v>
      </c>
      <c r="V40" s="40" t="s">
        <v>189</v>
      </c>
      <c r="W40" s="101">
        <f t="shared" si="14"/>
        <v>0.2</v>
      </c>
      <c r="X40" s="127">
        <v>0.2</v>
      </c>
      <c r="Y40" s="124">
        <f t="shared" si="10"/>
        <v>1</v>
      </c>
      <c r="Z40" s="118" t="s">
        <v>227</v>
      </c>
      <c r="AA40" s="122" t="s">
        <v>225</v>
      </c>
      <c r="AB40" s="100">
        <f t="shared" si="15"/>
        <v>0.4</v>
      </c>
      <c r="AC40" s="127">
        <v>0.90090000000000003</v>
      </c>
      <c r="AD40" s="124">
        <f t="shared" si="8"/>
        <v>1</v>
      </c>
      <c r="AE40" s="118" t="s">
        <v>250</v>
      </c>
      <c r="AF40" s="141" t="s">
        <v>249</v>
      </c>
      <c r="AG40" s="160">
        <f t="shared" si="16"/>
        <v>0.6</v>
      </c>
      <c r="AH40" s="161">
        <v>0.65690000000000004</v>
      </c>
      <c r="AI40" s="162">
        <v>1</v>
      </c>
      <c r="AJ40" s="163" t="s">
        <v>277</v>
      </c>
      <c r="AK40" s="199" t="s">
        <v>249</v>
      </c>
      <c r="AL40" s="168">
        <f t="shared" si="18"/>
        <v>0.8</v>
      </c>
      <c r="AM40" s="161">
        <v>0.82630000000000003</v>
      </c>
      <c r="AN40" s="195">
        <f t="shared" si="5"/>
        <v>1</v>
      </c>
      <c r="AO40" s="163" t="s">
        <v>310</v>
      </c>
      <c r="AP40" s="199" t="s">
        <v>309</v>
      </c>
      <c r="AQ40" s="168">
        <f t="shared" si="19"/>
        <v>0.8</v>
      </c>
      <c r="AR40" s="161">
        <v>0.82630000000000003</v>
      </c>
      <c r="AS40" s="164">
        <f t="shared" si="9"/>
        <v>1</v>
      </c>
      <c r="AT40" s="165" t="s">
        <v>310</v>
      </c>
      <c r="AU40" s="143"/>
    </row>
    <row r="41" spans="1:49" ht="16.5" thickBot="1" x14ac:dyDescent="0.3">
      <c r="A41" s="233" t="s">
        <v>204</v>
      </c>
      <c r="B41" s="234"/>
      <c r="C41" s="234"/>
      <c r="D41" s="234"/>
      <c r="E41" s="235"/>
      <c r="F41" s="53"/>
      <c r="G41" s="54"/>
      <c r="H41" s="54"/>
      <c r="I41" s="54"/>
      <c r="J41" s="54"/>
      <c r="K41" s="54"/>
      <c r="L41" s="54"/>
      <c r="M41" s="54"/>
      <c r="N41" s="54"/>
      <c r="O41" s="54"/>
      <c r="P41" s="54"/>
      <c r="Q41" s="54"/>
      <c r="R41" s="54"/>
      <c r="S41" s="54"/>
      <c r="T41" s="54"/>
      <c r="U41" s="54"/>
      <c r="V41" s="55"/>
      <c r="W41" s="236"/>
      <c r="X41" s="237"/>
      <c r="Y41" s="112">
        <f>AVERAGE(Y35:Y40)*20%</f>
        <v>0.19285714285714287</v>
      </c>
      <c r="Z41" s="238"/>
      <c r="AA41" s="239"/>
      <c r="AB41" s="240"/>
      <c r="AC41" s="237"/>
      <c r="AD41" s="112">
        <f>AVERAGE(AD35:AD40)*20%</f>
        <v>0.197912</v>
      </c>
      <c r="AE41" s="241"/>
      <c r="AF41" s="242"/>
      <c r="AG41" s="225"/>
      <c r="AH41" s="226"/>
      <c r="AI41" s="145">
        <f>AVERAGE(AI35:AI40)*20%</f>
        <v>0.18807000000000001</v>
      </c>
      <c r="AJ41" s="227"/>
      <c r="AK41" s="228"/>
      <c r="AL41" s="225"/>
      <c r="AM41" s="226"/>
      <c r="AN41" s="145">
        <f>AVERAGE(AN35:AN40)*20%</f>
        <v>0.19710000000000003</v>
      </c>
      <c r="AO41" s="227"/>
      <c r="AP41" s="228"/>
      <c r="AQ41" s="225"/>
      <c r="AR41" s="226"/>
      <c r="AS41" s="145">
        <f>AVERAGE(AS35:AS40)*20%</f>
        <v>0.1961991666666667</v>
      </c>
      <c r="AT41" s="146"/>
      <c r="AU41" s="43"/>
    </row>
    <row r="42" spans="1:49" ht="19.5" thickBot="1" x14ac:dyDescent="0.35">
      <c r="A42" s="243" t="s">
        <v>125</v>
      </c>
      <c r="B42" s="244"/>
      <c r="C42" s="244"/>
      <c r="D42" s="244"/>
      <c r="E42" s="245"/>
      <c r="F42" s="50"/>
      <c r="G42" s="51"/>
      <c r="H42" s="51"/>
      <c r="I42" s="51"/>
      <c r="J42" s="51"/>
      <c r="K42" s="51"/>
      <c r="L42" s="51"/>
      <c r="M42" s="51"/>
      <c r="N42" s="51"/>
      <c r="O42" s="51"/>
      <c r="P42" s="51"/>
      <c r="Q42" s="51"/>
      <c r="R42" s="51"/>
      <c r="S42" s="51"/>
      <c r="T42" s="51"/>
      <c r="U42" s="51"/>
      <c r="V42" s="52"/>
      <c r="W42" s="206"/>
      <c r="X42" s="207"/>
      <c r="Y42" s="128">
        <f>Y34+Y41</f>
        <v>0.96153370606002198</v>
      </c>
      <c r="Z42" s="208"/>
      <c r="AA42" s="209"/>
      <c r="AB42" s="206"/>
      <c r="AC42" s="207"/>
      <c r="AD42" s="128">
        <f>AD34+AD41</f>
        <v>0.95600232057267354</v>
      </c>
      <c r="AE42" s="246"/>
      <c r="AF42" s="247"/>
      <c r="AG42" s="206"/>
      <c r="AH42" s="207"/>
      <c r="AI42" s="128">
        <f>AI34+AI41</f>
        <v>0.96584000000000025</v>
      </c>
      <c r="AJ42" s="208"/>
      <c r="AK42" s="209"/>
      <c r="AL42" s="206"/>
      <c r="AM42" s="207"/>
      <c r="AN42" s="128">
        <f>AN34+AN41</f>
        <v>0.993649645909646</v>
      </c>
      <c r="AO42" s="208"/>
      <c r="AP42" s="209"/>
      <c r="AQ42" s="206"/>
      <c r="AR42" s="207"/>
      <c r="AS42" s="128">
        <f>AS34+AS41</f>
        <v>0.98401812474562478</v>
      </c>
      <c r="AT42" s="123"/>
      <c r="AU42" s="44"/>
    </row>
    <row r="43" spans="1:49" x14ac:dyDescent="0.25">
      <c r="A43" s="1"/>
      <c r="B43" s="1"/>
      <c r="C43" s="1"/>
      <c r="D43" s="1"/>
      <c r="E43" s="1"/>
      <c r="F43" s="1"/>
      <c r="G43" s="1"/>
      <c r="H43" s="1"/>
      <c r="I43" s="1"/>
      <c r="J43" s="1"/>
      <c r="K43" s="1"/>
      <c r="L43" s="1"/>
      <c r="M43" s="1"/>
      <c r="N43" s="1"/>
      <c r="O43" s="1"/>
      <c r="P43" s="1"/>
      <c r="Q43" s="1"/>
      <c r="R43" s="1"/>
      <c r="S43" s="1"/>
      <c r="T43" s="1"/>
      <c r="U43" s="1"/>
      <c r="V43" s="1"/>
      <c r="W43" s="1"/>
      <c r="X43" s="1"/>
      <c r="Y43" s="1"/>
      <c r="Z43" s="115"/>
      <c r="AA43" s="115"/>
      <c r="AB43" s="1"/>
      <c r="AC43" s="1"/>
      <c r="AD43" s="45"/>
      <c r="AE43" s="114"/>
      <c r="AF43" s="114"/>
      <c r="AG43" s="1"/>
      <c r="AH43" s="1"/>
      <c r="AI43" s="1"/>
      <c r="AJ43" s="1"/>
      <c r="AK43" s="189"/>
      <c r="AL43" s="1"/>
      <c r="AM43" s="1"/>
      <c r="AN43" s="1"/>
      <c r="AO43" s="1"/>
      <c r="AP43" s="1"/>
      <c r="AQ43" s="1"/>
      <c r="AR43" s="1"/>
      <c r="AS43" s="1"/>
      <c r="AT43" s="114"/>
      <c r="AU43" s="1"/>
      <c r="AV43" s="1"/>
      <c r="AW43" s="1"/>
    </row>
    <row r="44" spans="1:49" x14ac:dyDescent="0.25">
      <c r="A44" s="1"/>
      <c r="B44" s="1"/>
      <c r="C44" s="1"/>
      <c r="D44" s="1"/>
      <c r="E44" s="46"/>
      <c r="F44" s="1"/>
      <c r="G44" s="1"/>
      <c r="H44" s="1"/>
      <c r="I44" s="1"/>
      <c r="J44" s="1"/>
      <c r="K44" s="1"/>
      <c r="L44" s="1"/>
      <c r="M44" s="1"/>
      <c r="N44" s="1"/>
      <c r="O44" s="1"/>
      <c r="P44" s="1"/>
      <c r="Q44" s="1"/>
      <c r="R44" s="1"/>
      <c r="S44" s="1"/>
      <c r="T44" s="1"/>
      <c r="U44" s="1"/>
      <c r="V44" s="1"/>
      <c r="W44" s="1"/>
      <c r="X44" s="1"/>
      <c r="Y44" s="1"/>
      <c r="Z44" s="115"/>
      <c r="AA44" s="115"/>
      <c r="AB44" s="1"/>
      <c r="AC44" s="1"/>
      <c r="AD44" s="1"/>
      <c r="AE44" s="114"/>
      <c r="AF44" s="114"/>
      <c r="AG44" s="1"/>
      <c r="AH44" s="1"/>
      <c r="AI44" s="1"/>
      <c r="AJ44" s="1"/>
      <c r="AK44" s="189"/>
      <c r="AL44" s="1"/>
      <c r="AM44" s="1"/>
      <c r="AN44" s="1"/>
      <c r="AO44" s="1"/>
      <c r="AP44" s="1"/>
      <c r="AQ44" s="1"/>
      <c r="AR44" s="1"/>
      <c r="AS44" s="1"/>
      <c r="AT44" s="114"/>
      <c r="AU44" s="1"/>
      <c r="AV44" s="1"/>
      <c r="AW44" s="1"/>
    </row>
  </sheetData>
  <mergeCells count="99">
    <mergeCell ref="G13:H13"/>
    <mergeCell ref="I13:M13"/>
    <mergeCell ref="G14:H14"/>
    <mergeCell ref="I14:M14"/>
    <mergeCell ref="AC1:AC2"/>
    <mergeCell ref="A1:M1"/>
    <mergeCell ref="N1:R2"/>
    <mergeCell ref="S1:S2"/>
    <mergeCell ref="T1:T2"/>
    <mergeCell ref="U1:U2"/>
    <mergeCell ref="V1:V2"/>
    <mergeCell ref="X1:X2"/>
    <mergeCell ref="Y1:Y2"/>
    <mergeCell ref="Z1:Z2"/>
    <mergeCell ref="AA1:AA2"/>
    <mergeCell ref="AB1:AB2"/>
    <mergeCell ref="AW1:AW2"/>
    <mergeCell ref="A2:M2"/>
    <mergeCell ref="A3:R3"/>
    <mergeCell ref="A4:R4"/>
    <mergeCell ref="A6:B12"/>
    <mergeCell ref="C6:E12"/>
    <mergeCell ref="F6:M6"/>
    <mergeCell ref="I7:M7"/>
    <mergeCell ref="I8:M8"/>
    <mergeCell ref="AP1:AP2"/>
    <mergeCell ref="AQ1:AQ2"/>
    <mergeCell ref="AR1:AR2"/>
    <mergeCell ref="AS1:AS2"/>
    <mergeCell ref="AT1:AT2"/>
    <mergeCell ref="AU1:AU2"/>
    <mergeCell ref="AJ1:AJ2"/>
    <mergeCell ref="A16:B18"/>
    <mergeCell ref="C16:C19"/>
    <mergeCell ref="D16:F18"/>
    <mergeCell ref="G16:Q18"/>
    <mergeCell ref="AV1:AV2"/>
    <mergeCell ref="AK1:AK2"/>
    <mergeCell ref="AL1:AL2"/>
    <mergeCell ref="AM1:AM2"/>
    <mergeCell ref="AN1:AN2"/>
    <mergeCell ref="AO1:AO2"/>
    <mergeCell ref="AD1:AD2"/>
    <mergeCell ref="AE1:AE2"/>
    <mergeCell ref="AF1:AF2"/>
    <mergeCell ref="AG1:AG2"/>
    <mergeCell ref="AH1:AH2"/>
    <mergeCell ref="AI1:AI2"/>
    <mergeCell ref="AQ17:AT18"/>
    <mergeCell ref="A34:E34"/>
    <mergeCell ref="W34:X34"/>
    <mergeCell ref="Z34:AA34"/>
    <mergeCell ref="AB34:AC34"/>
    <mergeCell ref="AE34:AF34"/>
    <mergeCell ref="AG34:AH34"/>
    <mergeCell ref="AJ34:AK34"/>
    <mergeCell ref="AL34:AM34"/>
    <mergeCell ref="R16:V18"/>
    <mergeCell ref="W16:AA16"/>
    <mergeCell ref="AB16:AF16"/>
    <mergeCell ref="AG16:AK16"/>
    <mergeCell ref="AL16:AP16"/>
    <mergeCell ref="AQ16:AT16"/>
    <mergeCell ref="W17:AA18"/>
    <mergeCell ref="A42:E42"/>
    <mergeCell ref="W42:X42"/>
    <mergeCell ref="Z42:AA42"/>
    <mergeCell ref="AB42:AC42"/>
    <mergeCell ref="AE42:AF42"/>
    <mergeCell ref="AO34:AP34"/>
    <mergeCell ref="AQ34:AR34"/>
    <mergeCell ref="A41:E41"/>
    <mergeCell ref="W41:X41"/>
    <mergeCell ref="Z41:AA41"/>
    <mergeCell ref="AB41:AC41"/>
    <mergeCell ref="AE41:AF41"/>
    <mergeCell ref="AG41:AH41"/>
    <mergeCell ref="AJ41:AK41"/>
    <mergeCell ref="AO42:AP42"/>
    <mergeCell ref="AQ42:AR42"/>
    <mergeCell ref="AL41:AM41"/>
    <mergeCell ref="AO41:AP41"/>
    <mergeCell ref="AQ41:AR41"/>
    <mergeCell ref="G8:H8"/>
    <mergeCell ref="G7:H7"/>
    <mergeCell ref="G11:H11"/>
    <mergeCell ref="G12:H12"/>
    <mergeCell ref="AL42:AM42"/>
    <mergeCell ref="AG42:AH42"/>
    <mergeCell ref="AJ42:AK42"/>
    <mergeCell ref="AB17:AF18"/>
    <mergeCell ref="AG17:AK18"/>
    <mergeCell ref="AL17:AP18"/>
    <mergeCell ref="I11:M11"/>
    <mergeCell ref="I12:M12"/>
    <mergeCell ref="G9:H9"/>
    <mergeCell ref="I9:M9"/>
    <mergeCell ref="G10:H10"/>
    <mergeCell ref="I10:M10"/>
  </mergeCells>
  <dataValidations disablePrompts="1" count="1">
    <dataValidation allowBlank="1" showInputMessage="1" showErrorMessage="1" error="Escriba un texto " promptTitle="Cualquier contenido" sqref="F25 F28 F31:F33" xr:uid="{7601E978-735A-419A-989B-FE7BD4F6EA56}"/>
  </dataValidation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376DF3B08D03B34B91F992FA5829B101" ma:contentTypeVersion="13" ma:contentTypeDescription="Crear nuevo documento." ma:contentTypeScope="" ma:versionID="cc955f964cef0544bbbbbbae69fb9f1f">
  <xsd:schema xmlns:xsd="http://www.w3.org/2001/XMLSchema" xmlns:xs="http://www.w3.org/2001/XMLSchema" xmlns:p="http://schemas.microsoft.com/office/2006/metadata/properties" xmlns:ns3="918d46ae-bc80-4b93-8345-0c7a35c27299" xmlns:ns4="5074ac74-b766-45bb-bfb7-2b9c165faf29" targetNamespace="http://schemas.microsoft.com/office/2006/metadata/properties" ma:root="true" ma:fieldsID="52adc75e7b8f0af577385e638f7f2ee5" ns3:_="" ns4:_="">
    <xsd:import namespace="918d46ae-bc80-4b93-8345-0c7a35c27299"/>
    <xsd:import namespace="5074ac74-b766-45bb-bfb7-2b9c165faf29"/>
    <xsd:element name="properties">
      <xsd:complexType>
        <xsd:sequence>
          <xsd:element name="documentManagement">
            <xsd:complexType>
              <xsd:all>
                <xsd:element ref="ns3:MediaServiceMetadata" minOccurs="0"/>
                <xsd:element ref="ns3:MediaServiceFastMetadata" minOccurs="0"/>
                <xsd:element ref="ns3:MediaServiceDateTaken"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18d46ae-bc80-4b93-8345-0c7a35c27299"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DateTaken" ma:index="10" nillable="true" ma:displayName="MediaServiceDateTaken" ma:description="" ma:hidden="true" ma:internalName="MediaServiceDateTaken" ma:readOnly="true">
      <xsd:simpleType>
        <xsd:restriction base="dms:Text"/>
      </xsd:simpleType>
    </xsd:element>
    <xsd:element name="MediaServiceAutoTags" ma:index="14" nillable="true" ma:displayName="MediaServiceAutoTags" ma:description="" ma:internalName="MediaServiceAutoTags" ma:readOnly="true">
      <xsd:simpleType>
        <xsd:restriction base="dms:Text"/>
      </xsd:simpleType>
    </xsd:element>
    <xsd:element name="MediaServiceOCR" ma:index="15" nillable="true" ma:displayName="MediaServiceOCR"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5074ac74-b766-45bb-bfb7-2b9c165faf29" elementFormDefault="qualified">
    <xsd:import namespace="http://schemas.microsoft.com/office/2006/documentManagement/types"/>
    <xsd:import namespace="http://schemas.microsoft.com/office/infopath/2007/PartnerControls"/>
    <xsd:element name="SharedWithUsers" ma:index="11"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Detalles de uso compartido" ma:description="" ma:internalName="SharedWithDetails" ma:readOnly="true">
      <xsd:simpleType>
        <xsd:restriction base="dms:Note">
          <xsd:maxLength value="255"/>
        </xsd:restriction>
      </xsd:simpleType>
    </xsd:element>
    <xsd:element name="SharingHintHash" ma:index="13" nillable="true" ma:displayName="Hash de la sugerencia para compartir" ma:description=""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201A0DD-42A1-4B91-BE5F-8433EFB5AED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18d46ae-bc80-4b93-8345-0c7a35c27299"/>
    <ds:schemaRef ds:uri="5074ac74-b766-45bb-bfb7-2b9c165faf2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C77369E-AE28-4DD1-97BD-D1E092F04384}">
  <ds:schemaRefs>
    <ds:schemaRef ds:uri="5074ac74-b766-45bb-bfb7-2b9c165faf29"/>
    <ds:schemaRef ds:uri="http://purl.org/dc/dcmitype/"/>
    <ds:schemaRef ds:uri="http://purl.org/dc/terms/"/>
    <ds:schemaRef ds:uri="http://schemas.microsoft.com/office/2006/metadata/properties"/>
    <ds:schemaRef ds:uri="http://schemas.microsoft.com/office/2006/documentManagement/types"/>
    <ds:schemaRef ds:uri="http://schemas.microsoft.com/office/infopath/2007/PartnerControls"/>
    <ds:schemaRef ds:uri="http://www.w3.org/XML/1998/namespace"/>
    <ds:schemaRef ds:uri="http://schemas.openxmlformats.org/package/2006/metadata/core-properties"/>
    <ds:schemaRef ds:uri="918d46ae-bc80-4b93-8345-0c7a35c27299"/>
    <ds:schemaRef ds:uri="http://purl.org/dc/elements/1.1/"/>
  </ds:schemaRefs>
</ds:datastoreItem>
</file>

<file path=customXml/itemProps3.xml><?xml version="1.0" encoding="utf-8"?>
<ds:datastoreItem xmlns:ds="http://schemas.openxmlformats.org/officeDocument/2006/customXml" ds:itemID="{75348804-F9F2-4846-BA87-C2B128F46D3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Elizabeth Niño González</dc:creator>
  <cp:lastModifiedBy>Yamile Espinosa Galindo</cp:lastModifiedBy>
  <dcterms:created xsi:type="dcterms:W3CDTF">2021-12-02T18:50:00Z</dcterms:created>
  <dcterms:modified xsi:type="dcterms:W3CDTF">2023-01-30T13:58:58Z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0x010100376DF3B08D03B34B91F992FA5829B101</vt:lpwstr>
  </property>
</Properties>
</file>