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gobiernobogota-my.sharepoint.com/personal/yamile_espinosa_gobiernobogota_gov_co/Documents/VIGENCIA 2021/PLANES GESTION 2021/Alcaldías Locales/OTROS DOCUMENTOS/IV TRIMESTRE/Publicacion_marzo 2022/"/>
    </mc:Choice>
  </mc:AlternateContent>
  <xr:revisionPtr revIDLastSave="22" documentId="8_{8B58CB70-B977-4DE1-BFFA-7E50B139D2A7}" xr6:coauthVersionLast="47" xr6:coauthVersionMax="47" xr10:uidLastSave="{C2D6E1E3-DBCE-42E2-9847-5B20AAB2FCA7}"/>
  <workbookProtection workbookAlgorithmName="SHA-512" workbookHashValue="Ordx/Kc6Hccf6twhOUhB2V6KVdpQ3c74V3Q/gq7qQBVMN2Nqreav9TIISiv+ASvP5A83CxypFcbLLLLRQc7GWw==" workbookSaltValue="iIYrH26SGnDTlKFc4E4pNA==" workbookSpinCount="100000" lockStructure="1"/>
  <bookViews>
    <workbookView xWindow="-120" yWindow="-120" windowWidth="29040" windowHeight="15840" xr2:uid="{82425007-B10C-4B30-B14E-E133B79C6502}"/>
  </bookViews>
  <sheets>
    <sheet name="2021 Puente Aranda" sheetId="1" r:id="rId1"/>
  </sheets>
  <definedNames>
    <definedName name="_xlnm._FilterDatabase" localSheetId="0" hidden="1">'2021 Puente Aranda'!$A$15:$AS$40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Q24" i="1" l="1"/>
  <c r="AR24" i="1" s="1"/>
  <c r="AQ25" i="1"/>
  <c r="AR25" i="1" s="1"/>
  <c r="AQ23" i="1"/>
  <c r="AQ36" i="1"/>
  <c r="AR36" i="1" s="1"/>
  <c r="AQ34" i="1"/>
  <c r="AR34" i="1" s="1"/>
  <c r="AM38" i="1"/>
  <c r="AM36" i="1"/>
  <c r="AQ32" i="1"/>
  <c r="AR32" i="1" s="1"/>
  <c r="AQ31" i="1"/>
  <c r="AQ30" i="1"/>
  <c r="AQ29" i="1"/>
  <c r="AQ28" i="1"/>
  <c r="AQ27" i="1"/>
  <c r="AR27" i="1" s="1"/>
  <c r="AQ26" i="1"/>
  <c r="AR26" i="1"/>
  <c r="AR21" i="1"/>
  <c r="AR17" i="1"/>
  <c r="AM22" i="1"/>
  <c r="AM21" i="1"/>
  <c r="AM18" i="1"/>
  <c r="AH39" i="1"/>
  <c r="AK32" i="1"/>
  <c r="AM32" i="1" s="1"/>
  <c r="AK31" i="1"/>
  <c r="AM31" i="1" s="1"/>
  <c r="AK30" i="1"/>
  <c r="AM30" i="1" s="1"/>
  <c r="AK29" i="1"/>
  <c r="AM29" i="1" s="1"/>
  <c r="AK28" i="1"/>
  <c r="AM28" i="1" s="1"/>
  <c r="AK27" i="1"/>
  <c r="AM27" i="1" s="1"/>
  <c r="AK26" i="1"/>
  <c r="AM26" i="1" s="1"/>
  <c r="AK25" i="1"/>
  <c r="AM25" i="1" s="1"/>
  <c r="AK24" i="1"/>
  <c r="AM24" i="1" s="1"/>
  <c r="AK23" i="1"/>
  <c r="AM23" i="1" s="1"/>
  <c r="AK22" i="1"/>
  <c r="AK21" i="1"/>
  <c r="AK20" i="1"/>
  <c r="AM20" i="1" s="1"/>
  <c r="AK19" i="1"/>
  <c r="AM19" i="1" s="1"/>
  <c r="AK18" i="1"/>
  <c r="AK17" i="1"/>
  <c r="AM17" i="1" s="1"/>
  <c r="AF32" i="1"/>
  <c r="AH32" i="1"/>
  <c r="AF31" i="1"/>
  <c r="AH31" i="1"/>
  <c r="AF30" i="1"/>
  <c r="AH30" i="1" s="1"/>
  <c r="AF29" i="1"/>
  <c r="AH29" i="1"/>
  <c r="AF28" i="1"/>
  <c r="AH28" i="1"/>
  <c r="AF27" i="1"/>
  <c r="AH27" i="1"/>
  <c r="AF26" i="1"/>
  <c r="AH26" i="1" s="1"/>
  <c r="AF25" i="1"/>
  <c r="AH25" i="1"/>
  <c r="AF24" i="1"/>
  <c r="AH24" i="1"/>
  <c r="AF23" i="1"/>
  <c r="AH23" i="1"/>
  <c r="AF22" i="1"/>
  <c r="AH22" i="1" s="1"/>
  <c r="AF21" i="1"/>
  <c r="AH21" i="1"/>
  <c r="AF20" i="1"/>
  <c r="AH20" i="1"/>
  <c r="AF19" i="1"/>
  <c r="AH19" i="1"/>
  <c r="AF18" i="1"/>
  <c r="AH18" i="1" s="1"/>
  <c r="AF17" i="1"/>
  <c r="AB38" i="1"/>
  <c r="AB35" i="1"/>
  <c r="AQ35" i="1"/>
  <c r="AP25" i="1"/>
  <c r="AP24" i="1"/>
  <c r="AP23" i="1"/>
  <c r="AR23" i="1" s="1"/>
  <c r="AP22" i="1"/>
  <c r="AR22" i="1" s="1"/>
  <c r="AP21" i="1"/>
  <c r="AP20" i="1"/>
  <c r="AR20" i="1" s="1"/>
  <c r="AP19" i="1"/>
  <c r="AR19" i="1" s="1"/>
  <c r="AP18" i="1"/>
  <c r="AR18" i="1" s="1"/>
  <c r="AP17" i="1"/>
  <c r="V23" i="1"/>
  <c r="X23" i="1"/>
  <c r="X39" i="1"/>
  <c r="AF37" i="1"/>
  <c r="AA37" i="1"/>
  <c r="AC37" i="1" s="1"/>
  <c r="AP36" i="1"/>
  <c r="AK36" i="1"/>
  <c r="AF36" i="1"/>
  <c r="AA36" i="1"/>
  <c r="AC36" i="1" s="1"/>
  <c r="AK34" i="1"/>
  <c r="AM34" i="1" s="1"/>
  <c r="AF34" i="1"/>
  <c r="AA34" i="1"/>
  <c r="AC34" i="1" s="1"/>
  <c r="AA17" i="1"/>
  <c r="AP16" i="1"/>
  <c r="AR16" i="1" s="1"/>
  <c r="AK16" i="1"/>
  <c r="AM16" i="1" s="1"/>
  <c r="AF16" i="1"/>
  <c r="AH16" i="1" s="1"/>
  <c r="AA16" i="1"/>
  <c r="AC16" i="1"/>
  <c r="E31" i="1"/>
  <c r="E30" i="1"/>
  <c r="E29" i="1"/>
  <c r="E28" i="1"/>
  <c r="E27" i="1"/>
  <c r="E26" i="1"/>
  <c r="E25" i="1"/>
  <c r="E24" i="1"/>
  <c r="E23" i="1"/>
  <c r="E22" i="1"/>
  <c r="E21" i="1"/>
  <c r="E20" i="1"/>
  <c r="E19" i="1"/>
  <c r="E18" i="1"/>
  <c r="E17" i="1"/>
  <c r="E16" i="1"/>
  <c r="E33" i="1" s="1"/>
  <c r="E32" i="1"/>
  <c r="P32" i="1"/>
  <c r="AP32" i="1"/>
  <c r="P31" i="1"/>
  <c r="AP31" i="1"/>
  <c r="AR31" i="1" s="1"/>
  <c r="P30" i="1"/>
  <c r="AP30" i="1"/>
  <c r="AR30" i="1" s="1"/>
  <c r="P29" i="1"/>
  <c r="AP29" i="1" s="1"/>
  <c r="P28" i="1"/>
  <c r="AP28" i="1"/>
  <c r="AR28" i="1" s="1"/>
  <c r="P27" i="1"/>
  <c r="AP27" i="1"/>
  <c r="P26" i="1"/>
  <c r="AP26" i="1"/>
  <c r="L39" i="1"/>
  <c r="P39" i="1"/>
  <c r="O39" i="1"/>
  <c r="N39" i="1"/>
  <c r="M39" i="1"/>
  <c r="M40" i="1" s="1"/>
  <c r="AP38" i="1"/>
  <c r="AR38" i="1" s="1"/>
  <c r="AP35" i="1"/>
  <c r="AR35" i="1"/>
  <c r="AK35" i="1"/>
  <c r="AM35" i="1" s="1"/>
  <c r="AF38" i="1"/>
  <c r="AF35" i="1"/>
  <c r="AA38" i="1"/>
  <c r="AC38" i="1"/>
  <c r="AA35" i="1"/>
  <c r="AC35" i="1"/>
  <c r="AA32" i="1"/>
  <c r="AC32" i="1" s="1"/>
  <c r="AA31" i="1"/>
  <c r="AC31" i="1" s="1"/>
  <c r="AA30" i="1"/>
  <c r="AC30" i="1" s="1"/>
  <c r="AA29" i="1"/>
  <c r="AC29" i="1"/>
  <c r="AA28" i="1"/>
  <c r="AC28" i="1" s="1"/>
  <c r="AA27" i="1"/>
  <c r="AC27" i="1" s="1"/>
  <c r="AA26" i="1"/>
  <c r="AC26" i="1" s="1"/>
  <c r="AA25" i="1"/>
  <c r="AC25" i="1"/>
  <c r="AA24" i="1"/>
  <c r="AC24" i="1" s="1"/>
  <c r="AA23" i="1"/>
  <c r="AC23" i="1" s="1"/>
  <c r="AA22" i="1"/>
  <c r="AC22" i="1" s="1"/>
  <c r="AA21" i="1"/>
  <c r="AC21" i="1"/>
  <c r="AA20" i="1"/>
  <c r="AC20" i="1" s="1"/>
  <c r="AA19" i="1"/>
  <c r="AC19" i="1" s="1"/>
  <c r="AA18" i="1"/>
  <c r="AC18" i="1" s="1"/>
  <c r="V38" i="1"/>
  <c r="V35" i="1"/>
  <c r="V32" i="1"/>
  <c r="V31" i="1"/>
  <c r="V30" i="1"/>
  <c r="V29" i="1"/>
  <c r="X29" i="1"/>
  <c r="V28" i="1"/>
  <c r="X28" i="1"/>
  <c r="V27" i="1"/>
  <c r="X27" i="1" s="1"/>
  <c r="V26" i="1"/>
  <c r="V25" i="1"/>
  <c r="X25" i="1" s="1"/>
  <c r="V24" i="1"/>
  <c r="X24" i="1" s="1"/>
  <c r="V22" i="1"/>
  <c r="V21" i="1"/>
  <c r="V20" i="1"/>
  <c r="V19" i="1"/>
  <c r="X19" i="1"/>
  <c r="V18" i="1"/>
  <c r="E39" i="1"/>
  <c r="L40" i="1" s="1"/>
  <c r="N40" i="1"/>
  <c r="AC39" i="1" l="1"/>
  <c r="X33" i="1"/>
  <c r="X40" i="1" s="1"/>
  <c r="AC33" i="1"/>
  <c r="AM39" i="1"/>
  <c r="AH33" i="1"/>
  <c r="AH40" i="1" s="1"/>
  <c r="AR39" i="1"/>
  <c r="AM33" i="1"/>
  <c r="AM40" i="1" s="1"/>
  <c r="AR29" i="1"/>
  <c r="AR33" i="1"/>
  <c r="AR40" i="1" s="1"/>
  <c r="E40" i="1"/>
  <c r="O40" i="1"/>
  <c r="P40" i="1"/>
  <c r="AC40" i="1" l="1"/>
</calcChain>
</file>

<file path=xl/sharedStrings.xml><?xml version="1.0" encoding="utf-8"?>
<sst xmlns="http://schemas.openxmlformats.org/spreadsheetml/2006/main" count="587" uniqueCount="329">
  <si>
    <t>ALCALDÍA LOCAL DE PUENTE ARANDA</t>
  </si>
  <si>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4
</t>
    </r>
    <r>
      <rPr>
        <b/>
        <sz val="11"/>
        <color theme="1"/>
        <rFont val="Calibri Light"/>
        <family val="2"/>
        <scheme val="major"/>
      </rPr>
      <t xml:space="preserve">Vigencia desde: </t>
    </r>
    <r>
      <rPr>
        <sz val="11"/>
        <color theme="1"/>
        <rFont val="Calibri Light"/>
        <family val="2"/>
        <scheme val="major"/>
      </rPr>
      <t xml:space="preserve">25 de enero de 2021
</t>
    </r>
    <r>
      <rPr>
        <b/>
        <sz val="11"/>
        <color theme="1"/>
        <rFont val="Calibri Light"/>
        <family val="2"/>
        <scheme val="major"/>
      </rPr>
      <t>Caso HOLA: 150917</t>
    </r>
  </si>
  <si>
    <t>VIGENCIA DE LA PLANEACIÓN 2021</t>
  </si>
  <si>
    <t>PROCESOS ASOCIADOS</t>
  </si>
  <si>
    <t>Gestión Pública Territorial
Gestión Corporativa Institucional
Inspección, Vigilancia y Control
Servicio a la Ciudadanía
Planeación Institucional
Comunicación Estratégica</t>
  </si>
  <si>
    <t>CONTROL DE CAMBIOS</t>
  </si>
  <si>
    <t>VERSIÓN</t>
  </si>
  <si>
    <t>FECHA</t>
  </si>
  <si>
    <t>DESCRIPCIÓN DE LA MODIFICACIÓN</t>
  </si>
  <si>
    <t>29 de enero de 2021</t>
  </si>
  <si>
    <t>Publicación del plan de gestión aprobado. Caso HOLA: 151255</t>
  </si>
  <si>
    <t>28 de abril de 2021</t>
  </si>
  <si>
    <t>Para el primer trimestre de la vigencia 2021, el plan de gestión de la Alcaldía Local alcanzó un nivel de desempeño del 81% de acuerdo con lo programado, y del 34% acumulado para la vigencia. 
Se actualiza el entregable de las metas 10, 12 y 14, para que sea coherente con la meta. Se actualiza el indicador de la meta transversal de “Mantener el 100% de las acciones de mejora asignadas al proceso/Alcaldía con relación a planes de mejoramiento interno documentadas y vigentes”, agregando uno (1) a la fórmula con el fin de restar la proporción de acciones de mejora con vencimientos. Se numera las metas.</t>
  </si>
  <si>
    <t>30 de julio de 2021</t>
  </si>
  <si>
    <t>Para el segundo trimestre de la vigencia 2021, el plan de gestión de la Alcaldía Local alcanzó un nivel de desempeño del 88,77% de acuerdo con lo programado, y del 51,73% acumulado para la vigencia. Se ajusta el resultado de las metas 8, 9 y 10 del I trimestre acorde con la ejecución.</t>
  </si>
  <si>
    <t>3 de noviembre de 2021</t>
  </si>
  <si>
    <t xml:space="preserve">Para el tercer trimestre de la vigencia 2021, el plan de gestión de la Alcaldía Local alcanzó un nivel de desempeño del 95,92% de acuerdo con lo programado, y del 72,56% acumulado para la vigencia. </t>
  </si>
  <si>
    <t>PLAN ESTRATÉGICO INSTITUCIONAL</t>
  </si>
  <si>
    <t>PROCESO</t>
  </si>
  <si>
    <t>PROGRAMACIÓN DE LA VIGENCIA</t>
  </si>
  <si>
    <t>INDICADOR</t>
  </si>
  <si>
    <t>SEGUIMIENTO PLANES DE GESTIÓN DE LA ALCALDÍA LOCAL</t>
  </si>
  <si>
    <t>SEGUIMIENTO PLAN GESTIÓN PROCESOS ALCALDÍA LOCAL</t>
  </si>
  <si>
    <t xml:space="preserve">I TRIMESTRE </t>
  </si>
  <si>
    <t xml:space="preserve">II TRIMESTRE </t>
  </si>
  <si>
    <t xml:space="preserve">III TRIMESTRE </t>
  </si>
  <si>
    <t xml:space="preserve">IV TRIMESTRE </t>
  </si>
  <si>
    <t>EVALUACIÓN FINAL PLAN DE GESTIÓN</t>
  </si>
  <si>
    <t>No OE</t>
  </si>
  <si>
    <t>OBJETIVO ESTRATÉGICO</t>
  </si>
  <si>
    <t>META PLAN DE GESTIÓN VIGENCIA</t>
  </si>
  <si>
    <t>PONDERACIÓN DE LA META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</si>
  <si>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</si>
  <si>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</si>
  <si>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</si>
  <si>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</si>
  <si>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</si>
  <si>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</si>
  <si>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</si>
  <si>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</si>
  <si>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</si>
  <si>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</si>
  <si>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</si>
  <si>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</si>
  <si>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</si>
  <si>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</si>
  <si>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ACTIVIDAD</t>
  </si>
  <si>
    <t>MÉTODO DE VERIFICACIÓN PARA EL SEGUIMIENTO</t>
  </si>
  <si>
    <t>PROGRAMADO</t>
  </si>
  <si>
    <t>EJECUTADO</t>
  </si>
  <si>
    <t>RESULTADO DE LA MEDICIÓN</t>
  </si>
  <si>
    <t>ANÁLISIS DE AVANCE</t>
  </si>
  <si>
    <t>MEDIO DE VERIFICACIÓN</t>
  </si>
  <si>
    <t>ANÁLISIS DE RESULTADO</t>
  </si>
  <si>
    <t>Realizar acciones enfocadas al fortalecimiento de la gobernabilidad democrática local</t>
  </si>
  <si>
    <t>Gestión pública territorial local</t>
  </si>
  <si>
    <r>
      <t xml:space="preserve">1. Cumplir el </t>
    </r>
    <r>
      <rPr>
        <b/>
        <sz val="11"/>
        <color theme="1"/>
        <rFont val="Calibri Light"/>
        <family val="2"/>
        <scheme val="major"/>
      </rPr>
      <t>10%</t>
    </r>
    <r>
      <rPr>
        <sz val="11"/>
        <color theme="1"/>
        <rFont val="Calibri Light"/>
        <family val="2"/>
        <scheme val="major"/>
      </rPr>
      <t xml:space="preserve"> de las metas del Plan de Desarrollo Local (metas entregadas)</t>
    </r>
  </si>
  <si>
    <t>RETADORA (MEJORA)</t>
  </si>
  <si>
    <t>Porcentaje de cumplimiento metas Plan de Desarrollo Local</t>
  </si>
  <si>
    <t>Porcentaje de avance acumulado en cumplimiento de metas Plan de Desarrollo Local (metas entregadas)</t>
  </si>
  <si>
    <t>Creciente</t>
  </si>
  <si>
    <t>PORCENTAJE</t>
  </si>
  <si>
    <t xml:space="preserve">Efectividad </t>
  </si>
  <si>
    <t>Reporte trimestral de avance del Plan de Desarrollo Local - PDL</t>
  </si>
  <si>
    <t>MUSI</t>
  </si>
  <si>
    <t>Alcaldía Local</t>
  </si>
  <si>
    <t>Matriz MUSI</t>
  </si>
  <si>
    <t>No programada</t>
  </si>
  <si>
    <t>No programada para el I Trimestre de 2021</t>
  </si>
  <si>
    <t>El avance de la meta corresponde al valor del primer trimestre de 2021, por cuanto esta información es reportada oficialmente por la Dirección de Planes de Desarrollo y Fortalecimiento Local de la Secretaria Distrital de Planeación, a través de la Matriz Unificada de Seguimiento a la Inversión MUSI, y teniendo en cuenta los tiempos de reporte y cierre de la revisión de los planes de gestión en la Secretaría de Gobierno, no es posible contar oportunamente con la información correspondiente al II trimestre de 2021. Esta medición refleja el avance con corte al primer trimestre de esta vigencia sobre el avance físico de las metas del plan de desarrollo local.  Para el primer trimestre, la Alcaldía Local alcanzó un avance del 2%</t>
  </si>
  <si>
    <t>Reporte de ejecución de la meta aportado por la DGDL proveniente de la MUSI</t>
  </si>
  <si>
    <t>El avance de metas entregado es una información que se reporta oficialmente por la Dirección de Planes de Desarrollo y Fortalecimiento Local de la Secretaria Distrital de Planeación, a través de la Matriz Unificada de Seguimiento a la Inversión MUSI, disponible en la página web de la SDP y  se reportan los datos al corte del segundo trimestre (junio 30 del 2021).</t>
  </si>
  <si>
    <t>Reporte DGDL, MUSI</t>
  </si>
  <si>
    <r>
      <t xml:space="preserve">2. Incrementar en </t>
    </r>
    <r>
      <rPr>
        <b/>
        <sz val="11"/>
        <color theme="1"/>
        <rFont val="Calibri Light"/>
        <family val="2"/>
        <scheme val="major"/>
      </rPr>
      <t xml:space="preserve">15% </t>
    </r>
    <r>
      <rPr>
        <sz val="11"/>
        <color theme="1"/>
        <rFont val="Calibri Light"/>
        <family val="2"/>
        <scheme val="major"/>
      </rPr>
      <t>la participación efectiva la ciudadanía  votantes) en los ejercicios de presupuestos participativos Fase II con respecto al año anterior</t>
    </r>
  </si>
  <si>
    <t>Porcentaje de aumento de votantes en presupuestos participativos</t>
  </si>
  <si>
    <t>((Número de votantes en presupuestos participativos vigencia 2021/Número de votantes en presupuestos participativos vigencia 2020)-1)*100</t>
  </si>
  <si>
    <t>ND</t>
  </si>
  <si>
    <t>Constante</t>
  </si>
  <si>
    <t>Registro consolidado de votantes en presupuestos participativos Fase II</t>
  </si>
  <si>
    <t>Plataforma Gobierno Abierto para Bogotá
Acta de acuerdo participativo</t>
  </si>
  <si>
    <t>Informe consolidado de votantes Fase II</t>
  </si>
  <si>
    <t>No programada para el II trimestre de 2021</t>
  </si>
  <si>
    <t>META NO PROGRAMADA</t>
  </si>
  <si>
    <t>Reporte DGL</t>
  </si>
  <si>
    <r>
      <t xml:space="preserve">3. Lograr que el </t>
    </r>
    <r>
      <rPr>
        <b/>
        <sz val="11"/>
        <color theme="1"/>
        <rFont val="Calibri Light"/>
        <family val="2"/>
        <scheme val="major"/>
      </rPr>
      <t xml:space="preserve">100% </t>
    </r>
    <r>
      <rPr>
        <sz val="11"/>
        <color theme="1"/>
        <rFont val="Calibri Light"/>
        <family val="2"/>
        <scheme val="major"/>
      </rPr>
      <t xml:space="preserve"> de las propuestas ganadoras de  presupuestos participativos (Fase II) cuenten con todos los recursos comprometidos en la vigencia.</t>
    </r>
  </si>
  <si>
    <t>GESTIÓN</t>
  </si>
  <si>
    <t>Porcentaje de ejecución propuestas ganadoras de presupuestos participativos</t>
  </si>
  <si>
    <t>(Número de propuestas ganadoras ejecutadas en la vigencia / Número total de propuestas ganadoras)*100</t>
  </si>
  <si>
    <t>Reporte de recursos comprometidos y con Registro Presupuestal</t>
  </si>
  <si>
    <t>Plataforma Gobierno Abierto para Bogotá
Acta de acuerdo participativo
BOGDATA</t>
  </si>
  <si>
    <t>Reporte de seguimiento a la ejecución de las propuestas 
Reporte de ejecución presupuestal BOGDATA</t>
  </si>
  <si>
    <t>Planeación, información:
Se enviaron los anexos técnicos de las propuestas de los proyectos de: víctimas, mujer, hábitos de consumo, deportes y participación a los diferentes sectores solicitando aval técnico.
Se presentó y aprobó el proyecto de deportes a comité de contratación.
Se recibió aval del sector de deportes para la contratación de los instructores de actividad física, escuelas de formación y circuito ajedrecístico.
Presupuesto, información:
13301 – Inversión Directa - presupuestos participativos (Fase II): % Compromisos Acumulados 2.52%
Suscripción de CPS para los conceptos de gasto: Eventos recreo-deportivos y Procesos de formación y dotación de insumos para los campos artísticos, interculturales, culturales, patrimoniales y deportivos; los cuales tienen por meta, para la vigencia 2021, vincular 1.500 personas en actividades recreo-deportivas comunitarias y capacitar 1.000 personas en los campos deportivos, respectivamente.</t>
  </si>
  <si>
    <t>Solicitud de aval a los sectores.
Estudios previos del proceso de deportes.
Certificado de No hay para la contratación de instructores.
Reporte de seguimiento a la ejecución de las propuestas
Reporte de ejecución presupuestal BOGDATA</t>
  </si>
  <si>
    <t>La Alcaldía Local de Puente Aranda logró la ejecución de 22 propuestas ganadoras de presupuestos participativos (Fase II), de las 68 propuestas ganadoras.</t>
  </si>
  <si>
    <t>Reporte Dirección para la Gestión del Desarrollo Local</t>
  </si>
  <si>
    <t>A 30 de Septiembre se tienen 40 de las 66 iniciativas viables de presupuestos participativos con recursos comprometidos y registro presupuestal, lo que equivale al 60,61%. Sin embargo, es preciso indicar que a dicha fecha hay 11 iniciativas en proceso de contratación. En cuadro anexo se reporta el detalle.</t>
  </si>
  <si>
    <t>Reporte de recursos comprometidos y con Registro Presupuestal.
Seguimiento presupuestos participativos reportados por Planeación de la alcaldía local.
Reporte DGDL</t>
  </si>
  <si>
    <t>Reporte DGDL</t>
  </si>
  <si>
    <t>Gestión corporativa institucional (local)</t>
  </si>
  <si>
    <r>
      <t xml:space="preserve">4. Girar mínimo el </t>
    </r>
    <r>
      <rPr>
        <b/>
        <sz val="11"/>
        <color theme="1"/>
        <rFont val="Calibri Light"/>
        <family val="2"/>
        <scheme val="major"/>
      </rPr>
      <t>60%</t>
    </r>
    <r>
      <rPr>
        <sz val="11"/>
        <color theme="1"/>
        <rFont val="Calibri Light"/>
        <family val="2"/>
        <scheme val="major"/>
      </rPr>
      <t xml:space="preserve"> del presupuesto comprometido constituido como obligaciones por pagar de la vigencia 2020</t>
    </r>
  </si>
  <si>
    <t>Porcentaje de giros acumulados de obligaciones por pagar de la vigencia 2020</t>
  </si>
  <si>
    <t>(Giros acumulados/Presupuesto comprometido constituido como obligaciones por pagar de la vigencia 2020)*100</t>
  </si>
  <si>
    <t xml:space="preserve">Eficacia </t>
  </si>
  <si>
    <t>Reporte seguimiento mensual consolidado</t>
  </si>
  <si>
    <t>BOGDATA</t>
  </si>
  <si>
    <t>Informe de ejecución presupuestal de obligaciones por pagar</t>
  </si>
  <si>
    <t>Para este período  se ejecutó el 9,52%</t>
  </si>
  <si>
    <t>Informe de ejecución presupuestal de obligaciones por pagar.</t>
  </si>
  <si>
    <t>La Alcaldía Local Puente Aranda giró $5.576.178.610 del presupuesto comprometido constituido como obligaciones por pagar de la vigencia 2020, equivalente a $16.300.673.706, lo cual corresponde a un nivel de ejecución del 34,21%.</t>
  </si>
  <si>
    <t>Con corte 30 septiembre de 2021, se giró el 59.58% del presupuesto comprometido constituido como obligaciones por pagar de la vigencia 2020. Se superó la meta establecida para el tercer trimestre de 2021.</t>
  </si>
  <si>
    <t>Reporte de recursos comprometidos y con Registro Presupuestal.
Reporte DGDL</t>
  </si>
  <si>
    <r>
      <t>5. Girar mínimo el </t>
    </r>
    <r>
      <rPr>
        <b/>
        <sz val="11"/>
        <color theme="1"/>
        <rFont val="Calibri Light"/>
        <family val="2"/>
        <scheme val="major"/>
      </rPr>
      <t xml:space="preserve"> 60% </t>
    </r>
    <r>
      <rPr>
        <sz val="11"/>
        <color theme="1"/>
        <rFont val="Calibri Light"/>
        <family val="2"/>
        <scheme val="major"/>
      </rPr>
      <t>del presupuesto comprometido constituido como obligaciones por pagar de la vigencia 2019 y anteriores</t>
    </r>
  </si>
  <si>
    <t>Porcentaje de giros acumulados de obligaciones por pagar de la vigencia 2019 y anteriores</t>
  </si>
  <si>
    <t>(Giros acumulados/Presupuesto comprometido constituido como obligaciones por pagar de la vigencia 2019 y anteriores)*100</t>
  </si>
  <si>
    <t>Se giró el 57,38% del presupuesto comprometido constituido como obligaciones por pagar de la vigencia 2019 y anteriores</t>
  </si>
  <si>
    <t>Reporte de ejecución presupuestal BOGDATA</t>
  </si>
  <si>
    <t>Para el II Trimestre de 2021, la Alcaldía Local Puente Aranda ha girado $7.345.859.061del presupuesto comprometido constituido como obligaciones por pagar de la vigencia 2019 y anteriores, equivalente a $10.987.852.096, lo que representa un nivel de ejecución del 66,85%.</t>
  </si>
  <si>
    <t>Con corte 30 septiembre de 2021, se giró el 67.33% del presupuesto comprometido constituido como obligaciones por pagar de la vigencia 2019 y anteriores. Se superó la meta establecida para el tercer trimestre, se evidencia cumplimiento anticipado de la meta para la vigencia 2021.</t>
  </si>
  <si>
    <t>Reporte de recursos comprometidos y con Registro Presupuestal
Reporte DGDL</t>
  </si>
  <si>
    <r>
      <t xml:space="preserve">6. Comprometer mínimo el </t>
    </r>
    <r>
      <rPr>
        <b/>
        <sz val="11"/>
        <color theme="1"/>
        <rFont val="Calibri Light"/>
        <family val="2"/>
        <scheme val="major"/>
      </rPr>
      <t>25%</t>
    </r>
    <r>
      <rPr>
        <sz val="11"/>
        <color theme="1"/>
        <rFont val="Calibri Light"/>
        <family val="2"/>
        <scheme val="major"/>
      </rPr>
      <t xml:space="preserve"> al 30 de junio y el </t>
    </r>
    <r>
      <rPr>
        <b/>
        <sz val="11"/>
        <color theme="1"/>
        <rFont val="Calibri Light"/>
        <family val="2"/>
        <scheme val="major"/>
      </rPr>
      <t>95%</t>
    </r>
    <r>
      <rPr>
        <sz val="11"/>
        <color theme="1"/>
        <rFont val="Calibri Light"/>
        <family val="2"/>
        <scheme val="major"/>
      </rPr>
      <t xml:space="preserve"> al 31 de diciembre del presupuesto de inversión directa de la vigencia 2021</t>
    </r>
  </si>
  <si>
    <t>Porcentaje de compromiso del presupuesto de inversión directa de la vigencia 2021</t>
  </si>
  <si>
    <t>(Valor de RP de inversión directa de la vigencia  / Valor total del presupuesto de inversión directa de la Vigencia)*100</t>
  </si>
  <si>
    <t>Se realizaron compromisos del 31% del presupuesto de inversión directa de la vigencia 2021</t>
  </si>
  <si>
    <t xml:space="preserve">Para el II Trimestre de 2021, la Alcaldía Local de Puente Aranda comprometió $16.050.893.445 de los $26.255.236.000 asignados como presupuesto de inversión directa de la vigencia 2021, lo que representa un nivel de ejecución del 61,13%. </t>
  </si>
  <si>
    <t>Con corte 30 septiembre de 2021, se comprometió el 71.34% del presupuesto de inversión directa de la vigencia 2021. Se superó la meta establecida para el tercer trimestre de 2021.</t>
  </si>
  <si>
    <r>
      <t xml:space="preserve">7. Girar mínimo el </t>
    </r>
    <r>
      <rPr>
        <b/>
        <sz val="11"/>
        <color theme="1"/>
        <rFont val="Calibri Light"/>
        <family val="2"/>
        <scheme val="major"/>
      </rPr>
      <t>40% </t>
    </r>
    <r>
      <rPr>
        <sz val="11"/>
        <color theme="1"/>
        <rFont val="Calibri Light"/>
        <family val="2"/>
        <scheme val="major"/>
      </rPr>
      <t>del presupuesto total  disponible de inversión directa de la vigencia</t>
    </r>
  </si>
  <si>
    <t>Porcentaje de giros acumulados</t>
  </si>
  <si>
    <t>(Giros acumulados de inversión directa/Presupuesto disponible de inversión directa de la vigencia)*100</t>
  </si>
  <si>
    <t>Se efectuaron giros del 12% del presupuesto total  disponible de inversión directa de la vigencia</t>
  </si>
  <si>
    <t>La Alcaldía Local de Puente Aranda giró $5.967.659.033 de los $26.255.236.000 asignados como presupuesto disponible de inversión directa de la vigencia, lo que representa un nivel de ejecución acumulado del 22,73%.</t>
  </si>
  <si>
    <t>Con corte 30 septiembre de 2021, se giró el 47.45% del presupuesto de inversión directa de la vigencia 2021. Se superó la meta establecida para el tercer trimestre, se evidencia cumplimiento anticipado de la meta para la vigencia 2021.</t>
  </si>
  <si>
    <r>
      <t xml:space="preserve">8. Registrar en el sistema SIPSE Local, el </t>
    </r>
    <r>
      <rPr>
        <b/>
        <sz val="11"/>
        <color theme="1"/>
        <rFont val="Calibri Light"/>
        <family val="2"/>
        <scheme val="major"/>
      </rPr>
      <t>95%</t>
    </r>
    <r>
      <rPr>
        <sz val="11"/>
        <color theme="1"/>
        <rFont val="Calibri Light"/>
        <family val="2"/>
        <scheme val="major"/>
      </rPr>
      <t xml:space="preserve"> de los contratos publicados en la plataforma SECOP I y II de la vigencia. </t>
    </r>
  </si>
  <si>
    <t>Porcentaje de contratos registrados en SIPSE Local</t>
  </si>
  <si>
    <t>(Número de contratos registrados en SIPSE Local /Número de contratos publicados en la plataforma SECOP I y II)*100%</t>
  </si>
  <si>
    <t>Reporte SIPSE LOCAL y Reporte SECOP</t>
  </si>
  <si>
    <t>Reporte de seguimiento</t>
  </si>
  <si>
    <t>Información reportada por la DGDL</t>
  </si>
  <si>
    <t xml:space="preserve">La Alcaldía Local de Puente Aranda ha registrado 178 contratos de los 183 contratos publicados en la plataforma SECOP I y II, lo que representa un nivel de cumplimiento del 97,27% para el periodo. </t>
  </si>
  <si>
    <t>Reporte de seguimiento presentado por la Dirección para la Gestión del Desarrollo Local.</t>
  </si>
  <si>
    <t>Se registra en el sistema Sipse Local el 96,43% de los contratos publicados en la plataforma Secop I y Secop II del año 2021</t>
  </si>
  <si>
    <t>Reporte seguimiento mensual consolidado  y reporte de la DGDL</t>
  </si>
  <si>
    <r>
      <t xml:space="preserve">9. Lograr que el </t>
    </r>
    <r>
      <rPr>
        <b/>
        <sz val="11"/>
        <color theme="1"/>
        <rFont val="Calibri Light"/>
        <family val="2"/>
        <scheme val="major"/>
      </rPr>
      <t>100%</t>
    </r>
    <r>
      <rPr>
        <sz val="11"/>
        <color theme="1"/>
        <rFont val="Calibri Light"/>
        <family val="2"/>
        <scheme val="major"/>
      </rPr>
      <t xml:space="preserve"> de los contratos celebrados se encuentren en estado ejecución dentro del sistema SIPSE Local. </t>
    </r>
  </si>
  <si>
    <t>Porcentaje de contratos en estado ejecución registrados en SIPSE Local</t>
  </si>
  <si>
    <t>(Número de contratos registrados en SIPSE Local en estado ejecución /Número total de contratos registrados en SIPSE Local)*100%</t>
  </si>
  <si>
    <t>Reporte SIPSE LOCAL</t>
  </si>
  <si>
    <t>Reporte de SIPSE Local</t>
  </si>
  <si>
    <t xml:space="preserve">La Alcaldía Local de Puente Aranda ha registrado 177 contratos en SIPSE Local en estado ejecución de los 177 contratos registrados en SIPSE Local, lo que equivale al 100%. </t>
  </si>
  <si>
    <t>El 100 % de los contratos suscritos hasta el mes de Septiembre se encuentran en ejecución en el sistema SIPSE Local</t>
  </si>
  <si>
    <r>
      <t xml:space="preserve">10. Registrar y actualizar al </t>
    </r>
    <r>
      <rPr>
        <b/>
        <sz val="11"/>
        <color theme="1"/>
        <rFont val="Calibri Light"/>
        <family val="2"/>
        <scheme val="major"/>
      </rPr>
      <t>95%</t>
    </r>
    <r>
      <rPr>
        <sz val="11"/>
        <color theme="1"/>
        <rFont val="Calibri Light"/>
        <family val="2"/>
        <scheme val="major"/>
      </rPr>
      <t xml:space="preserve"> la información en los módulos y funcionalidades en producción de SIPSE Local de la vigencia (Módulo de proyectos-Banco de Iniciativas, Módulo de Contratación y Financiero)</t>
    </r>
  </si>
  <si>
    <t>Porcentaje de registro total de información de los proyectos de inversión local en SIPSE Local</t>
  </si>
  <si>
    <t>(Proyectos y contratos registrados con toda la información en SIPSE Local / Proyectos y contratos registrados y aprobados en aplicativos oficiales (SEGPLAN /BOGDATA/SECOP))*100%</t>
  </si>
  <si>
    <t xml:space="preserve">Información registrada en forma adecuada en los módulos y funcionalidades en producción de SIPSE </t>
  </si>
  <si>
    <t>De acuerdo a la información reportada por el área de contratacion: Se tienen 29 contratos en ejecución, 23 contratos cargados, 22 contratos para cargar, 26 contratos para expedición de CDP, 52 contratos para expedición de RP.
En Cuanto a modificaciones contractuales se carga la cesion del CPS 002-2021. 
Sin embargo, según reporte de la DGDL, en SIPSE Local se ha cargado y actualizado la informacion de 60 de los 151 contratos, que equivale al 39,7% de cumplimiento.</t>
  </si>
  <si>
    <t>Documento en excel reportado por área de contratación</t>
  </si>
  <si>
    <t>Se registra la información en el aplicativo y se anexa información en archivo excel que reporta el área de contratación.</t>
  </si>
  <si>
    <t>Sipse, documento en excel adjunto en evidencias meta 10.</t>
  </si>
  <si>
    <t>Se registra en el sistema Sipse Local el 100% de los contratos publicados en la plataforma Secop I y Secop II del año 2021 para los módulos y las funcionalidades (Módulo de proyectos-Banco de Iniciativas, Módulo de Contratación y Financiero)</t>
  </si>
  <si>
    <t>Archivo en excel de seguimiento realizado en el período</t>
  </si>
  <si>
    <t>Inspección, vigilancia y control</t>
  </si>
  <si>
    <r>
      <t xml:space="preserve">11. Impulsar procesalmente (avocar, rechazar, enviar al competente y todo lo que derive del desarrollo de la actuación), </t>
    </r>
    <r>
      <rPr>
        <b/>
        <sz val="11"/>
        <color theme="1"/>
        <rFont val="Calibri Light"/>
        <family val="2"/>
        <scheme val="major"/>
      </rPr>
      <t>9.600</t>
    </r>
    <r>
      <rPr>
        <sz val="11"/>
        <color theme="1"/>
        <rFont val="Calibri Light"/>
        <family val="2"/>
        <scheme val="major"/>
      </rPr>
      <t xml:space="preserve"> expedientes a cargo de las inspecciones de policía.</t>
    </r>
  </si>
  <si>
    <t xml:space="preserve">Expedientes a cargo de las inspecciones de policía impulsados </t>
  </si>
  <si>
    <t xml:space="preserve">Número de expedientes a cargo de las inspecciones de policía impulsados </t>
  </si>
  <si>
    <t>Suma</t>
  </si>
  <si>
    <t xml:space="preserve">Expedientes de actuaciones de policía </t>
  </si>
  <si>
    <t>Impulsos procesales</t>
  </si>
  <si>
    <t>Aplicativo ARCO</t>
  </si>
  <si>
    <t>Reporte realizado por la DGP</t>
  </si>
  <si>
    <t>En el segundo trimestre de 2021, la alcaldía local de Puente Aranda impulsó procesalmente 7517 expedientes a cargo de las inspecciones de policía.</t>
  </si>
  <si>
    <t>Reporte DGP</t>
  </si>
  <si>
    <t>En el tercer  trimestre de 2021, la alcaldía local de Puente Aranda impulsó procesalmente 18736  expedientes a cargo de las inspecciones de policía.</t>
  </si>
  <si>
    <r>
      <t xml:space="preserve">12. Proferir </t>
    </r>
    <r>
      <rPr>
        <b/>
        <sz val="11"/>
        <color theme="1"/>
        <rFont val="Calibri Light"/>
        <family val="2"/>
        <scheme val="major"/>
      </rPr>
      <t>4.800</t>
    </r>
    <r>
      <rPr>
        <sz val="11"/>
        <color theme="1"/>
        <rFont val="Calibri Light"/>
        <family val="2"/>
        <scheme val="major"/>
      </rPr>
      <t xml:space="preserve"> de fallos en primera instancia sobre los expedientes a cargo de las inspecciones de policía</t>
    </r>
  </si>
  <si>
    <t>Fallos de fondo en primera instancia proferidos</t>
  </si>
  <si>
    <t>Número de Fallos de fondo en primera instancia proferidos</t>
  </si>
  <si>
    <t>Fallos de fondo</t>
  </si>
  <si>
    <t>En el segundo trimestre de 2021, la alcaldía local de Puente Aranda profirió 1365 fallos en primera instancia sobre los expedientes a cargo de las inspecciones de policía.</t>
  </si>
  <si>
    <t>En el  tercer  trimestre de 2021, la alcaldía local de Puente Aranda profirió 1777  fallos en primera instancia sobre los expedientes a cargo de las inspecciones de policía.</t>
  </si>
  <si>
    <t>En el cuarto trimestre se profieren 961 fallos, equivalentes al 80.08% de la meta.</t>
  </si>
  <si>
    <r>
      <t xml:space="preserve">13. Terminar (archivar), </t>
    </r>
    <r>
      <rPr>
        <b/>
        <sz val="11"/>
        <color theme="1"/>
        <rFont val="Calibri Light"/>
        <family val="2"/>
        <scheme val="major"/>
      </rPr>
      <t xml:space="preserve">368 </t>
    </r>
    <r>
      <rPr>
        <sz val="11"/>
        <color theme="1"/>
        <rFont val="Calibri Light"/>
        <family val="2"/>
        <scheme val="major"/>
      </rPr>
      <t>actuaciones administrativas activas</t>
    </r>
  </si>
  <si>
    <t>Actuaciones Administrativas terminadas (archivadas)</t>
  </si>
  <si>
    <t>Número de Actuaciones Administrativas terminadas (archivadas)</t>
  </si>
  <si>
    <t>Actuaciones administrativas terminadas</t>
  </si>
  <si>
    <t>Actuaciones administrativas terminadas por vía gubernativa</t>
  </si>
  <si>
    <t>Aplicativo Si Actúa I</t>
  </si>
  <si>
    <t>En el II trimestre de 2021, la alcaldía local de Puente Aranda terminó 0 actuaciones administrativas.</t>
  </si>
  <si>
    <t>En el III trimestre de 2021, la alcaldía local de Puente Aranda terminó 56  actuaciones administrativas.</t>
  </si>
  <si>
    <r>
      <t xml:space="preserve">14. Terminar </t>
    </r>
    <r>
      <rPr>
        <b/>
        <sz val="11"/>
        <color theme="1"/>
        <rFont val="Calibri Light"/>
        <family val="2"/>
        <scheme val="major"/>
      </rPr>
      <t>282</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</si>
  <si>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</si>
  <si>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</si>
  <si>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En el segundo trimestre de 2021, la alcaldía local de Puente Aranda no terminó actuaciones administrativas en primera instancia</t>
  </si>
  <si>
    <t>En el tercer  trimestre de 2021, la alcaldía local de Puente Aranda  terminó 84 actuaciones administrativas en primera instancia</t>
  </si>
  <si>
    <r>
      <t xml:space="preserve">15. Realizar </t>
    </r>
    <r>
      <rPr>
        <b/>
        <sz val="11"/>
        <color theme="1"/>
        <rFont val="Calibri Light"/>
        <family val="2"/>
        <scheme val="major"/>
      </rPr>
      <t>50</t>
    </r>
    <r>
      <rPr>
        <sz val="11"/>
        <color theme="1"/>
        <rFont val="Calibri Light"/>
        <family val="2"/>
        <scheme val="major"/>
      </rPr>
      <t xml:space="preserve"> operativos de inspección, vigilancia y control en materia de integridad del espacio público</t>
    </r>
  </si>
  <si>
    <t>Acciones de control u operativos en materia de  integridad del espacio publico.</t>
  </si>
  <si>
    <t>Número de Acciones de control u operativos en materia de  integridad del espacio publico.</t>
  </si>
  <si>
    <t xml:space="preserve">acciones de control u operativos </t>
  </si>
  <si>
    <t>Acta de asistencia e informe del operativo</t>
  </si>
  <si>
    <t>Registros operativos Alcaldía Local</t>
  </si>
  <si>
    <t>Se realizaron los operativos que se encuentran documentados en espacio publico</t>
  </si>
  <si>
    <t>Actas y soportes de los operativos realizados</t>
  </si>
  <si>
    <t>Se realizaron 21 acciones en el segundo trimestre</t>
  </si>
  <si>
    <t>Actas y soportes de los operativos realizados en el período de abril a junio</t>
  </si>
  <si>
    <t>Se realizaron 42  acciones en el tercer trimestre</t>
  </si>
  <si>
    <t>Actas de operativos realizados</t>
  </si>
  <si>
    <r>
      <t xml:space="preserve">16. Realizar </t>
    </r>
    <r>
      <rPr>
        <b/>
        <sz val="11"/>
        <color theme="1"/>
        <rFont val="Calibri Light"/>
        <family val="2"/>
        <scheme val="major"/>
      </rPr>
      <t>85</t>
    </r>
    <r>
      <rPr>
        <sz val="11"/>
        <color theme="1"/>
        <rFont val="Calibri Light"/>
        <family val="2"/>
        <scheme val="major"/>
      </rPr>
      <t xml:space="preserve"> operativos de inspección, vigilancia y control en materia de actividad económica </t>
    </r>
  </si>
  <si>
    <t>Acciones de control u operativos en materia actividad económica realizadas</t>
  </si>
  <si>
    <t>Número de Acciones de control u operativos en materia actividad económica realizadas</t>
  </si>
  <si>
    <t>Se realizaron los operativos que se encuentran documentados en archivos de visitas a establecimientos de comercio de venta de bicicletas, gastrobares, parqueaderos, cuarentena y requerimientos recibidos</t>
  </si>
  <si>
    <t>se realizaron 114 acciones en el segundo trimestre</t>
  </si>
  <si>
    <t>Se realizaron 104 acciones en el tercer trimestre</t>
  </si>
  <si>
    <r>
      <t xml:space="preserve">17. Realizar </t>
    </r>
    <r>
      <rPr>
        <b/>
        <sz val="11"/>
        <color theme="1"/>
        <rFont val="Calibri Light"/>
        <family val="2"/>
        <scheme val="major"/>
      </rPr>
      <t xml:space="preserve">25 </t>
    </r>
    <r>
      <rPr>
        <sz val="11"/>
        <color theme="1"/>
        <rFont val="Calibri Light"/>
        <family val="2"/>
        <scheme val="major"/>
      </rPr>
      <t xml:space="preserve">operativos de inspección, vigilancia y control en materia de obras y urbanismo </t>
    </r>
  </si>
  <si>
    <t>Acciones de control u operativos en materia de obras y urbanismo realizadas</t>
  </si>
  <si>
    <t>Número de Acciones de control u operativos en materia de obras y urbanismo realizadas</t>
  </si>
  <si>
    <t>Se realizaron 53 visitas, documentadas en archivo en excel y en informes técnicos anexos</t>
  </si>
  <si>
    <t>Se realizaron2 7 visitas, las cuales están registradas en el aplicativo orfeo</t>
  </si>
  <si>
    <t>Cuadro de seguimiento a operativos, aplicativo orfeo</t>
  </si>
  <si>
    <t>Se realizaron 47  acciones en el tercer trimestre</t>
  </si>
  <si>
    <t>Informe del operativo, formato Excel realizado por la arquitecta en los meses de julio a  septiembre del 2021</t>
  </si>
  <si>
    <t>Se realizaron 80 visitas de verificación y control urbanistico</t>
  </si>
  <si>
    <t>Consolidado IVC Urbano en excel y 80 actas de visitas</t>
  </si>
  <si>
    <t>Total metas procesos Alcaldía local (80%)</t>
  </si>
  <si>
    <t>Fortalecer la gestión institucional aumentando las capacidades de la entidad para la planeación, seguimiento y ejecución de sus metas y recursos, y la gestión del talento humano.</t>
  </si>
  <si>
    <t>Planeación Instituciona</t>
  </si>
  <si>
    <t>MT 1Obtener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</si>
  <si>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</si>
  <si>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</si>
  <si>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cumplimiento / No de criterios ambientales establecidos en la herramienta de medición)*100%</t>
  </si>
  <si>
    <t>CONSTANTE</t>
  </si>
  <si>
    <t>Porcentaje de buenas prácticas ambientales implementadas</t>
  </si>
  <si>
    <t>Resultados de medición de los criterios ambientales</t>
  </si>
  <si>
    <t>Herramienta Oficina Asesora de Planeación</t>
  </si>
  <si>
    <t>Responsable del Reporte: Planeación Institucional- Grupo ambiente</t>
  </si>
  <si>
    <t>Listas de chequeo al cumplimiento de criterios ambientales remitidos por la OAP</t>
  </si>
  <si>
    <t>Implementación del Sistema de Gestión Ambiental en un porcentaje de 100%, resultados obtenidos de la inspección ambiental realizada el 06 de mayo de 2021, empleando el formato: PLE-PIN-F012 Formato inspecciones ambientales para verificación de implementación del plan institucional de gestión ambiental.</t>
  </si>
  <si>
    <t>Reporte de cumplimiento de la gestión ambiental OAP</t>
  </si>
  <si>
    <t>MT 2. Mantener el 100% de las acciones de mejora asignadas al proceso/Alcaldía con relación a planes de mejoramiento interno documentadas y vigentes</t>
  </si>
  <si>
    <t>Acciones correctivas documentadas y vigentes</t>
  </si>
  <si>
    <t>1 - (No. De acciones vencidas del plan de mejoramiento responsabilidad del proceso  / No  de acciones a gestionar bajo responsabilidad del proceso)*100</t>
  </si>
  <si>
    <t>Planes de mejora</t>
  </si>
  <si>
    <t>Acciones de mejorar sin vencimiento</t>
  </si>
  <si>
    <t>MIMEC - SIG</t>
  </si>
  <si>
    <t>Responsable del Reporte: Planeación Institucional- Grupo Planeación Institucional</t>
  </si>
  <si>
    <t>Reportes MIMEC - SIG remitidos por la OAP</t>
  </si>
  <si>
    <t>La localidad no tiene acciones de mejora con vencimientos para el I Trimestre de 2021.</t>
  </si>
  <si>
    <t xml:space="preserve">La localidad no registra acciones pendientes o vencidas. </t>
  </si>
  <si>
    <t>Registro MIMEC</t>
  </si>
  <si>
    <t xml:space="preserve">La localidad registra 4 acciones abiertas de las cuales están 0 vencidas. </t>
  </si>
  <si>
    <t>REPORTE MIMEC</t>
  </si>
  <si>
    <t xml:space="preserve">Comunicación Estratégica </t>
  </si>
  <si>
    <t>MT 3. Mantener el 100% de la información de las páginas Web actualizada de acuerdo a lo establecido en la ley 1712 de 2014</t>
  </si>
  <si>
    <t>Porcentaje de cumplimiento publicación de información</t>
  </si>
  <si>
    <t>(No de requisitos de la ley 1712 de 2014 de publicación de la información cumplidos en la página web/No total de requisitos de la ley 1712 de 2014 de publicación de la información)*100</t>
  </si>
  <si>
    <t>Requisitos cumplidos</t>
  </si>
  <si>
    <t>Página web de la alcaldía local con la información actualizada al 100%</t>
  </si>
  <si>
    <t>Página Web Alcaldía Local</t>
  </si>
  <si>
    <t>Responsable del Reporte: Oficina Asesora de Comunicaciones</t>
  </si>
  <si>
    <t>Revisión página Web de la alcaldía</t>
  </si>
  <si>
    <t>La Alcaldía Local Puente Aranda ha cumplido con107 de los 115 requisitos de publicación de información en su página web, de acuerdo con lo previsto en la Ley 1712 de 2014, según lo informado por la Oficina Asesora de Comunicaciones de la SDG mediante memorando No. 20211400241773, lo que representa un avance del 93,04% para el II Trimestre de 2036</t>
  </si>
  <si>
    <t>http://www.puentearanda.gov.co/tabla_archivos/107-registros-publicaciones</t>
  </si>
  <si>
    <t>La Alcaldía Local de Puente Aranda ha cumpido 115 de los 115 requisitos de publicación de información en su página web, de acuerdo con lo previsto en la Ley 1712 de 2014, según lo informado por la Oficina Asesora de Comunicaciones de la SDG mediante memorando No. 20211400349573</t>
  </si>
  <si>
    <t>MT 4. Participar del 100% de las capacitaciones que se realicen en gestión de riesgos, planes de mejora, y sistema de gestión institucional</t>
  </si>
  <si>
    <t>Participación en capacitaciones</t>
  </si>
  <si>
    <t>(No de capacitaciones en las que asistió/ No de capacitaciones convocadas)*100</t>
  </si>
  <si>
    <t>Capacitaciones realizadas</t>
  </si>
  <si>
    <t>Registros de capacitación</t>
  </si>
  <si>
    <t>Listado de asistencia
Video de la reunión
Presentación</t>
  </si>
  <si>
    <t xml:space="preserve">La alcaldía local participó en la capacitación sobre innovación y gestión del conocimiento brindada por la Oficina Asesora de Planeación, así como otras reuniones y capacitaciones dictadas por la DGTH y la OAP. </t>
  </si>
  <si>
    <t xml:space="preserve">Listado de asistencia 
Video de la reunión 
Presentación </t>
  </si>
  <si>
    <t>Brindar atención oportuna y de calidad a los diferentes sectores poblacionales, generando relaciones de confianza y respeto por la diferencia.</t>
  </si>
  <si>
    <t>Servicio a la Ciudadanía</t>
  </si>
  <si>
    <t>MT 5. Dar respuesta al 100% de los requerimientos ciudadanos asignados a la alcaldía local con corte a 31 de diciembre de 2020, según la información de seguimiento presentada por el proceso de servicio a la ciudadanía</t>
  </si>
  <si>
    <t>Porcentaje de requerimientos ciudadanos de la vigencia 2020 con respuesta definitiva.</t>
  </si>
  <si>
    <t>(No de respuestas efectuadas / No requerimientos instaurados antes del 31 de diciembre 2019)*100</t>
  </si>
  <si>
    <t>CRECIENTE</t>
  </si>
  <si>
    <t>Requerimientos ciudadanos con respuesta definitiva</t>
  </si>
  <si>
    <t>Respuestas a la ciudadania</t>
  </si>
  <si>
    <t xml:space="preserve">Reporte Aplicativo CRONOS </t>
  </si>
  <si>
    <t>Responsable del Reporte: Subsecretaria de Gestión Institicional - Grupo Oficina de atención a la Ciudadanía</t>
  </si>
  <si>
    <t xml:space="preserve">La localidad ha atendido 6.956 requerimientos ciudadanos de las vigencias 2017 a 2020. </t>
  </si>
  <si>
    <t xml:space="preserve">La Localidad de Puente Aranda ha atendido 6974 requerimientos ciudadanos, de los 7045 recibidos, lo que representa un 98,99% de gestión frente a la meta prevista. </t>
  </si>
  <si>
    <t>Reporte SGI</t>
  </si>
  <si>
    <t>La localidad de Puente Aranda ha atendido 286 requerimientos ciudadanos, de los 304 recibidos, lo que representan un avance acumulado del 94,08% de gestión frente a la meta prevista.</t>
  </si>
  <si>
    <t>REPORTE S.A.C.</t>
  </si>
  <si>
    <t>Total metas transversales (20%)</t>
  </si>
  <si>
    <t xml:space="preserve">Total plan de gestión </t>
  </si>
  <si>
    <t>De acuerdo con el número de votantes, presencial y virtual que participaron en la segunda fase de presupuestos participativos 2020 y 2021, Puente Aranda contó con 3031 votantes.</t>
  </si>
  <si>
    <t xml:space="preserve">La Alcaldía Local de Puente Aranda logró una participación de 3031 votantes en presupuestos participativos para la vigencia 2021, respecto a los 976 votantes de la vigencia 2020. </t>
  </si>
  <si>
    <t>Se logró que 63 propuestas ganadoras de presupuestos participativos (Fase II) contaran con recursos comprometidos en la vigencia, para un resultado del 95,45% en periodo. 
La información aquí reportada surge de lo registrado en el Informe de Seguimiento de la estrategia Constructores Locales, elaborado por dicho equipo con corte a 31 de diciembre.</t>
  </si>
  <si>
    <t xml:space="preserve">Se logró que 63 propuestas ganadoras de presupuestos participativos (Fase II) contaran con recursos comprometidos en la vigencia, para un resultado del 95,45% en periodo. </t>
  </si>
  <si>
    <t xml:space="preserve">La Alcaldía Local de Puente Aranda realizó el giro de $12.074.805.083 del presupuesto comprometido constituido como obligaciones por pagar de la vigencia 2020, lo que representa una ejecución del 74,14% para el periodo. </t>
  </si>
  <si>
    <t>La Alcaldía Local de Puente Aranda realizó el giro de $12.074.805.083 del presupuesto comprometido constituido como obligaciones por pagar de la vigencia 2020, lo que representa una ejecución del 74,14% para el periodo. 
La ejecución supera en un 14% la meta programada para la vigencia 2021</t>
  </si>
  <si>
    <t xml:space="preserve">La Alcaldía Local de Puente Aranda realizó el giro de $8.226.590.987 del presupuesto comprometido constituido como obligaciones por pagar de la vigencia 2019 y anteriores, lo que representa un nivel de ejecución del 75,11%. </t>
  </si>
  <si>
    <t>La Alcaldía Local de Puente Aranda realizó el giro de $8.226.590.987 del presupuesto comprometido constituido como obligaciones por pagar de la vigencia 2019 y anteriores, lo que representa un nivel de ejecución del 75,11%. 
La ejecución supera en un 15% la meta programada para la vigencia 2021</t>
  </si>
  <si>
    <t>La Alcaldía Local de Puente Aranda comprometió $26.101.005.429 del presupuesto de inversión directa de la vigencia 2021, lo que representa una ejecución del 97,62% de lo programado.</t>
  </si>
  <si>
    <t>Se comprometieron los recursos en un 97.62%: La Alcaldía Local de Puente Aranda comprometió $26.101.005.429 del presupuesto de inversión directa de la vigencia 2021.</t>
  </si>
  <si>
    <t xml:space="preserve">La Alcaldía Local de Puente Aranda efectuó giros por valor de $16.773.044.384 del presupuesto total disponible de inversión directa de la vigencia, lo que representa una ejecución del 62,73% para la vigencia. </t>
  </si>
  <si>
    <t>Los giros son los pagos que se realizan en la vigencia del rubro de inversión directa de los proyectos de inversión de lo contratado, fueron del 62.73%</t>
  </si>
  <si>
    <t>Reporte Alcaldia Local</t>
  </si>
  <si>
    <t>En el IV trimestre de 2021, la Alcaldía Local de Puente Aranda impulsó procesalmente 9098 expedientes a cargo de las inspecciones de policía, lo que representa un resultado del 100% para el periodo.  Se cumple y se supera la meta para este período</t>
  </si>
  <si>
    <t xml:space="preserve">La Alcaldía Local de Puente Aranda impulsó procesalmente 39.328 expedientes a cargo de las inspecciones de policía, lo que representa un resultado del 100% para el periodo. </t>
  </si>
  <si>
    <t xml:space="preserve">La Alcaldía Local de Puente Aranda profirió 4.504 fallos en primera instancia sobre los expedientes a cargo de las inspecciones de policía, acumulado para la vigencia. </t>
  </si>
  <si>
    <t xml:space="preserve">La Alcaldía Local de Puente Aranda logró terminar 36 actuaciones administrativas activas, lo que representa un resultado del 46,15% para el periodo. Se recomienda tomar acciones para mejorar los resultados en los próximos periodos. </t>
  </si>
  <si>
    <t xml:space="preserve">La Alcaldía Local de Puente Aranda terminó 119 actuaciones administrativas activas.  Se recomienda tomar acciones para mejorar los resultados en los próximos periodos. </t>
  </si>
  <si>
    <t xml:space="preserve">La Alcaldía Local de Puente Aranda terminó 78 actuaciones administrativas en primera instancia para el IV trimestre de 2021, lo que representa un resultado del 100% para el periodo. </t>
  </si>
  <si>
    <t xml:space="preserve">En este periodo, la Alcaldía Local de Puente Aranda terminó 78 actuaciones administrativas en primera instancia, para un total de 165 en la vigencia.  Se recomienda tomar acciones para mejorar los resultados en los próximos periodos. </t>
  </si>
  <si>
    <t>Se realizaron 27 operativos en materia de integridad del espacio público</t>
  </si>
  <si>
    <t xml:space="preserve">Se realizaron 194 operativos en materia de actividad económica </t>
  </si>
  <si>
    <t>La alcaldía local realizó 102 operativos de inspección, vigilancia y control en materia de integridad del espacio público</t>
  </si>
  <si>
    <t xml:space="preserve">La alcaldía local realizó 444 operativos de inspección, vigilancia y control en materia de actividad económica </t>
  </si>
  <si>
    <t xml:space="preserve">La alcaldía local realizó 207 operativos de inspección, vigilancia y control en materia de obras y urbanismo </t>
  </si>
  <si>
    <t>Implementación del Sistema de Gestión Ambiental en un porcentaje de 97 %, resultados obtenidos de la inspección ambiental realizada el 09 de noviembre de 2021, empleando el formato: PLE-PIN-F012 Formato inspecciones ambientales para verificación de implementación del plan institucional de gestión ambiental.</t>
  </si>
  <si>
    <t>Reporte de gestión ambiental</t>
  </si>
  <si>
    <t>De las 4 acciones abiertas, la localidad tiene 4 acciones vencidas, lo que representa una ejecución de la meta del 0%</t>
  </si>
  <si>
    <t>Reporte MIMEC</t>
  </si>
  <si>
    <t>La acaldía local cumplió con la publicación en su página web de 114 requisitos de información , de acuerdo con lo dispuesto por la Ley 1712 de 2014.</t>
  </si>
  <si>
    <t>El proceso participó en las reuniones y capacitaciones brindadas para la mejora del sistema de gestión institucional</t>
  </si>
  <si>
    <t>Soportes de reunión</t>
  </si>
  <si>
    <t xml:space="preserve">La alcaldía local dio respuesta a 304 requerimientos ciudadanos, lo que representa un 100% de cumplimiento de la meta. </t>
  </si>
  <si>
    <t xml:space="preserve">La localidad registra 4 acciones abiertas de las cuales están 0 vencidas. La meta presenta un resultado acumulado del 75% para la vigencia. </t>
  </si>
  <si>
    <t xml:space="preserve">La acaldía local cumplió con la publicación en su página web de 114 requisitos de información , de acuerdo con lo dispuesto por la Ley 1712 de 2014. La meta presenta un resultado acumulado del 97,33% para la vigencia. </t>
  </si>
  <si>
    <t>Se logró 262 contratos registrados en SIPSE LOCAL de los 322 registrados en SECOP.</t>
  </si>
  <si>
    <t>Se registra en el sistema Sipse Local el 81,37% de los contratos publicados en la plataforma Secop I y Secop II del año 2021, lo que equivale a 262 contratos de los 322 registrados en SECOP.</t>
  </si>
  <si>
    <t xml:space="preserve">El 91,76% de los contratos suscritos se encuentran en ejecución en el sistema SIPSE Local, es decir, 249 de los 262 contratos registrados en SIPSE. </t>
  </si>
  <si>
    <t xml:space="preserve">El 91,76% de los contratos suscritos h se encuentran en ejecución en el sistema SIPSE Local, es decir, 249 de los 262 contratos registrados en SIPSE. La meta presenta un avance acumulado del 84,62% para la vigencia. </t>
  </si>
  <si>
    <t>Se registra el 84,43% de la información en el aplicativo y se anexa información en archivo excel que reporta el área de contratación.</t>
  </si>
  <si>
    <t>28 de enero de 2022</t>
  </si>
  <si>
    <t xml:space="preserve">Para el cuarto trimestre de la vigencia 2021, el plan de gestión de la Alcaldía Local alcanzó un nivel de desempeño del 91,22% de acuerdo con lo programado, y del 90,02% acumulado para la vigencia. </t>
  </si>
  <si>
    <t>El avance de la meta corresponde al valor reportado por la Dirección para la Gestión del Desarrollo Local a partir de la información publicada por la Secretaría Distrital de Planeación en su página web a través de la Matriz Unificada de Seguimiento a la Inversión MUSI con corte a 31 de diciembre de 2021.
En mesa de trabajo realizada con la DGDL se logró establecer que la variación global respecto al periodo anterior obedece principalmente a la reprogramación, contratación y entrega de bienes y servicios de algunas metas.</t>
  </si>
  <si>
    <t>8 de abril de 2022</t>
  </si>
  <si>
    <t>Se incluye el reporte definitivo de la meta No. 1 "Cumplir el 10% de las metas del Plan de Desarrollo Local (metas entregadas)", a partir de la información reportada por la Dirección para la Gestión del Desarrollo Local proveniente de la MUSI publicada por la Secretaría Distrital de Planeación. Para el cuarto trimestre de la vigencia 2021, el plan de gestión de la Alcaldía Local alcanzó un nivel de desempeño del 91,12% de acuerdo con lo programado, y del 89,93% acumulado para la vigencia.</t>
  </si>
  <si>
    <t>El avance de la meta corresponde al valor reportado por la Dirección para la Gestión del Desarrollo Local a partir de la información publicada por la Secretaría Distrital de Planeación en su página web a través de la Matriz Unificada de Seguimiento a la Inversión MUSI con corte a 31 de diciembre de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</si>
</sst>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2"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sz val="11"/>
      <color rgb="FF000000"/>
      <name val="Calibri Light"/>
      <family val="2"/>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29">
    <xf numFmtId="0" fontId="0" fillId="0" borderId="0" xfId="0"/>
    <xf numFmtId="0" fontId="1" fillId="0" borderId="0" xfId="0" applyFont="1" applyAlignment="1" applyProtection="1">
      <alignment wrapText="1"/>
      <protection hidden="1"/>
    </xf>
    <xf numFmtId="0" fontId="1" fillId="0" borderId="0" xfId="0" applyFont="1" applyAlignment="1" applyProtection="1">
      <alignment vertical="center" wrapText="1"/>
      <protection hidden="1"/>
    </xf>
    <xf numFmtId="0" fontId="2" fillId="3" borderId="1" xfId="0" applyFont="1" applyFill="1" applyBorder="1" applyAlignment="1" applyProtection="1">
      <alignment wrapText="1"/>
      <protection hidden="1"/>
    </xf>
    <xf numFmtId="10" fontId="1" fillId="0" borderId="1" xfId="1" applyNumberFormat="1" applyFont="1" applyBorder="1" applyAlignment="1" applyProtection="1">
      <alignment horizontal="right" vertical="top" wrapText="1"/>
      <protection hidden="1"/>
    </xf>
    <xf numFmtId="10" fontId="1" fillId="0" borderId="1" xfId="0" applyNumberFormat="1" applyFont="1" applyBorder="1" applyAlignment="1" applyProtection="1">
      <alignment horizontal="left" vertical="top" wrapText="1"/>
      <protection hidden="1"/>
    </xf>
    <xf numFmtId="9" fontId="1" fillId="0" borderId="1" xfId="0" applyNumberFormat="1" applyFont="1" applyBorder="1" applyAlignment="1" applyProtection="1">
      <alignment horizontal="left" vertical="top" wrapText="1"/>
      <protection hidden="1"/>
    </xf>
    <xf numFmtId="9" fontId="1" fillId="0" borderId="1" xfId="1" applyFont="1" applyBorder="1" applyAlignment="1" applyProtection="1">
      <alignment horizontal="left" vertical="top" wrapText="1"/>
      <protection hidden="1"/>
    </xf>
    <xf numFmtId="0" fontId="3" fillId="0" borderId="1" xfId="0" applyFont="1" applyBorder="1" applyAlignment="1" applyProtection="1">
      <alignment horizontal="left" vertical="top" wrapText="1"/>
      <protection hidden="1"/>
    </xf>
    <xf numFmtId="41" fontId="1" fillId="0" borderId="1" xfId="2" applyFont="1" applyBorder="1" applyAlignment="1" applyProtection="1">
      <alignment horizontal="left" vertical="top" wrapText="1"/>
      <protection hidden="1"/>
    </xf>
    <xf numFmtId="41" fontId="1" fillId="0" borderId="1" xfId="0" applyNumberFormat="1" applyFont="1" applyBorder="1" applyAlignment="1" applyProtection="1">
      <alignment horizontal="left" vertical="top" wrapText="1"/>
      <protection hidden="1"/>
    </xf>
    <xf numFmtId="0" fontId="1" fillId="0" borderId="1" xfId="0" applyFont="1" applyBorder="1" applyAlignment="1" applyProtection="1">
      <alignment horizontal="right" vertical="top" wrapText="1"/>
      <protection hidden="1"/>
    </xf>
    <xf numFmtId="0" fontId="6" fillId="3" borderId="1" xfId="0" applyFont="1" applyFill="1" applyBorder="1" applyAlignment="1" applyProtection="1">
      <alignment wrapText="1"/>
      <protection hidden="1"/>
    </xf>
    <xf numFmtId="0" fontId="7" fillId="3" borderId="1" xfId="0" applyFont="1" applyFill="1" applyBorder="1" applyProtection="1">
      <protection hidden="1"/>
    </xf>
    <xf numFmtId="9" fontId="7" fillId="3" borderId="1" xfId="1" applyFont="1" applyFill="1" applyBorder="1" applyAlignment="1" applyProtection="1">
      <alignment wrapText="1"/>
      <protection hidden="1"/>
    </xf>
    <xf numFmtId="0" fontId="5" fillId="0" borderId="1" xfId="0" applyFont="1" applyBorder="1" applyAlignment="1" applyProtection="1">
      <alignment horizontal="left" vertical="top" wrapText="1"/>
      <protection hidden="1"/>
    </xf>
    <xf numFmtId="9" fontId="5" fillId="0" borderId="1" xfId="0" applyNumberFormat="1" applyFont="1" applyBorder="1" applyAlignment="1" applyProtection="1">
      <alignment horizontal="right" vertical="top" wrapText="1"/>
      <protection hidden="1"/>
    </xf>
    <xf numFmtId="0" fontId="5" fillId="9" borderId="1" xfId="0" applyFont="1" applyFill="1" applyBorder="1" applyAlignment="1" applyProtection="1">
      <alignment horizontal="left" vertical="top" wrapText="1"/>
      <protection hidden="1"/>
    </xf>
    <xf numFmtId="9" fontId="5" fillId="9" borderId="1" xfId="0" applyNumberFormat="1" applyFont="1" applyFill="1" applyBorder="1" applyAlignment="1" applyProtection="1">
      <alignment horizontal="right" vertical="top" wrapText="1"/>
      <protection hidden="1"/>
    </xf>
    <xf numFmtId="9" fontId="5" fillId="9" borderId="1" xfId="1" applyFont="1" applyFill="1" applyBorder="1" applyAlignment="1" applyProtection="1">
      <alignment horizontal="right" vertical="top" wrapText="1"/>
      <protection hidden="1"/>
    </xf>
    <xf numFmtId="0" fontId="10" fillId="3" borderId="1" xfId="0" applyFont="1" applyFill="1" applyBorder="1" applyAlignment="1" applyProtection="1">
      <alignment wrapText="1"/>
      <protection hidden="1"/>
    </xf>
    <xf numFmtId="9" fontId="10" fillId="3" borderId="1" xfId="1" applyFont="1" applyFill="1" applyBorder="1" applyAlignment="1" applyProtection="1">
      <alignment wrapText="1"/>
      <protection hidden="1"/>
    </xf>
    <xf numFmtId="9" fontId="10" fillId="3" borderId="1" xfId="0" applyNumberFormat="1" applyFont="1" applyFill="1" applyBorder="1" applyAlignment="1" applyProtection="1">
      <alignment wrapText="1"/>
      <protection hidden="1"/>
    </xf>
    <xf numFmtId="0" fontId="8" fillId="2" borderId="1" xfId="0" applyFont="1" applyFill="1" applyBorder="1" applyAlignment="1" applyProtection="1">
      <alignment wrapText="1"/>
      <protection hidden="1"/>
    </xf>
    <xf numFmtId="0" fontId="9" fillId="2" borderId="1" xfId="0" applyFont="1" applyFill="1" applyBorder="1" applyAlignment="1" applyProtection="1">
      <alignment wrapText="1"/>
      <protection hidden="1"/>
    </xf>
    <xf numFmtId="9" fontId="9" fillId="2" borderId="1" xfId="1" applyFont="1" applyFill="1" applyBorder="1" applyAlignment="1" applyProtection="1">
      <alignment wrapText="1"/>
      <protection hidden="1"/>
    </xf>
    <xf numFmtId="9" fontId="8" fillId="2" borderId="1" xfId="1" applyFont="1" applyFill="1" applyBorder="1" applyAlignment="1" applyProtection="1">
      <alignment wrapText="1"/>
      <protection hidden="1"/>
    </xf>
    <xf numFmtId="9" fontId="1" fillId="0" borderId="1" xfId="0" applyNumberFormat="1" applyFont="1" applyBorder="1" applyAlignment="1" applyProtection="1">
      <alignment horizontal="right" vertical="top" wrapText="1"/>
      <protection hidden="1"/>
    </xf>
    <xf numFmtId="9" fontId="5" fillId="0" borderId="1" xfId="1" applyFont="1" applyBorder="1" applyAlignment="1" applyProtection="1">
      <alignment horizontal="right" vertical="top" wrapText="1"/>
      <protection hidden="1"/>
    </xf>
    <xf numFmtId="0" fontId="2" fillId="8" borderId="1" xfId="0" applyFont="1" applyFill="1" applyBorder="1" applyAlignment="1" applyProtection="1">
      <alignment horizontal="center" vertical="center" wrapText="1"/>
      <protection hidden="1"/>
    </xf>
    <xf numFmtId="0" fontId="1" fillId="0" borderId="0" xfId="0" applyFont="1" applyAlignment="1" applyProtection="1">
      <alignment horizontal="left" vertical="top" wrapText="1"/>
      <protection hidden="1"/>
    </xf>
    <xf numFmtId="0" fontId="6" fillId="0" borderId="0" xfId="0" applyFont="1" applyAlignment="1" applyProtection="1">
      <alignment wrapText="1"/>
      <protection hidden="1"/>
    </xf>
    <xf numFmtId="0" fontId="8" fillId="0" borderId="0" xfId="0" applyFont="1" applyAlignment="1" applyProtection="1">
      <alignment wrapText="1"/>
      <protection hidden="1"/>
    </xf>
    <xf numFmtId="9" fontId="1" fillId="0" borderId="1" xfId="0" applyNumberFormat="1" applyFont="1" applyBorder="1" applyAlignment="1" applyProtection="1">
      <alignment horizontal="center" vertical="top" wrapText="1"/>
      <protection hidden="1"/>
    </xf>
    <xf numFmtId="9" fontId="1" fillId="0" borderId="1" xfId="0" applyNumberFormat="1" applyFont="1" applyBorder="1" applyAlignment="1" applyProtection="1">
      <alignment horizontal="justify" vertical="top" wrapText="1"/>
      <protection hidden="1"/>
    </xf>
    <xf numFmtId="9" fontId="5" fillId="0" borderId="1" xfId="1" applyFont="1" applyBorder="1" applyAlignment="1" applyProtection="1">
      <alignment horizontal="center" vertical="top" wrapText="1"/>
      <protection hidden="1"/>
    </xf>
    <xf numFmtId="0" fontId="5" fillId="0" borderId="1" xfId="0" applyFont="1" applyBorder="1" applyAlignment="1" applyProtection="1">
      <alignment horizontal="center" vertical="top" wrapText="1"/>
      <protection hidden="1"/>
    </xf>
    <xf numFmtId="0" fontId="5" fillId="0" borderId="1" xfId="0" applyFont="1" applyBorder="1" applyAlignment="1" applyProtection="1">
      <alignment horizontal="justify" vertical="top" wrapText="1"/>
      <protection hidden="1"/>
    </xf>
    <xf numFmtId="9" fontId="5" fillId="0" borderId="1" xfId="0" applyNumberFormat="1" applyFont="1" applyBorder="1" applyAlignment="1" applyProtection="1">
      <alignment horizontal="center" vertical="top" wrapText="1"/>
      <protection hidden="1"/>
    </xf>
    <xf numFmtId="0" fontId="1" fillId="0" borderId="0" xfId="0" applyFont="1" applyAlignment="1" applyProtection="1">
      <alignment horizontal="center" vertical="top" wrapText="1"/>
      <protection hidden="1"/>
    </xf>
    <xf numFmtId="41" fontId="1" fillId="0" borderId="1" xfId="2" applyFont="1" applyBorder="1" applyAlignment="1" applyProtection="1">
      <alignment horizontal="center" vertical="top" wrapText="1"/>
      <protection hidden="1"/>
    </xf>
    <xf numFmtId="9" fontId="7" fillId="3" borderId="1" xfId="1" applyFont="1" applyFill="1" applyBorder="1" applyAlignment="1" applyProtection="1">
      <alignment horizontal="center" vertical="top" wrapText="1"/>
      <protection hidden="1"/>
    </xf>
    <xf numFmtId="9" fontId="10" fillId="3" borderId="1" xfId="0" applyNumberFormat="1" applyFont="1" applyFill="1" applyBorder="1" applyAlignment="1" applyProtection="1">
      <alignment horizontal="center" vertical="top" wrapText="1"/>
      <protection hidden="1"/>
    </xf>
    <xf numFmtId="9" fontId="8" fillId="2" borderId="1" xfId="1" applyFont="1" applyFill="1" applyBorder="1" applyAlignment="1" applyProtection="1">
      <alignment horizontal="center" vertical="top" wrapText="1"/>
      <protection hidden="1"/>
    </xf>
    <xf numFmtId="10" fontId="5" fillId="0" borderId="1" xfId="0" applyNumberFormat="1" applyFont="1" applyBorder="1" applyAlignment="1" applyProtection="1">
      <alignment horizontal="center" vertical="top" wrapText="1"/>
      <protection hidden="1"/>
    </xf>
    <xf numFmtId="10" fontId="1" fillId="0" borderId="1" xfId="0" applyNumberFormat="1" applyFont="1" applyBorder="1" applyAlignment="1" applyProtection="1">
      <alignment horizontal="center" vertical="top" wrapText="1"/>
      <protection hidden="1"/>
    </xf>
    <xf numFmtId="0" fontId="1" fillId="0" borderId="1" xfId="0" applyFont="1" applyBorder="1" applyAlignment="1" applyProtection="1">
      <alignment horizontal="justify" vertical="top" wrapText="1"/>
      <protection hidden="1"/>
    </xf>
    <xf numFmtId="0" fontId="1" fillId="0" borderId="0" xfId="0" applyFont="1" applyAlignment="1" applyProtection="1">
      <alignment horizontal="justify" vertical="top" wrapText="1"/>
      <protection hidden="1"/>
    </xf>
    <xf numFmtId="0" fontId="6" fillId="3" borderId="1" xfId="0" applyFont="1" applyFill="1" applyBorder="1" applyAlignment="1" applyProtection="1">
      <alignment horizontal="justify" vertical="top" wrapText="1"/>
      <protection hidden="1"/>
    </xf>
    <xf numFmtId="0" fontId="8" fillId="2" borderId="1" xfId="0" applyFont="1" applyFill="1" applyBorder="1" applyAlignment="1" applyProtection="1">
      <alignment horizontal="justify" vertical="top" wrapText="1"/>
      <protection hidden="1"/>
    </xf>
    <xf numFmtId="9" fontId="9" fillId="2" borderId="1" xfId="0" applyNumberFormat="1" applyFont="1" applyFill="1" applyBorder="1" applyAlignment="1" applyProtection="1">
      <alignment horizontal="center" vertical="top" wrapText="1"/>
      <protection hidden="1"/>
    </xf>
    <xf numFmtId="1" fontId="1" fillId="0" borderId="1" xfId="0" applyNumberFormat="1" applyFont="1" applyBorder="1" applyAlignment="1" applyProtection="1">
      <alignment horizontal="center" vertical="top" wrapText="1"/>
      <protection hidden="1"/>
    </xf>
    <xf numFmtId="10" fontId="5" fillId="0" borderId="1" xfId="1" applyNumberFormat="1" applyFont="1" applyBorder="1" applyAlignment="1" applyProtection="1">
      <alignment horizontal="right" vertical="top" wrapText="1"/>
      <protection hidden="1"/>
    </xf>
    <xf numFmtId="10" fontId="7" fillId="3" borderId="1" xfId="1" applyNumberFormat="1" applyFont="1" applyFill="1" applyBorder="1" applyAlignment="1" applyProtection="1">
      <alignment horizontal="center" wrapText="1"/>
      <protection hidden="1"/>
    </xf>
    <xf numFmtId="10" fontId="10" fillId="3" borderId="1" xfId="0" applyNumberFormat="1" applyFont="1" applyFill="1" applyBorder="1" applyAlignment="1" applyProtection="1">
      <alignment horizontal="center" vertical="top" wrapText="1"/>
      <protection hidden="1"/>
    </xf>
    <xf numFmtId="10" fontId="9" fillId="2" borderId="1" xfId="0" applyNumberFormat="1" applyFont="1" applyFill="1" applyBorder="1" applyAlignment="1" applyProtection="1">
      <alignment horizontal="center" vertical="top" wrapText="1"/>
      <protection hidden="1"/>
    </xf>
    <xf numFmtId="10" fontId="8" fillId="2" borderId="1" xfId="1" applyNumberFormat="1" applyFont="1" applyFill="1" applyBorder="1" applyAlignment="1" applyProtection="1">
      <alignment horizontal="center" vertical="top" wrapText="1"/>
      <protection hidden="1"/>
    </xf>
    <xf numFmtId="0" fontId="1" fillId="0" borderId="0" xfId="0" applyFont="1" applyAlignment="1" applyProtection="1">
      <alignment horizontal="justify" wrapText="1"/>
      <protection hidden="1"/>
    </xf>
    <xf numFmtId="0" fontId="1" fillId="0" borderId="0" xfId="0" applyFont="1" applyAlignment="1" applyProtection="1">
      <alignment horizontal="justify" vertical="center" wrapText="1"/>
      <protection hidden="1"/>
    </xf>
    <xf numFmtId="0" fontId="2" fillId="5" borderId="1" xfId="0" applyFont="1" applyFill="1" applyBorder="1" applyAlignment="1" applyProtection="1">
      <alignment horizontal="justify" vertical="center" wrapText="1"/>
      <protection hidden="1"/>
    </xf>
    <xf numFmtId="0" fontId="6" fillId="3" borderId="1" xfId="0" applyFont="1" applyFill="1" applyBorder="1" applyAlignment="1" applyProtection="1">
      <alignment horizontal="justify" wrapText="1"/>
      <protection hidden="1"/>
    </xf>
    <xf numFmtId="10" fontId="6" fillId="3" borderId="1" xfId="0" applyNumberFormat="1" applyFont="1" applyFill="1" applyBorder="1" applyAlignment="1" applyProtection="1">
      <alignment horizontal="justify" wrapText="1"/>
      <protection hidden="1"/>
    </xf>
    <xf numFmtId="10" fontId="8" fillId="2" borderId="1" xfId="0" applyNumberFormat="1" applyFont="1" applyFill="1" applyBorder="1" applyAlignment="1" applyProtection="1">
      <alignment horizontal="justify" wrapText="1"/>
      <protection hidden="1"/>
    </xf>
    <xf numFmtId="0" fontId="2" fillId="4"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wrapText="1"/>
      <protection hidden="1"/>
    </xf>
    <xf numFmtId="0" fontId="1" fillId="0" borderId="1" xfId="0" applyFont="1" applyBorder="1" applyAlignment="1" applyProtection="1">
      <alignment horizontal="center" vertical="center" wrapText="1"/>
      <protection hidden="1"/>
    </xf>
    <xf numFmtId="0" fontId="2" fillId="2" borderId="1" xfId="0"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10" fontId="1" fillId="0" borderId="1" xfId="0" applyNumberFormat="1" applyFont="1" applyBorder="1" applyAlignment="1">
      <alignment horizontal="center" vertical="top" wrapText="1"/>
    </xf>
    <xf numFmtId="10" fontId="1" fillId="0" borderId="1" xfId="1" applyNumberFormat="1" applyFont="1" applyBorder="1" applyAlignment="1" applyProtection="1">
      <alignment horizontal="center" vertical="top" wrapText="1"/>
    </xf>
    <xf numFmtId="9" fontId="1" fillId="0" borderId="1" xfId="0" applyNumberFormat="1" applyFont="1" applyBorder="1" applyAlignment="1">
      <alignment horizontal="center" vertical="top" wrapText="1"/>
    </xf>
    <xf numFmtId="0" fontId="11" fillId="0" borderId="1" xfId="0" applyFont="1" applyBorder="1" applyAlignment="1">
      <alignment horizontal="justify" vertical="top" wrapText="1"/>
    </xf>
    <xf numFmtId="0" fontId="11" fillId="0" borderId="3" xfId="0" applyFont="1" applyBorder="1" applyAlignment="1">
      <alignment horizontal="justify" vertical="top" wrapText="1"/>
    </xf>
    <xf numFmtId="0" fontId="0" fillId="0" borderId="1" xfId="0" applyBorder="1" applyAlignment="1">
      <alignment horizontal="justify" vertical="top" wrapText="1"/>
    </xf>
    <xf numFmtId="0" fontId="11" fillId="0" borderId="6" xfId="0" applyFont="1" applyBorder="1" applyAlignment="1">
      <alignment horizontal="justify" vertical="top" wrapText="1"/>
    </xf>
    <xf numFmtId="0" fontId="11" fillId="0" borderId="7" xfId="0" applyFont="1" applyBorder="1" applyAlignment="1">
      <alignment horizontal="justify" vertical="top" wrapText="1"/>
    </xf>
    <xf numFmtId="0" fontId="1" fillId="0" borderId="1" xfId="0" applyFont="1" applyBorder="1" applyAlignment="1">
      <alignment horizontal="center" vertical="top" wrapText="1"/>
    </xf>
    <xf numFmtId="164" fontId="1" fillId="0" borderId="1" xfId="0" applyNumberFormat="1" applyFont="1" applyBorder="1" applyAlignment="1">
      <alignment horizontal="center" vertical="top" wrapText="1"/>
    </xf>
    <xf numFmtId="1" fontId="1" fillId="0" borderId="1" xfId="0" applyNumberFormat="1" applyFont="1" applyBorder="1" applyAlignment="1">
      <alignment horizontal="center" vertical="top" wrapText="1"/>
    </xf>
    <xf numFmtId="1" fontId="1" fillId="0" borderId="1" xfId="0" applyNumberFormat="1" applyFont="1" applyBorder="1" applyAlignment="1">
      <alignment horizontal="right" vertical="top" wrapText="1"/>
    </xf>
    <xf numFmtId="0" fontId="2" fillId="6" borderId="1" xfId="0" applyFont="1" applyFill="1" applyBorder="1" applyAlignment="1" applyProtection="1">
      <alignment horizontal="center" vertical="center" wrapText="1"/>
      <protection hidden="1"/>
    </xf>
    <xf numFmtId="10" fontId="11" fillId="0" borderId="6" xfId="0" applyNumberFormat="1" applyFont="1" applyBorder="1" applyAlignment="1">
      <alignment horizontal="center" vertical="top" wrapText="1"/>
    </xf>
    <xf numFmtId="10" fontId="11" fillId="0" borderId="1" xfId="0" applyNumberFormat="1" applyFont="1" applyBorder="1" applyAlignment="1">
      <alignment horizontal="center" vertical="top" wrapText="1"/>
    </xf>
    <xf numFmtId="0" fontId="11" fillId="0" borderId="6" xfId="0" applyFont="1" applyBorder="1" applyAlignment="1">
      <alignment horizontal="center" vertical="top" wrapText="1"/>
    </xf>
    <xf numFmtId="9" fontId="11" fillId="0" borderId="6" xfId="0" applyNumberFormat="1" applyFont="1" applyBorder="1" applyAlignment="1">
      <alignment horizontal="center" vertical="top" wrapText="1"/>
    </xf>
    <xf numFmtId="9" fontId="5" fillId="0" borderId="1" xfId="0" applyNumberFormat="1" applyFont="1" applyBorder="1" applyAlignment="1" applyProtection="1">
      <alignment horizontal="justify" vertical="top" wrapText="1"/>
      <protection hidden="1"/>
    </xf>
    <xf numFmtId="10" fontId="6" fillId="3" borderId="1" xfId="0" applyNumberFormat="1" applyFont="1" applyFill="1" applyBorder="1" applyAlignment="1" applyProtection="1">
      <alignment horizontal="justify" vertical="top" wrapText="1"/>
      <protection hidden="1"/>
    </xf>
    <xf numFmtId="10" fontId="8" fillId="2" borderId="1" xfId="0" applyNumberFormat="1" applyFont="1" applyFill="1" applyBorder="1" applyAlignment="1" applyProtection="1">
      <alignment horizontal="justify" vertical="top" wrapText="1"/>
      <protection hidden="1"/>
    </xf>
    <xf numFmtId="10" fontId="7" fillId="3" borderId="1" xfId="1" applyNumberFormat="1" applyFont="1" applyFill="1" applyBorder="1" applyAlignment="1" applyProtection="1">
      <alignment horizontal="center" vertical="top" wrapText="1"/>
      <protection hidden="1"/>
    </xf>
    <xf numFmtId="10" fontId="11" fillId="0" borderId="7" xfId="1" applyNumberFormat="1" applyFont="1" applyBorder="1" applyAlignment="1">
      <alignment horizontal="center" vertical="top" wrapText="1"/>
    </xf>
    <xf numFmtId="10" fontId="5" fillId="0" borderId="1" xfId="0" applyNumberFormat="1" applyFont="1" applyBorder="1" applyAlignment="1">
      <alignment horizontal="center" vertical="top" wrapText="1"/>
    </xf>
    <xf numFmtId="0" fontId="2" fillId="9" borderId="0" xfId="0" applyFont="1" applyFill="1" applyAlignment="1" applyProtection="1">
      <alignment horizontal="center" vertical="center" wrapText="1"/>
      <protection hidden="1"/>
    </xf>
    <xf numFmtId="0" fontId="2" fillId="7" borderId="1" xfId="0" applyFont="1" applyFill="1" applyBorder="1" applyAlignment="1" applyProtection="1">
      <alignment horizontal="center" vertical="center" wrapText="1"/>
      <protection hidden="1"/>
    </xf>
    <xf numFmtId="0" fontId="1" fillId="0" borderId="0" xfId="0" applyFont="1" applyAlignment="1" applyProtection="1">
      <alignment vertical="top" wrapText="1"/>
      <protection hidden="1"/>
    </xf>
    <xf numFmtId="0" fontId="11" fillId="0" borderId="6" xfId="0" applyFont="1" applyFill="1" applyBorder="1" applyAlignment="1">
      <alignment horizontal="center" vertical="top" wrapText="1"/>
    </xf>
    <xf numFmtId="0" fontId="11" fillId="0" borderId="7" xfId="0" applyFont="1" applyFill="1" applyBorder="1" applyAlignment="1">
      <alignment vertical="top" wrapText="1"/>
    </xf>
    <xf numFmtId="10" fontId="6" fillId="3" borderId="1" xfId="0" applyNumberFormat="1" applyFont="1" applyFill="1" applyBorder="1" applyAlignment="1" applyProtection="1">
      <alignment vertical="top" wrapText="1"/>
      <protection hidden="1"/>
    </xf>
    <xf numFmtId="10" fontId="8" fillId="2" borderId="1" xfId="0" applyNumberFormat="1" applyFont="1" applyFill="1" applyBorder="1" applyAlignment="1" applyProtection="1">
      <alignment vertical="top" wrapText="1"/>
      <protection hidden="1"/>
    </xf>
    <xf numFmtId="10" fontId="11" fillId="0" borderId="6" xfId="0" applyNumberFormat="1" applyFont="1" applyFill="1" applyBorder="1" applyAlignment="1">
      <alignment horizontal="center" vertical="top" wrapText="1"/>
    </xf>
    <xf numFmtId="0" fontId="1" fillId="0" borderId="1" xfId="0" applyFont="1" applyBorder="1" applyAlignment="1" applyProtection="1">
      <alignment horizontal="center" vertical="center" wrapText="1"/>
      <protection hidden="1"/>
    </xf>
    <xf numFmtId="9" fontId="1" fillId="0" borderId="1" xfId="0" applyNumberFormat="1" applyFont="1" applyFill="1" applyBorder="1" applyAlignment="1" applyProtection="1">
      <alignment horizontal="center" vertical="top" wrapText="1"/>
      <protection hidden="1"/>
    </xf>
    <xf numFmtId="10" fontId="11" fillId="0" borderId="7" xfId="1" applyNumberFormat="1" applyFont="1" applyFill="1" applyBorder="1" applyAlignment="1">
      <alignment horizontal="center" vertical="top" wrapText="1"/>
    </xf>
    <xf numFmtId="0" fontId="11" fillId="0" borderId="7" xfId="0" applyFont="1" applyFill="1" applyBorder="1" applyAlignment="1">
      <alignment horizontal="justify" vertical="top" wrapText="1"/>
    </xf>
    <xf numFmtId="10" fontId="1" fillId="0" borderId="1" xfId="0" applyNumberFormat="1" applyFont="1" applyFill="1" applyBorder="1" applyAlignment="1">
      <alignment horizontal="center" vertical="top" wrapText="1"/>
    </xf>
    <xf numFmtId="0" fontId="1" fillId="0" borderId="1" xfId="0" applyFont="1" applyFill="1" applyBorder="1" applyAlignment="1" applyProtection="1">
      <alignment horizontal="justify" vertical="top" wrapText="1"/>
      <protection hidden="1"/>
    </xf>
    <xf numFmtId="0" fontId="5" fillId="0" borderId="0" xfId="0" applyFont="1" applyAlignment="1" applyProtection="1">
      <alignment wrapText="1"/>
      <protection hidden="1"/>
    </xf>
    <xf numFmtId="0" fontId="1" fillId="0" borderId="1" xfId="0" applyFont="1" applyBorder="1" applyAlignment="1" applyProtection="1">
      <alignment horizontal="left" vertical="top" wrapText="1"/>
      <protection hidden="1"/>
    </xf>
    <xf numFmtId="0" fontId="1" fillId="0" borderId="1" xfId="0" applyFont="1" applyBorder="1" applyAlignment="1" applyProtection="1">
      <alignment horizontal="center" vertical="center" wrapText="1"/>
      <protection hidden="1"/>
    </xf>
    <xf numFmtId="0" fontId="1" fillId="0" borderId="1" xfId="0" applyFont="1" applyBorder="1" applyAlignment="1">
      <alignment horizontal="justify" vertical="top" wrapText="1"/>
    </xf>
    <xf numFmtId="164" fontId="11" fillId="0" borderId="1" xfId="0" applyNumberFormat="1" applyFont="1" applyFill="1" applyBorder="1" applyAlignment="1">
      <alignment horizontal="center" vertical="top" wrapText="1"/>
    </xf>
    <xf numFmtId="164" fontId="1" fillId="0" borderId="1" xfId="0" applyNumberFormat="1" applyFont="1" applyBorder="1" applyAlignment="1" applyProtection="1">
      <alignment horizontal="center" vertical="top" wrapText="1"/>
      <protection hidden="1"/>
    </xf>
    <xf numFmtId="0" fontId="2" fillId="8" borderId="2" xfId="0" applyFont="1" applyFill="1" applyBorder="1" applyAlignment="1" applyProtection="1">
      <alignment horizontal="center" vertical="center" wrapText="1"/>
      <protection hidden="1"/>
    </xf>
    <xf numFmtId="0" fontId="2" fillId="8" borderId="4" xfId="0" applyFont="1" applyFill="1" applyBorder="1" applyAlignment="1" applyProtection="1">
      <alignment horizontal="center" vertical="center" wrapText="1"/>
      <protection hidden="1"/>
    </xf>
    <xf numFmtId="0" fontId="2" fillId="8" borderId="3" xfId="0" applyFont="1" applyFill="1" applyBorder="1" applyAlignment="1" applyProtection="1">
      <alignment horizontal="center" vertical="center" wrapText="1"/>
      <protection hidden="1"/>
    </xf>
    <xf numFmtId="0" fontId="2" fillId="4"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wrapText="1"/>
      <protection hidden="1"/>
    </xf>
    <xf numFmtId="0" fontId="1" fillId="0" borderId="1" xfId="0" applyFont="1" applyBorder="1" applyAlignment="1" applyProtection="1">
      <alignment horizontal="center" vertical="center" wrapText="1"/>
      <protection hidden="1"/>
    </xf>
    <xf numFmtId="0" fontId="1" fillId="0" borderId="1" xfId="0" applyFont="1" applyBorder="1" applyAlignment="1" applyProtection="1">
      <alignment horizontal="justify" vertical="center" wrapText="1"/>
      <protection hidden="1"/>
    </xf>
    <xf numFmtId="0" fontId="2" fillId="2" borderId="1" xfId="0" applyFont="1" applyFill="1" applyBorder="1" applyAlignment="1" applyProtection="1">
      <alignment horizontal="center" vertical="center" wrapText="1"/>
      <protection hidden="1"/>
    </xf>
    <xf numFmtId="0" fontId="2" fillId="5" borderId="1" xfId="0" applyFont="1" applyFill="1" applyBorder="1" applyAlignment="1" applyProtection="1">
      <alignment horizontal="center" vertical="center" wrapText="1"/>
      <protection hidden="1"/>
    </xf>
    <xf numFmtId="0" fontId="2" fillId="6" borderId="1" xfId="0" applyFont="1" applyFill="1" applyBorder="1" applyAlignment="1" applyProtection="1">
      <alignment horizontal="center" vertical="center" wrapText="1"/>
      <protection hidden="1"/>
    </xf>
    <xf numFmtId="0" fontId="2" fillId="7" borderId="1" xfId="0" applyFont="1" applyFill="1" applyBorder="1" applyAlignment="1" applyProtection="1">
      <alignment horizontal="center" vertical="center" wrapText="1"/>
      <protection hidden="1"/>
    </xf>
    <xf numFmtId="0" fontId="9"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0" fontId="2" fillId="0" borderId="5" xfId="0" applyFont="1" applyBorder="1" applyAlignment="1" applyProtection="1">
      <alignment horizontal="center" vertical="center" wrapText="1"/>
      <protection hidden="1"/>
    </xf>
    <xf numFmtId="0" fontId="2" fillId="0" borderId="0" xfId="0" applyFont="1" applyAlignment="1" applyProtection="1">
      <alignment horizontal="center" vertical="center" wrapText="1"/>
      <protection hidden="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87993</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uentearanda.gov.co/tabla_archivos/107-registros-publicacion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40"/>
  <sheetViews>
    <sheetView showGridLines="0" tabSelected="1" zoomScaleNormal="100" workbookViewId="0">
      <selection sqref="A1:K1"/>
    </sheetView>
  </sheetViews>
  <sheetFormatPr baseColWidth="10" defaultColWidth="10.85546875" defaultRowHeight="15" zeroHeight="1" x14ac:dyDescent="0.25"/>
  <cols>
    <col min="1" max="1" width="7.28515625" style="1" customWidth="1"/>
    <col min="2" max="2" width="25.5703125" style="1" customWidth="1"/>
    <col min="3" max="3" width="13.85546875" style="1" customWidth="1"/>
    <col min="4" max="4" width="42.140625" style="1" customWidth="1"/>
    <col min="5" max="5" width="14.28515625" style="1" customWidth="1"/>
    <col min="6" max="6" width="17.42578125" style="1" customWidth="1"/>
    <col min="7" max="7" width="20.140625" style="1" customWidth="1"/>
    <col min="8" max="8" width="23.5703125" style="1" customWidth="1"/>
    <col min="9" max="9" width="8.140625" style="1" customWidth="1"/>
    <col min="10" max="10" width="18.42578125" style="1" customWidth="1"/>
    <col min="11" max="11" width="15.85546875" style="1" customWidth="1"/>
    <col min="12" max="15" width="7.28515625" style="1" customWidth="1"/>
    <col min="16" max="16" width="17.42578125" style="1" customWidth="1"/>
    <col min="17" max="21" width="17.85546875" style="1" customWidth="1"/>
    <col min="22" max="22" width="18.7109375" style="39" customWidth="1"/>
    <col min="23" max="23" width="16.5703125" style="39" customWidth="1"/>
    <col min="24" max="24" width="24.7109375" style="39" customWidth="1"/>
    <col min="25" max="25" width="62.5703125" style="47" customWidth="1"/>
    <col min="26" max="26" width="24.7109375" style="47" customWidth="1"/>
    <col min="27" max="27" width="19.5703125" style="1" customWidth="1"/>
    <col min="28" max="28" width="16.5703125" style="1" customWidth="1"/>
    <col min="29" max="29" width="24.5703125" style="1" customWidth="1"/>
    <col min="30" max="30" width="44.140625" style="57" customWidth="1"/>
    <col min="31" max="31" width="26.7109375" style="57" customWidth="1"/>
    <col min="32" max="33" width="16.5703125" style="39" customWidth="1"/>
    <col min="34" max="34" width="24.5703125" style="39" customWidth="1"/>
    <col min="35" max="35" width="42.42578125" style="47" customWidth="1"/>
    <col min="36" max="36" width="24.5703125" style="47" customWidth="1"/>
    <col min="37" max="38" width="16.5703125" style="39" customWidth="1"/>
    <col min="39" max="39" width="24.5703125" style="94" customWidth="1"/>
    <col min="40" max="40" width="34.5703125" style="94" customWidth="1"/>
    <col min="41" max="41" width="24.5703125" style="94" customWidth="1"/>
    <col min="42" max="42" width="16" style="39" bestFit="1" customWidth="1"/>
    <col min="43" max="43" width="14.140625" style="39" bestFit="1" customWidth="1"/>
    <col min="44" max="44" width="24.5703125" style="39" customWidth="1"/>
    <col min="45" max="45" width="47.42578125" style="47" customWidth="1"/>
    <col min="46" max="16384" width="10.85546875" style="1"/>
  </cols>
  <sheetData>
    <row r="1" spans="1:45" ht="70.5" customHeight="1" x14ac:dyDescent="0.25">
      <c r="A1" s="124" t="s">
        <v>0</v>
      </c>
      <c r="B1" s="125"/>
      <c r="C1" s="125"/>
      <c r="D1" s="125"/>
      <c r="E1" s="125"/>
      <c r="F1" s="125"/>
      <c r="G1" s="125"/>
      <c r="H1" s="125"/>
      <c r="I1" s="125"/>
      <c r="J1" s="125"/>
      <c r="K1" s="125"/>
      <c r="L1" s="126" t="s">
        <v>1</v>
      </c>
      <c r="M1" s="126"/>
      <c r="N1" s="126"/>
      <c r="O1" s="126"/>
      <c r="P1" s="126"/>
    </row>
    <row r="2" spans="1:45" s="2" customFormat="1" ht="23.45" customHeight="1" x14ac:dyDescent="0.25">
      <c r="A2" s="127" t="s">
        <v>2</v>
      </c>
      <c r="B2" s="128"/>
      <c r="C2" s="128"/>
      <c r="D2" s="128"/>
      <c r="E2" s="128"/>
      <c r="F2" s="128"/>
      <c r="G2" s="128"/>
      <c r="H2" s="128"/>
      <c r="I2" s="128"/>
      <c r="J2" s="128"/>
      <c r="K2" s="128"/>
      <c r="L2" s="128"/>
      <c r="M2" s="128"/>
      <c r="N2" s="128"/>
      <c r="O2" s="128"/>
      <c r="P2" s="128"/>
      <c r="V2" s="39"/>
      <c r="W2" s="39"/>
      <c r="X2" s="39"/>
      <c r="Y2" s="47"/>
      <c r="Z2" s="47"/>
      <c r="AD2" s="58"/>
      <c r="AE2" s="58"/>
      <c r="AF2" s="39"/>
      <c r="AG2" s="39"/>
      <c r="AH2" s="39"/>
      <c r="AI2" s="47"/>
      <c r="AJ2" s="47"/>
      <c r="AK2" s="39"/>
      <c r="AL2" s="39"/>
      <c r="AM2" s="94"/>
      <c r="AN2" s="94"/>
      <c r="AO2" s="94"/>
      <c r="AP2" s="39"/>
      <c r="AQ2" s="39"/>
      <c r="AR2" s="39"/>
      <c r="AS2" s="47"/>
    </row>
    <row r="3" spans="1:45" x14ac:dyDescent="0.25"/>
    <row r="4" spans="1:45" ht="29.1" customHeight="1" x14ac:dyDescent="0.25">
      <c r="A4" s="116" t="s">
        <v>3</v>
      </c>
      <c r="B4" s="116"/>
      <c r="C4" s="126" t="s">
        <v>4</v>
      </c>
      <c r="D4" s="126"/>
      <c r="F4" s="116" t="s">
        <v>5</v>
      </c>
      <c r="G4" s="116"/>
      <c r="H4" s="116"/>
      <c r="I4" s="116"/>
      <c r="J4" s="116"/>
      <c r="K4" s="116"/>
    </row>
    <row r="5" spans="1:45" x14ac:dyDescent="0.25">
      <c r="A5" s="116"/>
      <c r="B5" s="116"/>
      <c r="C5" s="126"/>
      <c r="D5" s="126"/>
      <c r="F5" s="3" t="s">
        <v>6</v>
      </c>
      <c r="G5" s="3" t="s">
        <v>7</v>
      </c>
      <c r="H5" s="117" t="s">
        <v>8</v>
      </c>
      <c r="I5" s="117"/>
      <c r="J5" s="117"/>
      <c r="K5" s="117"/>
    </row>
    <row r="6" spans="1:45" x14ac:dyDescent="0.25">
      <c r="A6" s="116"/>
      <c r="B6" s="116"/>
      <c r="C6" s="126"/>
      <c r="D6" s="126"/>
      <c r="F6" s="65">
        <v>1</v>
      </c>
      <c r="G6" s="65" t="s">
        <v>9</v>
      </c>
      <c r="H6" s="118" t="s">
        <v>10</v>
      </c>
      <c r="I6" s="118"/>
      <c r="J6" s="118"/>
      <c r="K6" s="118"/>
    </row>
    <row r="7" spans="1:45" ht="173.25" customHeight="1" x14ac:dyDescent="0.25">
      <c r="A7" s="116"/>
      <c r="B7" s="116"/>
      <c r="C7" s="126"/>
      <c r="D7" s="126"/>
      <c r="F7" s="65">
        <v>2</v>
      </c>
      <c r="G7" s="65" t="s">
        <v>11</v>
      </c>
      <c r="H7" s="119" t="s">
        <v>12</v>
      </c>
      <c r="I7" s="119"/>
      <c r="J7" s="119"/>
      <c r="K7" s="119"/>
    </row>
    <row r="8" spans="1:45" ht="75" customHeight="1" x14ac:dyDescent="0.25">
      <c r="A8" s="116"/>
      <c r="B8" s="116"/>
      <c r="C8" s="126"/>
      <c r="D8" s="126"/>
      <c r="F8" s="65">
        <v>3</v>
      </c>
      <c r="G8" s="65" t="s">
        <v>13</v>
      </c>
      <c r="H8" s="119" t="s">
        <v>14</v>
      </c>
      <c r="I8" s="119"/>
      <c r="J8" s="119"/>
      <c r="K8" s="119"/>
    </row>
    <row r="9" spans="1:45" ht="75" customHeight="1" x14ac:dyDescent="0.25">
      <c r="A9" s="92"/>
      <c r="B9" s="92"/>
      <c r="C9" s="30"/>
      <c r="D9" s="30"/>
      <c r="F9" s="65">
        <v>4</v>
      </c>
      <c r="G9" s="65" t="s">
        <v>15</v>
      </c>
      <c r="H9" s="119" t="s">
        <v>16</v>
      </c>
      <c r="I9" s="119"/>
      <c r="J9" s="119"/>
      <c r="K9" s="119"/>
    </row>
    <row r="10" spans="1:45" ht="75" customHeight="1" x14ac:dyDescent="0.25">
      <c r="A10" s="92"/>
      <c r="B10" s="92"/>
      <c r="C10" s="30"/>
      <c r="D10" s="30"/>
      <c r="F10" s="100">
        <v>5</v>
      </c>
      <c r="G10" s="100" t="s">
        <v>323</v>
      </c>
      <c r="H10" s="119" t="s">
        <v>324</v>
      </c>
      <c r="I10" s="119"/>
      <c r="J10" s="119"/>
      <c r="K10" s="119"/>
    </row>
    <row r="11" spans="1:45" ht="106.5" customHeight="1" x14ac:dyDescent="0.25">
      <c r="A11" s="92"/>
      <c r="B11" s="92"/>
      <c r="C11" s="30"/>
      <c r="D11" s="30"/>
      <c r="F11" s="108">
        <v>6</v>
      </c>
      <c r="G11" s="108" t="s">
        <v>326</v>
      </c>
      <c r="H11" s="119" t="s">
        <v>327</v>
      </c>
      <c r="I11" s="119"/>
      <c r="J11" s="119"/>
      <c r="K11" s="119"/>
    </row>
    <row r="12" spans="1:45" x14ac:dyDescent="0.25"/>
    <row r="13" spans="1:45" ht="14.45" customHeight="1" x14ac:dyDescent="0.25">
      <c r="A13" s="116" t="s">
        <v>17</v>
      </c>
      <c r="B13" s="116"/>
      <c r="C13" s="116" t="s">
        <v>18</v>
      </c>
      <c r="D13" s="116" t="s">
        <v>19</v>
      </c>
      <c r="E13" s="116"/>
      <c r="F13" s="116"/>
      <c r="G13" s="116"/>
      <c r="H13" s="116"/>
      <c r="I13" s="116"/>
      <c r="J13" s="116"/>
      <c r="K13" s="116"/>
      <c r="L13" s="116"/>
      <c r="M13" s="116"/>
      <c r="N13" s="116"/>
      <c r="O13" s="116"/>
      <c r="P13" s="116"/>
      <c r="Q13" s="120" t="s">
        <v>20</v>
      </c>
      <c r="R13" s="120"/>
      <c r="S13" s="120"/>
      <c r="T13" s="120"/>
      <c r="U13" s="120"/>
      <c r="V13" s="115" t="s">
        <v>21</v>
      </c>
      <c r="W13" s="115"/>
      <c r="X13" s="115"/>
      <c r="Y13" s="115"/>
      <c r="Z13" s="115"/>
      <c r="AA13" s="121" t="s">
        <v>21</v>
      </c>
      <c r="AB13" s="121"/>
      <c r="AC13" s="121"/>
      <c r="AD13" s="121"/>
      <c r="AE13" s="121"/>
      <c r="AF13" s="122" t="s">
        <v>21</v>
      </c>
      <c r="AG13" s="122"/>
      <c r="AH13" s="122"/>
      <c r="AI13" s="122"/>
      <c r="AJ13" s="122"/>
      <c r="AK13" s="123" t="s">
        <v>21</v>
      </c>
      <c r="AL13" s="123"/>
      <c r="AM13" s="123"/>
      <c r="AN13" s="123"/>
      <c r="AO13" s="123"/>
      <c r="AP13" s="112" t="s">
        <v>22</v>
      </c>
      <c r="AQ13" s="113"/>
      <c r="AR13" s="113"/>
      <c r="AS13" s="114"/>
    </row>
    <row r="14" spans="1:45" ht="14.45" customHeight="1" x14ac:dyDescent="0.25">
      <c r="A14" s="116"/>
      <c r="B14" s="116"/>
      <c r="C14" s="116"/>
      <c r="D14" s="116"/>
      <c r="E14" s="116"/>
      <c r="F14" s="116"/>
      <c r="G14" s="116"/>
      <c r="H14" s="116"/>
      <c r="I14" s="116"/>
      <c r="J14" s="116"/>
      <c r="K14" s="116"/>
      <c r="L14" s="116"/>
      <c r="M14" s="116"/>
      <c r="N14" s="116"/>
      <c r="O14" s="116"/>
      <c r="P14" s="116"/>
      <c r="Q14" s="120"/>
      <c r="R14" s="120"/>
      <c r="S14" s="120"/>
      <c r="T14" s="120"/>
      <c r="U14" s="120"/>
      <c r="V14" s="115" t="s">
        <v>23</v>
      </c>
      <c r="W14" s="115"/>
      <c r="X14" s="115"/>
      <c r="Y14" s="115"/>
      <c r="Z14" s="115"/>
      <c r="AA14" s="121" t="s">
        <v>24</v>
      </c>
      <c r="AB14" s="121"/>
      <c r="AC14" s="121"/>
      <c r="AD14" s="121"/>
      <c r="AE14" s="121"/>
      <c r="AF14" s="122" t="s">
        <v>25</v>
      </c>
      <c r="AG14" s="122"/>
      <c r="AH14" s="122"/>
      <c r="AI14" s="122"/>
      <c r="AJ14" s="122"/>
      <c r="AK14" s="123" t="s">
        <v>26</v>
      </c>
      <c r="AL14" s="123"/>
      <c r="AM14" s="123"/>
      <c r="AN14" s="123"/>
      <c r="AO14" s="123"/>
      <c r="AP14" s="112" t="s">
        <v>27</v>
      </c>
      <c r="AQ14" s="113"/>
      <c r="AR14" s="113"/>
      <c r="AS14" s="114"/>
    </row>
    <row r="15" spans="1:45" ht="60" x14ac:dyDescent="0.25">
      <c r="A15" s="64" t="s">
        <v>28</v>
      </c>
      <c r="B15" s="64" t="s">
        <v>29</v>
      </c>
      <c r="C15" s="116"/>
      <c r="D15" s="64" t="s">
        <v>30</v>
      </c>
      <c r="E15" s="64" t="s">
        <v>31</v>
      </c>
      <c r="F15" s="64" t="s">
        <v>32</v>
      </c>
      <c r="G15" s="64" t="s">
        <v>33</v>
      </c>
      <c r="H15" s="64" t="s">
        <v>34</v>
      </c>
      <c r="I15" s="64" t="s">
        <v>35</v>
      </c>
      <c r="J15" s="64" t="s">
        <v>36</v>
      </c>
      <c r="K15" s="64" t="s">
        <v>37</v>
      </c>
      <c r="L15" s="64" t="s">
        <v>38</v>
      </c>
      <c r="M15" s="64" t="s">
        <v>39</v>
      </c>
      <c r="N15" s="64" t="s">
        <v>40</v>
      </c>
      <c r="O15" s="64" t="s">
        <v>41</v>
      </c>
      <c r="P15" s="64" t="s">
        <v>42</v>
      </c>
      <c r="Q15" s="66" t="s">
        <v>43</v>
      </c>
      <c r="R15" s="66" t="s">
        <v>44</v>
      </c>
      <c r="S15" s="66" t="s">
        <v>45</v>
      </c>
      <c r="T15" s="66" t="s">
        <v>46</v>
      </c>
      <c r="U15" s="66" t="s">
        <v>47</v>
      </c>
      <c r="V15" s="63" t="s">
        <v>48</v>
      </c>
      <c r="W15" s="63" t="s">
        <v>49</v>
      </c>
      <c r="X15" s="63" t="s">
        <v>50</v>
      </c>
      <c r="Y15" s="63" t="s">
        <v>51</v>
      </c>
      <c r="Z15" s="63" t="s">
        <v>52</v>
      </c>
      <c r="AA15" s="67" t="s">
        <v>48</v>
      </c>
      <c r="AB15" s="67" t="s">
        <v>49</v>
      </c>
      <c r="AC15" s="67" t="s">
        <v>50</v>
      </c>
      <c r="AD15" s="59" t="s">
        <v>51</v>
      </c>
      <c r="AE15" s="59" t="s">
        <v>52</v>
      </c>
      <c r="AF15" s="81" t="s">
        <v>48</v>
      </c>
      <c r="AG15" s="81" t="s">
        <v>49</v>
      </c>
      <c r="AH15" s="81" t="s">
        <v>50</v>
      </c>
      <c r="AI15" s="81" t="s">
        <v>51</v>
      </c>
      <c r="AJ15" s="81" t="s">
        <v>52</v>
      </c>
      <c r="AK15" s="93" t="s">
        <v>48</v>
      </c>
      <c r="AL15" s="93" t="s">
        <v>49</v>
      </c>
      <c r="AM15" s="93" t="s">
        <v>50</v>
      </c>
      <c r="AN15" s="93" t="s">
        <v>51</v>
      </c>
      <c r="AO15" s="93" t="s">
        <v>52</v>
      </c>
      <c r="AP15" s="29" t="s">
        <v>48</v>
      </c>
      <c r="AQ15" s="29" t="s">
        <v>49</v>
      </c>
      <c r="AR15" s="29" t="s">
        <v>50</v>
      </c>
      <c r="AS15" s="29" t="s">
        <v>53</v>
      </c>
    </row>
    <row r="16" spans="1:45" s="30" customFormat="1" ht="255" x14ac:dyDescent="0.25">
      <c r="A16" s="68">
        <v>4</v>
      </c>
      <c r="B16" s="68" t="s">
        <v>54</v>
      </c>
      <c r="C16" s="68" t="s">
        <v>55</v>
      </c>
      <c r="D16" s="68" t="s">
        <v>56</v>
      </c>
      <c r="E16" s="4">
        <f t="shared" ref="E16:E31" si="0">+((1/17)*80%)/100%</f>
        <v>4.7058823529411764E-2</v>
      </c>
      <c r="F16" s="68" t="s">
        <v>57</v>
      </c>
      <c r="G16" s="68" t="s">
        <v>58</v>
      </c>
      <c r="H16" s="68" t="s">
        <v>59</v>
      </c>
      <c r="I16" s="5">
        <v>6.6000000000000003E-2</v>
      </c>
      <c r="J16" s="68" t="s">
        <v>60</v>
      </c>
      <c r="K16" s="68" t="s">
        <v>61</v>
      </c>
      <c r="L16" s="6">
        <v>0</v>
      </c>
      <c r="M16" s="6">
        <v>0.02</v>
      </c>
      <c r="N16" s="6">
        <v>0.06</v>
      </c>
      <c r="O16" s="6">
        <v>0.1</v>
      </c>
      <c r="P16" s="6">
        <v>0.1</v>
      </c>
      <c r="Q16" s="68" t="s">
        <v>62</v>
      </c>
      <c r="R16" s="68" t="s">
        <v>63</v>
      </c>
      <c r="S16" s="68" t="s">
        <v>64</v>
      </c>
      <c r="T16" s="68" t="s">
        <v>65</v>
      </c>
      <c r="U16" s="68" t="s">
        <v>66</v>
      </c>
      <c r="V16" s="33" t="s">
        <v>67</v>
      </c>
      <c r="W16" s="33" t="s">
        <v>67</v>
      </c>
      <c r="X16" s="33" t="s">
        <v>67</v>
      </c>
      <c r="Y16" s="34" t="s">
        <v>68</v>
      </c>
      <c r="Z16" s="34" t="s">
        <v>67</v>
      </c>
      <c r="AA16" s="27">
        <f>M16</f>
        <v>0.02</v>
      </c>
      <c r="AB16" s="69">
        <v>0.02</v>
      </c>
      <c r="AC16" s="70">
        <f>IF(AB16/AA16&gt;100%,100%,AB16/AA16)</f>
        <v>1</v>
      </c>
      <c r="AD16" s="46" t="s">
        <v>69</v>
      </c>
      <c r="AE16" s="46" t="s">
        <v>70</v>
      </c>
      <c r="AF16" s="33">
        <f>N16</f>
        <v>0.06</v>
      </c>
      <c r="AG16" s="83">
        <v>0.112</v>
      </c>
      <c r="AH16" s="90">
        <f>IF(AG16/AF16&gt;100%,100%,AG16/AF16)</f>
        <v>1</v>
      </c>
      <c r="AI16" s="73" t="s">
        <v>71</v>
      </c>
      <c r="AJ16" s="73" t="s">
        <v>72</v>
      </c>
      <c r="AK16" s="33">
        <f>O16</f>
        <v>0.1</v>
      </c>
      <c r="AL16" s="110">
        <v>9.8000000000000004E-2</v>
      </c>
      <c r="AM16" s="90">
        <f t="shared" ref="AM16:AM38" si="1">IF(AL16/AK16&gt;100%,100%,AL16/AK16)</f>
        <v>0.98</v>
      </c>
      <c r="AN16" s="109" t="s">
        <v>325</v>
      </c>
      <c r="AO16" s="107" t="s">
        <v>97</v>
      </c>
      <c r="AP16" s="33">
        <f>P16</f>
        <v>0.1</v>
      </c>
      <c r="AQ16" s="111">
        <v>9.8000000000000004E-2</v>
      </c>
      <c r="AR16" s="90">
        <f>IF(AQ16/AP16&gt;100%,100%,AQ16/AP16)</f>
        <v>0.98</v>
      </c>
      <c r="AS16" s="109" t="s">
        <v>328</v>
      </c>
    </row>
    <row r="17" spans="1:45" s="30" customFormat="1" ht="105" x14ac:dyDescent="0.25">
      <c r="A17" s="68">
        <v>4</v>
      </c>
      <c r="B17" s="68" t="s">
        <v>54</v>
      </c>
      <c r="C17" s="68" t="s">
        <v>55</v>
      </c>
      <c r="D17" s="68" t="s">
        <v>73</v>
      </c>
      <c r="E17" s="4">
        <f t="shared" si="0"/>
        <v>4.7058823529411764E-2</v>
      </c>
      <c r="F17" s="68" t="s">
        <v>57</v>
      </c>
      <c r="G17" s="68" t="s">
        <v>74</v>
      </c>
      <c r="H17" s="68" t="s">
        <v>75</v>
      </c>
      <c r="I17" s="68" t="s">
        <v>76</v>
      </c>
      <c r="J17" s="68" t="s">
        <v>77</v>
      </c>
      <c r="K17" s="68" t="s">
        <v>61</v>
      </c>
      <c r="L17" s="6">
        <v>0</v>
      </c>
      <c r="M17" s="6">
        <v>0</v>
      </c>
      <c r="N17" s="6">
        <v>0</v>
      </c>
      <c r="O17" s="6">
        <v>0.15</v>
      </c>
      <c r="P17" s="6">
        <v>0.15</v>
      </c>
      <c r="Q17" s="68" t="s">
        <v>62</v>
      </c>
      <c r="R17" s="68" t="s">
        <v>78</v>
      </c>
      <c r="S17" s="68" t="s">
        <v>79</v>
      </c>
      <c r="T17" s="68" t="s">
        <v>65</v>
      </c>
      <c r="U17" s="68" t="s">
        <v>80</v>
      </c>
      <c r="V17" s="33" t="s">
        <v>67</v>
      </c>
      <c r="W17" s="33" t="s">
        <v>67</v>
      </c>
      <c r="X17" s="33" t="s">
        <v>67</v>
      </c>
      <c r="Y17" s="34" t="s">
        <v>68</v>
      </c>
      <c r="Z17" s="34" t="s">
        <v>67</v>
      </c>
      <c r="AA17" s="27">
        <f t="shared" ref="AA17" si="2">M17</f>
        <v>0</v>
      </c>
      <c r="AB17" s="33" t="s">
        <v>67</v>
      </c>
      <c r="AC17" s="33" t="s">
        <v>67</v>
      </c>
      <c r="AD17" s="34" t="s">
        <v>81</v>
      </c>
      <c r="AE17" s="34" t="s">
        <v>67</v>
      </c>
      <c r="AF17" s="33">
        <f t="shared" ref="AF17:AF32" si="3">N17</f>
        <v>0</v>
      </c>
      <c r="AG17" s="84" t="s">
        <v>82</v>
      </c>
      <c r="AH17" s="84" t="s">
        <v>82</v>
      </c>
      <c r="AI17" s="76" t="s">
        <v>82</v>
      </c>
      <c r="AJ17" s="76" t="s">
        <v>82</v>
      </c>
      <c r="AK17" s="33">
        <f t="shared" ref="AK17:AK32" si="4">O17</f>
        <v>0.15</v>
      </c>
      <c r="AL17" s="99">
        <v>2.1055000000000001</v>
      </c>
      <c r="AM17" s="90">
        <f t="shared" si="1"/>
        <v>1</v>
      </c>
      <c r="AN17" s="96" t="s">
        <v>283</v>
      </c>
      <c r="AO17" s="96" t="s">
        <v>83</v>
      </c>
      <c r="AP17" s="33">
        <f t="shared" ref="AP17:AP32" si="5">P17</f>
        <v>0.15</v>
      </c>
      <c r="AQ17" s="45">
        <v>2.1055000000000001</v>
      </c>
      <c r="AR17" s="90">
        <f t="shared" ref="AR17:AR34" si="6">IF(AQ17/AP17&gt;100%,100%,AQ17/AP17)</f>
        <v>1</v>
      </c>
      <c r="AS17" s="34" t="s">
        <v>284</v>
      </c>
    </row>
    <row r="18" spans="1:45" s="30" customFormat="1" ht="330" x14ac:dyDescent="0.25">
      <c r="A18" s="68">
        <v>4</v>
      </c>
      <c r="B18" s="68" t="s">
        <v>54</v>
      </c>
      <c r="C18" s="68" t="s">
        <v>55</v>
      </c>
      <c r="D18" s="68" t="s">
        <v>84</v>
      </c>
      <c r="E18" s="4">
        <f t="shared" si="0"/>
        <v>4.7058823529411764E-2</v>
      </c>
      <c r="F18" s="68" t="s">
        <v>85</v>
      </c>
      <c r="G18" s="68" t="s">
        <v>86</v>
      </c>
      <c r="H18" s="68" t="s">
        <v>87</v>
      </c>
      <c r="I18" s="68" t="s">
        <v>76</v>
      </c>
      <c r="J18" s="68" t="s">
        <v>60</v>
      </c>
      <c r="K18" s="68" t="s">
        <v>61</v>
      </c>
      <c r="L18" s="6">
        <v>0.05</v>
      </c>
      <c r="M18" s="6">
        <v>0.4</v>
      </c>
      <c r="N18" s="6">
        <v>0.8</v>
      </c>
      <c r="O18" s="6">
        <v>1</v>
      </c>
      <c r="P18" s="6">
        <v>1</v>
      </c>
      <c r="Q18" s="68" t="s">
        <v>62</v>
      </c>
      <c r="R18" s="68" t="s">
        <v>88</v>
      </c>
      <c r="S18" s="68" t="s">
        <v>89</v>
      </c>
      <c r="T18" s="68" t="s">
        <v>65</v>
      </c>
      <c r="U18" s="68" t="s">
        <v>90</v>
      </c>
      <c r="V18" s="33">
        <f t="shared" ref="V18:V32" si="7">L18</f>
        <v>0.05</v>
      </c>
      <c r="W18" s="71">
        <v>0</v>
      </c>
      <c r="X18" s="71">
        <v>0</v>
      </c>
      <c r="Y18" s="72" t="s">
        <v>91</v>
      </c>
      <c r="Z18" s="73" t="s">
        <v>92</v>
      </c>
      <c r="AA18" s="27">
        <f t="shared" ref="AA18:AB38" si="8">M18</f>
        <v>0.4</v>
      </c>
      <c r="AB18" s="69">
        <v>0.32350000000000001</v>
      </c>
      <c r="AC18" s="70">
        <f t="shared" ref="AC18:AC27" si="9">IF(AB18/AA18&gt;100%,100%,AB18/AA18)</f>
        <v>0.80874999999999997</v>
      </c>
      <c r="AD18" s="74" t="s">
        <v>93</v>
      </c>
      <c r="AE18" s="74" t="s">
        <v>94</v>
      </c>
      <c r="AF18" s="33">
        <f t="shared" si="3"/>
        <v>0.8</v>
      </c>
      <c r="AG18" s="82">
        <v>0.60609999999999997</v>
      </c>
      <c r="AH18" s="90">
        <f>IF(AG18/AF18&gt;100%,100%,AG18/AF18)</f>
        <v>0.75762499999999988</v>
      </c>
      <c r="AI18" s="76" t="s">
        <v>95</v>
      </c>
      <c r="AJ18" s="76" t="s">
        <v>96</v>
      </c>
      <c r="AK18" s="33">
        <f t="shared" si="4"/>
        <v>1</v>
      </c>
      <c r="AL18" s="99">
        <v>0.95450000000000002</v>
      </c>
      <c r="AM18" s="90">
        <f t="shared" si="1"/>
        <v>0.95450000000000002</v>
      </c>
      <c r="AN18" s="96" t="s">
        <v>285</v>
      </c>
      <c r="AO18" s="96" t="s">
        <v>97</v>
      </c>
      <c r="AP18" s="33">
        <f t="shared" si="5"/>
        <v>1</v>
      </c>
      <c r="AQ18" s="99">
        <v>0.95450000000000002</v>
      </c>
      <c r="AR18" s="90">
        <f t="shared" si="6"/>
        <v>0.95450000000000002</v>
      </c>
      <c r="AS18" s="74" t="s">
        <v>286</v>
      </c>
    </row>
    <row r="19" spans="1:45" s="30" customFormat="1" ht="150" x14ac:dyDescent="0.25">
      <c r="A19" s="68">
        <v>4</v>
      </c>
      <c r="B19" s="68" t="s">
        <v>54</v>
      </c>
      <c r="C19" s="68" t="s">
        <v>98</v>
      </c>
      <c r="D19" s="68" t="s">
        <v>99</v>
      </c>
      <c r="E19" s="4">
        <f t="shared" si="0"/>
        <v>4.7058823529411764E-2</v>
      </c>
      <c r="F19" s="68" t="s">
        <v>57</v>
      </c>
      <c r="G19" s="68" t="s">
        <v>100</v>
      </c>
      <c r="H19" s="68" t="s">
        <v>101</v>
      </c>
      <c r="I19" s="6">
        <v>0.5</v>
      </c>
      <c r="J19" s="68" t="s">
        <v>60</v>
      </c>
      <c r="K19" s="68" t="s">
        <v>61</v>
      </c>
      <c r="L19" s="6">
        <v>0.15</v>
      </c>
      <c r="M19" s="6">
        <v>0.3</v>
      </c>
      <c r="N19" s="7">
        <v>0.45</v>
      </c>
      <c r="O19" s="7">
        <v>0.6</v>
      </c>
      <c r="P19" s="7">
        <v>0.6</v>
      </c>
      <c r="Q19" s="68" t="s">
        <v>102</v>
      </c>
      <c r="R19" s="68" t="s">
        <v>103</v>
      </c>
      <c r="S19" s="68" t="s">
        <v>104</v>
      </c>
      <c r="T19" s="68" t="s">
        <v>65</v>
      </c>
      <c r="U19" s="68" t="s">
        <v>105</v>
      </c>
      <c r="V19" s="33">
        <f t="shared" si="7"/>
        <v>0.15</v>
      </c>
      <c r="W19" s="69">
        <v>9.5200000000000007E-2</v>
      </c>
      <c r="X19" s="71">
        <f>W19/V19</f>
        <v>0.63466666666666671</v>
      </c>
      <c r="Y19" s="75" t="s">
        <v>106</v>
      </c>
      <c r="Z19" s="76" t="s">
        <v>107</v>
      </c>
      <c r="AA19" s="27">
        <f t="shared" si="8"/>
        <v>0.3</v>
      </c>
      <c r="AB19" s="77">
        <v>34.21</v>
      </c>
      <c r="AC19" s="70">
        <f t="shared" si="9"/>
        <v>1</v>
      </c>
      <c r="AD19" s="46" t="s">
        <v>108</v>
      </c>
      <c r="AE19" s="74" t="s">
        <v>94</v>
      </c>
      <c r="AF19" s="33">
        <f t="shared" si="3"/>
        <v>0.45</v>
      </c>
      <c r="AG19" s="84">
        <v>59.58</v>
      </c>
      <c r="AH19" s="90">
        <f t="shared" ref="AH19:AH32" si="10">IF(AG19/AF19&gt;100%,100%,AG19/AF19)</f>
        <v>1</v>
      </c>
      <c r="AI19" s="76" t="s">
        <v>109</v>
      </c>
      <c r="AJ19" s="76" t="s">
        <v>110</v>
      </c>
      <c r="AK19" s="33">
        <f t="shared" si="4"/>
        <v>0.6</v>
      </c>
      <c r="AL19" s="99">
        <v>0.74139999999999995</v>
      </c>
      <c r="AM19" s="90">
        <f t="shared" si="1"/>
        <v>1</v>
      </c>
      <c r="AN19" s="96" t="s">
        <v>288</v>
      </c>
      <c r="AO19" s="96" t="s">
        <v>97</v>
      </c>
      <c r="AP19" s="33">
        <f t="shared" si="5"/>
        <v>0.6</v>
      </c>
      <c r="AQ19" s="69">
        <v>0.74139999999999995</v>
      </c>
      <c r="AR19" s="90">
        <f t="shared" si="6"/>
        <v>1</v>
      </c>
      <c r="AS19" s="46" t="s">
        <v>287</v>
      </c>
    </row>
    <row r="20" spans="1:45" s="30" customFormat="1" ht="150" x14ac:dyDescent="0.25">
      <c r="A20" s="68">
        <v>4</v>
      </c>
      <c r="B20" s="68" t="s">
        <v>54</v>
      </c>
      <c r="C20" s="68" t="s">
        <v>98</v>
      </c>
      <c r="D20" s="68" t="s">
        <v>111</v>
      </c>
      <c r="E20" s="4">
        <f t="shared" si="0"/>
        <v>4.7058823529411764E-2</v>
      </c>
      <c r="F20" s="68" t="s">
        <v>57</v>
      </c>
      <c r="G20" s="68" t="s">
        <v>112</v>
      </c>
      <c r="H20" s="68" t="s">
        <v>113</v>
      </c>
      <c r="I20" s="6">
        <v>0.6</v>
      </c>
      <c r="J20" s="68" t="s">
        <v>60</v>
      </c>
      <c r="K20" s="68" t="s">
        <v>61</v>
      </c>
      <c r="L20" s="6">
        <v>0.15</v>
      </c>
      <c r="M20" s="6">
        <v>0.3</v>
      </c>
      <c r="N20" s="7">
        <v>0.45</v>
      </c>
      <c r="O20" s="7">
        <v>0.6</v>
      </c>
      <c r="P20" s="7">
        <v>0.6</v>
      </c>
      <c r="Q20" s="68" t="s">
        <v>102</v>
      </c>
      <c r="R20" s="68" t="s">
        <v>103</v>
      </c>
      <c r="S20" s="68" t="s">
        <v>104</v>
      </c>
      <c r="T20" s="68" t="s">
        <v>65</v>
      </c>
      <c r="U20" s="68" t="s">
        <v>105</v>
      </c>
      <c r="V20" s="33">
        <f t="shared" si="7"/>
        <v>0.15</v>
      </c>
      <c r="W20" s="69">
        <v>0.57379999999999998</v>
      </c>
      <c r="X20" s="71">
        <v>1</v>
      </c>
      <c r="Y20" s="75" t="s">
        <v>114</v>
      </c>
      <c r="Z20" s="76" t="s">
        <v>115</v>
      </c>
      <c r="AA20" s="27">
        <f t="shared" si="8"/>
        <v>0.3</v>
      </c>
      <c r="AB20" s="69">
        <v>0.66849999999999998</v>
      </c>
      <c r="AC20" s="70">
        <f t="shared" si="9"/>
        <v>1</v>
      </c>
      <c r="AD20" s="75" t="s">
        <v>116</v>
      </c>
      <c r="AE20" s="74" t="s">
        <v>94</v>
      </c>
      <c r="AF20" s="33">
        <f t="shared" si="3"/>
        <v>0.45</v>
      </c>
      <c r="AG20" s="82">
        <v>0.67330000000000001</v>
      </c>
      <c r="AH20" s="90">
        <f t="shared" si="10"/>
        <v>1</v>
      </c>
      <c r="AI20" s="76" t="s">
        <v>117</v>
      </c>
      <c r="AJ20" s="76" t="s">
        <v>118</v>
      </c>
      <c r="AK20" s="33">
        <f t="shared" si="4"/>
        <v>0.6</v>
      </c>
      <c r="AL20" s="99">
        <v>0.75109999999999999</v>
      </c>
      <c r="AM20" s="90">
        <f t="shared" si="1"/>
        <v>1</v>
      </c>
      <c r="AN20" s="96" t="s">
        <v>290</v>
      </c>
      <c r="AO20" s="96" t="s">
        <v>97</v>
      </c>
      <c r="AP20" s="33">
        <f t="shared" si="5"/>
        <v>0.6</v>
      </c>
      <c r="AQ20" s="69">
        <v>0.75109999999999999</v>
      </c>
      <c r="AR20" s="90">
        <f t="shared" si="6"/>
        <v>1</v>
      </c>
      <c r="AS20" s="75" t="s">
        <v>289</v>
      </c>
    </row>
    <row r="21" spans="1:45" s="30" customFormat="1" ht="90" x14ac:dyDescent="0.25">
      <c r="A21" s="68">
        <v>4</v>
      </c>
      <c r="B21" s="68" t="s">
        <v>54</v>
      </c>
      <c r="C21" s="68" t="s">
        <v>98</v>
      </c>
      <c r="D21" s="68" t="s">
        <v>119</v>
      </c>
      <c r="E21" s="4">
        <f t="shared" si="0"/>
        <v>4.7058823529411764E-2</v>
      </c>
      <c r="F21" s="68" t="s">
        <v>85</v>
      </c>
      <c r="G21" s="68" t="s">
        <v>120</v>
      </c>
      <c r="H21" s="68" t="s">
        <v>121</v>
      </c>
      <c r="I21" s="68"/>
      <c r="J21" s="68" t="s">
        <v>60</v>
      </c>
      <c r="K21" s="68" t="s">
        <v>61</v>
      </c>
      <c r="L21" s="6">
        <v>0.1</v>
      </c>
      <c r="M21" s="6">
        <v>0.25</v>
      </c>
      <c r="N21" s="6">
        <v>0.65</v>
      </c>
      <c r="O21" s="6">
        <v>0.95</v>
      </c>
      <c r="P21" s="6">
        <v>0.95</v>
      </c>
      <c r="Q21" s="68" t="s">
        <v>102</v>
      </c>
      <c r="R21" s="68" t="s">
        <v>103</v>
      </c>
      <c r="S21" s="68" t="s">
        <v>104</v>
      </c>
      <c r="T21" s="68" t="s">
        <v>65</v>
      </c>
      <c r="U21" s="68" t="s">
        <v>115</v>
      </c>
      <c r="V21" s="33">
        <f t="shared" si="7"/>
        <v>0.1</v>
      </c>
      <c r="W21" s="71">
        <v>0.31</v>
      </c>
      <c r="X21" s="71">
        <v>1</v>
      </c>
      <c r="Y21" s="75" t="s">
        <v>122</v>
      </c>
      <c r="Z21" s="76" t="s">
        <v>115</v>
      </c>
      <c r="AA21" s="27">
        <f t="shared" si="8"/>
        <v>0.25</v>
      </c>
      <c r="AB21" s="69">
        <v>0.61129999999999995</v>
      </c>
      <c r="AC21" s="70">
        <f t="shared" si="9"/>
        <v>1</v>
      </c>
      <c r="AD21" s="46" t="s">
        <v>123</v>
      </c>
      <c r="AE21" s="74" t="s">
        <v>94</v>
      </c>
      <c r="AF21" s="33">
        <f t="shared" si="3"/>
        <v>0.65</v>
      </c>
      <c r="AG21" s="82">
        <v>0.71340000000000003</v>
      </c>
      <c r="AH21" s="90">
        <f t="shared" si="10"/>
        <v>1</v>
      </c>
      <c r="AI21" s="76" t="s">
        <v>124</v>
      </c>
      <c r="AJ21" s="76" t="s">
        <v>118</v>
      </c>
      <c r="AK21" s="33">
        <f t="shared" si="4"/>
        <v>0.95</v>
      </c>
      <c r="AL21" s="99">
        <v>0.97619999999999996</v>
      </c>
      <c r="AM21" s="90">
        <f t="shared" si="1"/>
        <v>1</v>
      </c>
      <c r="AN21" s="96" t="s">
        <v>292</v>
      </c>
      <c r="AO21" s="96" t="s">
        <v>97</v>
      </c>
      <c r="AP21" s="33">
        <f t="shared" si="5"/>
        <v>0.95</v>
      </c>
      <c r="AQ21" s="69">
        <v>0.71340000000000003</v>
      </c>
      <c r="AR21" s="90">
        <f t="shared" si="6"/>
        <v>0.7509473684210527</v>
      </c>
      <c r="AS21" s="46" t="s">
        <v>291</v>
      </c>
    </row>
    <row r="22" spans="1:45" s="30" customFormat="1" ht="90" x14ac:dyDescent="0.25">
      <c r="A22" s="68">
        <v>4</v>
      </c>
      <c r="B22" s="68" t="s">
        <v>54</v>
      </c>
      <c r="C22" s="68" t="s">
        <v>98</v>
      </c>
      <c r="D22" s="68" t="s">
        <v>125</v>
      </c>
      <c r="E22" s="4">
        <f t="shared" si="0"/>
        <v>4.7058823529411764E-2</v>
      </c>
      <c r="F22" s="68" t="s">
        <v>57</v>
      </c>
      <c r="G22" s="68" t="s">
        <v>126</v>
      </c>
      <c r="H22" s="68" t="s">
        <v>127</v>
      </c>
      <c r="I22" s="68"/>
      <c r="J22" s="68" t="s">
        <v>60</v>
      </c>
      <c r="K22" s="68" t="s">
        <v>61</v>
      </c>
      <c r="L22" s="6">
        <v>0.02</v>
      </c>
      <c r="M22" s="6">
        <v>0.1</v>
      </c>
      <c r="N22" s="6">
        <v>0.2</v>
      </c>
      <c r="O22" s="6">
        <v>0.4</v>
      </c>
      <c r="P22" s="6">
        <v>0.4</v>
      </c>
      <c r="Q22" s="68" t="s">
        <v>102</v>
      </c>
      <c r="R22" s="68" t="s">
        <v>103</v>
      </c>
      <c r="S22" s="68" t="s">
        <v>104</v>
      </c>
      <c r="T22" s="68" t="s">
        <v>65</v>
      </c>
      <c r="U22" s="68" t="s">
        <v>115</v>
      </c>
      <c r="V22" s="33">
        <f t="shared" si="7"/>
        <v>0.02</v>
      </c>
      <c r="W22" s="71">
        <v>0.12</v>
      </c>
      <c r="X22" s="71">
        <v>1</v>
      </c>
      <c r="Y22" s="68" t="s">
        <v>128</v>
      </c>
      <c r="Z22" s="76" t="s">
        <v>115</v>
      </c>
      <c r="AA22" s="27">
        <f t="shared" si="8"/>
        <v>0.1</v>
      </c>
      <c r="AB22" s="70">
        <v>0.2273</v>
      </c>
      <c r="AC22" s="70">
        <f t="shared" si="9"/>
        <v>1</v>
      </c>
      <c r="AD22" s="46" t="s">
        <v>129</v>
      </c>
      <c r="AE22" s="74" t="s">
        <v>94</v>
      </c>
      <c r="AF22" s="33">
        <f t="shared" si="3"/>
        <v>0.2</v>
      </c>
      <c r="AG22" s="82">
        <v>0.47449999999999998</v>
      </c>
      <c r="AH22" s="90">
        <f t="shared" si="10"/>
        <v>1</v>
      </c>
      <c r="AI22" s="76" t="s">
        <v>130</v>
      </c>
      <c r="AJ22" s="76" t="s">
        <v>118</v>
      </c>
      <c r="AK22" s="33">
        <f t="shared" si="4"/>
        <v>0.4</v>
      </c>
      <c r="AL22" s="99">
        <v>0.62729999999999997</v>
      </c>
      <c r="AM22" s="90">
        <f t="shared" si="1"/>
        <v>1</v>
      </c>
      <c r="AN22" s="96" t="s">
        <v>294</v>
      </c>
      <c r="AO22" s="96" t="s">
        <v>97</v>
      </c>
      <c r="AP22" s="33">
        <f t="shared" si="5"/>
        <v>0.4</v>
      </c>
      <c r="AQ22" s="70">
        <v>0.62729999999999997</v>
      </c>
      <c r="AR22" s="90">
        <f t="shared" si="6"/>
        <v>1</v>
      </c>
      <c r="AS22" s="46" t="s">
        <v>293</v>
      </c>
    </row>
    <row r="23" spans="1:45" s="30" customFormat="1" ht="90" x14ac:dyDescent="0.25">
      <c r="A23" s="68">
        <v>4</v>
      </c>
      <c r="B23" s="68" t="s">
        <v>54</v>
      </c>
      <c r="C23" s="68" t="s">
        <v>98</v>
      </c>
      <c r="D23" s="68" t="s">
        <v>131</v>
      </c>
      <c r="E23" s="4">
        <f t="shared" si="0"/>
        <v>4.7058823529411764E-2</v>
      </c>
      <c r="F23" s="68" t="s">
        <v>85</v>
      </c>
      <c r="G23" s="68" t="s">
        <v>132</v>
      </c>
      <c r="H23" s="68" t="s">
        <v>133</v>
      </c>
      <c r="I23" s="68"/>
      <c r="J23" s="68" t="s">
        <v>77</v>
      </c>
      <c r="K23" s="68" t="s">
        <v>61</v>
      </c>
      <c r="L23" s="6">
        <v>0.95</v>
      </c>
      <c r="M23" s="6">
        <v>0.95</v>
      </c>
      <c r="N23" s="6">
        <v>0.95</v>
      </c>
      <c r="O23" s="6">
        <v>0.95</v>
      </c>
      <c r="P23" s="6">
        <v>0.95</v>
      </c>
      <c r="Q23" s="68" t="s">
        <v>102</v>
      </c>
      <c r="R23" s="68" t="s">
        <v>103</v>
      </c>
      <c r="S23" s="68" t="s">
        <v>134</v>
      </c>
      <c r="T23" s="68" t="s">
        <v>65</v>
      </c>
      <c r="U23" s="8" t="s">
        <v>135</v>
      </c>
      <c r="V23" s="33">
        <f t="shared" si="7"/>
        <v>0.95</v>
      </c>
      <c r="W23" s="69">
        <v>0.39700000000000002</v>
      </c>
      <c r="X23" s="71">
        <f>W23/V23</f>
        <v>0.41789473684210532</v>
      </c>
      <c r="Y23" s="75" t="s">
        <v>136</v>
      </c>
      <c r="Z23" s="76" t="s">
        <v>97</v>
      </c>
      <c r="AA23" s="27">
        <f t="shared" si="8"/>
        <v>0.95</v>
      </c>
      <c r="AB23" s="69">
        <v>0.97270000000000001</v>
      </c>
      <c r="AC23" s="70">
        <f t="shared" si="9"/>
        <v>1</v>
      </c>
      <c r="AD23" s="74" t="s">
        <v>137</v>
      </c>
      <c r="AE23" s="74" t="s">
        <v>138</v>
      </c>
      <c r="AF23" s="33">
        <f t="shared" si="3"/>
        <v>0.95</v>
      </c>
      <c r="AG23" s="82">
        <v>0.96430000000000005</v>
      </c>
      <c r="AH23" s="90">
        <f t="shared" si="10"/>
        <v>1</v>
      </c>
      <c r="AI23" s="76" t="s">
        <v>139</v>
      </c>
      <c r="AJ23" s="76" t="s">
        <v>140</v>
      </c>
      <c r="AK23" s="101">
        <f t="shared" si="4"/>
        <v>0.95</v>
      </c>
      <c r="AL23" s="99">
        <v>0.81369999999999998</v>
      </c>
      <c r="AM23" s="102">
        <f t="shared" si="1"/>
        <v>0.85652631578947369</v>
      </c>
      <c r="AN23" s="103" t="s">
        <v>319</v>
      </c>
      <c r="AO23" s="96" t="s">
        <v>295</v>
      </c>
      <c r="AP23" s="101">
        <f t="shared" si="5"/>
        <v>0.95</v>
      </c>
      <c r="AQ23" s="104">
        <f>(W23+AB23+AG23+AL23)/4</f>
        <v>0.78692499999999999</v>
      </c>
      <c r="AR23" s="102">
        <f t="shared" si="6"/>
        <v>0.82834210526315788</v>
      </c>
      <c r="AS23" s="103" t="s">
        <v>318</v>
      </c>
    </row>
    <row r="24" spans="1:45" s="30" customFormat="1" ht="90" x14ac:dyDescent="0.25">
      <c r="A24" s="68">
        <v>4</v>
      </c>
      <c r="B24" s="68" t="s">
        <v>54</v>
      </c>
      <c r="C24" s="68" t="s">
        <v>98</v>
      </c>
      <c r="D24" s="68" t="s">
        <v>141</v>
      </c>
      <c r="E24" s="4">
        <f t="shared" si="0"/>
        <v>4.7058823529411764E-2</v>
      </c>
      <c r="F24" s="68" t="s">
        <v>57</v>
      </c>
      <c r="G24" s="68" t="s">
        <v>142</v>
      </c>
      <c r="H24" s="68" t="s">
        <v>143</v>
      </c>
      <c r="I24" s="68"/>
      <c r="J24" s="68" t="s">
        <v>77</v>
      </c>
      <c r="K24" s="68" t="s">
        <v>61</v>
      </c>
      <c r="L24" s="6">
        <v>1</v>
      </c>
      <c r="M24" s="6">
        <v>1</v>
      </c>
      <c r="N24" s="6">
        <v>1</v>
      </c>
      <c r="O24" s="6">
        <v>1</v>
      </c>
      <c r="P24" s="6">
        <v>1</v>
      </c>
      <c r="Q24" s="68" t="s">
        <v>102</v>
      </c>
      <c r="R24" s="8" t="s">
        <v>103</v>
      </c>
      <c r="S24" s="8" t="s">
        <v>144</v>
      </c>
      <c r="T24" s="8" t="s">
        <v>65</v>
      </c>
      <c r="U24" s="8" t="s">
        <v>145</v>
      </c>
      <c r="V24" s="33">
        <f t="shared" si="7"/>
        <v>1</v>
      </c>
      <c r="W24" s="69">
        <v>0.46700000000000003</v>
      </c>
      <c r="X24" s="71">
        <f t="shared" ref="X24:X25" si="11">W24/V24</f>
        <v>0.46700000000000003</v>
      </c>
      <c r="Y24" s="75" t="s">
        <v>136</v>
      </c>
      <c r="Z24" s="76" t="s">
        <v>97</v>
      </c>
      <c r="AA24" s="27">
        <f t="shared" si="8"/>
        <v>1</v>
      </c>
      <c r="AB24" s="71">
        <v>1</v>
      </c>
      <c r="AC24" s="70">
        <f t="shared" si="9"/>
        <v>1</v>
      </c>
      <c r="AD24" s="46" t="s">
        <v>146</v>
      </c>
      <c r="AE24" s="46" t="s">
        <v>138</v>
      </c>
      <c r="AF24" s="33">
        <f t="shared" si="3"/>
        <v>1</v>
      </c>
      <c r="AG24" s="85">
        <v>1</v>
      </c>
      <c r="AH24" s="90">
        <f t="shared" si="10"/>
        <v>1</v>
      </c>
      <c r="AI24" s="76" t="s">
        <v>147</v>
      </c>
      <c r="AJ24" s="76" t="s">
        <v>140</v>
      </c>
      <c r="AK24" s="101">
        <f t="shared" si="4"/>
        <v>1</v>
      </c>
      <c r="AL24" s="99">
        <v>0.91759999999999997</v>
      </c>
      <c r="AM24" s="102">
        <f t="shared" si="1"/>
        <v>0.91759999999999997</v>
      </c>
      <c r="AN24" s="103" t="s">
        <v>320</v>
      </c>
      <c r="AO24" s="96" t="s">
        <v>97</v>
      </c>
      <c r="AP24" s="101">
        <f t="shared" si="5"/>
        <v>1</v>
      </c>
      <c r="AQ24" s="104">
        <f t="shared" ref="AQ24:AQ25" si="12">(W24+AB24+AG24+AL24)/4</f>
        <v>0.84614999999999996</v>
      </c>
      <c r="AR24" s="102">
        <f t="shared" si="6"/>
        <v>0.84614999999999996</v>
      </c>
      <c r="AS24" s="105" t="s">
        <v>321</v>
      </c>
    </row>
    <row r="25" spans="1:45" s="30" customFormat="1" ht="135" x14ac:dyDescent="0.25">
      <c r="A25" s="68">
        <v>4</v>
      </c>
      <c r="B25" s="68" t="s">
        <v>54</v>
      </c>
      <c r="C25" s="68" t="s">
        <v>98</v>
      </c>
      <c r="D25" s="68" t="s">
        <v>148</v>
      </c>
      <c r="E25" s="4">
        <f t="shared" si="0"/>
        <v>4.7058823529411764E-2</v>
      </c>
      <c r="F25" s="68" t="s">
        <v>57</v>
      </c>
      <c r="G25" s="68" t="s">
        <v>149</v>
      </c>
      <c r="H25" s="68" t="s">
        <v>150</v>
      </c>
      <c r="I25" s="68"/>
      <c r="J25" s="68" t="s">
        <v>77</v>
      </c>
      <c r="K25" s="68" t="s">
        <v>61</v>
      </c>
      <c r="L25" s="6">
        <v>0.95</v>
      </c>
      <c r="M25" s="6">
        <v>0.95</v>
      </c>
      <c r="N25" s="6">
        <v>0.95</v>
      </c>
      <c r="O25" s="6">
        <v>0.95</v>
      </c>
      <c r="P25" s="6">
        <v>0.95</v>
      </c>
      <c r="Q25" s="68" t="s">
        <v>102</v>
      </c>
      <c r="R25" s="68" t="s">
        <v>151</v>
      </c>
      <c r="S25" s="8" t="s">
        <v>144</v>
      </c>
      <c r="T25" s="8" t="s">
        <v>65</v>
      </c>
      <c r="U25" s="8" t="s">
        <v>145</v>
      </c>
      <c r="V25" s="33">
        <f t="shared" si="7"/>
        <v>0.95</v>
      </c>
      <c r="W25" s="78">
        <v>0.39700000000000002</v>
      </c>
      <c r="X25" s="71">
        <f t="shared" si="11"/>
        <v>0.41789473684210532</v>
      </c>
      <c r="Y25" s="75" t="s">
        <v>152</v>
      </c>
      <c r="Z25" s="76" t="s">
        <v>153</v>
      </c>
      <c r="AA25" s="27">
        <f t="shared" si="8"/>
        <v>0.95</v>
      </c>
      <c r="AB25" s="79">
        <v>0.98</v>
      </c>
      <c r="AC25" s="70">
        <f t="shared" si="9"/>
        <v>1</v>
      </c>
      <c r="AD25" s="46" t="s">
        <v>154</v>
      </c>
      <c r="AE25" s="46" t="s">
        <v>155</v>
      </c>
      <c r="AF25" s="33">
        <f t="shared" si="3"/>
        <v>0.95</v>
      </c>
      <c r="AG25" s="85">
        <v>1</v>
      </c>
      <c r="AH25" s="90">
        <f t="shared" si="10"/>
        <v>1</v>
      </c>
      <c r="AI25" s="76" t="s">
        <v>156</v>
      </c>
      <c r="AJ25" s="76" t="s">
        <v>140</v>
      </c>
      <c r="AK25" s="101">
        <f t="shared" si="4"/>
        <v>0.95</v>
      </c>
      <c r="AL25" s="99">
        <v>1</v>
      </c>
      <c r="AM25" s="102">
        <f t="shared" si="1"/>
        <v>1</v>
      </c>
      <c r="AN25" s="103" t="s">
        <v>156</v>
      </c>
      <c r="AO25" s="96" t="s">
        <v>157</v>
      </c>
      <c r="AP25" s="101">
        <f t="shared" si="5"/>
        <v>0.95</v>
      </c>
      <c r="AQ25" s="104">
        <f t="shared" si="12"/>
        <v>0.84424999999999994</v>
      </c>
      <c r="AR25" s="102">
        <f t="shared" si="6"/>
        <v>0.88868421052631574</v>
      </c>
      <c r="AS25" s="105" t="s">
        <v>322</v>
      </c>
    </row>
    <row r="26" spans="1:45" s="30" customFormat="1" ht="95.25" customHeight="1" x14ac:dyDescent="0.25">
      <c r="A26" s="68">
        <v>4</v>
      </c>
      <c r="B26" s="68" t="s">
        <v>54</v>
      </c>
      <c r="C26" s="68" t="s">
        <v>158</v>
      </c>
      <c r="D26" s="68" t="s">
        <v>159</v>
      </c>
      <c r="E26" s="4">
        <f t="shared" si="0"/>
        <v>4.7058823529411764E-2</v>
      </c>
      <c r="F26" s="68" t="s">
        <v>85</v>
      </c>
      <c r="G26" s="68" t="s">
        <v>160</v>
      </c>
      <c r="H26" s="68" t="s">
        <v>161</v>
      </c>
      <c r="I26" s="68"/>
      <c r="J26" s="68" t="s">
        <v>162</v>
      </c>
      <c r="K26" s="68" t="s">
        <v>163</v>
      </c>
      <c r="L26" s="9">
        <v>2400</v>
      </c>
      <c r="M26" s="9">
        <v>2400</v>
      </c>
      <c r="N26" s="9">
        <v>2400</v>
      </c>
      <c r="O26" s="9">
        <v>2400</v>
      </c>
      <c r="P26" s="10">
        <f>SUM(L26:O26)</f>
        <v>9600</v>
      </c>
      <c r="Q26" s="68" t="s">
        <v>102</v>
      </c>
      <c r="R26" s="68" t="s">
        <v>164</v>
      </c>
      <c r="S26" s="68" t="s">
        <v>165</v>
      </c>
      <c r="T26" s="68" t="s">
        <v>65</v>
      </c>
      <c r="U26" s="68" t="s">
        <v>165</v>
      </c>
      <c r="V26" s="40">
        <f t="shared" si="7"/>
        <v>2400</v>
      </c>
      <c r="W26" s="77">
        <v>3977</v>
      </c>
      <c r="X26" s="33">
        <v>1</v>
      </c>
      <c r="Y26" s="75" t="s">
        <v>166</v>
      </c>
      <c r="Z26" s="76" t="s">
        <v>166</v>
      </c>
      <c r="AA26" s="9">
        <f t="shared" si="8"/>
        <v>2400</v>
      </c>
      <c r="AB26" s="79">
        <v>7517</v>
      </c>
      <c r="AC26" s="70">
        <f t="shared" si="9"/>
        <v>1</v>
      </c>
      <c r="AD26" s="46" t="s">
        <v>167</v>
      </c>
      <c r="AE26" s="46" t="s">
        <v>168</v>
      </c>
      <c r="AF26" s="51">
        <f t="shared" si="3"/>
        <v>2400</v>
      </c>
      <c r="AG26" s="84">
        <v>18736</v>
      </c>
      <c r="AH26" s="90">
        <f t="shared" si="10"/>
        <v>1</v>
      </c>
      <c r="AI26" s="76" t="s">
        <v>169</v>
      </c>
      <c r="AJ26" s="76" t="s">
        <v>168</v>
      </c>
      <c r="AK26" s="51">
        <f t="shared" si="4"/>
        <v>2400</v>
      </c>
      <c r="AL26" s="95">
        <v>9098</v>
      </c>
      <c r="AM26" s="90">
        <f t="shared" si="1"/>
        <v>1</v>
      </c>
      <c r="AN26" s="96" t="s">
        <v>296</v>
      </c>
      <c r="AO26" s="96" t="s">
        <v>168</v>
      </c>
      <c r="AP26" s="51">
        <f t="shared" si="5"/>
        <v>9600</v>
      </c>
      <c r="AQ26" s="51">
        <f>W26+AB26+AG26+AL26</f>
        <v>39328</v>
      </c>
      <c r="AR26" s="90">
        <f t="shared" si="6"/>
        <v>1</v>
      </c>
      <c r="AS26" s="46" t="s">
        <v>297</v>
      </c>
    </row>
    <row r="27" spans="1:45" s="30" customFormat="1" ht="95.25" customHeight="1" x14ac:dyDescent="0.25">
      <c r="A27" s="68">
        <v>4</v>
      </c>
      <c r="B27" s="68" t="s">
        <v>54</v>
      </c>
      <c r="C27" s="68" t="s">
        <v>158</v>
      </c>
      <c r="D27" s="68" t="s">
        <v>170</v>
      </c>
      <c r="E27" s="4">
        <f t="shared" si="0"/>
        <v>4.7058823529411764E-2</v>
      </c>
      <c r="F27" s="68" t="s">
        <v>57</v>
      </c>
      <c r="G27" s="68" t="s">
        <v>171</v>
      </c>
      <c r="H27" s="68" t="s">
        <v>172</v>
      </c>
      <c r="I27" s="68"/>
      <c r="J27" s="68" t="s">
        <v>162</v>
      </c>
      <c r="K27" s="68" t="s">
        <v>173</v>
      </c>
      <c r="L27" s="9">
        <v>1200</v>
      </c>
      <c r="M27" s="9">
        <v>1200</v>
      </c>
      <c r="N27" s="9">
        <v>1200</v>
      </c>
      <c r="O27" s="9">
        <v>1200</v>
      </c>
      <c r="P27" s="10">
        <f>SUM(L27:O27)</f>
        <v>4800</v>
      </c>
      <c r="Q27" s="68" t="s">
        <v>102</v>
      </c>
      <c r="R27" s="68" t="s">
        <v>173</v>
      </c>
      <c r="S27" s="68" t="s">
        <v>165</v>
      </c>
      <c r="T27" s="68" t="s">
        <v>65</v>
      </c>
      <c r="U27" s="68" t="s">
        <v>165</v>
      </c>
      <c r="V27" s="40">
        <f t="shared" si="7"/>
        <v>1200</v>
      </c>
      <c r="W27" s="77">
        <v>401</v>
      </c>
      <c r="X27" s="45">
        <f t="shared" ref="X27:X29" si="13">W27/V27</f>
        <v>0.33416666666666667</v>
      </c>
      <c r="Y27" s="75" t="s">
        <v>166</v>
      </c>
      <c r="Z27" s="76" t="s">
        <v>166</v>
      </c>
      <c r="AA27" s="9">
        <f t="shared" si="8"/>
        <v>1200</v>
      </c>
      <c r="AB27" s="79">
        <v>1365</v>
      </c>
      <c r="AC27" s="70">
        <f t="shared" si="9"/>
        <v>1</v>
      </c>
      <c r="AD27" s="46" t="s">
        <v>174</v>
      </c>
      <c r="AE27" s="46" t="s">
        <v>168</v>
      </c>
      <c r="AF27" s="51">
        <f t="shared" si="3"/>
        <v>1200</v>
      </c>
      <c r="AG27" s="84">
        <v>1777</v>
      </c>
      <c r="AH27" s="90">
        <f t="shared" si="10"/>
        <v>1</v>
      </c>
      <c r="AI27" s="76" t="s">
        <v>175</v>
      </c>
      <c r="AJ27" s="76" t="s">
        <v>168</v>
      </c>
      <c r="AK27" s="51">
        <f t="shared" si="4"/>
        <v>1200</v>
      </c>
      <c r="AL27" s="95">
        <v>961</v>
      </c>
      <c r="AM27" s="90">
        <f t="shared" si="1"/>
        <v>0.80083333333333329</v>
      </c>
      <c r="AN27" s="96" t="s">
        <v>176</v>
      </c>
      <c r="AO27" s="96" t="s">
        <v>168</v>
      </c>
      <c r="AP27" s="51">
        <f t="shared" si="5"/>
        <v>4800</v>
      </c>
      <c r="AQ27" s="51">
        <f t="shared" ref="AQ27:AQ32" si="14">W27+AB27+AG27+AL27</f>
        <v>4504</v>
      </c>
      <c r="AR27" s="90">
        <f t="shared" si="6"/>
        <v>0.93833333333333335</v>
      </c>
      <c r="AS27" s="46" t="s">
        <v>298</v>
      </c>
    </row>
    <row r="28" spans="1:45" s="30" customFormat="1" ht="150" customHeight="1" x14ac:dyDescent="0.25">
      <c r="A28" s="68">
        <v>4</v>
      </c>
      <c r="B28" s="68" t="s">
        <v>54</v>
      </c>
      <c r="C28" s="68" t="s">
        <v>158</v>
      </c>
      <c r="D28" s="68" t="s">
        <v>177</v>
      </c>
      <c r="E28" s="4">
        <f t="shared" si="0"/>
        <v>4.7058823529411764E-2</v>
      </c>
      <c r="F28" s="68" t="s">
        <v>57</v>
      </c>
      <c r="G28" s="68" t="s">
        <v>178</v>
      </c>
      <c r="H28" s="68" t="s">
        <v>179</v>
      </c>
      <c r="I28" s="68"/>
      <c r="J28" s="68" t="s">
        <v>162</v>
      </c>
      <c r="K28" s="68" t="s">
        <v>180</v>
      </c>
      <c r="L28" s="11">
        <v>68</v>
      </c>
      <c r="M28" s="11">
        <v>111</v>
      </c>
      <c r="N28" s="11">
        <v>111</v>
      </c>
      <c r="O28" s="11">
        <v>78</v>
      </c>
      <c r="P28" s="10">
        <f t="shared" ref="P28:P32" si="15">SUM(L28:O28)</f>
        <v>368</v>
      </c>
      <c r="Q28" s="68" t="s">
        <v>102</v>
      </c>
      <c r="R28" s="68" t="s">
        <v>181</v>
      </c>
      <c r="S28" s="68" t="s">
        <v>182</v>
      </c>
      <c r="T28" s="68" t="s">
        <v>65</v>
      </c>
      <c r="U28" s="68" t="s">
        <v>182</v>
      </c>
      <c r="V28" s="40">
        <f t="shared" si="7"/>
        <v>68</v>
      </c>
      <c r="W28" s="77">
        <v>27</v>
      </c>
      <c r="X28" s="45">
        <f t="shared" si="13"/>
        <v>0.39705882352941174</v>
      </c>
      <c r="Y28" s="75" t="s">
        <v>166</v>
      </c>
      <c r="Z28" s="76" t="s">
        <v>166</v>
      </c>
      <c r="AA28" s="9">
        <f t="shared" si="8"/>
        <v>111</v>
      </c>
      <c r="AB28" s="79">
        <v>0</v>
      </c>
      <c r="AC28" s="70">
        <f>IF(AB29/AA28&gt;100%,100%,AB29/AA28)</f>
        <v>0</v>
      </c>
      <c r="AD28" s="46" t="s">
        <v>183</v>
      </c>
      <c r="AE28" s="46" t="s">
        <v>168</v>
      </c>
      <c r="AF28" s="51">
        <f t="shared" si="3"/>
        <v>111</v>
      </c>
      <c r="AG28" s="84">
        <v>56</v>
      </c>
      <c r="AH28" s="90">
        <f t="shared" si="10"/>
        <v>0.50450450450450446</v>
      </c>
      <c r="AI28" s="76" t="s">
        <v>184</v>
      </c>
      <c r="AJ28" s="76" t="s">
        <v>168</v>
      </c>
      <c r="AK28" s="51">
        <f t="shared" si="4"/>
        <v>78</v>
      </c>
      <c r="AL28" s="95">
        <v>36</v>
      </c>
      <c r="AM28" s="90">
        <f t="shared" si="1"/>
        <v>0.46153846153846156</v>
      </c>
      <c r="AN28" s="96" t="s">
        <v>299</v>
      </c>
      <c r="AO28" s="96" t="s">
        <v>168</v>
      </c>
      <c r="AP28" s="51">
        <f t="shared" si="5"/>
        <v>368</v>
      </c>
      <c r="AQ28" s="51">
        <f t="shared" si="14"/>
        <v>119</v>
      </c>
      <c r="AR28" s="90">
        <f t="shared" si="6"/>
        <v>0.3233695652173913</v>
      </c>
      <c r="AS28" s="46" t="s">
        <v>300</v>
      </c>
    </row>
    <row r="29" spans="1:45" s="30" customFormat="1" ht="122.25" customHeight="1" x14ac:dyDescent="0.25">
      <c r="A29" s="68">
        <v>4</v>
      </c>
      <c r="B29" s="68" t="s">
        <v>54</v>
      </c>
      <c r="C29" s="68" t="s">
        <v>158</v>
      </c>
      <c r="D29" s="68" t="s">
        <v>185</v>
      </c>
      <c r="E29" s="4">
        <f t="shared" si="0"/>
        <v>4.7058823529411764E-2</v>
      </c>
      <c r="F29" s="68" t="s">
        <v>85</v>
      </c>
      <c r="G29" s="68" t="s">
        <v>186</v>
      </c>
      <c r="H29" s="68" t="s">
        <v>187</v>
      </c>
      <c r="I29" s="68"/>
      <c r="J29" s="68" t="s">
        <v>162</v>
      </c>
      <c r="K29" s="68" t="s">
        <v>181</v>
      </c>
      <c r="L29" s="11">
        <v>57</v>
      </c>
      <c r="M29" s="11">
        <v>84</v>
      </c>
      <c r="N29" s="11">
        <v>84</v>
      </c>
      <c r="O29" s="11">
        <v>57</v>
      </c>
      <c r="P29" s="10">
        <f t="shared" si="15"/>
        <v>282</v>
      </c>
      <c r="Q29" s="68" t="s">
        <v>102</v>
      </c>
      <c r="R29" s="68" t="s">
        <v>181</v>
      </c>
      <c r="S29" s="68" t="s">
        <v>182</v>
      </c>
      <c r="T29" s="68" t="s">
        <v>65</v>
      </c>
      <c r="U29" s="68" t="s">
        <v>182</v>
      </c>
      <c r="V29" s="40">
        <f t="shared" si="7"/>
        <v>57</v>
      </c>
      <c r="W29" s="77">
        <v>3</v>
      </c>
      <c r="X29" s="45">
        <f t="shared" si="13"/>
        <v>5.2631578947368418E-2</v>
      </c>
      <c r="Y29" s="75" t="s">
        <v>166</v>
      </c>
      <c r="Z29" s="76" t="s">
        <v>166</v>
      </c>
      <c r="AA29" s="9">
        <f t="shared" si="8"/>
        <v>84</v>
      </c>
      <c r="AB29" s="79">
        <v>0</v>
      </c>
      <c r="AC29" s="70">
        <f>IF(AB29/AA29&gt;100%,100%,AB29/AA29)</f>
        <v>0</v>
      </c>
      <c r="AD29" s="46" t="s">
        <v>188</v>
      </c>
      <c r="AE29" s="46" t="s">
        <v>168</v>
      </c>
      <c r="AF29" s="51">
        <f t="shared" si="3"/>
        <v>84</v>
      </c>
      <c r="AG29" s="84">
        <v>84</v>
      </c>
      <c r="AH29" s="90">
        <f t="shared" si="10"/>
        <v>1</v>
      </c>
      <c r="AI29" s="76" t="s">
        <v>189</v>
      </c>
      <c r="AJ29" s="76" t="s">
        <v>168</v>
      </c>
      <c r="AK29" s="51">
        <f t="shared" si="4"/>
        <v>57</v>
      </c>
      <c r="AL29" s="95">
        <v>78</v>
      </c>
      <c r="AM29" s="90">
        <f t="shared" si="1"/>
        <v>1</v>
      </c>
      <c r="AN29" s="96" t="s">
        <v>301</v>
      </c>
      <c r="AO29" s="96" t="s">
        <v>168</v>
      </c>
      <c r="AP29" s="51">
        <f t="shared" si="5"/>
        <v>282</v>
      </c>
      <c r="AQ29" s="51">
        <f t="shared" si="14"/>
        <v>165</v>
      </c>
      <c r="AR29" s="90">
        <f t="shared" si="6"/>
        <v>0.58510638297872342</v>
      </c>
      <c r="AS29" s="46" t="s">
        <v>302</v>
      </c>
    </row>
    <row r="30" spans="1:45" s="30" customFormat="1" ht="95.25" customHeight="1" x14ac:dyDescent="0.25">
      <c r="A30" s="68">
        <v>4</v>
      </c>
      <c r="B30" s="68" t="s">
        <v>54</v>
      </c>
      <c r="C30" s="68" t="s">
        <v>158</v>
      </c>
      <c r="D30" s="68" t="s">
        <v>190</v>
      </c>
      <c r="E30" s="4">
        <f t="shared" si="0"/>
        <v>4.7058823529411764E-2</v>
      </c>
      <c r="F30" s="68" t="s">
        <v>85</v>
      </c>
      <c r="G30" s="68" t="s">
        <v>191</v>
      </c>
      <c r="H30" s="68" t="s">
        <v>192</v>
      </c>
      <c r="I30" s="68"/>
      <c r="J30" s="68" t="s">
        <v>162</v>
      </c>
      <c r="K30" s="68" t="s">
        <v>193</v>
      </c>
      <c r="L30" s="11">
        <v>11</v>
      </c>
      <c r="M30" s="11">
        <v>13</v>
      </c>
      <c r="N30" s="11">
        <v>14</v>
      </c>
      <c r="O30" s="11">
        <v>12</v>
      </c>
      <c r="P30" s="10">
        <f t="shared" si="15"/>
        <v>50</v>
      </c>
      <c r="Q30" s="68" t="s">
        <v>102</v>
      </c>
      <c r="R30" s="68" t="s">
        <v>194</v>
      </c>
      <c r="S30" s="68" t="s">
        <v>195</v>
      </c>
      <c r="T30" s="68" t="s">
        <v>65</v>
      </c>
      <c r="U30" s="68" t="s">
        <v>194</v>
      </c>
      <c r="V30" s="40">
        <f t="shared" si="7"/>
        <v>11</v>
      </c>
      <c r="W30" s="77">
        <v>12</v>
      </c>
      <c r="X30" s="33">
        <v>1</v>
      </c>
      <c r="Y30" s="75" t="s">
        <v>196</v>
      </c>
      <c r="Z30" s="76" t="s">
        <v>197</v>
      </c>
      <c r="AA30" s="9">
        <f t="shared" si="8"/>
        <v>13</v>
      </c>
      <c r="AB30" s="80">
        <v>21</v>
      </c>
      <c r="AC30" s="70">
        <f t="shared" ref="AC30:AC38" si="16">IF(AB30/AA30&gt;100%,100%,AB30/AA30)</f>
        <v>1</v>
      </c>
      <c r="AD30" s="46" t="s">
        <v>198</v>
      </c>
      <c r="AE30" s="46" t="s">
        <v>199</v>
      </c>
      <c r="AF30" s="51">
        <f t="shared" si="3"/>
        <v>14</v>
      </c>
      <c r="AG30" s="84">
        <v>42</v>
      </c>
      <c r="AH30" s="90">
        <f t="shared" si="10"/>
        <v>1</v>
      </c>
      <c r="AI30" s="76" t="s">
        <v>200</v>
      </c>
      <c r="AJ30" s="76" t="s">
        <v>201</v>
      </c>
      <c r="AK30" s="51">
        <f t="shared" si="4"/>
        <v>12</v>
      </c>
      <c r="AL30" s="95">
        <v>27</v>
      </c>
      <c r="AM30" s="90">
        <f t="shared" si="1"/>
        <v>1</v>
      </c>
      <c r="AN30" s="96" t="s">
        <v>303</v>
      </c>
      <c r="AO30" s="96" t="s">
        <v>201</v>
      </c>
      <c r="AP30" s="51">
        <f t="shared" si="5"/>
        <v>50</v>
      </c>
      <c r="AQ30" s="51">
        <f t="shared" si="14"/>
        <v>102</v>
      </c>
      <c r="AR30" s="90">
        <f t="shared" si="6"/>
        <v>1</v>
      </c>
      <c r="AS30" s="46" t="s">
        <v>305</v>
      </c>
    </row>
    <row r="31" spans="1:45" s="30" customFormat="1" ht="95.25" customHeight="1" x14ac:dyDescent="0.25">
      <c r="A31" s="68">
        <v>4</v>
      </c>
      <c r="B31" s="68" t="s">
        <v>54</v>
      </c>
      <c r="C31" s="68" t="s">
        <v>158</v>
      </c>
      <c r="D31" s="68" t="s">
        <v>202</v>
      </c>
      <c r="E31" s="4">
        <f t="shared" si="0"/>
        <v>4.7058823529411764E-2</v>
      </c>
      <c r="F31" s="68" t="s">
        <v>85</v>
      </c>
      <c r="G31" s="68" t="s">
        <v>203</v>
      </c>
      <c r="H31" s="68" t="s">
        <v>204</v>
      </c>
      <c r="I31" s="68"/>
      <c r="J31" s="68" t="s">
        <v>162</v>
      </c>
      <c r="K31" s="68" t="s">
        <v>193</v>
      </c>
      <c r="L31" s="11">
        <v>14</v>
      </c>
      <c r="M31" s="11">
        <v>23</v>
      </c>
      <c r="N31" s="11">
        <v>24</v>
      </c>
      <c r="O31" s="11">
        <v>24</v>
      </c>
      <c r="P31" s="10">
        <f t="shared" si="15"/>
        <v>85</v>
      </c>
      <c r="Q31" s="68" t="s">
        <v>102</v>
      </c>
      <c r="R31" s="68" t="s">
        <v>194</v>
      </c>
      <c r="S31" s="68" t="s">
        <v>195</v>
      </c>
      <c r="T31" s="68" t="s">
        <v>65</v>
      </c>
      <c r="U31" s="68" t="s">
        <v>194</v>
      </c>
      <c r="V31" s="40">
        <f t="shared" si="7"/>
        <v>14</v>
      </c>
      <c r="W31" s="77">
        <v>32</v>
      </c>
      <c r="X31" s="33">
        <v>1</v>
      </c>
      <c r="Y31" s="75" t="s">
        <v>205</v>
      </c>
      <c r="Z31" s="76" t="s">
        <v>197</v>
      </c>
      <c r="AA31" s="9">
        <f t="shared" si="8"/>
        <v>23</v>
      </c>
      <c r="AB31" s="80">
        <v>114</v>
      </c>
      <c r="AC31" s="70">
        <f t="shared" si="16"/>
        <v>1</v>
      </c>
      <c r="AD31" s="46" t="s">
        <v>206</v>
      </c>
      <c r="AE31" s="46" t="s">
        <v>199</v>
      </c>
      <c r="AF31" s="51">
        <f t="shared" si="3"/>
        <v>24</v>
      </c>
      <c r="AG31" s="84">
        <v>104</v>
      </c>
      <c r="AH31" s="90">
        <f t="shared" si="10"/>
        <v>1</v>
      </c>
      <c r="AI31" s="76" t="s">
        <v>207</v>
      </c>
      <c r="AJ31" s="76" t="s">
        <v>201</v>
      </c>
      <c r="AK31" s="51">
        <f t="shared" si="4"/>
        <v>24</v>
      </c>
      <c r="AL31" s="95">
        <v>194</v>
      </c>
      <c r="AM31" s="90">
        <f t="shared" si="1"/>
        <v>1</v>
      </c>
      <c r="AN31" s="96" t="s">
        <v>304</v>
      </c>
      <c r="AO31" s="96" t="s">
        <v>201</v>
      </c>
      <c r="AP31" s="51">
        <f t="shared" si="5"/>
        <v>85</v>
      </c>
      <c r="AQ31" s="51">
        <f t="shared" si="14"/>
        <v>444</v>
      </c>
      <c r="AR31" s="90">
        <f t="shared" si="6"/>
        <v>1</v>
      </c>
      <c r="AS31" s="46" t="s">
        <v>306</v>
      </c>
    </row>
    <row r="32" spans="1:45" s="30" customFormat="1" ht="95.25" customHeight="1" x14ac:dyDescent="0.25">
      <c r="A32" s="68">
        <v>4</v>
      </c>
      <c r="B32" s="68" t="s">
        <v>54</v>
      </c>
      <c r="C32" s="68" t="s">
        <v>158</v>
      </c>
      <c r="D32" s="68" t="s">
        <v>208</v>
      </c>
      <c r="E32" s="4">
        <f>+((1/17)*80%)/100%</f>
        <v>4.7058823529411764E-2</v>
      </c>
      <c r="F32" s="68" t="s">
        <v>85</v>
      </c>
      <c r="G32" s="68" t="s">
        <v>209</v>
      </c>
      <c r="H32" s="68" t="s">
        <v>210</v>
      </c>
      <c r="I32" s="68"/>
      <c r="J32" s="68" t="s">
        <v>162</v>
      </c>
      <c r="K32" s="68" t="s">
        <v>193</v>
      </c>
      <c r="L32" s="11">
        <v>6</v>
      </c>
      <c r="M32" s="11">
        <v>6</v>
      </c>
      <c r="N32" s="11">
        <v>7</v>
      </c>
      <c r="O32" s="11">
        <v>6</v>
      </c>
      <c r="P32" s="10">
        <f t="shared" si="15"/>
        <v>25</v>
      </c>
      <c r="Q32" s="68" t="s">
        <v>102</v>
      </c>
      <c r="R32" s="68" t="s">
        <v>194</v>
      </c>
      <c r="S32" s="68" t="s">
        <v>195</v>
      </c>
      <c r="T32" s="68" t="s">
        <v>65</v>
      </c>
      <c r="U32" s="68" t="s">
        <v>194</v>
      </c>
      <c r="V32" s="40">
        <f t="shared" si="7"/>
        <v>6</v>
      </c>
      <c r="W32" s="77">
        <v>53</v>
      </c>
      <c r="X32" s="33">
        <v>1</v>
      </c>
      <c r="Y32" s="75" t="s">
        <v>211</v>
      </c>
      <c r="Z32" s="76" t="s">
        <v>197</v>
      </c>
      <c r="AA32" s="9">
        <f t="shared" si="8"/>
        <v>6</v>
      </c>
      <c r="AB32" s="80">
        <v>27</v>
      </c>
      <c r="AC32" s="70">
        <f t="shared" si="16"/>
        <v>1</v>
      </c>
      <c r="AD32" s="46" t="s">
        <v>212</v>
      </c>
      <c r="AE32" s="46" t="s">
        <v>213</v>
      </c>
      <c r="AF32" s="51">
        <f t="shared" si="3"/>
        <v>7</v>
      </c>
      <c r="AG32" s="84">
        <v>47</v>
      </c>
      <c r="AH32" s="90">
        <f t="shared" si="10"/>
        <v>1</v>
      </c>
      <c r="AI32" s="76" t="s">
        <v>214</v>
      </c>
      <c r="AJ32" s="76" t="s">
        <v>215</v>
      </c>
      <c r="AK32" s="51">
        <f t="shared" si="4"/>
        <v>6</v>
      </c>
      <c r="AL32" s="95">
        <v>80</v>
      </c>
      <c r="AM32" s="90">
        <f t="shared" si="1"/>
        <v>1</v>
      </c>
      <c r="AN32" s="96" t="s">
        <v>216</v>
      </c>
      <c r="AO32" s="96" t="s">
        <v>217</v>
      </c>
      <c r="AP32" s="51">
        <f t="shared" si="5"/>
        <v>25</v>
      </c>
      <c r="AQ32" s="51">
        <f t="shared" si="14"/>
        <v>207</v>
      </c>
      <c r="AR32" s="90">
        <f t="shared" si="6"/>
        <v>1</v>
      </c>
      <c r="AS32" s="46" t="s">
        <v>307</v>
      </c>
    </row>
    <row r="33" spans="1:45" s="31" customFormat="1" ht="15.75" x14ac:dyDescent="0.25">
      <c r="A33" s="12"/>
      <c r="B33" s="12"/>
      <c r="C33" s="12"/>
      <c r="D33" s="13" t="s">
        <v>218</v>
      </c>
      <c r="E33" s="14">
        <f>SUM(E16:E32)</f>
        <v>0.80000000000000027</v>
      </c>
      <c r="F33" s="12"/>
      <c r="G33" s="12"/>
      <c r="H33" s="12"/>
      <c r="I33" s="12"/>
      <c r="J33" s="12"/>
      <c r="K33" s="12"/>
      <c r="L33" s="14"/>
      <c r="M33" s="14"/>
      <c r="N33" s="14"/>
      <c r="O33" s="14"/>
      <c r="P33" s="14"/>
      <c r="Q33" s="12"/>
      <c r="R33" s="12"/>
      <c r="S33" s="12"/>
      <c r="T33" s="12"/>
      <c r="U33" s="12"/>
      <c r="V33" s="41"/>
      <c r="W33" s="41"/>
      <c r="X33" s="42">
        <f>AVERAGE(X16:X32)*80%</f>
        <v>0.51847003783969725</v>
      </c>
      <c r="Y33" s="48"/>
      <c r="Z33" s="48"/>
      <c r="AA33" s="14"/>
      <c r="AB33" s="14"/>
      <c r="AC33" s="53">
        <f>AVERAGE(AC16:AC32)*80%</f>
        <v>0.69043750000000004</v>
      </c>
      <c r="AD33" s="60"/>
      <c r="AE33" s="60"/>
      <c r="AF33" s="41"/>
      <c r="AG33" s="41"/>
      <c r="AH33" s="89">
        <f>AVERAGE(AH16:AH32)*80%</f>
        <v>0.76310647522522534</v>
      </c>
      <c r="AI33" s="87"/>
      <c r="AJ33" s="87"/>
      <c r="AK33" s="89"/>
      <c r="AL33" s="89"/>
      <c r="AM33" s="89">
        <f>AVERAGE(AM16:AM32)*80%</f>
        <v>0.75157638167817742</v>
      </c>
      <c r="AN33" s="97"/>
      <c r="AO33" s="97"/>
      <c r="AP33" s="89"/>
      <c r="AQ33" s="89"/>
      <c r="AR33" s="89">
        <f>AVERAGE(AR16:AR32)*80%</f>
        <v>0.71037331603482234</v>
      </c>
      <c r="AS33" s="48"/>
    </row>
    <row r="34" spans="1:45" s="106" customFormat="1" ht="150" x14ac:dyDescent="0.25">
      <c r="A34" s="15">
        <v>7</v>
      </c>
      <c r="B34" s="15" t="s">
        <v>219</v>
      </c>
      <c r="C34" s="15" t="s">
        <v>220</v>
      </c>
      <c r="D34" s="15" t="s">
        <v>221</v>
      </c>
      <c r="E34" s="16">
        <v>0.04</v>
      </c>
      <c r="F34" s="15" t="s">
        <v>222</v>
      </c>
      <c r="G34" s="15" t="s">
        <v>223</v>
      </c>
      <c r="H34" s="15" t="s">
        <v>224</v>
      </c>
      <c r="I34" s="15"/>
      <c r="J34" s="17" t="s">
        <v>225</v>
      </c>
      <c r="K34" s="17" t="s">
        <v>226</v>
      </c>
      <c r="L34" s="18">
        <v>0</v>
      </c>
      <c r="M34" s="18">
        <v>0.8</v>
      </c>
      <c r="N34" s="18">
        <v>0</v>
      </c>
      <c r="O34" s="18">
        <v>0.8</v>
      </c>
      <c r="P34" s="18">
        <v>0.8</v>
      </c>
      <c r="Q34" s="15" t="s">
        <v>102</v>
      </c>
      <c r="R34" s="15" t="s">
        <v>227</v>
      </c>
      <c r="S34" s="15" t="s">
        <v>228</v>
      </c>
      <c r="T34" s="15" t="s">
        <v>229</v>
      </c>
      <c r="U34" s="15" t="s">
        <v>230</v>
      </c>
      <c r="V34" s="35" t="s">
        <v>67</v>
      </c>
      <c r="W34" s="36" t="s">
        <v>67</v>
      </c>
      <c r="X34" s="36" t="s">
        <v>67</v>
      </c>
      <c r="Y34" s="37" t="s">
        <v>68</v>
      </c>
      <c r="Z34" s="37" t="s">
        <v>67</v>
      </c>
      <c r="AA34" s="28">
        <f t="shared" ref="AA34" si="17">M34</f>
        <v>0.8</v>
      </c>
      <c r="AB34" s="52">
        <v>1</v>
      </c>
      <c r="AC34" s="52">
        <f t="shared" si="16"/>
        <v>1</v>
      </c>
      <c r="AD34" s="37" t="s">
        <v>231</v>
      </c>
      <c r="AE34" s="37" t="s">
        <v>232</v>
      </c>
      <c r="AF34" s="38">
        <f t="shared" ref="AF34" si="18">N34</f>
        <v>0</v>
      </c>
      <c r="AG34" s="36" t="s">
        <v>82</v>
      </c>
      <c r="AH34" s="36" t="s">
        <v>82</v>
      </c>
      <c r="AI34" s="37" t="s">
        <v>82</v>
      </c>
      <c r="AJ34" s="37"/>
      <c r="AK34" s="38">
        <f t="shared" ref="AK34" si="19">O34</f>
        <v>0.8</v>
      </c>
      <c r="AL34" s="38">
        <v>0.97</v>
      </c>
      <c r="AM34" s="38">
        <f t="shared" si="1"/>
        <v>1</v>
      </c>
      <c r="AN34" s="15" t="s">
        <v>308</v>
      </c>
      <c r="AO34" s="15" t="s">
        <v>309</v>
      </c>
      <c r="AP34" s="38">
        <v>0.8</v>
      </c>
      <c r="AQ34" s="38">
        <f>(AB34+AL34)/2</f>
        <v>0.98499999999999999</v>
      </c>
      <c r="AR34" s="38">
        <f t="shared" si="6"/>
        <v>1</v>
      </c>
      <c r="AS34" s="15" t="s">
        <v>308</v>
      </c>
    </row>
    <row r="35" spans="1:45" s="106" customFormat="1" ht="120" x14ac:dyDescent="0.25">
      <c r="A35" s="15">
        <v>7</v>
      </c>
      <c r="B35" s="15" t="s">
        <v>219</v>
      </c>
      <c r="C35" s="15" t="s">
        <v>220</v>
      </c>
      <c r="D35" s="15" t="s">
        <v>233</v>
      </c>
      <c r="E35" s="16">
        <v>0.04</v>
      </c>
      <c r="F35" s="15" t="s">
        <v>222</v>
      </c>
      <c r="G35" s="15" t="s">
        <v>234</v>
      </c>
      <c r="H35" s="15" t="s">
        <v>235</v>
      </c>
      <c r="I35" s="15"/>
      <c r="J35" s="17" t="s">
        <v>225</v>
      </c>
      <c r="K35" s="17" t="s">
        <v>236</v>
      </c>
      <c r="L35" s="19">
        <v>1</v>
      </c>
      <c r="M35" s="19">
        <v>1</v>
      </c>
      <c r="N35" s="19">
        <v>1</v>
      </c>
      <c r="O35" s="19">
        <v>1</v>
      </c>
      <c r="P35" s="19">
        <v>1</v>
      </c>
      <c r="Q35" s="15" t="s">
        <v>102</v>
      </c>
      <c r="R35" s="15" t="s">
        <v>237</v>
      </c>
      <c r="S35" s="15" t="s">
        <v>238</v>
      </c>
      <c r="T35" s="15" t="s">
        <v>239</v>
      </c>
      <c r="U35" s="15" t="s">
        <v>240</v>
      </c>
      <c r="V35" s="35">
        <f>L35</f>
        <v>1</v>
      </c>
      <c r="W35" s="38">
        <v>1</v>
      </c>
      <c r="X35" s="38">
        <v>1</v>
      </c>
      <c r="Y35" s="37" t="s">
        <v>241</v>
      </c>
      <c r="Z35" s="37"/>
      <c r="AA35" s="28">
        <f t="shared" si="8"/>
        <v>1</v>
      </c>
      <c r="AB35" s="52">
        <f t="shared" si="8"/>
        <v>1</v>
      </c>
      <c r="AC35" s="52">
        <f t="shared" si="16"/>
        <v>1</v>
      </c>
      <c r="AD35" s="37" t="s">
        <v>242</v>
      </c>
      <c r="AE35" s="37" t="s">
        <v>243</v>
      </c>
      <c r="AF35" s="38">
        <f t="shared" ref="AF35:AF38" si="20">N35</f>
        <v>1</v>
      </c>
      <c r="AG35" s="38">
        <v>1</v>
      </c>
      <c r="AH35" s="38">
        <v>1</v>
      </c>
      <c r="AI35" s="37" t="s">
        <v>244</v>
      </c>
      <c r="AJ35" s="37" t="s">
        <v>245</v>
      </c>
      <c r="AK35" s="38">
        <f t="shared" ref="AK35:AK36" si="21">O35</f>
        <v>1</v>
      </c>
      <c r="AL35" s="38">
        <v>0</v>
      </c>
      <c r="AM35" s="38">
        <f t="shared" si="1"/>
        <v>0</v>
      </c>
      <c r="AN35" s="15" t="s">
        <v>310</v>
      </c>
      <c r="AO35" s="15" t="s">
        <v>311</v>
      </c>
      <c r="AP35" s="38">
        <f t="shared" ref="AP35:AP38" si="22">P35</f>
        <v>1</v>
      </c>
      <c r="AQ35" s="91">
        <f t="shared" ref="AQ35" si="23">(W35*25%)+(AB35*25%)+(AG35*25%)</f>
        <v>0.75</v>
      </c>
      <c r="AR35" s="44">
        <f t="shared" ref="AR35:AR38" si="24">IF(AQ35/AP35&gt;100%,100%,AQ35/AP35)</f>
        <v>0.75</v>
      </c>
      <c r="AS35" s="37" t="s">
        <v>316</v>
      </c>
    </row>
    <row r="36" spans="1:45" s="106" customFormat="1" ht="120" customHeight="1" x14ac:dyDescent="0.25">
      <c r="A36" s="15">
        <v>7</v>
      </c>
      <c r="B36" s="15" t="s">
        <v>219</v>
      </c>
      <c r="C36" s="15" t="s">
        <v>246</v>
      </c>
      <c r="D36" s="15" t="s">
        <v>247</v>
      </c>
      <c r="E36" s="16">
        <v>0.04</v>
      </c>
      <c r="F36" s="15" t="s">
        <v>222</v>
      </c>
      <c r="G36" s="15" t="s">
        <v>248</v>
      </c>
      <c r="H36" s="15" t="s">
        <v>249</v>
      </c>
      <c r="I36" s="15"/>
      <c r="J36" s="17" t="s">
        <v>225</v>
      </c>
      <c r="K36" s="17" t="s">
        <v>250</v>
      </c>
      <c r="L36" s="19">
        <v>0</v>
      </c>
      <c r="M36" s="19">
        <v>1</v>
      </c>
      <c r="N36" s="19">
        <v>1</v>
      </c>
      <c r="O36" s="19">
        <v>1</v>
      </c>
      <c r="P36" s="19">
        <v>1</v>
      </c>
      <c r="Q36" s="15" t="s">
        <v>102</v>
      </c>
      <c r="R36" s="15" t="s">
        <v>251</v>
      </c>
      <c r="S36" s="15" t="s">
        <v>252</v>
      </c>
      <c r="T36" s="15" t="s">
        <v>253</v>
      </c>
      <c r="U36" s="15" t="s">
        <v>254</v>
      </c>
      <c r="V36" s="35" t="s">
        <v>67</v>
      </c>
      <c r="W36" s="36" t="s">
        <v>67</v>
      </c>
      <c r="X36" s="36" t="s">
        <v>67</v>
      </c>
      <c r="Y36" s="37" t="s">
        <v>68</v>
      </c>
      <c r="Z36" s="37" t="s">
        <v>67</v>
      </c>
      <c r="AA36" s="28">
        <f t="shared" si="8"/>
        <v>1</v>
      </c>
      <c r="AB36" s="52">
        <v>0.9304</v>
      </c>
      <c r="AC36" s="52">
        <f t="shared" si="16"/>
        <v>0.9304</v>
      </c>
      <c r="AD36" s="37" t="s">
        <v>255</v>
      </c>
      <c r="AE36" s="37" t="s">
        <v>256</v>
      </c>
      <c r="AF36" s="38">
        <f t="shared" si="20"/>
        <v>1</v>
      </c>
      <c r="AG36" s="38">
        <v>1</v>
      </c>
      <c r="AH36" s="38">
        <v>1</v>
      </c>
      <c r="AI36" s="37" t="s">
        <v>257</v>
      </c>
      <c r="AJ36" s="37" t="s">
        <v>256</v>
      </c>
      <c r="AK36" s="38">
        <f t="shared" si="21"/>
        <v>1</v>
      </c>
      <c r="AL36" s="44">
        <v>0.99129999999999996</v>
      </c>
      <c r="AM36" s="44">
        <f t="shared" si="1"/>
        <v>0.99129999999999996</v>
      </c>
      <c r="AN36" s="15" t="s">
        <v>312</v>
      </c>
      <c r="AO36" s="15" t="s">
        <v>256</v>
      </c>
      <c r="AP36" s="38">
        <f t="shared" si="22"/>
        <v>1</v>
      </c>
      <c r="AQ36" s="91">
        <f>(AB36*33.3%)+(AG36*33.3%)+(AL36*33.34%)</f>
        <v>0.97332261999999992</v>
      </c>
      <c r="AR36" s="44">
        <f t="shared" si="24"/>
        <v>0.97332261999999992</v>
      </c>
      <c r="AS36" s="37" t="s">
        <v>317</v>
      </c>
    </row>
    <row r="37" spans="1:45" s="106" customFormat="1" ht="105" x14ac:dyDescent="0.25">
      <c r="A37" s="15">
        <v>7</v>
      </c>
      <c r="B37" s="15" t="s">
        <v>219</v>
      </c>
      <c r="C37" s="15" t="s">
        <v>220</v>
      </c>
      <c r="D37" s="15" t="s">
        <v>258</v>
      </c>
      <c r="E37" s="16">
        <v>0.04</v>
      </c>
      <c r="F37" s="15" t="s">
        <v>222</v>
      </c>
      <c r="G37" s="15" t="s">
        <v>259</v>
      </c>
      <c r="H37" s="15" t="s">
        <v>260</v>
      </c>
      <c r="I37" s="15"/>
      <c r="J37" s="17" t="s">
        <v>225</v>
      </c>
      <c r="K37" s="17" t="s">
        <v>261</v>
      </c>
      <c r="L37" s="19">
        <v>0</v>
      </c>
      <c r="M37" s="19">
        <v>1</v>
      </c>
      <c r="N37" s="19">
        <v>0</v>
      </c>
      <c r="O37" s="19">
        <v>1</v>
      </c>
      <c r="P37" s="19">
        <v>1</v>
      </c>
      <c r="Q37" s="15" t="s">
        <v>102</v>
      </c>
      <c r="R37" s="15" t="s">
        <v>262</v>
      </c>
      <c r="S37" s="15" t="s">
        <v>263</v>
      </c>
      <c r="T37" s="15" t="s">
        <v>239</v>
      </c>
      <c r="U37" s="15" t="s">
        <v>263</v>
      </c>
      <c r="V37" s="35" t="s">
        <v>67</v>
      </c>
      <c r="W37" s="36" t="s">
        <v>67</v>
      </c>
      <c r="X37" s="36" t="s">
        <v>67</v>
      </c>
      <c r="Y37" s="37" t="s">
        <v>68</v>
      </c>
      <c r="Z37" s="37" t="s">
        <v>67</v>
      </c>
      <c r="AA37" s="28">
        <f t="shared" si="8"/>
        <v>1</v>
      </c>
      <c r="AB37" s="52">
        <v>1</v>
      </c>
      <c r="AC37" s="52">
        <f t="shared" si="16"/>
        <v>1</v>
      </c>
      <c r="AD37" s="37" t="s">
        <v>264</v>
      </c>
      <c r="AE37" s="37" t="s">
        <v>265</v>
      </c>
      <c r="AF37" s="38">
        <f t="shared" si="20"/>
        <v>0</v>
      </c>
      <c r="AG37" s="36"/>
      <c r="AH37" s="38" t="s">
        <v>82</v>
      </c>
      <c r="AI37" s="86" t="s">
        <v>82</v>
      </c>
      <c r="AJ37" s="86" t="s">
        <v>82</v>
      </c>
      <c r="AK37" s="38">
        <v>1</v>
      </c>
      <c r="AL37" s="38">
        <v>1</v>
      </c>
      <c r="AM37" s="38">
        <v>1</v>
      </c>
      <c r="AN37" s="15" t="s">
        <v>313</v>
      </c>
      <c r="AO37" s="15" t="s">
        <v>314</v>
      </c>
      <c r="AP37" s="38">
        <v>1</v>
      </c>
      <c r="AQ37" s="38">
        <v>1</v>
      </c>
      <c r="AR37" s="38">
        <v>1</v>
      </c>
      <c r="AS37" s="37" t="s">
        <v>313</v>
      </c>
    </row>
    <row r="38" spans="1:45" s="106" customFormat="1" ht="120" x14ac:dyDescent="0.25">
      <c r="A38" s="15">
        <v>5</v>
      </c>
      <c r="B38" s="15" t="s">
        <v>266</v>
      </c>
      <c r="C38" s="15" t="s">
        <v>267</v>
      </c>
      <c r="D38" s="15" t="s">
        <v>268</v>
      </c>
      <c r="E38" s="16">
        <v>0.04</v>
      </c>
      <c r="F38" s="15" t="s">
        <v>222</v>
      </c>
      <c r="G38" s="15" t="s">
        <v>269</v>
      </c>
      <c r="H38" s="15" t="s">
        <v>270</v>
      </c>
      <c r="I38" s="15"/>
      <c r="J38" s="17" t="s">
        <v>271</v>
      </c>
      <c r="K38" s="17" t="s">
        <v>272</v>
      </c>
      <c r="L38" s="18">
        <v>0.33</v>
      </c>
      <c r="M38" s="18">
        <v>0.67</v>
      </c>
      <c r="N38" s="18">
        <v>1</v>
      </c>
      <c r="O38" s="18">
        <v>0</v>
      </c>
      <c r="P38" s="18">
        <v>1</v>
      </c>
      <c r="Q38" s="15" t="s">
        <v>102</v>
      </c>
      <c r="R38" s="15" t="s">
        <v>273</v>
      </c>
      <c r="S38" s="15" t="s">
        <v>274</v>
      </c>
      <c r="T38" s="15" t="s">
        <v>275</v>
      </c>
      <c r="U38" s="15" t="s">
        <v>274</v>
      </c>
      <c r="V38" s="35">
        <f>L38</f>
        <v>0.33</v>
      </c>
      <c r="W38" s="44">
        <v>0.98740000000000006</v>
      </c>
      <c r="X38" s="44">
        <v>0.98740000000000006</v>
      </c>
      <c r="Y38" s="37" t="s">
        <v>276</v>
      </c>
      <c r="Z38" s="37"/>
      <c r="AA38" s="28">
        <f t="shared" si="8"/>
        <v>0.67</v>
      </c>
      <c r="AB38" s="52">
        <f>6974/7045</f>
        <v>0.98992193044712562</v>
      </c>
      <c r="AC38" s="52">
        <f t="shared" si="16"/>
        <v>1</v>
      </c>
      <c r="AD38" s="37" t="s">
        <v>277</v>
      </c>
      <c r="AE38" s="37" t="s">
        <v>278</v>
      </c>
      <c r="AF38" s="38">
        <f t="shared" si="20"/>
        <v>1</v>
      </c>
      <c r="AG38" s="44">
        <v>0.94079999999999997</v>
      </c>
      <c r="AH38" s="44">
        <v>0.94079999999999997</v>
      </c>
      <c r="AI38" s="37" t="s">
        <v>279</v>
      </c>
      <c r="AJ38" s="37" t="s">
        <v>280</v>
      </c>
      <c r="AK38" s="38">
        <v>1</v>
      </c>
      <c r="AL38" s="38">
        <v>1</v>
      </c>
      <c r="AM38" s="38">
        <f t="shared" si="1"/>
        <v>1</v>
      </c>
      <c r="AN38" s="15" t="s">
        <v>315</v>
      </c>
      <c r="AO38" s="15" t="s">
        <v>278</v>
      </c>
      <c r="AP38" s="38">
        <f t="shared" si="22"/>
        <v>1</v>
      </c>
      <c r="AQ38" s="44">
        <v>1</v>
      </c>
      <c r="AR38" s="44">
        <f t="shared" si="24"/>
        <v>1</v>
      </c>
      <c r="AS38" s="15" t="s">
        <v>315</v>
      </c>
    </row>
    <row r="39" spans="1:45" s="31" customFormat="1" ht="15.75" x14ac:dyDescent="0.25">
      <c r="A39" s="12"/>
      <c r="B39" s="12"/>
      <c r="C39" s="12"/>
      <c r="D39" s="20" t="s">
        <v>281</v>
      </c>
      <c r="E39" s="21">
        <f>SUM(E34:E38)</f>
        <v>0.2</v>
      </c>
      <c r="F39" s="20"/>
      <c r="G39" s="20"/>
      <c r="H39" s="20"/>
      <c r="I39" s="20"/>
      <c r="J39" s="20"/>
      <c r="K39" s="20"/>
      <c r="L39" s="22">
        <f>AVERAGE(L35:L38)</f>
        <v>0.33250000000000002</v>
      </c>
      <c r="M39" s="22">
        <f>AVERAGE(M35:M38)</f>
        <v>0.91749999999999998</v>
      </c>
      <c r="N39" s="22">
        <f>AVERAGE(N35:N38)</f>
        <v>0.75</v>
      </c>
      <c r="O39" s="22">
        <f>AVERAGE(O35:O38)</f>
        <v>0.75</v>
      </c>
      <c r="P39" s="22">
        <f>AVERAGE(P35:P38)</f>
        <v>1</v>
      </c>
      <c r="Q39" s="20"/>
      <c r="R39" s="12"/>
      <c r="S39" s="12"/>
      <c r="T39" s="12"/>
      <c r="U39" s="12"/>
      <c r="V39" s="42"/>
      <c r="W39" s="42"/>
      <c r="X39" s="42">
        <f>AVERAGE(X34:X38)*20%</f>
        <v>0.19874000000000003</v>
      </c>
      <c r="Y39" s="48"/>
      <c r="Z39" s="48"/>
      <c r="AA39" s="22"/>
      <c r="AB39" s="22"/>
      <c r="AC39" s="54">
        <f>AVERAGE(AC34:AC38)*20%</f>
        <v>0.19721600000000003</v>
      </c>
      <c r="AD39" s="61"/>
      <c r="AE39" s="61"/>
      <c r="AF39" s="54"/>
      <c r="AG39" s="54"/>
      <c r="AH39" s="54">
        <f>AVERAGE(AH34:AH38)*20%</f>
        <v>0.19605333333333333</v>
      </c>
      <c r="AI39" s="87"/>
      <c r="AJ39" s="87"/>
      <c r="AK39" s="54"/>
      <c r="AL39" s="54"/>
      <c r="AM39" s="54">
        <f>AVERAGE(AM34:AM38)*20%</f>
        <v>0.15965200000000002</v>
      </c>
      <c r="AN39" s="97"/>
      <c r="AO39" s="97"/>
      <c r="AP39" s="54"/>
      <c r="AQ39" s="54"/>
      <c r="AR39" s="54">
        <f>AVERAGE(AR34:AR38)*20%</f>
        <v>0.1889329048</v>
      </c>
      <c r="AS39" s="48"/>
    </row>
    <row r="40" spans="1:45" s="32" customFormat="1" ht="18.75" x14ac:dyDescent="0.3">
      <c r="A40" s="23"/>
      <c r="B40" s="23"/>
      <c r="C40" s="23"/>
      <c r="D40" s="24" t="s">
        <v>282</v>
      </c>
      <c r="E40" s="25">
        <f>E39+E33</f>
        <v>1.0000000000000002</v>
      </c>
      <c r="F40" s="23"/>
      <c r="G40" s="23"/>
      <c r="H40" s="23"/>
      <c r="I40" s="23"/>
      <c r="J40" s="23"/>
      <c r="K40" s="23"/>
      <c r="L40" s="26">
        <f>L39*$E$39</f>
        <v>6.6500000000000004E-2</v>
      </c>
      <c r="M40" s="26">
        <f>M39*$E$39</f>
        <v>0.1835</v>
      </c>
      <c r="N40" s="26">
        <f>N39*$E$39</f>
        <v>0.15000000000000002</v>
      </c>
      <c r="O40" s="26">
        <f>O39*$E$39</f>
        <v>0.15000000000000002</v>
      </c>
      <c r="P40" s="26">
        <f>P39*$E$39</f>
        <v>0.2</v>
      </c>
      <c r="Q40" s="23"/>
      <c r="R40" s="23"/>
      <c r="S40" s="23"/>
      <c r="T40" s="23"/>
      <c r="U40" s="23"/>
      <c r="V40" s="43"/>
      <c r="W40" s="43"/>
      <c r="X40" s="50">
        <f>X33+X39</f>
        <v>0.71721003783969728</v>
      </c>
      <c r="Y40" s="49"/>
      <c r="Z40" s="49"/>
      <c r="AA40" s="26"/>
      <c r="AB40" s="26"/>
      <c r="AC40" s="55">
        <f>AC33+AC39</f>
        <v>0.8876535000000001</v>
      </c>
      <c r="AD40" s="62"/>
      <c r="AE40" s="62"/>
      <c r="AF40" s="56"/>
      <c r="AG40" s="56"/>
      <c r="AH40" s="55">
        <f>AH33+AH39</f>
        <v>0.95915980855855865</v>
      </c>
      <c r="AI40" s="88"/>
      <c r="AJ40" s="88"/>
      <c r="AK40" s="56"/>
      <c r="AL40" s="56"/>
      <c r="AM40" s="55">
        <f>AM33+AM39</f>
        <v>0.91122838167817743</v>
      </c>
      <c r="AN40" s="98"/>
      <c r="AO40" s="98"/>
      <c r="AP40" s="56"/>
      <c r="AQ40" s="56"/>
      <c r="AR40" s="55">
        <f>AR33+AR39</f>
        <v>0.89930622083482237</v>
      </c>
      <c r="AS40" s="49"/>
    </row>
  </sheetData>
  <sheetProtection formatColumns="0" formatRows="0" selectLockedCells="1" autoFilter="0" selectUnlockedCells="1"/>
  <autoFilter ref="A15:AS40" xr:uid="{393757A3-C994-41E5-9502-5424A4810E09}"/>
  <mergeCells count="27">
    <mergeCell ref="A13:B14"/>
    <mergeCell ref="C13:C15"/>
    <mergeCell ref="D13:P14"/>
    <mergeCell ref="A1:K1"/>
    <mergeCell ref="L1:P1"/>
    <mergeCell ref="A2:P2"/>
    <mergeCell ref="A4:B8"/>
    <mergeCell ref="C4:D8"/>
    <mergeCell ref="H9:K9"/>
    <mergeCell ref="H10:K10"/>
    <mergeCell ref="H11:K11"/>
    <mergeCell ref="AP13:AS13"/>
    <mergeCell ref="AP14:AS14"/>
    <mergeCell ref="V13:Z13"/>
    <mergeCell ref="F4:K4"/>
    <mergeCell ref="H5:K5"/>
    <mergeCell ref="H6:K6"/>
    <mergeCell ref="H7:K7"/>
    <mergeCell ref="H8:K8"/>
    <mergeCell ref="Q13:U14"/>
    <mergeCell ref="V14:Z14"/>
    <mergeCell ref="AA14:AE14"/>
    <mergeCell ref="AF14:AJ14"/>
    <mergeCell ref="AK14:AO14"/>
    <mergeCell ref="AK13:AO13"/>
    <mergeCell ref="AF13:AJ13"/>
    <mergeCell ref="AA13:AE13"/>
  </mergeCells>
  <dataValidations count="3">
    <dataValidation allowBlank="1" showInputMessage="1" showErrorMessage="1" error="Escriba un texto " promptTitle="Cualquier contenido" sqref="F16:F32" xr:uid="{AB2F453D-9BA8-4F99-93AD-20B9F2FA7BA6}"/>
    <dataValidation type="textLength" operator="lessThanOrEqual" allowBlank="1" showInputMessage="1" showErrorMessage="1" error="Por favor ingresar menos de 2.500 caracteres, incluyendo espacios." prompt="Recuerde que este campo tiene máximo 2.500 caracteres, incluyendo espacios." sqref="Y34:Y38" xr:uid="{0410B65B-5613-4AC3-83AC-CC4FE2BF5773}">
      <formula1>2500</formula1>
    </dataValidation>
    <dataValidation type="textLength" operator="lessThanOrEqual" allowBlank="1" showInputMessage="1" showErrorMessage="1" error="Por favor ingresar menos de 2.500 caracteres, incluyendo espacios." sqref="X18:X25 W18:W32 W34:X38 Z34:Z38 AQ19:AQ21 AQ35:AQ36 AQ23:AQ25" xr:uid="{36636342-40C3-400F-AE04-955EF66D11FC}">
      <formula1>2500</formula1>
    </dataValidation>
  </dataValidations>
  <hyperlinks>
    <hyperlink ref="AE36" r:id="rId1" xr:uid="{8FF55F50-80CA-41D5-95FC-D2E62BD3ECDF}"/>
  </hyperlinks>
  <pageMargins left="0.7" right="0.7" top="0.75" bottom="0.75" header="0.3" footer="0.3"/>
  <pageSetup paperSize="9" scale="43" orientation="portrait" r:id="rId2"/>
  <colBreaks count="1" manualBreakCount="1">
    <brk id="12" max="1048575" man="1"/>
  </colBreaks>
  <ignoredErrors>
    <ignoredError sqref="M39:P39" formulaRange="1"/>
  </ignoredError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2021 Puente Aranda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Camilo Bautista Beltran</cp:lastModifiedBy>
  <cp:revision/>
  <dcterms:created xsi:type="dcterms:W3CDTF">2021-01-25T18:44:53Z</dcterms:created>
  <dcterms:modified xsi:type="dcterms:W3CDTF">2022-04-08T16:18:35Z</dcterms:modified>
  <cp:category/>
  <cp:contentStatus/>
</cp:coreProperties>
</file>