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24CD62A9-C953-49A5-869E-FCF76C7C4703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9" i="1" l="1"/>
  <c r="AO20" i="1"/>
  <c r="AO18" i="1"/>
  <c r="AO22" i="1"/>
  <c r="AO17" i="1"/>
  <c r="AJ26" i="1"/>
  <c r="AE26" i="1"/>
  <c r="AF26" i="1" s="1"/>
  <c r="AO24" i="1" l="1"/>
  <c r="AA27" i="1"/>
  <c r="Y20" i="1" l="1"/>
  <c r="AA20" i="1" s="1"/>
  <c r="Y19" i="1"/>
  <c r="AA19" i="1" s="1"/>
  <c r="Y18" i="1"/>
  <c r="AA18" i="1" s="1"/>
  <c r="Y17" i="1"/>
  <c r="AA17" i="1" s="1"/>
  <c r="U26" i="1"/>
  <c r="T24" i="1"/>
  <c r="T23" i="1"/>
  <c r="Y23" i="1"/>
  <c r="AN26" i="1"/>
  <c r="AK26" i="1"/>
  <c r="AA26" i="1"/>
  <c r="T26" i="1"/>
  <c r="AN25" i="1"/>
  <c r="AP25" i="1" s="1"/>
  <c r="T25" i="1"/>
  <c r="V25" i="1" s="1"/>
  <c r="AN24" i="1"/>
  <c r="AP24" i="1" s="1"/>
  <c r="AI24" i="1"/>
  <c r="AK24" i="1" s="1"/>
  <c r="Y24" i="1"/>
  <c r="AA24" i="1" s="1"/>
  <c r="AN23" i="1"/>
  <c r="AP23" i="1" s="1"/>
  <c r="AI23" i="1"/>
  <c r="AD23" i="1"/>
  <c r="AF23" i="1" s="1"/>
  <c r="AF27" i="1" s="1"/>
  <c r="AN22" i="1"/>
  <c r="AP22" i="1" s="1"/>
  <c r="AI22" i="1"/>
  <c r="AK22" i="1" s="1"/>
  <c r="AD22" i="1"/>
  <c r="Y22" i="1"/>
  <c r="AA22" i="1" s="1"/>
  <c r="T22" i="1"/>
  <c r="AI19" i="1"/>
  <c r="AK19" i="1" s="1"/>
  <c r="AI18" i="1"/>
  <c r="AK18" i="1" s="1"/>
  <c r="AI17" i="1"/>
  <c r="AK17" i="1" s="1"/>
  <c r="AD19" i="1"/>
  <c r="AF19" i="1" s="1"/>
  <c r="AD18" i="1"/>
  <c r="AF18" i="1" s="1"/>
  <c r="AD17" i="1"/>
  <c r="AF17" i="1" s="1"/>
  <c r="V18" i="1"/>
  <c r="AP18" i="1"/>
  <c r="AI20" i="1"/>
  <c r="AK20" i="1" s="1"/>
  <c r="AP20" i="1"/>
  <c r="AD20" i="1"/>
  <c r="AF20" i="1" s="1"/>
  <c r="V20" i="1"/>
  <c r="V19" i="1"/>
  <c r="V17" i="1"/>
  <c r="V21" i="1" l="1"/>
  <c r="V26" i="1"/>
  <c r="V27" i="1" s="1"/>
  <c r="V28" i="1" s="1"/>
  <c r="AO26" i="1"/>
  <c r="AP26" i="1" s="1"/>
  <c r="AP27" i="1" s="1"/>
  <c r="AP17" i="1"/>
  <c r="AA21" i="1"/>
  <c r="AA28" i="1" s="1"/>
  <c r="AK21" i="1"/>
  <c r="AF21" i="1"/>
  <c r="AF28" i="1" s="1"/>
  <c r="AP19" i="1"/>
  <c r="AK27" i="1" l="1"/>
  <c r="AK28" i="1" s="1"/>
  <c r="AP21" i="1"/>
  <c r="AP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6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6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6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6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6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6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6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6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6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6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6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6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6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6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6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6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6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6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6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6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6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6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6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6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6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6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6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6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6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6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6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6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6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6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6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6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6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6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6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6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6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6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1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<sst xmlns="http://schemas.openxmlformats.org/spreadsheetml/2006/main" count="301" uniqueCount="190">
  <si>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rFont val="Calibri Light"/>
        <family val="2"/>
        <scheme val="major"/>
      </rPr>
      <t xml:space="preserve">
PROCESO   </t>
    </r>
    <r>
      <rPr>
        <b/>
        <u/>
        <sz val="11"/>
        <rFont val="Calibri Light"/>
        <family val="2"/>
        <scheme val="major"/>
      </rPr>
      <t>CONTROL DISCIPLINARIO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</si>
  <si>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</si>
  <si>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</si>
  <si>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DEPENDENCIAS ASOCIADAS</t>
  </si>
  <si>
    <t>Oficina de Control Disciplinario Interno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</si>
  <si>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</si>
  <si>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</si>
  <si>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</si>
  <si>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</si>
  <si>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</si>
  <si>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14464</t>
    </r>
  </si>
  <si>
    <t>03 de mayo de 2024</t>
  </si>
  <si>
    <t>Para el primer trimestre de la vigencia 2024, el Plan de Gestión del proceso Control Disciplinario alcanzó un nivel de desempeño del 89,82% y del 32,73% acumulado para la vigencia.</t>
  </si>
  <si>
    <t>30 de julio de 2024</t>
  </si>
  <si>
    <t>Para el segundo  trimestre de la vigencia 2024, el Plan de Gestión del proceso Control Disciplinario alcanzó un nivel de desempeño del 95,92% y del 72,71 acumulado de la vigencia.</t>
  </si>
  <si>
    <t>30 de octubre de 2024</t>
  </si>
  <si>
    <t>Para el tercer  trimestre de la vigencia 2024, el Plan de Gestión del proceso Control Disciplinario alcanzó un nivel de desempeño del 89,7% y del 72,71 acumulado de la vigencia.</t>
  </si>
  <si>
    <t>31 de enero de 2025</t>
  </si>
  <si>
    <t>Para el cuarto  trimestre de la vigencia 2024, el Plan de Gestión del proceso Control Disciplinario alcanzó un nivel de desempeño del 90,06% y del 81,65% acumulado de la vigencia.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</si>
  <si>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</si>
  <si>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</si>
  <si>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</si>
  <si>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</si>
  <si>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</si>
  <si>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</si>
  <si>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</si>
  <si>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</si>
  <si>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</si>
  <si>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</si>
  <si>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</si>
  <si>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</si>
  <si>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</si>
  <si>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</si>
  <si>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</si>
  <si>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</si>
  <si>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</si>
  <si>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</si>
  <si>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</si>
  <si>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</si>
  <si>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</si>
  <si>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</si>
  <si>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</si>
  <si>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</si>
  <si>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</si>
  <si>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</si>
  <si>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</si>
  <si>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</si>
  <si>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</si>
  <si>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</si>
  <si>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</si>
  <si>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</si>
  <si>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</si>
  <si>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gestión institucional aumentando las capacidades de la entidad para la planeación, seguimiento y ejecución de sus metas y recursos, y la gestión del talento humano.</t>
  </si>
  <si>
    <t>1</t>
  </si>
  <si>
    <t xml:space="preserve">Realizar seis (6) boletínes jurídicos disciplinarios, que se comuniquen por la intranet a las alcaldías locales y dependencias del nivel central de la Secretaría de Gobierno y se publique en la página web de la entidad. </t>
  </si>
  <si>
    <t>Gestión</t>
  </si>
  <si>
    <t>Boletín Jurídico Disciplinario</t>
  </si>
  <si>
    <t>Número de Boletines Jurídico Disciplinarios elaborados y presentados.</t>
  </si>
  <si>
    <t xml:space="preserve">Suma </t>
  </si>
  <si>
    <t>Boletines elaborados</t>
  </si>
  <si>
    <t xml:space="preserve">Eficacia </t>
  </si>
  <si>
    <t>Boletín Jurídico Disciplinario comunicado en la intranet y publicado en la página web</t>
  </si>
  <si>
    <t>pagina Web, Links Intranet.</t>
  </si>
  <si>
    <t>Equipo de trabajo Oficina Control Disciplinario Interno</t>
  </si>
  <si>
    <t xml:space="preserve">Se realizó 1 Boletin Jurídico Disciplinario con el siguiente tema: 01- "RESPONSABILIDAD DISCIPLINARIA DE LOS ABOGADOS POR LA SUPERVISION DE SORTEOS Y CONCURSOS". 
</t>
  </si>
  <si>
    <r>
      <rPr>
        <sz val="11"/>
        <color rgb="FF000000"/>
        <rFont val="Calibri"/>
        <family val="2"/>
      </rPr>
      <t xml:space="preserve">1- Boletín jurídico y el Link de la página de la Secretaría de Gobierno:
</t>
    </r>
    <r>
      <rPr>
        <u/>
        <sz val="11"/>
        <color rgb="FF0563C1"/>
        <rFont val="Calibri"/>
        <family val="2"/>
      </rPr>
      <t xml:space="preserve">https://historico.gobiernobogota.gov.co/transparencia/informacion-interes/publicacion/boletin-juridico-disciplinario/boletin-juridico-28
</t>
    </r>
    <r>
      <rPr>
        <sz val="11"/>
        <color rgb="FF000000"/>
        <rFont val="Calibri"/>
        <family val="2"/>
      </rPr>
      <t xml:space="preserve">
</t>
    </r>
    <r>
      <rPr>
        <u/>
        <sz val="11"/>
        <color rgb="FF0563C1"/>
        <rFont val="Calibri"/>
        <family val="2"/>
      </rPr>
      <t xml:space="preserve">
</t>
    </r>
  </si>
  <si>
    <t>"Se realizó 2 Boletines Jurídicos Disciplinarios con el siguiente tema:
01- "EL AUSENTARSE DE SU PUESTO DE TRABAJO GENERA INCIDENCIAS ADMINISTRATIVAS Y DISCIPLINARIAS"? 
02- "COMPETENCIA PARA EL EJERCICO DE LA FUNCION DISCIPLINARIA CUANDO ALCALDES LOCALES Y/O INSPECTORES DE POLICIA TRAMITAN ESPACHOS COMISORIOS".</t>
  </si>
  <si>
    <t xml:space="preserve">1- Boletín jurídico y el Link de la página de la Secretaría de Gobierno:
chrome-extension://efaidnbmnnnibpcajpcglclefindmkaj/https://www.gobiernobogota.gov.co/sites/default/files/2024-05/Boletin%20Juridico%20Disiciplinario%20No.%20002-2024.pdf
2- Boletín jurídico y el Link de la página de la Secretaría de Gobierno:
chrome-extension://efaidnbmnnnibpcajpcglclefindmkaj/https://www.gobiernobogota.gov.co/sites/default/files/2024-07/BOLET%C3%8DN%20JURIDICO%20DISCIPLINARIO%20No.%20003-2024.pdf
</t>
  </si>
  <si>
    <t>"Se realizó 1 Boletín Jurídicos Disciplinario con el siguiente tema:
01- "RESPUESTA OPORTUNA Y SATISFACTORIA AL DERECHO DE PETICIÓN".</t>
  </si>
  <si>
    <t xml:space="preserve">1- Boletín jurídico y el Link de la página de la Secretaría de Gobierno:
chrome-extension://efaidnbmnnnibpcajpcglclefindmkaj/https://www.gobiernobogota.gov.co/sites/default/files/2024-09/BOLETIN%20JURIDICO%20DISCIPLINARIO%20No.%20%20004-2024%20.pdf
</t>
  </si>
  <si>
    <t>"Se realizarón 2 Boletínes Jurídicos Disciplinario con los siguientes temas:</t>
  </si>
  <si>
    <t xml:space="preserve">1- Boletín jurídico N. 5:                                         http://www.gobiernobogota.gov.co/sites/default/files/2024-11/BOLETIN%20JURIDICO%20DISCIPLINARIO%20No.%20005-2024.%20FDO.pdf                                                          2 - Boletín jurídico N. 6:                                                  http://www.gobiernobogota.gov.co/sites/default/files/2024-11/BOLETIN%20JURIDICO%20DISCIPLINARIO%20No.%20006-2024-FDO.pdf                                                                                                 
</t>
  </si>
  <si>
    <t xml:space="preserve">100% de cumplimiento de la meta, se realizó 6 Boletines Jurídicos Disciplinarios </t>
  </si>
  <si>
    <t>2</t>
  </si>
  <si>
    <t>Evaluar y terminar 850 procesos disciplinarios  mediante decisiones de fondo: autos de archivo,  investigación disciplinaria, citación a audiencia, cargos y fallos.</t>
  </si>
  <si>
    <t>Procesos Disciplinarios</t>
  </si>
  <si>
    <t xml:space="preserve">Número de Procesos Disciplinarios con decisión de Fondo </t>
  </si>
  <si>
    <t>Informe (reporte) de procesos disciplinarios terminados</t>
  </si>
  <si>
    <t>Matriz Control Disciplinario, matriz numeración autos</t>
  </si>
  <si>
    <t>Se tramitaron 76 expedientes disciplinarios con decisiónes de fondo (archivo, investigación disciplinaria).</t>
  </si>
  <si>
    <t>Matriz numeración autos de fondo 2023</t>
  </si>
  <si>
    <t>Se tramitaron 308 expedientes disciplinarios con decisiónes de fondo (archivo, investigación disciplinaria).</t>
  </si>
  <si>
    <t>Matriz numeración autos de fondo 2024</t>
  </si>
  <si>
    <t>Se tramitaron 292 expedientes disciplinarios con decisiónes de fondo (archivo, investigación disciplinaria).</t>
  </si>
  <si>
    <t>Se tramitaron 175 expedientes disciplinarios con decisiónes de fondo (archivo, investigación disciplinaria)</t>
  </si>
  <si>
    <t>3</t>
  </si>
  <si>
    <t>Realizar seis (6) charlas para la prevención de la falta disciplinaria.</t>
  </si>
  <si>
    <t xml:space="preserve">Charlas para la prevención de faltas disciplinarias </t>
  </si>
  <si>
    <t>Número de Charlas para la prevención de faltas disciplinarias realizadas</t>
  </si>
  <si>
    <t>Charlas</t>
  </si>
  <si>
    <t xml:space="preserve">Informe de charlas o capacitaciones realizadas </t>
  </si>
  <si>
    <t>Listados de asistencia (física o virtual)</t>
  </si>
  <si>
    <t>Durante el primer trimestre de 2024 la Oficina de Control Disciplinario Interno realizó 5 charlas con el grupo de profesionales adscritos a la dependencia.</t>
  </si>
  <si>
    <t xml:space="preserve">Carpeta de evidencia reunión </t>
  </si>
  <si>
    <t>Durante el segundo trimestre de 2024 la Oficina de Control Disciplinario Interno realizó 6 charlas con el grupo de profesionales adscritos a la dependencia.</t>
  </si>
  <si>
    <t>Durante el tercer trimestre de 2024 la Oficina de Control Disciplinario Interno realizó 5 charlas con el grupo de profesionales adscritos a la dependencia.</t>
  </si>
  <si>
    <t xml:space="preserve">Se realizo seis (6) charlas reunión equipo de trabajo) en los siguientes dias:  
18-10-2024, 17-10-2024, 29-10-2024, 12-11-2024, 03-12-2024 y 17-12-2024 </t>
  </si>
  <si>
    <t>Listado de asistencia    Carpeta de evidencia de reunion</t>
  </si>
  <si>
    <t>100% de cumplimeinto de la meta segun lo programado para la vigencia 2024</t>
  </si>
  <si>
    <t>4</t>
  </si>
  <si>
    <t>Efectuar el análisis y la proyección que en derecho corresponda de 850 asuntos (quejas e informes) radicados en la Oficina de Asuntos Disciplinarios mediante autos de trámite: indagación preliminar, inhibitorios y remisión por competencia  y demás autos.</t>
  </si>
  <si>
    <t xml:space="preserve">Análisis y proyección autos de tramite procesos disciplinarios </t>
  </si>
  <si>
    <t>Número de procesos disciplinarios analizados y con proyección elaborados</t>
  </si>
  <si>
    <t>Procesos Disciplinarios con Análisis y Proyección</t>
  </si>
  <si>
    <t>Eficacia</t>
  </si>
  <si>
    <t>Informe (reporte) de procesos disciplinarios - Analizados con proyección</t>
  </si>
  <si>
    <t>Se realizaron 254 autos de trámite dentro de los expedientes disciplinarios</t>
  </si>
  <si>
    <t>Matriz numeración autos de trämite 2023</t>
  </si>
  <si>
    <t xml:space="preserve">Se realizaron 426 autos de trámite dentro de los expedientes disciplinarios
</t>
  </si>
  <si>
    <t>Matriz numeración autos de trämite 2024</t>
  </si>
  <si>
    <t>Se tramitaron 238 expedientes con  autos de trámite dentro de los expedientes disciplinarios</t>
  </si>
  <si>
    <t>Se tramitaron 475 expedientes con  autos de trámite dentro de los expedientes disciplinarios</t>
  </si>
  <si>
    <t>Total metas técnicas (80%)</t>
  </si>
  <si>
    <t>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</si>
  <si>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</si>
  <si>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</si>
  <si>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</si>
  <si>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Total de criterios ambientales establecidos * 100</t>
  </si>
  <si>
    <t>80% meta 2023</t>
  </si>
  <si>
    <t>Constante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</si>
  <si>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</si>
  <si>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</si>
  <si>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</si>
  <si>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</si>
  <si>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No programada para el periodo</t>
  </si>
  <si>
    <t>Dirección Jurídica (Calificación 43%)
Consumo de papel: No han reportado en 2024
Participación:  Cultura Ambiental: 1 persona; Socialicación medidas de ahorro agua y energía: 1 persona.
Semana ambiental: No hubo participación por parte de esta dependencia.
Recepción campaña puesto a puesto: Se otorga a todas las dependencias un puntaje de 10 puntos como máximo por su excelente recepeción en las campañas y socializaciones realizadas puesto a puesto.
Oficina de Asuntos Disciplinarios (Calificación 78%)
Consumo de papel: No ha realizado reporte en 2024.
Participación: Cultura Ambiental: 18 personas; Socialicación medidas de ahorro agua y energía: 3 personas
Semana ambiental: articiparon 4 personas en las actividades.
Recepción campaña puesto a puesto: Se otorga a todas las dependencias un puntaje de 10 puntos como máximo por su excelente recepeción en las campañas y socializaciones realizadas puesto a puesto.
Dirección de Gestión de Talento Humano (Calificación 75%)
Consumo de papel: tienen reporte hasta el mes de abril de 2024
Participación: participación de 3 personas en jornada de buenas prácticas para el cuidado del agua y de la energía y 3 personas para capacitación de cultura ambiental
Semana ambiental: participación de 1 persona en visita a transmicable.
Recepción campaña puesto a puesto: Se otorga a todas las dependencias un puntaje de 10 puntos como máximo por su excelente recepeción en las campañas y socializaciones realizadas puesto a puesto.</t>
  </si>
  <si>
    <t>Rerporte meta ambiental de la OAP</t>
  </si>
  <si>
    <t>Dirección Jurídica: calificación 67%
Consumo de papel: Se presentó reporte con corte a septiembre de 2024.
Participación: Participaron 9 personas en generalidades del Sistema de Gestión Ambiental y ninguna en la socialización de la estrategia de Cero Papel.
Curso gestión ambiental: Realizaron el curso 17 personas de la dependencia de un total de 46 funcionarios de planta y contratistas. 
Oficina de Asuntos Disciplinarios: calificación 23%
Consumo de papel: No se realizó reporte en la vigencia 2024.
Participación: No se tuvo participación por parte de la dependencia en las jornadas de generalidades del Sistema de Gestión Ambiental y de la estrategia de Cero Papel.
Curso gestión ambiental: Realizaron el curso 4 personas de la dependencia de un total de 37 funcionarios de planta y contratistas. 
Dirección de Gestión de Talento Humano: calificación 53%
Consumo de papel: tienen reporte hasta el mes de noviembre de 2024
Participación:   No hubo participación por parte de esta dependencia para el período evaluado ni para la capacitaciòn del Sistema de Gestión Ambiental ni para la capacitación de Cero Papel
Curso gestión ambiental: Realizaron el curso 13 personas de la dependencia de un total de 58 funcionarios de planta y contratistas</t>
  </si>
  <si>
    <t xml:space="preserve">Reporte meta ambiental del equipo de Gestion ambiental 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</si>
  <si>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</si>
  <si>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</si>
  <si>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</si>
  <si>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</si>
  <si>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</si>
  <si>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</si>
  <si>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</si>
  <si>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 xml:space="preserve">la dependencia cumplio con la programacion  establecida </t>
  </si>
  <si>
    <t>Listado maestro de documentos</t>
  </si>
  <si>
    <t xml:space="preserve">100% de cumpimiento de la meta para la vigencia </t>
  </si>
  <si>
    <t>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</si>
  <si>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</si>
  <si>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</si>
  <si>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</si>
  <si>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</si>
  <si>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Suma</t>
  </si>
  <si>
    <t>Registro de asistencia y presentación realizada</t>
  </si>
  <si>
    <t>Líder del proceso</t>
  </si>
  <si>
    <t>la dependencia dio cumplimiento a la meta de conformidad con lo programado y las evidencias</t>
  </si>
  <si>
    <t xml:space="preserve">Listado de asistencia </t>
  </si>
  <si>
    <t xml:space="preserve">Meta no ´programada </t>
  </si>
  <si>
    <t>Actividad realizada el dia 05 de nvembre de 2024</t>
  </si>
  <si>
    <t xml:space="preserve">Listado de asistencia y presentacion </t>
  </si>
  <si>
    <t xml:space="preserve">la dependencia cumplio al 100% con la programacion establecida </t>
  </si>
  <si>
    <t>Brindar atención oportuna y de calidad a los diferentes sectores poblacionales, generando relaciones de confianza y respeto por la diferencia.</t>
  </si>
  <si>
    <t>T4</t>
  </si>
  <si>
    <t>Dar respuesta al 100% de los requerimientos ciudadanos asignados a las dependencias de nivel central  con corte a 31 de diciembre de 2023 registradas y tipificadas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</si>
  <si>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</si>
  <si>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</si>
  <si>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</si>
  <si>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</si>
  <si>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</si>
  <si>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</t>
  </si>
  <si>
    <t>El proceso cumplió con la atención del 100% de requerimientos ciudadanos asignados a 31 de diciembre de 2023, registrados y tipificados como Derechos de Petición en el aplicativo Bogotá te Escucha y gestor documental ORFEO.</t>
  </si>
  <si>
    <t>Memorando SGI 20244600114073</t>
  </si>
  <si>
    <t>T5</t>
  </si>
  <si>
    <t xml:space="preserve">
Gestionar oportunamente el 100% de los requerimientos  que se tipifiquen como derecho de petición ciudadano en los aplicativos Bogotá Te Escucha y  ORFEO, que  sean asignados a las dependencias de Nivel Central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</si>
  <si>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</si>
  <si>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</si>
  <si>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</si>
  <si>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</si>
  <si>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</si>
  <si>
    <t>El proceso cumplió oportunamente con la atención de 62  requerimientos registrados y tipificados como Derechos de Petición en el aplicativo Bogotá te Escucha y gestor documental ORFEO durante la vigencia 2024.</t>
  </si>
  <si>
    <t>Memorando SGI 20244600126503</t>
  </si>
  <si>
    <t xml:space="preserve">la dependencia dio respuesta a 145 requerimientos de los 154 instaurados </t>
  </si>
  <si>
    <t xml:space="preserve">Rta a requerimientos ciudadanos radicado No 20244600214423 de oficina Atencion al ciudadano </t>
  </si>
  <si>
    <t>Reporte de peticiones ciudadanas gestionadas 92 de las 95(con respuesta definitiva o traslado por competencia) de la Oficina de atencion al ciudadano</t>
  </si>
  <si>
    <t>Radicado No. 20244600316223</t>
  </si>
  <si>
    <t xml:space="preserve">La dedendencia dio respuesta a 56 requerimentos de los  61, instaurados en el periodo </t>
  </si>
  <si>
    <t>Radicado No. 20254600001173 de la Oficina de atencion al ciudadano 
Fecha: 03-01-2025</t>
  </si>
  <si>
    <t>El proceso cumplió con el 95,51% en la atencion oportunamente de los   requerimientos registrados  y tipificados como Derechos de Petición en el aplicativo Bogotá te Escucha y gestor documental ORFEO durante la vigencia 2024.</t>
  </si>
  <si>
    <t>Total metas transversales (20%)</t>
  </si>
  <si>
    <t xml:space="preserve">Total plan de gestión </t>
  </si>
  <si>
    <t>Retadora (mejora)</t>
  </si>
  <si>
    <t xml:space="preserve">Meta  cumplida en un 76,88% de acuerdo con lo programado para la vigencia </t>
  </si>
  <si>
    <t>03 de marzo de 2025</t>
  </si>
  <si>
    <t>Para el cuarto  trimestre de la vigencia 2024, el Plan de Gestión del proceso Control Disciplinario alcanzó un nivel de desempeño del 90,68% y del 82,27% acumulado de la vigencia.</t>
  </si>
  <si>
    <t>la meta se cumplio en un 100,00%  de lo programado para la vigenica 2024.</t>
  </si>
  <si>
    <t>100.00% de cumplimiento de la meta de acuerdo con lo programado para la vigencia 2024</t>
  </si>
  <si>
    <t>18 de marzo de 2025</t>
  </si>
  <si>
    <t>Para el cuarto  trimestre de la vigencia 2024, y teniendo en cuenta las observaciones y la revison de formulacion en la matriz del Plan de Gestión del proceso Control Disciplinario alcanzó un nivel de desempeño del 90,68% y del 97,24% acumulado de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</si>
</sst>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 Light"/>
      <family val="2"/>
    </font>
    <font>
      <b/>
      <sz val="11"/>
      <name val="Calibri Light"/>
      <family val="2"/>
      <scheme val="major"/>
    </font>
    <font>
      <b/>
      <u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 Light"/>
      <family val="2"/>
    </font>
    <font>
      <u/>
      <sz val="11"/>
      <color rgb="FF0070C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45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9" fontId="5" fillId="2" borderId="1" xfId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3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9" fontId="7" fillId="3" borderId="1" xfId="0" applyNumberFormat="1" applyFont="1" applyFill="1" applyBorder="1" applyAlignment="1">
      <alignment wrapText="1"/>
    </xf>
    <xf numFmtId="0" fontId="4" fillId="3" borderId="1" xfId="0" applyFont="1" applyFill="1" applyBorder="1"/>
    <xf numFmtId="9" fontId="4" fillId="3" borderId="1" xfId="1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4" fillId="9" borderId="0" xfId="0" applyFont="1" applyFill="1" applyAlignment="1">
      <alignment wrapText="1"/>
    </xf>
    <xf numFmtId="0" fontId="14" fillId="9" borderId="0" xfId="0" applyFont="1" applyFill="1" applyAlignment="1">
      <alignment vertical="center" wrapText="1"/>
    </xf>
    <xf numFmtId="0" fontId="14" fillId="9" borderId="0" xfId="0" applyFont="1" applyFill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2" fillId="4" borderId="13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justify" vertical="center" wrapText="1"/>
    </xf>
    <xf numFmtId="10" fontId="4" fillId="3" borderId="1" xfId="1" applyNumberFormat="1" applyFont="1" applyFill="1" applyBorder="1" applyAlignment="1">
      <alignment horizontal="center" wrapText="1"/>
    </xf>
    <xf numFmtId="10" fontId="6" fillId="2" borderId="1" xfId="0" applyNumberFormat="1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0" fontId="4" fillId="3" borderId="1" xfId="1" applyNumberFormat="1" applyFont="1" applyFill="1" applyBorder="1" applyAlignment="1">
      <alignment wrapText="1"/>
    </xf>
    <xf numFmtId="0" fontId="14" fillId="9" borderId="0" xfId="0" applyFont="1" applyFill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9" fontId="4" fillId="3" borderId="1" xfId="1" applyFont="1" applyFill="1" applyBorder="1" applyAlignment="1">
      <alignment horizontal="center" wrapText="1"/>
    </xf>
    <xf numFmtId="9" fontId="7" fillId="3" borderId="1" xfId="0" applyNumberFormat="1" applyFont="1" applyFill="1" applyBorder="1" applyAlignment="1">
      <alignment horizontal="center" wrapText="1"/>
    </xf>
    <xf numFmtId="9" fontId="5" fillId="2" borderId="1" xfId="1" applyFont="1" applyFill="1" applyBorder="1" applyAlignment="1">
      <alignment horizontal="center" wrapText="1"/>
    </xf>
    <xf numFmtId="10" fontId="4" fillId="3" borderId="1" xfId="0" applyNumberFormat="1" applyFont="1" applyFill="1" applyBorder="1" applyAlignment="1">
      <alignment horizontal="center" wrapText="1"/>
    </xf>
    <xf numFmtId="1" fontId="14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9" borderId="1" xfId="0" applyFont="1" applyFill="1" applyBorder="1" applyAlignment="1">
      <alignment horizontal="justify" vertical="center" wrapText="1"/>
    </xf>
    <xf numFmtId="0" fontId="20" fillId="0" borderId="1" xfId="12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4" fillId="0" borderId="2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justify" vertical="center" wrapText="1"/>
    </xf>
    <xf numFmtId="9" fontId="17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left" vertical="center" wrapText="1"/>
    </xf>
    <xf numFmtId="9" fontId="17" fillId="0" borderId="1" xfId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10" fontId="17" fillId="0" borderId="1" xfId="1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9" fontId="17" fillId="9" borderId="1" xfId="1" applyFont="1" applyFill="1" applyBorder="1" applyAlignment="1">
      <alignment horizontal="center" vertical="center" wrapText="1"/>
    </xf>
    <xf numFmtId="1" fontId="17" fillId="9" borderId="1" xfId="1" applyNumberFormat="1" applyFont="1" applyFill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0" fontId="17" fillId="0" borderId="1" xfId="1" applyNumberFormat="1" applyFont="1" applyBorder="1" applyAlignment="1">
      <alignment horizontal="justify" vertical="center" wrapText="1"/>
    </xf>
    <xf numFmtId="9" fontId="17" fillId="0" borderId="1" xfId="1" applyFont="1" applyBorder="1" applyAlignment="1">
      <alignment horizontal="justify" vertical="center" wrapText="1"/>
    </xf>
    <xf numFmtId="0" fontId="22" fillId="0" borderId="1" xfId="11" applyFont="1" applyBorder="1" applyAlignment="1">
      <alignment horizontal="justify" vertical="center" wrapText="1"/>
    </xf>
    <xf numFmtId="0" fontId="17" fillId="0" borderId="14" xfId="0" applyFont="1" applyBorder="1" applyAlignment="1">
      <alignment horizontal="left" vertical="center" wrapText="1"/>
    </xf>
    <xf numFmtId="164" fontId="17" fillId="9" borderId="1" xfId="1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4" fillId="3" borderId="1" xfId="1" applyNumberFormat="1" applyFont="1" applyFill="1" applyBorder="1" applyAlignment="1">
      <alignment wrapText="1"/>
    </xf>
    <xf numFmtId="164" fontId="4" fillId="3" borderId="1" xfId="1" applyNumberFormat="1" applyFont="1" applyFill="1" applyBorder="1" applyAlignment="1">
      <alignment horizontal="center" wrapText="1"/>
    </xf>
    <xf numFmtId="164" fontId="6" fillId="10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4" fillId="9" borderId="1" xfId="0" applyFont="1" applyFill="1" applyBorder="1" applyAlignment="1">
      <alignment horizontal="justify" vertical="center" wrapText="1"/>
    </xf>
    <xf numFmtId="0" fontId="11" fillId="9" borderId="1" xfId="0" applyFont="1" applyFill="1" applyBorder="1" applyAlignment="1">
      <alignment horizontal="justify" vertical="center"/>
    </xf>
    <xf numFmtId="0" fontId="14" fillId="9" borderId="1" xfId="0" applyFont="1" applyFill="1" applyBorder="1" applyAlignment="1">
      <alignment horizontal="justify" vertical="center"/>
    </xf>
    <xf numFmtId="0" fontId="11" fillId="9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</cellXfs>
  <cellStyles count="13">
    <cellStyle name="Hipervínculo" xfId="11" builtinId="8"/>
    <cellStyle name="Hyperlink" xfId="12" xr:uid="{00000000-000B-0000-0000-000008000000}"/>
    <cellStyle name="Millares [0] 2" xfId="2" xr:uid="{DCC26D21-CDDA-4EFF-BAFF-8747D1DE30C2}"/>
    <cellStyle name="Millares 2" xfId="3" xr:uid="{42F45C41-CE60-4D61-9600-829A7F59BCC7}"/>
    <cellStyle name="Millares 3" xfId="4" xr:uid="{B6F7945E-ED32-464A-AE86-4C38AA169A58}"/>
    <cellStyle name="Millares 4" xfId="5" xr:uid="{CC59C21F-69C6-417D-A492-D1F0E5E4C85F}"/>
    <cellStyle name="Millares 5" xfId="6" xr:uid="{31156AE3-DEDD-47A7-B382-905642C6B26B}"/>
    <cellStyle name="Millares 6" xfId="7" xr:uid="{D3F6FAA6-A2B5-4F69-9256-19820A174AC7}"/>
    <cellStyle name="Millares 7" xfId="8" xr:uid="{7C3F73E7-8E77-4813-A94B-0EF71631085E}"/>
    <cellStyle name="Millares 8" xfId="9" xr:uid="{F5CB9E25-B9F1-4CAD-B0E8-B320B3860C64}"/>
    <cellStyle name="Millares 9" xfId="10" xr:uid="{BF708474-E02E-455A-B781-10C5BC6B9F35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8"/>
  <sheetViews>
    <sheetView tabSelected="1" topLeftCell="AG22" zoomScale="90" zoomScaleNormal="90" workbookViewId="0">
      <selection activeCell="AO18" sqref="AO18:AO19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4.140625" style="1" customWidth="1"/>
    <col min="6" max="6" width="24.42578125" style="1" customWidth="1"/>
    <col min="7" max="7" width="23.5703125" style="1" customWidth="1"/>
    <col min="8" max="8" width="10" style="15" customWidth="1"/>
    <col min="9" max="9" width="18.42578125" style="1" customWidth="1"/>
    <col min="10" max="10" width="15.85546875" style="1" customWidth="1"/>
    <col min="11" max="14" width="7.28515625" style="15" customWidth="1"/>
    <col min="15" max="15" width="22.5703125" style="15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0" width="20.85546875" style="15" customWidth="1"/>
    <col min="21" max="22" width="16.5703125" style="15" customWidth="1"/>
    <col min="23" max="23" width="40.28515625" style="1" customWidth="1"/>
    <col min="24" max="24" width="16.5703125" style="1" customWidth="1"/>
    <col min="25" max="25" width="20" style="1" customWidth="1"/>
    <col min="26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39" width="16.5703125" style="1" customWidth="1"/>
    <col min="40" max="40" width="21.7109375" style="15" customWidth="1"/>
    <col min="41" max="41" width="16.5703125" style="15" customWidth="1"/>
    <col min="42" max="42" width="21.5703125" style="15" customWidth="1"/>
    <col min="43" max="43" width="39.42578125" style="1" customWidth="1"/>
    <col min="44" max="16384" width="10.85546875" style="1"/>
  </cols>
  <sheetData>
    <row r="1" spans="1:43" s="16" customFormat="1" ht="70.5" customHeigh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6" t="s">
        <v>1</v>
      </c>
      <c r="L1" s="96"/>
      <c r="M1" s="96"/>
      <c r="N1" s="96"/>
      <c r="O1" s="96"/>
      <c r="T1" s="18"/>
      <c r="U1" s="18"/>
      <c r="V1" s="18"/>
      <c r="AN1" s="18"/>
      <c r="AO1" s="18"/>
      <c r="AP1" s="18"/>
    </row>
    <row r="2" spans="1:43" s="17" customFormat="1" ht="23.45" customHeight="1" x14ac:dyDescent="0.25">
      <c r="A2" s="98" t="s">
        <v>2</v>
      </c>
      <c r="B2" s="99"/>
      <c r="C2" s="99"/>
      <c r="D2" s="99"/>
      <c r="E2" s="99"/>
      <c r="F2" s="99"/>
      <c r="G2" s="99"/>
      <c r="H2" s="99"/>
      <c r="I2" s="99"/>
      <c r="J2" s="99"/>
      <c r="K2" s="38"/>
      <c r="L2" s="38"/>
      <c r="M2" s="38"/>
      <c r="N2" s="38"/>
      <c r="O2" s="38"/>
      <c r="T2" s="44"/>
      <c r="U2" s="44"/>
      <c r="V2" s="44"/>
      <c r="AN2" s="44"/>
      <c r="AO2" s="44"/>
      <c r="AP2" s="44"/>
    </row>
    <row r="3" spans="1:43" s="16" customFormat="1" x14ac:dyDescent="0.25">
      <c r="H3" s="18"/>
      <c r="K3" s="18"/>
      <c r="L3" s="18"/>
      <c r="M3" s="18"/>
      <c r="N3" s="18"/>
      <c r="O3" s="18"/>
      <c r="T3" s="18"/>
      <c r="U3" s="18"/>
      <c r="V3" s="18"/>
      <c r="AN3" s="18"/>
      <c r="AO3" s="18"/>
      <c r="AP3" s="18"/>
    </row>
    <row r="4" spans="1:43" s="16" customFormat="1" ht="29.1" customHeight="1" x14ac:dyDescent="0.25">
      <c r="A4" s="100" t="s">
        <v>3</v>
      </c>
      <c r="B4" s="101"/>
      <c r="C4" s="106" t="s">
        <v>4</v>
      </c>
      <c r="D4" s="107"/>
      <c r="E4" s="86" t="s">
        <v>5</v>
      </c>
      <c r="F4" s="87"/>
      <c r="G4" s="87"/>
      <c r="H4" s="87"/>
      <c r="I4" s="87"/>
      <c r="J4" s="88"/>
      <c r="K4" s="18"/>
      <c r="L4" s="18"/>
      <c r="M4" s="18"/>
      <c r="N4" s="18"/>
      <c r="O4" s="18"/>
      <c r="T4" s="18"/>
      <c r="U4" s="18"/>
      <c r="V4" s="18"/>
      <c r="AN4" s="18"/>
      <c r="AO4" s="18"/>
      <c r="AP4" s="18"/>
    </row>
    <row r="5" spans="1:43" s="16" customFormat="1" ht="15" customHeight="1" x14ac:dyDescent="0.25">
      <c r="A5" s="102"/>
      <c r="B5" s="103"/>
      <c r="C5" s="108"/>
      <c r="D5" s="109"/>
      <c r="E5" s="19" t="s">
        <v>6</v>
      </c>
      <c r="F5" s="19" t="s">
        <v>7</v>
      </c>
      <c r="G5" s="86" t="s">
        <v>8</v>
      </c>
      <c r="H5" s="87"/>
      <c r="I5" s="87"/>
      <c r="J5" s="88"/>
      <c r="K5" s="18"/>
      <c r="L5" s="18"/>
      <c r="M5" s="18"/>
      <c r="N5" s="18"/>
      <c r="O5" s="18"/>
      <c r="T5" s="18"/>
      <c r="U5" s="18"/>
      <c r="V5" s="18"/>
      <c r="AN5" s="18"/>
      <c r="AO5" s="18"/>
      <c r="AP5" s="18"/>
    </row>
    <row r="6" spans="1:43" s="16" customFormat="1" x14ac:dyDescent="0.25">
      <c r="A6" s="102"/>
      <c r="B6" s="103"/>
      <c r="C6" s="108"/>
      <c r="D6" s="109"/>
      <c r="E6" s="37">
        <v>1</v>
      </c>
      <c r="F6" s="37" t="s">
        <v>9</v>
      </c>
      <c r="G6" s="89" t="s">
        <v>10</v>
      </c>
      <c r="H6" s="89"/>
      <c r="I6" s="89"/>
      <c r="J6" s="89"/>
      <c r="K6" s="18"/>
      <c r="L6" s="18"/>
      <c r="M6" s="18"/>
      <c r="N6" s="18"/>
      <c r="O6" s="18"/>
      <c r="T6" s="18"/>
      <c r="U6" s="18"/>
      <c r="V6" s="18"/>
      <c r="AN6" s="18"/>
      <c r="AO6" s="18"/>
      <c r="AP6" s="18"/>
    </row>
    <row r="7" spans="1:43" s="16" customFormat="1" ht="47.25" customHeight="1" x14ac:dyDescent="0.25">
      <c r="A7" s="102"/>
      <c r="B7" s="103"/>
      <c r="C7" s="108"/>
      <c r="D7" s="109"/>
      <c r="E7" s="20">
        <v>2</v>
      </c>
      <c r="F7" s="20" t="s">
        <v>11</v>
      </c>
      <c r="G7" s="90" t="s">
        <v>12</v>
      </c>
      <c r="H7" s="90"/>
      <c r="I7" s="90"/>
      <c r="J7" s="90"/>
      <c r="K7" s="18"/>
      <c r="L7" s="18"/>
      <c r="M7" s="18"/>
      <c r="N7" s="18"/>
      <c r="O7" s="18"/>
      <c r="T7" s="18"/>
      <c r="U7" s="18"/>
      <c r="V7" s="18"/>
      <c r="AN7" s="18"/>
      <c r="AO7" s="18"/>
      <c r="AP7" s="18"/>
    </row>
    <row r="8" spans="1:43" s="16" customFormat="1" ht="39" customHeight="1" x14ac:dyDescent="0.25">
      <c r="A8" s="104"/>
      <c r="B8" s="105"/>
      <c r="C8" s="110"/>
      <c r="D8" s="111"/>
      <c r="E8" s="37">
        <v>3</v>
      </c>
      <c r="F8" s="37" t="s">
        <v>13</v>
      </c>
      <c r="G8" s="91" t="s">
        <v>14</v>
      </c>
      <c r="H8" s="92"/>
      <c r="I8" s="92"/>
      <c r="J8" s="92"/>
      <c r="K8" s="18"/>
      <c r="L8" s="18"/>
      <c r="M8" s="18"/>
      <c r="N8" s="18"/>
      <c r="O8" s="18"/>
      <c r="T8" s="18"/>
      <c r="U8" s="18"/>
      <c r="V8" s="18"/>
      <c r="AN8" s="18"/>
      <c r="AO8" s="18"/>
      <c r="AP8" s="18"/>
    </row>
    <row r="9" spans="1:43" s="16" customFormat="1" ht="39" customHeight="1" x14ac:dyDescent="0.25">
      <c r="A9" s="80"/>
      <c r="B9" s="80"/>
      <c r="C9" s="81"/>
      <c r="D9" s="81"/>
      <c r="E9" s="37">
        <v>4</v>
      </c>
      <c r="F9" s="37" t="s">
        <v>15</v>
      </c>
      <c r="G9" s="93" t="s">
        <v>16</v>
      </c>
      <c r="H9" s="93"/>
      <c r="I9" s="93"/>
      <c r="J9" s="93"/>
      <c r="K9" s="18"/>
      <c r="L9" s="18"/>
      <c r="M9" s="18"/>
      <c r="N9" s="18"/>
      <c r="O9" s="18"/>
      <c r="T9" s="18"/>
      <c r="U9" s="18"/>
      <c r="V9" s="18"/>
      <c r="AN9" s="18"/>
      <c r="AO9" s="18"/>
      <c r="AP9" s="18"/>
    </row>
    <row r="10" spans="1:43" s="16" customFormat="1" ht="39" customHeight="1" x14ac:dyDescent="0.25">
      <c r="A10" s="80"/>
      <c r="B10" s="80"/>
      <c r="C10" s="81"/>
      <c r="D10" s="81"/>
      <c r="E10" s="37">
        <v>5</v>
      </c>
      <c r="F10" s="37" t="s">
        <v>17</v>
      </c>
      <c r="G10" s="93" t="s">
        <v>18</v>
      </c>
      <c r="H10" s="93"/>
      <c r="I10" s="93"/>
      <c r="J10" s="93"/>
      <c r="K10" s="18"/>
      <c r="L10" s="18"/>
      <c r="M10" s="18"/>
      <c r="N10" s="18"/>
      <c r="O10" s="18"/>
      <c r="T10" s="18"/>
      <c r="U10" s="18"/>
      <c r="V10" s="18"/>
      <c r="AN10" s="18"/>
      <c r="AO10" s="18"/>
      <c r="AP10" s="18"/>
    </row>
    <row r="11" spans="1:43" s="16" customFormat="1" ht="39" customHeight="1" x14ac:dyDescent="0.25">
      <c r="A11" s="80"/>
      <c r="B11" s="80"/>
      <c r="C11" s="81"/>
      <c r="D11" s="81"/>
      <c r="E11" s="37">
        <v>6</v>
      </c>
      <c r="F11" s="37" t="s">
        <v>184</v>
      </c>
      <c r="G11" s="112" t="s">
        <v>185</v>
      </c>
      <c r="H11" s="113"/>
      <c r="I11" s="113"/>
      <c r="J11" s="114"/>
      <c r="K11" s="18"/>
      <c r="L11" s="18"/>
      <c r="M11" s="18"/>
      <c r="N11" s="18"/>
      <c r="O11" s="18"/>
      <c r="T11" s="18"/>
      <c r="U11" s="18"/>
      <c r="V11" s="18"/>
      <c r="AN11" s="18"/>
      <c r="AO11" s="18"/>
      <c r="AP11" s="18"/>
    </row>
    <row r="12" spans="1:43" s="16" customFormat="1" ht="51" customHeight="1" x14ac:dyDescent="0.25">
      <c r="A12" s="80"/>
      <c r="B12" s="80"/>
      <c r="C12" s="81"/>
      <c r="D12" s="81"/>
      <c r="E12" s="37">
        <v>7</v>
      </c>
      <c r="F12" s="37" t="s">
        <v>188</v>
      </c>
      <c r="G12" s="112" t="s">
        <v>189</v>
      </c>
      <c r="H12" s="113"/>
      <c r="I12" s="113"/>
      <c r="J12" s="114"/>
      <c r="K12" s="18"/>
      <c r="L12" s="18"/>
      <c r="M12" s="18"/>
      <c r="N12" s="18"/>
      <c r="O12" s="18"/>
      <c r="T12" s="18"/>
      <c r="U12" s="18"/>
      <c r="V12" s="18"/>
      <c r="AN12" s="18"/>
      <c r="AO12" s="18"/>
      <c r="AP12" s="18"/>
    </row>
    <row r="13" spans="1:43" s="16" customFormat="1" x14ac:dyDescent="0.25">
      <c r="H13" s="18"/>
      <c r="K13" s="18"/>
      <c r="L13" s="18"/>
      <c r="M13" s="18"/>
      <c r="N13" s="18"/>
      <c r="O13" s="18"/>
      <c r="T13" s="18"/>
      <c r="U13" s="18"/>
      <c r="V13" s="18"/>
      <c r="AN13" s="18"/>
      <c r="AO13" s="18"/>
      <c r="AP13" s="18"/>
    </row>
    <row r="14" spans="1:43" s="21" customFormat="1" ht="14.45" customHeight="1" x14ac:dyDescent="0.25">
      <c r="A14" s="85" t="s">
        <v>19</v>
      </c>
      <c r="B14" s="85"/>
      <c r="C14" s="85" t="s">
        <v>20</v>
      </c>
      <c r="D14" s="85"/>
      <c r="E14" s="85"/>
      <c r="F14" s="97" t="s">
        <v>21</v>
      </c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85" t="s">
        <v>22</v>
      </c>
      <c r="R14" s="85"/>
      <c r="S14" s="85"/>
      <c r="T14" s="115" t="s">
        <v>23</v>
      </c>
      <c r="U14" s="116"/>
      <c r="V14" s="116"/>
      <c r="W14" s="116"/>
      <c r="X14" s="117"/>
      <c r="Y14" s="121" t="s">
        <v>24</v>
      </c>
      <c r="Z14" s="122"/>
      <c r="AA14" s="122"/>
      <c r="AB14" s="122"/>
      <c r="AC14" s="123"/>
      <c r="AD14" s="127" t="s">
        <v>25</v>
      </c>
      <c r="AE14" s="128"/>
      <c r="AF14" s="128"/>
      <c r="AG14" s="128"/>
      <c r="AH14" s="129"/>
      <c r="AI14" s="133" t="s">
        <v>26</v>
      </c>
      <c r="AJ14" s="134"/>
      <c r="AK14" s="134"/>
      <c r="AL14" s="134"/>
      <c r="AM14" s="135"/>
      <c r="AN14" s="139" t="s">
        <v>27</v>
      </c>
      <c r="AO14" s="140"/>
      <c r="AP14" s="140"/>
      <c r="AQ14" s="141"/>
    </row>
    <row r="15" spans="1:43" s="21" customFormat="1" ht="14.45" customHeight="1" x14ac:dyDescent="0.25">
      <c r="A15" s="85"/>
      <c r="B15" s="85"/>
      <c r="C15" s="85"/>
      <c r="D15" s="85"/>
      <c r="E15" s="8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85"/>
      <c r="R15" s="85"/>
      <c r="S15" s="85"/>
      <c r="T15" s="118"/>
      <c r="U15" s="119"/>
      <c r="V15" s="119"/>
      <c r="W15" s="119"/>
      <c r="X15" s="120"/>
      <c r="Y15" s="124"/>
      <c r="Z15" s="125"/>
      <c r="AA15" s="125"/>
      <c r="AB15" s="125"/>
      <c r="AC15" s="126"/>
      <c r="AD15" s="130"/>
      <c r="AE15" s="131"/>
      <c r="AF15" s="131"/>
      <c r="AG15" s="131"/>
      <c r="AH15" s="132"/>
      <c r="AI15" s="136"/>
      <c r="AJ15" s="137"/>
      <c r="AK15" s="137"/>
      <c r="AL15" s="137"/>
      <c r="AM15" s="138"/>
      <c r="AN15" s="142"/>
      <c r="AO15" s="143"/>
      <c r="AP15" s="143"/>
      <c r="AQ15" s="144"/>
    </row>
    <row r="16" spans="1:43" s="21" customFormat="1" ht="45" x14ac:dyDescent="0.25">
      <c r="A16" s="19" t="s">
        <v>28</v>
      </c>
      <c r="B16" s="19" t="s">
        <v>29</v>
      </c>
      <c r="C16" s="19" t="s">
        <v>30</v>
      </c>
      <c r="D16" s="19" t="s">
        <v>31</v>
      </c>
      <c r="E16" s="19" t="s">
        <v>32</v>
      </c>
      <c r="F16" s="22" t="s">
        <v>33</v>
      </c>
      <c r="G16" s="22" t="s">
        <v>34</v>
      </c>
      <c r="H16" s="22" t="s">
        <v>35</v>
      </c>
      <c r="I16" s="22" t="s">
        <v>36</v>
      </c>
      <c r="J16" s="22" t="s">
        <v>37</v>
      </c>
      <c r="K16" s="22" t="s">
        <v>38</v>
      </c>
      <c r="L16" s="22" t="s">
        <v>39</v>
      </c>
      <c r="M16" s="22" t="s">
        <v>40</v>
      </c>
      <c r="N16" s="22" t="s">
        <v>41</v>
      </c>
      <c r="O16" s="22" t="s">
        <v>42</v>
      </c>
      <c r="P16" s="22" t="s">
        <v>43</v>
      </c>
      <c r="Q16" s="19" t="s">
        <v>44</v>
      </c>
      <c r="R16" s="19" t="s">
        <v>45</v>
      </c>
      <c r="S16" s="19" t="s">
        <v>46</v>
      </c>
      <c r="T16" s="23" t="s">
        <v>47</v>
      </c>
      <c r="U16" s="23" t="s">
        <v>48</v>
      </c>
      <c r="V16" s="23" t="s">
        <v>49</v>
      </c>
      <c r="W16" s="33" t="s">
        <v>50</v>
      </c>
      <c r="X16" s="23" t="s">
        <v>51</v>
      </c>
      <c r="Y16" s="24" t="s">
        <v>47</v>
      </c>
      <c r="Z16" s="24" t="s">
        <v>48</v>
      </c>
      <c r="AA16" s="24" t="s">
        <v>49</v>
      </c>
      <c r="AB16" s="24" t="s">
        <v>50</v>
      </c>
      <c r="AC16" s="24" t="s">
        <v>51</v>
      </c>
      <c r="AD16" s="25" t="s">
        <v>47</v>
      </c>
      <c r="AE16" s="25" t="s">
        <v>48</v>
      </c>
      <c r="AF16" s="25" t="s">
        <v>49</v>
      </c>
      <c r="AG16" s="25" t="s">
        <v>50</v>
      </c>
      <c r="AH16" s="25" t="s">
        <v>51</v>
      </c>
      <c r="AI16" s="26" t="s">
        <v>47</v>
      </c>
      <c r="AJ16" s="26" t="s">
        <v>48</v>
      </c>
      <c r="AK16" s="26" t="s">
        <v>49</v>
      </c>
      <c r="AL16" s="26" t="s">
        <v>50</v>
      </c>
      <c r="AM16" s="26" t="s">
        <v>51</v>
      </c>
      <c r="AN16" s="27" t="s">
        <v>47</v>
      </c>
      <c r="AO16" s="27" t="s">
        <v>48</v>
      </c>
      <c r="AP16" s="27" t="s">
        <v>49</v>
      </c>
      <c r="AQ16" s="27" t="s">
        <v>50</v>
      </c>
    </row>
    <row r="17" spans="1:43" s="32" customFormat="1" ht="209.25" customHeight="1" x14ac:dyDescent="0.25">
      <c r="A17" s="28">
        <v>7</v>
      </c>
      <c r="B17" s="29" t="s">
        <v>52</v>
      </c>
      <c r="C17" s="30" t="s">
        <v>53</v>
      </c>
      <c r="D17" s="39" t="s">
        <v>54</v>
      </c>
      <c r="E17" s="29" t="s">
        <v>55</v>
      </c>
      <c r="F17" s="39" t="s">
        <v>56</v>
      </c>
      <c r="G17" s="39" t="s">
        <v>57</v>
      </c>
      <c r="H17" s="40">
        <v>8</v>
      </c>
      <c r="I17" s="39" t="s">
        <v>58</v>
      </c>
      <c r="J17" s="39" t="s">
        <v>59</v>
      </c>
      <c r="K17" s="28">
        <v>1</v>
      </c>
      <c r="L17" s="28">
        <v>2</v>
      </c>
      <c r="M17" s="28">
        <v>2</v>
      </c>
      <c r="N17" s="28">
        <v>1</v>
      </c>
      <c r="O17" s="28">
        <v>6</v>
      </c>
      <c r="P17" s="29" t="s">
        <v>60</v>
      </c>
      <c r="Q17" s="39" t="s">
        <v>61</v>
      </c>
      <c r="R17" s="39" t="s">
        <v>62</v>
      </c>
      <c r="S17" s="39" t="s">
        <v>63</v>
      </c>
      <c r="T17" s="41">
        <v>1</v>
      </c>
      <c r="U17" s="28">
        <v>1</v>
      </c>
      <c r="V17" s="58">
        <f>IF(U17/T17&gt;100%,100%,U17/T17)</f>
        <v>1</v>
      </c>
      <c r="W17" s="29" t="s">
        <v>64</v>
      </c>
      <c r="X17" s="54" t="s">
        <v>65</v>
      </c>
      <c r="Y17" s="31">
        <f>L17</f>
        <v>2</v>
      </c>
      <c r="Z17" s="29">
        <v>2</v>
      </c>
      <c r="AA17" s="34">
        <f>IF(Z17/Y17&gt;100%,100%,Z17/Y17)</f>
        <v>1</v>
      </c>
      <c r="AB17" s="29" t="s">
        <v>66</v>
      </c>
      <c r="AC17" s="29" t="s">
        <v>67</v>
      </c>
      <c r="AD17" s="31">
        <f t="shared" ref="AD17:AD20" si="0">M17</f>
        <v>2</v>
      </c>
      <c r="AE17" s="29">
        <v>1</v>
      </c>
      <c r="AF17" s="34">
        <f>IF(AE17/AD17&gt;100%,100%,AE17/AD17)</f>
        <v>0.5</v>
      </c>
      <c r="AG17" s="29" t="s">
        <v>68</v>
      </c>
      <c r="AH17" s="29" t="s">
        <v>69</v>
      </c>
      <c r="AI17" s="31">
        <f t="shared" ref="AI17:AI20" si="1">N17</f>
        <v>1</v>
      </c>
      <c r="AJ17" s="29">
        <v>2</v>
      </c>
      <c r="AK17" s="34">
        <f>IF(AJ17/AI17&gt;100%,100%,AJ17/AI17)</f>
        <v>1</v>
      </c>
      <c r="AL17" s="29" t="s">
        <v>70</v>
      </c>
      <c r="AM17" s="29" t="s">
        <v>71</v>
      </c>
      <c r="AN17" s="28">
        <v>6</v>
      </c>
      <c r="AO17" s="28">
        <f>SUM(U17,Z17,AE17,AJ17)</f>
        <v>6</v>
      </c>
      <c r="AP17" s="45">
        <f>IF(AO17/AN17&gt;100%,100%,AO17/AN17)</f>
        <v>1</v>
      </c>
      <c r="AQ17" s="29" t="s">
        <v>72</v>
      </c>
    </row>
    <row r="18" spans="1:43" s="32" customFormat="1" ht="105" x14ac:dyDescent="0.25">
      <c r="A18" s="39">
        <v>7</v>
      </c>
      <c r="B18" s="39" t="s">
        <v>52</v>
      </c>
      <c r="C18" s="30" t="s">
        <v>73</v>
      </c>
      <c r="D18" s="39" t="s">
        <v>74</v>
      </c>
      <c r="E18" s="29" t="s">
        <v>55</v>
      </c>
      <c r="F18" s="39" t="s">
        <v>75</v>
      </c>
      <c r="G18" s="39" t="s">
        <v>76</v>
      </c>
      <c r="H18" s="40">
        <v>850</v>
      </c>
      <c r="I18" s="39" t="s">
        <v>58</v>
      </c>
      <c r="J18" s="39" t="s">
        <v>75</v>
      </c>
      <c r="K18" s="41">
        <v>150</v>
      </c>
      <c r="L18" s="41">
        <v>223</v>
      </c>
      <c r="M18" s="41">
        <v>223</v>
      </c>
      <c r="N18" s="41">
        <v>254</v>
      </c>
      <c r="O18" s="40">
        <v>850</v>
      </c>
      <c r="P18" s="29" t="s">
        <v>60</v>
      </c>
      <c r="Q18" s="39" t="s">
        <v>77</v>
      </c>
      <c r="R18" s="39" t="s">
        <v>78</v>
      </c>
      <c r="S18" s="39" t="s">
        <v>63</v>
      </c>
      <c r="T18" s="41">
        <v>150</v>
      </c>
      <c r="U18" s="28">
        <v>76</v>
      </c>
      <c r="V18" s="59">
        <f t="shared" ref="V18:V20" si="2">IF(U18/T18&gt;100%,100%,U18/T18)</f>
        <v>0.50666666666666671</v>
      </c>
      <c r="W18" s="29" t="s">
        <v>79</v>
      </c>
      <c r="X18" s="28" t="s">
        <v>80</v>
      </c>
      <c r="Y18" s="31">
        <f>L18</f>
        <v>223</v>
      </c>
      <c r="Z18" s="29">
        <v>308</v>
      </c>
      <c r="AA18" s="34">
        <f t="shared" ref="AA18:AA20" si="3">IF(Z18/Y18&gt;100%,100%,Z18/Y18)</f>
        <v>1</v>
      </c>
      <c r="AB18" s="29" t="s">
        <v>81</v>
      </c>
      <c r="AC18" s="29" t="s">
        <v>82</v>
      </c>
      <c r="AD18" s="31">
        <f t="shared" si="0"/>
        <v>223</v>
      </c>
      <c r="AE18" s="29">
        <v>292</v>
      </c>
      <c r="AF18" s="34">
        <f t="shared" ref="AF18:AF20" si="4">IF(AE18/AD18&gt;100%,100%,AE18/AD18)</f>
        <v>1</v>
      </c>
      <c r="AG18" s="29" t="s">
        <v>83</v>
      </c>
      <c r="AH18" s="29" t="s">
        <v>82</v>
      </c>
      <c r="AI18" s="31">
        <f t="shared" si="1"/>
        <v>254</v>
      </c>
      <c r="AJ18" s="29">
        <v>175</v>
      </c>
      <c r="AK18" s="34">
        <f t="shared" ref="AK18:AK20" si="5">IF(AJ18/AI18&gt;100%,100%,AJ18/AI18)</f>
        <v>0.6889763779527559</v>
      </c>
      <c r="AL18" s="29" t="s">
        <v>84</v>
      </c>
      <c r="AM18" s="29" t="s">
        <v>82</v>
      </c>
      <c r="AN18" s="28">
        <v>850</v>
      </c>
      <c r="AO18" s="28">
        <f>SUM(U18,Z18,AE18,AJ18)</f>
        <v>851</v>
      </c>
      <c r="AP18" s="45">
        <f t="shared" ref="AP18:AP20" si="6">IF(AO18/AN18&gt;100%,100%,AO18/AN18)</f>
        <v>1</v>
      </c>
      <c r="AQ18" s="29" t="s">
        <v>186</v>
      </c>
    </row>
    <row r="19" spans="1:43" s="32" customFormat="1" ht="105" x14ac:dyDescent="0.25">
      <c r="A19" s="28">
        <v>7</v>
      </c>
      <c r="B19" s="39" t="s">
        <v>52</v>
      </c>
      <c r="C19" s="30" t="s">
        <v>85</v>
      </c>
      <c r="D19" s="39" t="s">
        <v>86</v>
      </c>
      <c r="E19" s="29" t="s">
        <v>55</v>
      </c>
      <c r="F19" s="39" t="s">
        <v>87</v>
      </c>
      <c r="G19" s="39" t="s">
        <v>88</v>
      </c>
      <c r="H19" s="28">
        <v>6</v>
      </c>
      <c r="I19" s="39" t="s">
        <v>58</v>
      </c>
      <c r="J19" s="39" t="s">
        <v>89</v>
      </c>
      <c r="K19" s="41">
        <v>1</v>
      </c>
      <c r="L19" s="41">
        <v>2</v>
      </c>
      <c r="M19" s="41">
        <v>2</v>
      </c>
      <c r="N19" s="41">
        <v>1</v>
      </c>
      <c r="O19" s="41">
        <v>6</v>
      </c>
      <c r="P19" s="29" t="s">
        <v>60</v>
      </c>
      <c r="Q19" s="39" t="s">
        <v>90</v>
      </c>
      <c r="R19" s="39" t="s">
        <v>91</v>
      </c>
      <c r="S19" s="39" t="s">
        <v>63</v>
      </c>
      <c r="T19" s="41">
        <v>1</v>
      </c>
      <c r="U19" s="28">
        <v>5</v>
      </c>
      <c r="V19" s="59">
        <f t="shared" si="2"/>
        <v>1</v>
      </c>
      <c r="W19" s="42" t="s">
        <v>92</v>
      </c>
      <c r="X19" s="57" t="s">
        <v>93</v>
      </c>
      <c r="Y19" s="31">
        <f>L19</f>
        <v>2</v>
      </c>
      <c r="Z19" s="29">
        <v>6</v>
      </c>
      <c r="AA19" s="34">
        <f t="shared" si="3"/>
        <v>1</v>
      </c>
      <c r="AB19" s="29" t="s">
        <v>94</v>
      </c>
      <c r="AC19" s="29" t="s">
        <v>93</v>
      </c>
      <c r="AD19" s="31">
        <f t="shared" si="0"/>
        <v>2</v>
      </c>
      <c r="AE19" s="29">
        <v>6</v>
      </c>
      <c r="AF19" s="34">
        <f t="shared" si="4"/>
        <v>1</v>
      </c>
      <c r="AG19" s="29" t="s">
        <v>95</v>
      </c>
      <c r="AH19" s="29" t="s">
        <v>93</v>
      </c>
      <c r="AI19" s="31">
        <f t="shared" si="1"/>
        <v>1</v>
      </c>
      <c r="AJ19" s="29">
        <v>6</v>
      </c>
      <c r="AK19" s="34">
        <f t="shared" si="5"/>
        <v>1</v>
      </c>
      <c r="AL19" s="29" t="s">
        <v>96</v>
      </c>
      <c r="AM19" s="29" t="s">
        <v>97</v>
      </c>
      <c r="AN19" s="28">
        <v>6</v>
      </c>
      <c r="AO19" s="28">
        <f>SUM(U19,Z19,AE19,AJ19)</f>
        <v>23</v>
      </c>
      <c r="AP19" s="45">
        <f t="shared" si="6"/>
        <v>1</v>
      </c>
      <c r="AQ19" s="42" t="s">
        <v>98</v>
      </c>
    </row>
    <row r="20" spans="1:43" s="32" customFormat="1" ht="105" x14ac:dyDescent="0.25">
      <c r="A20" s="28">
        <v>7</v>
      </c>
      <c r="B20" s="39" t="s">
        <v>52</v>
      </c>
      <c r="C20" s="30" t="s">
        <v>99</v>
      </c>
      <c r="D20" s="39" t="s">
        <v>100</v>
      </c>
      <c r="E20" s="29" t="s">
        <v>55</v>
      </c>
      <c r="F20" s="39" t="s">
        <v>101</v>
      </c>
      <c r="G20" s="39" t="s">
        <v>102</v>
      </c>
      <c r="H20" s="40">
        <v>850</v>
      </c>
      <c r="I20" s="39" t="s">
        <v>58</v>
      </c>
      <c r="J20" s="39" t="s">
        <v>103</v>
      </c>
      <c r="K20" s="41">
        <v>150</v>
      </c>
      <c r="L20" s="41">
        <v>223</v>
      </c>
      <c r="M20" s="50">
        <v>223</v>
      </c>
      <c r="N20" s="50">
        <v>254</v>
      </c>
      <c r="O20" s="28">
        <v>850</v>
      </c>
      <c r="P20" s="39" t="s">
        <v>104</v>
      </c>
      <c r="Q20" s="39" t="s">
        <v>105</v>
      </c>
      <c r="R20" s="39" t="s">
        <v>78</v>
      </c>
      <c r="S20" s="39" t="s">
        <v>63</v>
      </c>
      <c r="T20" s="41">
        <v>150</v>
      </c>
      <c r="U20" s="28">
        <v>254</v>
      </c>
      <c r="V20" s="59">
        <f t="shared" si="2"/>
        <v>1</v>
      </c>
      <c r="W20" s="55" t="s">
        <v>106</v>
      </c>
      <c r="X20" s="56" t="s">
        <v>107</v>
      </c>
      <c r="Y20" s="31">
        <f>L20</f>
        <v>223</v>
      </c>
      <c r="Z20" s="29">
        <v>426</v>
      </c>
      <c r="AA20" s="34">
        <f t="shared" si="3"/>
        <v>1</v>
      </c>
      <c r="AB20" s="29" t="s">
        <v>108</v>
      </c>
      <c r="AC20" s="29" t="s">
        <v>109</v>
      </c>
      <c r="AD20" s="31">
        <f t="shared" si="0"/>
        <v>223</v>
      </c>
      <c r="AE20" s="29">
        <v>238</v>
      </c>
      <c r="AF20" s="34">
        <f t="shared" si="4"/>
        <v>1</v>
      </c>
      <c r="AG20" s="29" t="s">
        <v>110</v>
      </c>
      <c r="AH20" s="29" t="s">
        <v>109</v>
      </c>
      <c r="AI20" s="31">
        <f t="shared" si="1"/>
        <v>254</v>
      </c>
      <c r="AJ20" s="29">
        <v>475</v>
      </c>
      <c r="AK20" s="34">
        <f t="shared" si="5"/>
        <v>1</v>
      </c>
      <c r="AL20" s="29" t="s">
        <v>111</v>
      </c>
      <c r="AM20" s="29" t="s">
        <v>109</v>
      </c>
      <c r="AN20" s="28">
        <v>850</v>
      </c>
      <c r="AO20" s="28">
        <f>SUM(U20,Z20,AE20,AJ20)</f>
        <v>1393</v>
      </c>
      <c r="AP20" s="45">
        <f t="shared" si="6"/>
        <v>1</v>
      </c>
      <c r="AQ20" s="55" t="s">
        <v>187</v>
      </c>
    </row>
    <row r="21" spans="1:43" s="2" customFormat="1" ht="15.75" x14ac:dyDescent="0.25">
      <c r="A21" s="7"/>
      <c r="B21" s="7"/>
      <c r="C21" s="7"/>
      <c r="D21" s="10" t="s">
        <v>112</v>
      </c>
      <c r="E21" s="7"/>
      <c r="F21" s="7"/>
      <c r="G21" s="7"/>
      <c r="H21" s="12"/>
      <c r="I21" s="7"/>
      <c r="J21" s="7"/>
      <c r="K21" s="46"/>
      <c r="L21" s="46"/>
      <c r="M21" s="46"/>
      <c r="N21" s="46"/>
      <c r="O21" s="46"/>
      <c r="P21" s="7"/>
      <c r="Q21" s="7"/>
      <c r="R21" s="7"/>
      <c r="S21" s="7"/>
      <c r="T21" s="46"/>
      <c r="U21" s="46"/>
      <c r="V21" s="35">
        <f>AVERAGE(V17:V20)*80%</f>
        <v>0.70133333333333336</v>
      </c>
      <c r="W21" s="11"/>
      <c r="X21" s="11"/>
      <c r="Y21" s="11"/>
      <c r="Z21" s="11"/>
      <c r="AA21" s="43">
        <f>AVERAGE(AA17:AA20)*80%</f>
        <v>0.8</v>
      </c>
      <c r="AB21" s="11"/>
      <c r="AC21" s="11"/>
      <c r="AD21" s="11"/>
      <c r="AE21" s="11"/>
      <c r="AF21" s="82">
        <f>AVERAGE(AF17:AF20)*80%</f>
        <v>0.70000000000000007</v>
      </c>
      <c r="AG21" s="11"/>
      <c r="AH21" s="11"/>
      <c r="AI21" s="11"/>
      <c r="AJ21" s="11"/>
      <c r="AK21" s="43">
        <f>AVERAGE(AK17:AK20)*80%</f>
        <v>0.73779527559055125</v>
      </c>
      <c r="AL21" s="7"/>
      <c r="AM21" s="7"/>
      <c r="AN21" s="46"/>
      <c r="AO21" s="46"/>
      <c r="AP21" s="35">
        <f>AVERAGE(AP17:AP20)*80%</f>
        <v>0.8</v>
      </c>
      <c r="AQ21" s="7"/>
    </row>
    <row r="22" spans="1:43" s="70" customFormat="1" ht="158.25" customHeight="1" x14ac:dyDescent="0.25">
      <c r="A22" s="51">
        <v>7</v>
      </c>
      <c r="B22" s="52" t="s">
        <v>52</v>
      </c>
      <c r="C22" s="51" t="s">
        <v>113</v>
      </c>
      <c r="D22" s="53" t="s">
        <v>114</v>
      </c>
      <c r="E22" s="52" t="s">
        <v>115</v>
      </c>
      <c r="F22" s="52" t="s">
        <v>116</v>
      </c>
      <c r="G22" s="52" t="s">
        <v>117</v>
      </c>
      <c r="H22" s="60" t="s">
        <v>118</v>
      </c>
      <c r="I22" s="53" t="s">
        <v>119</v>
      </c>
      <c r="J22" s="52" t="s">
        <v>116</v>
      </c>
      <c r="K22" s="61" t="s">
        <v>120</v>
      </c>
      <c r="L22" s="61">
        <v>0.8</v>
      </c>
      <c r="M22" s="61" t="s">
        <v>120</v>
      </c>
      <c r="N22" s="61">
        <v>0.8</v>
      </c>
      <c r="O22" s="61">
        <v>0.8</v>
      </c>
      <c r="P22" s="52" t="s">
        <v>104</v>
      </c>
      <c r="Q22" s="62" t="s">
        <v>121</v>
      </c>
      <c r="R22" s="62" t="s">
        <v>122</v>
      </c>
      <c r="S22" s="62" t="s">
        <v>123</v>
      </c>
      <c r="T22" s="63" t="str">
        <f>K22</f>
        <v>No programada</v>
      </c>
      <c r="U22" s="64" t="s">
        <v>120</v>
      </c>
      <c r="V22" s="64" t="s">
        <v>120</v>
      </c>
      <c r="W22" s="65" t="s">
        <v>124</v>
      </c>
      <c r="X22" s="65" t="s">
        <v>120</v>
      </c>
      <c r="Y22" s="66">
        <f>L22</f>
        <v>0.8</v>
      </c>
      <c r="Z22" s="67">
        <v>0.65</v>
      </c>
      <c r="AA22" s="68">
        <f t="shared" ref="AA22:AA26" si="7">IF(Z22/Y22&gt;100%,100%,Z22/Y22)</f>
        <v>0.8125</v>
      </c>
      <c r="AB22" s="52" t="s">
        <v>125</v>
      </c>
      <c r="AC22" s="52" t="s">
        <v>126</v>
      </c>
      <c r="AD22" s="63" t="str">
        <f>U22</f>
        <v>No programada</v>
      </c>
      <c r="AE22" s="64" t="s">
        <v>120</v>
      </c>
      <c r="AF22" s="64" t="s">
        <v>120</v>
      </c>
      <c r="AG22" s="65" t="s">
        <v>120</v>
      </c>
      <c r="AH22" s="65" t="s">
        <v>120</v>
      </c>
      <c r="AI22" s="66">
        <f>N22</f>
        <v>0.8</v>
      </c>
      <c r="AJ22" s="69">
        <v>0.57999999999999996</v>
      </c>
      <c r="AK22" s="68">
        <f t="shared" ref="AK22:AK26" si="8">IF(AJ22/AI22&gt;100%,100%,AJ22/AI22)</f>
        <v>0.72499999999999987</v>
      </c>
      <c r="AL22" s="52" t="s">
        <v>127</v>
      </c>
      <c r="AM22" s="52" t="s">
        <v>128</v>
      </c>
      <c r="AN22" s="63">
        <f>O22</f>
        <v>0.8</v>
      </c>
      <c r="AO22" s="69">
        <f>AVERAGE(Z22,AJ22)</f>
        <v>0.61499999999999999</v>
      </c>
      <c r="AP22" s="68">
        <f t="shared" ref="AP22:AP26" si="9">IF(AO22/AN22&gt;100%,100%,AO22/AN22)</f>
        <v>0.76874999999999993</v>
      </c>
      <c r="AQ22" s="65" t="s">
        <v>183</v>
      </c>
    </row>
    <row r="23" spans="1:43" s="70" customFormat="1" ht="105" x14ac:dyDescent="0.25">
      <c r="A23" s="51">
        <v>7</v>
      </c>
      <c r="B23" s="52" t="s">
        <v>52</v>
      </c>
      <c r="C23" s="51" t="s">
        <v>129</v>
      </c>
      <c r="D23" s="52" t="s">
        <v>130</v>
      </c>
      <c r="E23" s="52" t="s">
        <v>115</v>
      </c>
      <c r="F23" s="52" t="s">
        <v>131</v>
      </c>
      <c r="G23" s="52" t="s">
        <v>132</v>
      </c>
      <c r="H23" s="60" t="s">
        <v>133</v>
      </c>
      <c r="I23" s="53" t="s">
        <v>119</v>
      </c>
      <c r="J23" s="52" t="s">
        <v>131</v>
      </c>
      <c r="K23" s="71">
        <v>0</v>
      </c>
      <c r="L23" s="71">
        <v>0</v>
      </c>
      <c r="M23" s="71">
        <v>1</v>
      </c>
      <c r="N23" s="71">
        <v>0</v>
      </c>
      <c r="O23" s="71">
        <v>1</v>
      </c>
      <c r="P23" s="52" t="s">
        <v>104</v>
      </c>
      <c r="Q23" s="62" t="s">
        <v>134</v>
      </c>
      <c r="R23" s="62" t="s">
        <v>135</v>
      </c>
      <c r="S23" s="62" t="s">
        <v>123</v>
      </c>
      <c r="T23" s="63">
        <f t="shared" ref="T23:T24" si="10">K23</f>
        <v>0</v>
      </c>
      <c r="U23" s="64" t="s">
        <v>120</v>
      </c>
      <c r="V23" s="64" t="s">
        <v>120</v>
      </c>
      <c r="W23" s="65" t="s">
        <v>124</v>
      </c>
      <c r="X23" s="65" t="s">
        <v>120</v>
      </c>
      <c r="Y23" s="66">
        <f t="shared" ref="Y23:Y24" si="11">L23</f>
        <v>0</v>
      </c>
      <c r="Z23" s="64" t="s">
        <v>120</v>
      </c>
      <c r="AA23" s="64" t="s">
        <v>120</v>
      </c>
      <c r="AB23" s="64" t="s">
        <v>120</v>
      </c>
      <c r="AC23" s="64" t="s">
        <v>120</v>
      </c>
      <c r="AD23" s="66">
        <f>M23</f>
        <v>1</v>
      </c>
      <c r="AE23" s="69">
        <v>1</v>
      </c>
      <c r="AF23" s="68">
        <f t="shared" ref="AF23:AF26" si="12">IF(AE23/AD23&gt;100%,100%,AE23/AD23)</f>
        <v>1</v>
      </c>
      <c r="AG23" s="52" t="s">
        <v>136</v>
      </c>
      <c r="AH23" s="52" t="s">
        <v>137</v>
      </c>
      <c r="AI23" s="66">
        <f t="shared" ref="AI23:AI24" si="13">N23</f>
        <v>0</v>
      </c>
      <c r="AJ23" s="64" t="s">
        <v>120</v>
      </c>
      <c r="AK23" s="64" t="s">
        <v>120</v>
      </c>
      <c r="AL23" s="64" t="s">
        <v>120</v>
      </c>
      <c r="AM23" s="64" t="s">
        <v>120</v>
      </c>
      <c r="AN23" s="63">
        <f t="shared" ref="AN23:AN26" si="14">O23</f>
        <v>1</v>
      </c>
      <c r="AO23" s="69">
        <v>1</v>
      </c>
      <c r="AP23" s="68">
        <f t="shared" si="9"/>
        <v>1</v>
      </c>
      <c r="AQ23" s="65" t="s">
        <v>138</v>
      </c>
    </row>
    <row r="24" spans="1:43" s="70" customFormat="1" ht="105" x14ac:dyDescent="0.25">
      <c r="A24" s="51">
        <v>7</v>
      </c>
      <c r="B24" s="52" t="s">
        <v>52</v>
      </c>
      <c r="C24" s="51" t="s">
        <v>139</v>
      </c>
      <c r="D24" s="52" t="s">
        <v>140</v>
      </c>
      <c r="E24" s="52" t="s">
        <v>115</v>
      </c>
      <c r="F24" s="52" t="s">
        <v>141</v>
      </c>
      <c r="G24" s="52" t="s">
        <v>142</v>
      </c>
      <c r="H24" s="52" t="s">
        <v>143</v>
      </c>
      <c r="I24" s="53" t="s">
        <v>144</v>
      </c>
      <c r="J24" s="52" t="s">
        <v>141</v>
      </c>
      <c r="K24" s="72">
        <v>0</v>
      </c>
      <c r="L24" s="72">
        <v>1</v>
      </c>
      <c r="M24" s="72">
        <v>0</v>
      </c>
      <c r="N24" s="72">
        <v>1</v>
      </c>
      <c r="O24" s="72">
        <v>2</v>
      </c>
      <c r="P24" s="52" t="s">
        <v>104</v>
      </c>
      <c r="Q24" s="62" t="s">
        <v>145</v>
      </c>
      <c r="R24" s="62" t="s">
        <v>145</v>
      </c>
      <c r="S24" s="52" t="s">
        <v>146</v>
      </c>
      <c r="T24" s="63">
        <f t="shared" si="10"/>
        <v>0</v>
      </c>
      <c r="U24" s="64" t="s">
        <v>120</v>
      </c>
      <c r="V24" s="64" t="s">
        <v>120</v>
      </c>
      <c r="W24" s="65" t="s">
        <v>124</v>
      </c>
      <c r="X24" s="65" t="s">
        <v>120</v>
      </c>
      <c r="Y24" s="73">
        <f t="shared" si="11"/>
        <v>1</v>
      </c>
      <c r="Z24" s="51">
        <v>1</v>
      </c>
      <c r="AA24" s="68">
        <f t="shared" si="7"/>
        <v>1</v>
      </c>
      <c r="AB24" s="77" t="s">
        <v>147</v>
      </c>
      <c r="AC24" s="52" t="s">
        <v>148</v>
      </c>
      <c r="AD24" s="64" t="s">
        <v>120</v>
      </c>
      <c r="AE24" s="64" t="s">
        <v>120</v>
      </c>
      <c r="AF24" s="68" t="s">
        <v>149</v>
      </c>
      <c r="AG24" s="65" t="s">
        <v>120</v>
      </c>
      <c r="AH24" s="65" t="s">
        <v>120</v>
      </c>
      <c r="AI24" s="73">
        <f t="shared" si="13"/>
        <v>1</v>
      </c>
      <c r="AJ24" s="51">
        <v>1</v>
      </c>
      <c r="AK24" s="68">
        <f t="shared" si="8"/>
        <v>1</v>
      </c>
      <c r="AL24" s="52" t="s">
        <v>150</v>
      </c>
      <c r="AM24" s="52" t="s">
        <v>151</v>
      </c>
      <c r="AN24" s="64">
        <f t="shared" si="14"/>
        <v>2</v>
      </c>
      <c r="AO24" s="64">
        <f>SUM(Z24,AJ24)</f>
        <v>2</v>
      </c>
      <c r="AP24" s="68">
        <f t="shared" si="9"/>
        <v>1</v>
      </c>
      <c r="AQ24" s="65" t="s">
        <v>152</v>
      </c>
    </row>
    <row r="25" spans="1:43" s="70" customFormat="1" ht="126.75" customHeight="1" x14ac:dyDescent="0.25">
      <c r="A25" s="51">
        <v>5</v>
      </c>
      <c r="B25" s="52" t="s">
        <v>153</v>
      </c>
      <c r="C25" s="51" t="s">
        <v>154</v>
      </c>
      <c r="D25" s="52" t="s">
        <v>155</v>
      </c>
      <c r="E25" s="52" t="s">
        <v>115</v>
      </c>
      <c r="F25" s="52" t="s">
        <v>156</v>
      </c>
      <c r="G25" s="52" t="s">
        <v>157</v>
      </c>
      <c r="H25" s="62" t="s">
        <v>158</v>
      </c>
      <c r="I25" s="62" t="s">
        <v>144</v>
      </c>
      <c r="J25" s="62" t="s">
        <v>156</v>
      </c>
      <c r="K25" s="66">
        <v>1</v>
      </c>
      <c r="L25" s="66">
        <v>0</v>
      </c>
      <c r="M25" s="66">
        <v>0</v>
      </c>
      <c r="N25" s="66">
        <v>0</v>
      </c>
      <c r="O25" s="66">
        <v>1</v>
      </c>
      <c r="P25" s="62" t="s">
        <v>104</v>
      </c>
      <c r="Q25" s="62" t="s">
        <v>159</v>
      </c>
      <c r="R25" s="62" t="s">
        <v>160</v>
      </c>
      <c r="S25" s="62" t="s">
        <v>161</v>
      </c>
      <c r="T25" s="63">
        <f t="shared" ref="T25:T26" si="15">K25</f>
        <v>1</v>
      </c>
      <c r="U25" s="66">
        <v>1</v>
      </c>
      <c r="V25" s="68">
        <f t="shared" ref="V25:V26" si="16">IF(U25/T25&gt;100%,100%,U25/T25)</f>
        <v>1</v>
      </c>
      <c r="W25" s="78" t="s">
        <v>162</v>
      </c>
      <c r="X25" s="78" t="s">
        <v>163</v>
      </c>
      <c r="Y25" s="64" t="s">
        <v>120</v>
      </c>
      <c r="Z25" s="64" t="s">
        <v>120</v>
      </c>
      <c r="AA25" s="64" t="s">
        <v>120</v>
      </c>
      <c r="AB25" s="65" t="s">
        <v>120</v>
      </c>
      <c r="AC25" s="65" t="s">
        <v>120</v>
      </c>
      <c r="AD25" s="64" t="s">
        <v>120</v>
      </c>
      <c r="AE25" s="64" t="s">
        <v>120</v>
      </c>
      <c r="AF25" s="68" t="s">
        <v>149</v>
      </c>
      <c r="AG25" s="65" t="s">
        <v>120</v>
      </c>
      <c r="AH25" s="65" t="s">
        <v>120</v>
      </c>
      <c r="AI25" s="74">
        <v>0</v>
      </c>
      <c r="AJ25" s="64" t="s">
        <v>120</v>
      </c>
      <c r="AK25" s="64" t="s">
        <v>120</v>
      </c>
      <c r="AL25" s="65" t="s">
        <v>120</v>
      </c>
      <c r="AM25" s="65" t="s">
        <v>120</v>
      </c>
      <c r="AN25" s="63">
        <f t="shared" si="14"/>
        <v>1</v>
      </c>
      <c r="AO25" s="79">
        <v>1</v>
      </c>
      <c r="AP25" s="68">
        <f t="shared" si="9"/>
        <v>1</v>
      </c>
      <c r="AQ25" s="78" t="s">
        <v>162</v>
      </c>
    </row>
    <row r="26" spans="1:43" s="70" customFormat="1" ht="137.25" customHeight="1" x14ac:dyDescent="0.25">
      <c r="A26" s="51">
        <v>5</v>
      </c>
      <c r="B26" s="52" t="s">
        <v>153</v>
      </c>
      <c r="C26" s="51" t="s">
        <v>164</v>
      </c>
      <c r="D26" s="52" t="s">
        <v>165</v>
      </c>
      <c r="E26" s="52" t="s">
        <v>115</v>
      </c>
      <c r="F26" s="52" t="s">
        <v>166</v>
      </c>
      <c r="G26" s="52" t="s">
        <v>167</v>
      </c>
      <c r="H26" s="62" t="s">
        <v>143</v>
      </c>
      <c r="I26" s="62" t="s">
        <v>119</v>
      </c>
      <c r="J26" s="62" t="s">
        <v>168</v>
      </c>
      <c r="K26" s="66">
        <v>1</v>
      </c>
      <c r="L26" s="66">
        <v>1</v>
      </c>
      <c r="M26" s="66">
        <v>1</v>
      </c>
      <c r="N26" s="66">
        <v>1</v>
      </c>
      <c r="O26" s="66">
        <v>1</v>
      </c>
      <c r="P26" s="62" t="s">
        <v>169</v>
      </c>
      <c r="Q26" s="62" t="s">
        <v>170</v>
      </c>
      <c r="R26" s="62" t="s">
        <v>160</v>
      </c>
      <c r="S26" s="62" t="s">
        <v>161</v>
      </c>
      <c r="T26" s="63">
        <f t="shared" si="15"/>
        <v>1</v>
      </c>
      <c r="U26" s="68">
        <f>62/64</f>
        <v>0.96875</v>
      </c>
      <c r="V26" s="68">
        <f t="shared" si="16"/>
        <v>0.96875</v>
      </c>
      <c r="W26" s="78" t="s">
        <v>171</v>
      </c>
      <c r="X26" s="78" t="s">
        <v>172</v>
      </c>
      <c r="Y26" s="66">
        <v>1</v>
      </c>
      <c r="Z26" s="67">
        <v>0.9415</v>
      </c>
      <c r="AA26" s="68">
        <f t="shared" si="7"/>
        <v>0.9415</v>
      </c>
      <c r="AB26" s="75" t="s">
        <v>173</v>
      </c>
      <c r="AC26" s="76" t="s">
        <v>174</v>
      </c>
      <c r="AD26" s="66">
        <v>1</v>
      </c>
      <c r="AE26" s="66">
        <f>92/95</f>
        <v>0.96842105263157896</v>
      </c>
      <c r="AF26" s="68">
        <f t="shared" si="12"/>
        <v>0.96842105263157896</v>
      </c>
      <c r="AG26" s="75" t="s">
        <v>175</v>
      </c>
      <c r="AH26" s="76" t="s">
        <v>176</v>
      </c>
      <c r="AI26" s="66">
        <v>1</v>
      </c>
      <c r="AJ26" s="67">
        <f>56/61</f>
        <v>0.91803278688524592</v>
      </c>
      <c r="AK26" s="68">
        <f t="shared" si="8"/>
        <v>0.91803278688524592</v>
      </c>
      <c r="AL26" s="75" t="s">
        <v>177</v>
      </c>
      <c r="AM26" s="76" t="s">
        <v>178</v>
      </c>
      <c r="AN26" s="63">
        <f t="shared" si="14"/>
        <v>1</v>
      </c>
      <c r="AO26" s="68">
        <f>AVERAGE(U26,Z26)</f>
        <v>0.955125</v>
      </c>
      <c r="AP26" s="68">
        <f t="shared" si="9"/>
        <v>0.955125</v>
      </c>
      <c r="AQ26" s="78" t="s">
        <v>179</v>
      </c>
    </row>
    <row r="27" spans="1:43" s="2" customFormat="1" ht="15.75" x14ac:dyDescent="0.25">
      <c r="A27" s="7"/>
      <c r="B27" s="7"/>
      <c r="C27" s="7"/>
      <c r="D27" s="8" t="s">
        <v>180</v>
      </c>
      <c r="E27" s="8"/>
      <c r="F27" s="8"/>
      <c r="G27" s="8"/>
      <c r="H27" s="13"/>
      <c r="I27" s="8"/>
      <c r="J27" s="8"/>
      <c r="K27" s="47"/>
      <c r="L27" s="47"/>
      <c r="M27" s="47"/>
      <c r="N27" s="47"/>
      <c r="O27" s="47"/>
      <c r="P27" s="8"/>
      <c r="Q27" s="7"/>
      <c r="R27" s="7"/>
      <c r="S27" s="7"/>
      <c r="T27" s="47"/>
      <c r="U27" s="47"/>
      <c r="V27" s="35">
        <f>AVERAGE(V22:V26)*20%</f>
        <v>0.19687500000000002</v>
      </c>
      <c r="W27" s="7"/>
      <c r="X27" s="7"/>
      <c r="Y27" s="9"/>
      <c r="Z27" s="9"/>
      <c r="AA27" s="49">
        <f>AVERAGE(Z22,Z26)*20%</f>
        <v>0.15915000000000001</v>
      </c>
      <c r="AB27" s="12"/>
      <c r="AC27" s="12"/>
      <c r="AD27" s="47"/>
      <c r="AE27" s="47"/>
      <c r="AF27" s="83">
        <f>AVERAGE(AF22:AF26)*20%</f>
        <v>0.1968421052631579</v>
      </c>
      <c r="AG27" s="12"/>
      <c r="AH27" s="12"/>
      <c r="AI27" s="47"/>
      <c r="AJ27" s="47"/>
      <c r="AK27" s="35">
        <f>AVERAGE(AK21:AK26)*20%</f>
        <v>0.16904140312378987</v>
      </c>
      <c r="AL27" s="12"/>
      <c r="AM27" s="12"/>
      <c r="AN27" s="47"/>
      <c r="AO27" s="47"/>
      <c r="AP27" s="35">
        <f>AVERAGE(AP22,AP26)*20%</f>
        <v>0.17238750000000003</v>
      </c>
      <c r="AQ27" s="7"/>
    </row>
    <row r="28" spans="1:43" s="6" customFormat="1" ht="18.75" x14ac:dyDescent="0.3">
      <c r="A28" s="3"/>
      <c r="B28" s="3"/>
      <c r="C28" s="3"/>
      <c r="D28" s="4" t="s">
        <v>181</v>
      </c>
      <c r="E28" s="3"/>
      <c r="F28" s="3"/>
      <c r="G28" s="3"/>
      <c r="H28" s="14"/>
      <c r="I28" s="3"/>
      <c r="J28" s="3"/>
      <c r="K28" s="48"/>
      <c r="L28" s="48"/>
      <c r="M28" s="48"/>
      <c r="N28" s="48"/>
      <c r="O28" s="48"/>
      <c r="P28" s="3"/>
      <c r="Q28" s="3"/>
      <c r="R28" s="3"/>
      <c r="S28" s="3"/>
      <c r="T28" s="48"/>
      <c r="U28" s="48"/>
      <c r="V28" s="36">
        <f>V21+V27</f>
        <v>0.89820833333333339</v>
      </c>
      <c r="W28" s="3"/>
      <c r="X28" s="3"/>
      <c r="Y28" s="5"/>
      <c r="Z28" s="5"/>
      <c r="AA28" s="36">
        <f>AA21+AA27</f>
        <v>0.95915000000000006</v>
      </c>
      <c r="AB28" s="14"/>
      <c r="AC28" s="14"/>
      <c r="AD28" s="48"/>
      <c r="AE28" s="48"/>
      <c r="AF28" s="84">
        <f>AF21+AF27</f>
        <v>0.896842105263158</v>
      </c>
      <c r="AG28" s="14"/>
      <c r="AH28" s="14"/>
      <c r="AI28" s="48"/>
      <c r="AJ28" s="48"/>
      <c r="AK28" s="36">
        <f>AK21+AK27</f>
        <v>0.90683667871434115</v>
      </c>
      <c r="AL28" s="14"/>
      <c r="AM28" s="14"/>
      <c r="AN28" s="48"/>
      <c r="AO28" s="48"/>
      <c r="AP28" s="36">
        <f>AP21+AP27</f>
        <v>0.97238750000000007</v>
      </c>
      <c r="AQ28" s="3"/>
    </row>
  </sheetData>
  <mergeCells count="23">
    <mergeCell ref="T14:X15"/>
    <mergeCell ref="Y14:AC15"/>
    <mergeCell ref="AD14:AH15"/>
    <mergeCell ref="AI14:AM15"/>
    <mergeCell ref="AN14:AQ15"/>
    <mergeCell ref="A14:B15"/>
    <mergeCell ref="A1:J1"/>
    <mergeCell ref="K1:O1"/>
    <mergeCell ref="C14:E15"/>
    <mergeCell ref="F14:P15"/>
    <mergeCell ref="A2:J2"/>
    <mergeCell ref="A4:B8"/>
    <mergeCell ref="C4:D8"/>
    <mergeCell ref="G10:J10"/>
    <mergeCell ref="G11:J11"/>
    <mergeCell ref="G12:J12"/>
    <mergeCell ref="Q14:S15"/>
    <mergeCell ref="E4:J4"/>
    <mergeCell ref="G5:J5"/>
    <mergeCell ref="G6:J6"/>
    <mergeCell ref="G7:J7"/>
    <mergeCell ref="G8:J8"/>
    <mergeCell ref="G9:J9"/>
  </mergeCells>
  <dataValidations count="1">
    <dataValidation allowBlank="1" showInputMessage="1" showErrorMessage="1" error="Escriba un texto " promptTitle="Cualquier contenido" sqref="E16 E3:E13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E14:E15 E27:E1048576 E17:E21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32</v>
      </c>
    </row>
    <row r="2" spans="1:1" x14ac:dyDescent="0.25">
      <c r="A2" t="s">
        <v>55</v>
      </c>
    </row>
    <row r="3" spans="1:1" x14ac:dyDescent="0.25">
      <c r="A3" t="s">
        <v>182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SharedWithUsers xmlns="d6eaa91c-3afb-4015-aba1-5ff992c1a5ca">
      <UserInfo>
        <DisplayName/>
        <AccountId xsi:nil="true"/>
        <AccountType/>
      </UserInfo>
    </SharedWithUsers>
    <MediaLengthInSecond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47E03B-D64E-4E0C-B2EE-099AE29B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2025-03-18T19:31:58Z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Order">
    <vt:r8>6447900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