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NIVEL CENTRAL2024/17. SAC/"/>
    </mc:Choice>
  </mc:AlternateContent>
  <xr:revisionPtr revIDLastSave="288" documentId="13_ncr:1_{F768C5E2-3E6C-4992-A872-9A2169F5859E}" xr6:coauthVersionLast="47" xr6:coauthVersionMax="47" xr10:uidLastSave="{B596FB1B-1103-48F7-9E0C-5AD85DD67B51}"/>
  <bookViews>
    <workbookView showSheetTabs="0" xWindow="-120" yWindow="-120" windowWidth="29040" windowHeight="15840" xr2:uid="{82425007-B10C-4B30-B14E-E133B79C6502}"/>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8" i="1" l="1"/>
  <c r="AO16" i="1"/>
  <c r="AJ28" i="1"/>
  <c r="AO25" i="1"/>
  <c r="AE28" i="1"/>
  <c r="AF28" i="1" s="1"/>
  <c r="AO28" i="1" l="1"/>
  <c r="AO26" i="1"/>
  <c r="AO24" i="1"/>
  <c r="AO22" i="1"/>
  <c r="AO21" i="1"/>
  <c r="AO20" i="1"/>
  <c r="AO19" i="1"/>
  <c r="AO17" i="1"/>
  <c r="AN28" i="1" l="1"/>
  <c r="AP28" i="1" s="1"/>
  <c r="AK28" i="1"/>
  <c r="AA28" i="1"/>
  <c r="T28" i="1"/>
  <c r="V28" i="1" s="1"/>
  <c r="AN27" i="1"/>
  <c r="AP27" i="1" s="1"/>
  <c r="T27" i="1"/>
  <c r="V27" i="1" s="1"/>
  <c r="AN26" i="1"/>
  <c r="AP26" i="1" s="1"/>
  <c r="AI26" i="1"/>
  <c r="AK26" i="1" s="1"/>
  <c r="Y26" i="1"/>
  <c r="AN25" i="1"/>
  <c r="AP25" i="1" s="1"/>
  <c r="AI25" i="1"/>
  <c r="AK25" i="1" s="1"/>
  <c r="AD25" i="1"/>
  <c r="AF25" i="1" s="1"/>
  <c r="Y25" i="1"/>
  <c r="AA25" i="1" s="1"/>
  <c r="T25" i="1"/>
  <c r="V25" i="1" s="1"/>
  <c r="AN24" i="1"/>
  <c r="AP24" i="1" s="1"/>
  <c r="AI24" i="1"/>
  <c r="AK24" i="1" s="1"/>
  <c r="AD24" i="1"/>
  <c r="Y24" i="1"/>
  <c r="AA24" i="1" s="1"/>
  <c r="T24" i="1"/>
  <c r="AN16" i="1" l="1"/>
  <c r="AN20" i="1"/>
  <c r="AP20" i="1" s="1"/>
  <c r="AP29" i="1"/>
  <c r="AP16" i="1"/>
  <c r="AK16" i="1"/>
  <c r="AK29" i="1"/>
  <c r="AN22" i="1"/>
  <c r="AP22" i="1" s="1"/>
  <c r="AN21" i="1"/>
  <c r="AP21" i="1" s="1"/>
  <c r="AN19" i="1"/>
  <c r="AP19" i="1" s="1"/>
  <c r="AN18" i="1"/>
  <c r="AP18" i="1" s="1"/>
  <c r="AN17" i="1"/>
  <c r="AP17" i="1" s="1"/>
  <c r="AI22" i="1"/>
  <c r="AK22" i="1" s="1"/>
  <c r="AI21" i="1"/>
  <c r="AK21" i="1" s="1"/>
  <c r="AI20" i="1"/>
  <c r="AK20" i="1"/>
  <c r="AI19" i="1"/>
  <c r="AK19" i="1" s="1"/>
  <c r="AI18" i="1"/>
  <c r="AK18" i="1" s="1"/>
  <c r="AI17" i="1"/>
  <c r="AK17" i="1" s="1"/>
  <c r="AF29" i="1"/>
  <c r="AD22" i="1"/>
  <c r="AF22" i="1" s="1"/>
  <c r="AD21" i="1"/>
  <c r="AF21" i="1" s="1"/>
  <c r="AD20" i="1"/>
  <c r="AF20" i="1"/>
  <c r="AD19" i="1"/>
  <c r="AF19" i="1" s="1"/>
  <c r="AD18" i="1"/>
  <c r="AD17" i="1"/>
  <c r="AF17" i="1" s="1"/>
  <c r="AF16" i="1"/>
  <c r="Y22" i="1"/>
  <c r="AA22" i="1" s="1"/>
  <c r="Y21" i="1"/>
  <c r="AA21" i="1" s="1"/>
  <c r="Y20" i="1"/>
  <c r="AA20" i="1" s="1"/>
  <c r="Y19" i="1"/>
  <c r="AA19" i="1" s="1"/>
  <c r="Y18" i="1"/>
  <c r="Y17" i="1"/>
  <c r="AA17" i="1" s="1"/>
  <c r="AA16" i="1"/>
  <c r="V29" i="1"/>
  <c r="T22" i="1"/>
  <c r="V22" i="1" s="1"/>
  <c r="T21" i="1"/>
  <c r="V21" i="1" s="1"/>
  <c r="T20" i="1"/>
  <c r="V20" i="1"/>
  <c r="T19" i="1"/>
  <c r="V19" i="1" s="1"/>
  <c r="T17" i="1"/>
  <c r="V17" i="1"/>
  <c r="V16" i="1"/>
  <c r="AA23" i="1" l="1"/>
  <c r="AP23" i="1"/>
  <c r="AP30" i="1" s="1"/>
  <c r="V23" i="1"/>
  <c r="V30" i="1" s="1"/>
  <c r="AF23" i="1"/>
  <c r="AF30" i="1" s="1"/>
  <c r="AK23" i="1"/>
  <c r="AK30" i="1" s="1"/>
  <c r="AA26" i="1"/>
  <c r="AA29" i="1" s="1"/>
  <c r="AA3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A15" authorId="0" shapeId="0" xr:uid="{2DD4CECD-D756-4467-A62C-53A6FC3549DD}">
      <text>
        <r>
          <rPr>
            <b/>
            <sz val="9"/>
            <color indexed="81"/>
            <rFont val="Tahoma"/>
            <family val="2"/>
          </rPr>
          <t>Incluya el número del objetivo estratégico, de acuerdo con lo adoptado en el Plan Estratégico Institucional</t>
        </r>
      </text>
    </comment>
    <comment ref="B15"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5" authorId="0" shapeId="0" xr:uid="{119F47BD-BB9E-4059-B26B-7A00F4141FBE}">
      <text>
        <r>
          <rPr>
            <b/>
            <sz val="9"/>
            <color indexed="81"/>
            <rFont val="Tahoma"/>
            <family val="2"/>
          </rPr>
          <t>Escriba el número de la meta, en orden consecutivo</t>
        </r>
      </text>
    </comment>
    <comment ref="D15"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5" authorId="0" shapeId="0" xr:uid="{66100535-6C62-4F58-A17C-0BE85EBD4F67}">
      <text>
        <r>
          <rPr>
            <b/>
            <sz val="9"/>
            <color indexed="81"/>
            <rFont val="Tahoma"/>
            <family val="2"/>
          </rPr>
          <t xml:space="preserve">Seleccione la opción que corresponda
</t>
        </r>
      </text>
    </comment>
    <comment ref="F15" authorId="0" shapeId="0" xr:uid="{2A83FE2C-B2C1-4597-A76A-578AAE54FC34}">
      <text>
        <r>
          <rPr>
            <b/>
            <sz val="9"/>
            <color indexed="81"/>
            <rFont val="Tahoma"/>
            <family val="2"/>
          </rPr>
          <t>Indique un nombre corto que refleje lo que pretende medir. 
Ej. Porcentaje de giros acumulados</t>
        </r>
      </text>
    </comment>
    <comment ref="G15"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5"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5"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5"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5" authorId="0" shapeId="0" xr:uid="{B30BBDB4-EC1D-4EA1-8538-25A32CED2539}">
      <text>
        <r>
          <rPr>
            <b/>
            <sz val="9"/>
            <color indexed="81"/>
            <rFont val="Tahoma"/>
            <family val="2"/>
          </rPr>
          <t xml:space="preserve">Indique la magnitud programada para el trimestre. </t>
        </r>
      </text>
    </comment>
    <comment ref="L15" authorId="0" shapeId="0" xr:uid="{31373292-3723-487A-8503-BD0B0A79E8B6}">
      <text>
        <r>
          <rPr>
            <b/>
            <sz val="9"/>
            <color indexed="81"/>
            <rFont val="Tahoma"/>
            <family val="2"/>
          </rPr>
          <t xml:space="preserve">Indique la magnitud programada para el trimestre. </t>
        </r>
      </text>
    </comment>
    <comment ref="M15" authorId="0" shapeId="0" xr:uid="{C846E2D7-3065-4128-8C76-51161E0D7C17}">
      <text>
        <r>
          <rPr>
            <b/>
            <sz val="9"/>
            <color indexed="81"/>
            <rFont val="Tahoma"/>
            <family val="2"/>
          </rPr>
          <t xml:space="preserve">Indique la magnitud programada para el trimestre. </t>
        </r>
      </text>
    </comment>
    <comment ref="N15" authorId="0" shapeId="0" xr:uid="{474117DA-14AA-4BAF-B752-1413A5718EC7}">
      <text>
        <r>
          <rPr>
            <b/>
            <sz val="9"/>
            <color indexed="81"/>
            <rFont val="Tahoma"/>
            <family val="2"/>
          </rPr>
          <t xml:space="preserve">Indique la magnitud programada para el trimestre. </t>
        </r>
      </text>
    </comment>
    <comment ref="O15" authorId="0" shapeId="0" xr:uid="{F1D07228-88D0-4309-9D4E-5EB885D7FDC6}">
      <text>
        <r>
          <rPr>
            <b/>
            <sz val="9"/>
            <color indexed="81"/>
            <rFont val="Tahoma"/>
            <family val="2"/>
          </rPr>
          <t>Indique la programación total de la vigencia. 
Debe ser coherente con la meta.</t>
        </r>
      </text>
    </comment>
    <comment ref="P15" authorId="0" shapeId="0" xr:uid="{FE21DFDB-AFF8-4147-B537-10C1B10248CA}">
      <text>
        <r>
          <rPr>
            <b/>
            <sz val="9"/>
            <color indexed="81"/>
            <rFont val="Tahoma"/>
            <family val="2"/>
          </rPr>
          <t xml:space="preserve">Indique el tipo de indicador: 
- Eficancia 
- Eficiencia 
- Efectividad </t>
        </r>
      </text>
    </comment>
    <comment ref="Q15" authorId="0" shapeId="0" xr:uid="{F21E4E22-60F3-48C1-9204-B22990CF58E2}">
      <text>
        <r>
          <rPr>
            <b/>
            <sz val="9"/>
            <color indexed="81"/>
            <rFont val="Tahoma"/>
            <family val="2"/>
          </rPr>
          <t>Indique la evidencia a presentar del cumplimiento de la meta. Se debe redactar de forma concreta y coherente con la meta</t>
        </r>
      </text>
    </comment>
    <comment ref="R15"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S15" authorId="0" shapeId="0" xr:uid="{29D96EE3-F7F5-47F6-888D-8FBFF7195BF0}">
      <text>
        <r>
          <rPr>
            <b/>
            <sz val="9"/>
            <color indexed="81"/>
            <rFont val="Tahoma"/>
            <family val="2"/>
          </rPr>
          <t>Indique el área y grupo de trabajo (si se tiene), responsable de cumplir o ejecutar la meta</t>
        </r>
      </text>
    </comment>
    <comment ref="T15" authorId="0" shapeId="0" xr:uid="{F773CF66-93F3-45C1-8401-3500EA5DFE30}">
      <text>
        <r>
          <rPr>
            <b/>
            <sz val="9"/>
            <color indexed="81"/>
            <rFont val="Tahoma"/>
            <family val="2"/>
          </rPr>
          <t>Indique la magnitud programada</t>
        </r>
      </text>
    </comment>
    <comment ref="U15" authorId="0" shapeId="0" xr:uid="{F5228218-2E22-4357-BBA2-F05EC2E0672D}">
      <text>
        <r>
          <rPr>
            <b/>
            <sz val="9"/>
            <color indexed="81"/>
            <rFont val="Tahoma"/>
            <family val="2"/>
          </rPr>
          <t>Indique la magnitud ejecutada. Corresponde al resultado de medir el indicador de la meta</t>
        </r>
      </text>
    </comment>
    <comment ref="V15"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W15"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5" authorId="0" shapeId="0" xr:uid="{D0D90FBE-E6E2-4075-87AB-6F323F2D84BC}">
      <text>
        <r>
          <rPr>
            <b/>
            <sz val="9"/>
            <color indexed="81"/>
            <rFont val="Tahoma"/>
            <family val="2"/>
          </rPr>
          <t xml:space="preserve">Indicar el nombre concreto de la evidencia aportada. </t>
        </r>
      </text>
    </comment>
    <comment ref="Y15" authorId="0" shapeId="0" xr:uid="{B6305720-C9BD-47A6-9225-C9206B502FD0}">
      <text>
        <r>
          <rPr>
            <b/>
            <sz val="9"/>
            <color indexed="81"/>
            <rFont val="Tahoma"/>
            <family val="2"/>
          </rPr>
          <t>Indique la magnitud programada</t>
        </r>
      </text>
    </comment>
    <comment ref="Z15" authorId="0" shapeId="0" xr:uid="{49896E7A-471D-4CA3-B6D2-CA055AA84F85}">
      <text>
        <r>
          <rPr>
            <b/>
            <sz val="9"/>
            <color indexed="81"/>
            <rFont val="Tahoma"/>
            <family val="2"/>
          </rPr>
          <t>Indique la magnitud ejecutada. Corresponde al resultado de medir el indicador de la meta</t>
        </r>
      </text>
    </comment>
    <comment ref="AA15"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B15"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5" authorId="0" shapeId="0" xr:uid="{BF2915B6-D49D-4DC1-86C3-8A2E656FD968}">
      <text>
        <r>
          <rPr>
            <b/>
            <sz val="9"/>
            <color indexed="81"/>
            <rFont val="Tahoma"/>
            <family val="2"/>
          </rPr>
          <t xml:space="preserve">Indicar el nombre concreto de la evidencia aportada. </t>
        </r>
      </text>
    </comment>
    <comment ref="AD15" authorId="0" shapeId="0" xr:uid="{5CCDF014-BF0B-42B7-92F7-6CBF58EA98EF}">
      <text>
        <r>
          <rPr>
            <b/>
            <sz val="9"/>
            <color indexed="81"/>
            <rFont val="Tahoma"/>
            <family val="2"/>
          </rPr>
          <t>Indique la magnitud programada</t>
        </r>
      </text>
    </comment>
    <comment ref="AE15" authorId="0" shapeId="0" xr:uid="{A3FA785E-EDEC-4164-99A5-88C5B890A708}">
      <text>
        <r>
          <rPr>
            <b/>
            <sz val="9"/>
            <color indexed="81"/>
            <rFont val="Tahoma"/>
            <family val="2"/>
          </rPr>
          <t>Indique la magnitud ejecutada. Corresponde al resultado de medir el indicador de la meta</t>
        </r>
      </text>
    </comment>
    <comment ref="AF15"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G15"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5" authorId="0" shapeId="0" xr:uid="{07F8A95D-778F-4057-9D7F-FC1A1EDBDEC6}">
      <text>
        <r>
          <rPr>
            <b/>
            <sz val="9"/>
            <color indexed="81"/>
            <rFont val="Tahoma"/>
            <family val="2"/>
          </rPr>
          <t xml:space="preserve">Indicar el nombre concreto de la evidencia aportada. </t>
        </r>
      </text>
    </comment>
    <comment ref="AI15" authorId="0" shapeId="0" xr:uid="{1CF6DDD2-D0F7-497B-A878-3984E176C12A}">
      <text>
        <r>
          <rPr>
            <b/>
            <sz val="9"/>
            <color indexed="81"/>
            <rFont val="Tahoma"/>
            <family val="2"/>
          </rPr>
          <t>Indique la magnitud programada</t>
        </r>
      </text>
    </comment>
    <comment ref="AJ15" authorId="0" shapeId="0" xr:uid="{978B8E67-E2CF-4EA1-B0E8-C23EE154AD33}">
      <text>
        <r>
          <rPr>
            <b/>
            <sz val="9"/>
            <color indexed="81"/>
            <rFont val="Tahoma"/>
            <family val="2"/>
          </rPr>
          <t>Indique la magnitud ejecutada. Corresponde al resultado de medir el indicador de la meta</t>
        </r>
      </text>
    </comment>
    <comment ref="AK15"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L15"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M15" authorId="0" shapeId="0" xr:uid="{517F2593-F76E-4236-90C8-0209530447DA}">
      <text>
        <r>
          <rPr>
            <b/>
            <sz val="9"/>
            <color indexed="81"/>
            <rFont val="Tahoma"/>
            <family val="2"/>
          </rPr>
          <t xml:space="preserve">Indicar el nombre concreto de la evidencia aportada. </t>
        </r>
      </text>
    </comment>
    <comment ref="AN15" authorId="0" shapeId="0" xr:uid="{A3C321AB-87DC-4E7F-8C8F-8F767BB0A1DF}">
      <text>
        <r>
          <rPr>
            <b/>
            <sz val="9"/>
            <color indexed="81"/>
            <rFont val="Tahoma"/>
            <family val="2"/>
          </rPr>
          <t>Indique la magnitud total programada para la vigencia</t>
        </r>
      </text>
    </comment>
    <comment ref="AO15" authorId="0" shapeId="0" xr:uid="{FC771540-1D2C-4B21-9686-7D6684444881}">
      <text>
        <r>
          <rPr>
            <b/>
            <sz val="9"/>
            <color indexed="81"/>
            <rFont val="Tahoma"/>
            <family val="2"/>
          </rPr>
          <t xml:space="preserve">Indique la magnitud ejecutada acumulada para la vigencia </t>
        </r>
      </text>
    </comment>
    <comment ref="AP15"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Q15" authorId="0" shapeId="0" xr:uid="{308CE112-015B-49F8-A4DA-7DB95EB2D67D}">
      <text>
        <r>
          <rPr>
            <b/>
            <sz val="9"/>
            <color indexed="81"/>
            <rFont val="Tahoma"/>
            <family val="2"/>
          </rPr>
          <t>Es la descripción detallada de los avances y logros obtenidos con la ejecución de la meta acumulados para la vigencia</t>
        </r>
      </text>
    </comment>
    <comment ref="D23" authorId="0" shapeId="0" xr:uid="{CD94BD62-55DA-4C1E-96B6-1A5F6A4412D7}">
      <text>
        <r>
          <rPr>
            <b/>
            <sz val="9"/>
            <color indexed="81"/>
            <rFont val="Tahoma"/>
            <family val="2"/>
          </rPr>
          <t>Promedio obtenido para el periodo x 80%</t>
        </r>
      </text>
    </comment>
    <comment ref="D29" authorId="0" shapeId="0" xr:uid="{9871DD7B-59A9-4D33-830E-91A8A028A8A2}">
      <text>
        <r>
          <rPr>
            <b/>
            <sz val="9"/>
            <color indexed="81"/>
            <rFont val="Tahoma"/>
            <family val="2"/>
          </rPr>
          <t>Promedio obtenido en las metas transversales para el periodo x 20%</t>
        </r>
      </text>
    </comment>
    <comment ref="D30"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<sst xmlns="http://schemas.openxmlformats.org/spreadsheetml/2006/main" count="371" uniqueCount="217">
  <si>
    <r>
      <rPr>
        <b/>
        <sz val="14"/>
        <rFont val="Calibri Light"/>
        <family val="2"/>
        <scheme val="major"/>
      </rPr>
      <t>FORMULACIÓN Y SEGUIMIENTO PLANES DE GESTIÓN NIVEL CENTRAL</t>
    </r>
    <r>
      <rPr>
        <b/>
        <sz val="11"/>
        <color theme="1"/>
        <rFont val="Calibri Light"/>
        <family val="2"/>
        <scheme val="major"/>
      </rPr>
      <t xml:space="preserve">
PROCESO SERVICIO A LA CIUDADANÍA</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</si>
  <si>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</si>
  <si>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</si>
  <si>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DEPENDENCIAS ASOCIADAS</t>
  </si>
  <si>
    <t>Subsecretaría de Gestión Institucional - Atención al Ciudadano</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</si>
  <si>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</si>
  <si>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</si>
  <si>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</si>
  <si>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</si>
  <si>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</si>
  <si>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14631</t>
    </r>
  </si>
  <si>
    <t>03 de mayo de 2024</t>
  </si>
  <si>
    <t>Para el primer trimestre de la vigencia 2024, el Plan de Gestión del proceso Servicio a la Ciudadania  alcanzó un nivel de desempeño del 100% y del 24,7% acumulado para la vigencia</t>
  </si>
  <si>
    <t>22 de mayo de 2024</t>
  </si>
  <si>
    <r>
      <t xml:space="preserve">Se realiza modificacion de la meta transversal MT2, teniendo en cuenta los antecedentes que acompañan y  por solicitud de la SAC, adicional por la aprobacion de la modificacion del cronograma de actualizacion documental dado por parte de la Analista del proceso de la Oficina Asesora de planeacion. Modificacion  para el segundo y cuarto trimestre. </t>
    </r>
    <r>
      <rPr>
        <b/>
        <sz val="11"/>
        <color theme="1"/>
        <rFont val="Calibri Light"/>
        <family val="2"/>
        <scheme val="major"/>
      </rPr>
      <t>Caso Hola No 45426</t>
    </r>
  </si>
  <si>
    <t>30 de julio de 2024</t>
  </si>
  <si>
    <t>Para el segundo trimestre de la vigencia 2024, el Plan de Gestión del proceso Servicio a la Ciudadania  alcanzó un nivel de desempeño del 100,00% y del 59,14% acumulado para la vigencia</t>
  </si>
  <si>
    <t>30 de octubre de 2024</t>
  </si>
  <si>
    <t>Para el tercer trimestre de la vigencia 2024, el Plan de Gestión del proceso Servicio a la Ciudadania  alcanzó un nivel de desempeño del 99,11,00% y del 72,16% acumulado para la vigencia</t>
  </si>
  <si>
    <t>31 de enero de 2025</t>
  </si>
  <si>
    <t>Para el cuarto  trimestre de la vigencia 2024, se corrige la formula en la meta MT2 y el Plan de Gestión del proceso Servicio a la Ciudadania  alcanzó un nivel de desempeño del 99,95% y del 99,90% acumulado para la vigencia</t>
  </si>
  <si>
    <t>PLAN ESTRATÉGICO INSTITUCIONAL</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</si>
  <si>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</si>
  <si>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</si>
  <si>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</si>
  <si>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</si>
  <si>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</si>
  <si>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</si>
  <si>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</si>
  <si>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</si>
  <si>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</si>
  <si>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</si>
  <si>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</si>
  <si>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</si>
  <si>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</si>
  <si>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</si>
  <si>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</si>
  <si>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</si>
  <si>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</si>
  <si>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</si>
  <si>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</si>
  <si>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</si>
  <si>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</si>
  <si>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</si>
  <si>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</si>
  <si>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</si>
  <si>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</si>
  <si>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</si>
  <si>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</si>
  <si>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</si>
  <si>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</si>
  <si>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</si>
  <si>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</si>
  <si>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</si>
  <si>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Fomentar la gestión del conocimiento y la innovación para agilizar la comunicación con el ciudadano, la prestación de trámites y servicios, y garantizar la toma de decisiones con base en evidencia.</t>
  </si>
  <si>
    <t>1</t>
  </si>
  <si>
    <t>Realizar la entrega a los titulares o devolución a las entidades emisoras del 80% de los documentos de identificación extraviados que cumplen con el tiempo de custodia definidos en el procedimiento.</t>
  </si>
  <si>
    <t>Gestión</t>
  </si>
  <si>
    <t>Porcentaje de documentos entregados O DEVUELTOS registrados en el aplicativo SIDE-BIZAGI que cumplen con el tiempo de custodia</t>
  </si>
  <si>
    <t>(Número  total de documentos entregados o devueltos en 2024 / Número total de documentos registrados en el aplicativo SIDE-BIZAGI que cumplen con el tiempo de custodia) * 100</t>
  </si>
  <si>
    <t>Cantidad de documentos registrados en el aplicativo SIDE-BIZAGI con corte al 1 de enero de 2024.</t>
  </si>
  <si>
    <t>Creciente</t>
  </si>
  <si>
    <t>Porcentaje  de entrega o devolución de documentos extraviados</t>
  </si>
  <si>
    <t>Eficacia</t>
  </si>
  <si>
    <t>Consolidado de seguimiento a la gestión del Banco de Documentos extraviados</t>
  </si>
  <si>
    <t>Reporte aplicativo SIDE-BIZAGI</t>
  </si>
  <si>
    <t>Subsecretaría de Gestión Institucional - Servicio a la Ciudadanía</t>
  </si>
  <si>
    <t>Para el primer trimestre del 2024 se hizo entrega de 2.487 documentos, de los cuales, 2.447 fueron devueltos a las entidades originadoras y 35 entregados al titular. Frente al total de documentos registrados en el aplicativo SIDE-BIZAGI que cumplieron con el tiempo de custodia, para el I trimestre de 2024 correspondió al 34%; lo que pemrite concluir que se superó en un 24% la meta programada para el trimestre evaluado.</t>
  </si>
  <si>
    <t>Consolidado actas de entrega de documentos a titulares, oficios de devolución a entidades generadores y oficios de recepción de documentos.</t>
  </si>
  <si>
    <t>Para el segundo trimestre del 2024 se hizo entrega de 5.406 documentos, de los cuales, 5.344 fueron devueltos a las entidades originadoras y 72 entregados al titular. Frente al total de documentos registrados en el aplicativo SIDE-BIZAGI que cumplieron con el tiempo de custodia, para el II trimestre de 2024 correspondió al 72%; lo que permite concluir que se superó en un 47% la meta programada para el trimestre evaluado.</t>
  </si>
  <si>
    <t>Para el tercer trimestre del 2.024 se hizo entrega de 3.835 documentos extraviados, de los cuales 3.760 fueron devueltos a las entidades originadoras y 75 entregados al titular. Lo anteerior,  frente al total de documentos registrados en el aplicativo SIDE-BIZAGI que cumplieron con el tiempo de custodia descrito en el instructivo. Para el III trimestre del año 2.024 se logró el 76% de porcentaje acumulado de  devolución de los documentos extraviados, lo que permite concluir que se superó en un 26% la meta programada para el trimestre evaluado.</t>
  </si>
  <si>
    <t>Para el cuarto trimestre del 2.024 se hizo entrega de 3.854 documentos extraviados, de los cuales 3.807 fueron devueltos a las entidades originadoras y 47 entregados al titular. Lo anterior,  frente al total de documentos registrados en el aplicativo SIDE-BIZAGI que cumplieron con el tiempo de custodia descrito en el instructivo. Para el IV trimestre del año 2.024 se logró el 85% de porcentaje acumulado de  devolución de los documentos extraviados, lo que permite concluir que se superó en un 5% la meta programada para el trimestre evaluado.</t>
  </si>
  <si>
    <t>Se cumplió con el 100,0% de la meta programada paa la vigencia.</t>
  </si>
  <si>
    <t>2</t>
  </si>
  <si>
    <t>Realizar 4 seguimientos a los puntos de Atención a la Ciudadanía (Nivel central, Alcaldías Locales, Red CADE), para la verificación del cumplimiento de los criterios del formato "Monitoreo a la calidad del servicio - Alcaldías locales" del plan de acción de la Política Pública Distrital de Servicio a la Ciudadanía, así como del cumplimiento de Accesibilidad a Medios Fisicos NTC 6047 de 2013.</t>
  </si>
  <si>
    <t>Retadora (mejora)</t>
  </si>
  <si>
    <t>Seguimiento a los puntos de atención a la ciudadanía para la verificación del cumplimiento de criterios.</t>
  </si>
  <si>
    <t>Número de seguimientos realizados a los puntos de atención a la ciudadanía</t>
  </si>
  <si>
    <t>1 visita de seguimiento a los puntos de atención realizada en la vigencia 2023.</t>
  </si>
  <si>
    <t>Suma</t>
  </si>
  <si>
    <t>Acta de visitas realizadas.</t>
  </si>
  <si>
    <t>Formatos de verificación de  "Monitoreo a la calidad del servicio - Alcaldías locales" del plan de acción de la Política Pública Distrital de Servicio a la Ciudadanía, así como del cumplimiento de Accesibilidad a Medios Fisicos NTC 6047 de 2013.</t>
  </si>
  <si>
    <t>Se realiza visita de seguimiento por parte de la oficina de Servicio de Atención a la Ciudadanía,  a los 26 puntos de atención presencial: (1) nivel central, veinte (20) Alcaldías Locales, Cinco (5) SuperCADES, para verificar el cumplimiento de accesibilidad a medios físicos de conformidad a la NTC 6047 de 2013.</t>
  </si>
  <si>
    <t>Actas de visita y seguimiento al cumplimiento de las condiciones de la NTC 6047 de 2013 de accesibilidad a medios físicos.</t>
  </si>
  <si>
    <t>Se realizan visitas de seguimiento por parte del Servicio de Atención a la Ciudadanía,  a cada uno de los 28 puntos de atención presencial: (1) nivel central, veinte (20) Alcaldías Locales, siete (7) SuperCADES, para verificar el cumplimiento de accesibilidad a medios físicos de conformidad a la NTC 6047 de 2013 y la normaividada vigente, al igual, la implementación de la Política Pública de Atención a la Ciudadanía.</t>
  </si>
  <si>
    <t>Actas de visita y seguimiento al cumplimiento de las condiciones de la NTC 6047 de 2013 de accesibilidad a medios físicos y la normaividada vigente, al igual, la implementación de la Política Pública de Atención a la Ciudadanía.</t>
  </si>
  <si>
    <t>3</t>
  </si>
  <si>
    <t>Realizar una actividad de disminución de barreras que permita fortalecer el impacto e incidencia de la estrategia Gobierno Sin Límites.</t>
  </si>
  <si>
    <t>Actividades de disminución de barreras</t>
  </si>
  <si>
    <t>Número de eventos de disminución de barreras realizados</t>
  </si>
  <si>
    <t>1 actividad de disminución de barreras realizada en la vigencia 2023.</t>
  </si>
  <si>
    <t>Número</t>
  </si>
  <si>
    <t>Actas de reuniones adelantadas en cada trimestre para la organización del evento, registros fotográficos, grabaciones de reuniones virtuales, archivos y anexos generales relacionados con el evento.</t>
  </si>
  <si>
    <t>Informes, reportes, planes y demás registros de información pertinentes al asunto.</t>
  </si>
  <si>
    <t>No programada</t>
  </si>
  <si>
    <t>No programada para el trimestre</t>
  </si>
  <si>
    <t xml:space="preserve">No  programado </t>
  </si>
  <si>
    <t xml:space="preserve">No programado </t>
  </si>
  <si>
    <t>Meta no programada</t>
  </si>
  <si>
    <t xml:space="preserve">Meta no programada </t>
  </si>
  <si>
    <t>En el marco de la estrategia “Gobierno sin Límites” a cargo del Servicio de Atención a la ciudadanía se realizó una actividad cultural denominada “ la moda es tendencia“ misma con la que se desarrolló un desfile de modas en donde niños y niñas con algun tipo de discapacidad rompieron con las barreras creadas por la sociedad.
En este mismo evento se conmemoro el mes de la discapacidad establecido el acuerdo 245 de 2006 en donde se señalá el mes de octubre como el mes de las Personas con Discapacidad en el Distrito Capital con la finalidad de llevar a cabo diferentes actividades para el reconocimiento y visibilización de la población.
Esta actividad se desarrolló el día 25 de octubre de la vigencia en un proceso de corresponsabilidad con el Centro Comercial Gran San y la Alcaldía Local de Santa Fe y contó con la participación de niños, niñas y adolescentes de los Centros Crecer, de las localidades de Santafé, Puente Aranda, Fontibón, Rafael Uribe y Ciudad Bolívar, además de las personas con discapacidad de los consejos locales de Santafé.</t>
  </si>
  <si>
    <t>Actas de asistencia y registro fotográfico de el evento desarrolladó.</t>
  </si>
  <si>
    <t>4</t>
  </si>
  <si>
    <t>Realizar cuatro (4) ferias itinerantes de servicios enfocadas en la atención a la ciudadanía con enfoque diferencial, preferencial e incluyente en el territorio en el marco de la estrategia "Gobierno al territorio".</t>
  </si>
  <si>
    <t>Ferias itinerantes de servicios</t>
  </si>
  <si>
    <t>Número de ferias itinerantes de servicios realizadas</t>
  </si>
  <si>
    <t>4 ferias realizadas en la vigencia 2023.</t>
  </si>
  <si>
    <t>Actas de asistencia y registro fotográfico de cada feria desarrollada</t>
  </si>
  <si>
    <t>Se llevó a cabo la primer feria itinerante del año 2024 correspondiente al primer trimestre, con un enfoque diferencial, preferencial e incluyente, en compañía de Alcaldías Locales de la zona, entidades distritales y entidades privadas cuyo objetivo fue brindar servicios alternos a la comunidad y hacer extensiva a ella la oferta institucional de la Secretaría Distrital de Gobierno, incluyendo otras entidades del distrito, actores locales y comunitarios entre otros. Esta feria se desarrolló el día 16 de marzo en el parque La Aurora, localidad de Usme.</t>
  </si>
  <si>
    <t>Acta de los servicios prestados y los ciudadanos beneficiados, incluye planilla de asistencia, piezas publicitarias y registros fotográficos.</t>
  </si>
  <si>
    <t xml:space="preserve">Se llevó a cabo la segunda feria itinerante del año 2024 correspondiente al segundo trimestre, con un enfoque diferencial, preferencial e incluyente, en compañía de Alcaldías Locales de la zona, entidades distritales y entidades privadas cuyo objetivo fue brindar servicios alternos a la comunidad y hacer extensiva a ella la oferta institucional de la Secretaría Distrital de Gobierno incluyendo otras entidades del distrito, actores locales y comunitarios entre otros. Esta feria se desarrolló el día 28 de junio en el parque El Cuadrado, localidad de Barrios Unidos. Esta Feria incluyó la participación de las localidades de usaquén, Suba, teusaquillo, Barrios Unidos y Chapinero. </t>
  </si>
  <si>
    <t xml:space="preserve">Se llevó a cabo la tercer feria itinerante del año 2.024 correspondiente al III trimestre, con un enfoque diferencial, preferencial e incluyente, en compañía de las Alcaldías Locales de la zona, entidades distritales y entidades privadas cuyo objetivo fue brindar servicios alternos a la comunidad y hacer extensiva a ella la oferta institucional de la Secretaría Distrital de Gobierno incluyendo otras entidades del distrito, actores locales y comunitarios entre otros. Esta feria se desarrolló el día 28 de septiembre en el Parque Tercer Milenio, ubicado en la localidad de Santa Fe. Esta Feria incluyó la participación de las localidades de Santa Fe, Candelaria, Mártires y San Cristóbal. </t>
  </si>
  <si>
    <t xml:space="preserve">Se llevó a cabo la cuarta feria itinerante del año 2.024 correspondiente al IV trimestre, con un enfoque diferencial, preferencial e incluyente, en compañía de las Alcaldías Locales de la zona, entidades distritales y entidades privadas cuyo objetivo fue brindar servicios alternos a la comunidad y hacer extensiva a ella la oferta institucional de la Secretaría Distrital de Gobierno incluyendo otras entidades del distrito, actores locales y comunitarios entre otros. Esta feria se desarrolló el día 28 de noviembre en el Parque Plaza Fundacional de Fontibón ubicado en la localidad de Fontibón. Esta Feria incluyó la participación de las Alcaldías Locales de Engativa, Puente Aranda, Antonio Nariño y Kennedy. </t>
  </si>
  <si>
    <t>Verificar las respuesta a las solicitudes de los ciudadanos de manera oportuna y amigable, para garantizar sus derechos.</t>
  </si>
  <si>
    <t>5</t>
  </si>
  <si>
    <t>Adelantar el seguimiento al 100% de las peticiones ciudadanas registradas, recibidas e ingresadas por el aplicativo Bogotá Te Escucha.</t>
  </si>
  <si>
    <t>Porcentaje de seguimiento a las peticiones  ciudadanas registradas, recibidas e ingresadas por el aplicativo Bogotá Te Escucha.</t>
  </si>
  <si>
    <t>(Número total de peticiones con seguimiento / Número  total de peticiones registradas, recibidas e ingresadas) x 100%</t>
  </si>
  <si>
    <t>Saldo de peticiones pendientes registradas, recibidas e ingresadas con seguimiento adelantado en el periodo a analizar con corte al 1 de enero de 2024.</t>
  </si>
  <si>
    <t>Constante</t>
  </si>
  <si>
    <t>Porcentaje</t>
  </si>
  <si>
    <t>Consolidado de seguimientos efectuados a las peticiones registradas, recibidas e ingresadas por el aplicativo Bogotá Te Escucha.</t>
  </si>
  <si>
    <t>Aplicativo de Gestión Documental ORFEO</t>
  </si>
  <si>
    <t xml:space="preserve">En el primer trimestre del 2024, se efectuó el seguimiento al 100% de las peticiones ciudadanas de cada una de las 24 dependencias de nivel central y las 20 alcaldías locales. Como resultado de este seguimiento se recibieron/registraron 15.753 peticiones, y se gestionaron 14.682, logrando un porcentaje de descongestión del 93% de las peticiones registradas, recibidas e ingresadas. 
Los mecanismos de seguimiento tuvieron por objetivo actuar de manera preventiva cuando estaba por finalizar el plazo de respuesta de la solicitud, y de manera correctiva en los casos en que se superó el tiempo de respuesta establecido por la ley. 
</t>
  </si>
  <si>
    <t>Reportes Semanales seguimiento a peticiones por Alcaldías Locales y Dependencias de Nivel Central.</t>
  </si>
  <si>
    <t xml:space="preserve">En el segundo trimestre del 2024, se efectuó el seguimiento al 100% de las peticiones ciudadanas de cada una de las 24 dependencias de nivel central y las 20 alcaldías locales. Como resultado de este seguimiento se recibieron/registraron 13.639 peticiones, y se gestionaron 12.905, logrando un porcentaje de descongestión del 94.62% de las peticiones registradas, recibidas e ingresadas. 
Los mecanismos de seguimiento tuvieron por objetivo actuar de manera preventiva cuando estaba por finalizar el plazo de respuesta de la solicitud, y de manera correctiva en los casos en que se superó el tiempo de respuesta establecido por la ley. 
</t>
  </si>
  <si>
    <t xml:space="preserve">En el ter trimestre del 2024, se efectuó el seguimiento al 100% de las peticiones ciudadanas de cada una de las 24 dependencias de nivel central y las 20 alcaldías locales. Como resultado de este seguimiento se recibieron/registraron 13.059 peticiones, y se gestionaron 12.226, logrando un porcentaje de descongestión del 93% de las peticiones registradas, recibidas e ingresadas. 
Los mecanismos de seguimiento tuvieron por objetivo actuar de manera preventiva cuando estaba por finalizar el plazo de respuesta de la solicitud, y de manera correctiva en los casos en que se superó el tiempo de respuesta establecido por la Ley. </t>
  </si>
  <si>
    <t xml:space="preserve">En el cuarto trimestre del 2024, se efectuó el seguimiento al 100% de las peticiones ciudadanas de cada una de las 24 dependencias de nivel central y las 20 alcaldías locales. Como resultado de este seguimiento se recibieron/registraron 11.889 peticiones, y se gestionaron 11.244, logrando un porcentaje de descongestión del 94.57% de las peticiones registradas, recibidas e ingresadas. 
Los mecanismos de seguimiento tuvieron por objetivo actuar de manera preventiva cuando estaba por finalizar el plazo de respuesta de la solicitud, y de manera correctiva en los casos en que se superó el tiempo de respuesta establecido por la Ley. </t>
  </si>
  <si>
    <t>6</t>
  </si>
  <si>
    <t>Realizar 1 reporte mensual a la Oficina Asesora de Planeación de la cantidad de peticiones registradas y clasificadas como sugerencias</t>
  </si>
  <si>
    <t>Reporte mensual de peticiones registradas y clasificadas como Sugerencias.</t>
  </si>
  <si>
    <t>Número de reportes mensuales de peticiones registradas y clasificadas como sugerencias enviados a la OAP</t>
  </si>
  <si>
    <t>N/A</t>
  </si>
  <si>
    <t>Reporte de peticiones clasificadas como sugerencias.</t>
  </si>
  <si>
    <t>Reporte PQRS Oficina de Servicio Atención a la Ciudadanía y/o Reporte PQRS Secretaria General</t>
  </si>
  <si>
    <t>En el primer trimestre del 2024, se enviaron 3 reportes de peticiones clasificadas como sugerencias a la Oficina Asesora de Planeación, indicando datos relacionados con el estado de gestión de estas.</t>
  </si>
  <si>
    <t>Reporte PQRS Oficina de Servicio Atención a la Ciudadanía y/o Reporte PQRS Secretaria General y Soporte de Correos remitidos a la OAP.</t>
  </si>
  <si>
    <t>En el segundo trimestre del 2024, se enviaron 3 reportes de peticiones clasificadas como sugerencias a la Oficina Asesora de Planeación, indicando datos relacionados con el estado de gestión de estas.</t>
  </si>
  <si>
    <t>En el III trimestre del 2024, se enviaron 3 reportes de peticiones clasificadas como sugerencias a la Oficina Asesora de Planeación, indicando datos relacionados con el estado de gestión de estas.</t>
  </si>
  <si>
    <t>En el IV trimestre del 2024, se enviaron 3 reportes de peticiones clasificadas como sugerencias a la Oficina Asesora de Planeación, indicando datos relacionados con el estado de gestión de estas.</t>
  </si>
  <si>
    <t>7</t>
  </si>
  <si>
    <t>Efectuar 1 reporte semanal que de cuenta de la cantidad de peticiones vencidas y pendientes de respuesta en las dependencias del nivel central y local de la entidad.</t>
  </si>
  <si>
    <t>Reporte semanal de peticiones vencidas y pendientes de respuesta.</t>
  </si>
  <si>
    <t>Número de reportes semanales realizados en el mes respecto de peticiones  vencidas y pendientes de respuesta en las dependencias del nivel central y local de la entidad</t>
  </si>
  <si>
    <t>52 reportes realizados en la vigencia 2023.</t>
  </si>
  <si>
    <t>Reportes semanales enviados por correo que den cuenta de la cantidad de peticiones vencidas y pendientes de respuesta en las dependencias del nivel central y local de la entidad.</t>
  </si>
  <si>
    <t>En el primer trimestre de 2024, se realizaron reportes y alertas preventivas semanales a las dependencias de la Secretaría Distrital de Gobierno, informando la cantidad de peticiones en términos y vencidas. Cabe aclarar que, cada reporte semanal se compone de reportes a promotores de la mejora, alertas de peticiones vencidas y pendientes de respuesta y correos de información preventiva. Por tanto, en las 13 semanas se remitieron 13 reportes.</t>
  </si>
  <si>
    <t>Reporte PQRS Oficina de Servicio Atención a la Ciudadanía y/o Reporte PQRS Secretaria General, correos de alertas e información preventiva remitidos a Alcaldías Locales y Dependencias del Nivel Central.</t>
  </si>
  <si>
    <t>En el segundo trimestre de 2024, se realizaron reportes y alertas preventivas semanales a las dependencias de la Secretaría Distrital de Gobierno, informando la cantidad de peticiones en términos y vencidas. Cabe aclarar que, cada reporte semanal se compone de reportes a promotores de la mejora, alertas de peticiones vencidas y pendientes de respuesta y correos de información preventiva. Por tanto, en las 13 semanas se remitieron 13 reportes.</t>
  </si>
  <si>
    <t>En el III trimestre de 2024, se realizaron reportes y alertas preventivas semanales a las dependencias de la Secretaría Distrital de Gobierno, informando la cantidad de peticiones en términos y vencidas. Cabe aclarar que, cada reporte semanal se compone de reportes a promotores de la mejora, alertas de peticiones vencidas y pendientes de respuesta y correos de información preventiva. Por tanto, en las 13 semanas se remitieron 13 reportes.</t>
  </si>
  <si>
    <t>En el IV trimestre de 2024, se realizaron reportes y alertas preventivas semanales a las dependencias de la Secretaría Distrital de Gobierno informando la cantidad de peticiones en términos y vencidas, fruto de cada reporte semanal se gestionaron 13 seguimientos en el trimestre. Cada reporte semanal se compone de reportes a promotores de la mejora, alertas de peticiones vencidas y pendientes de respuesta y correos de información preventiva</t>
  </si>
  <si>
    <t>Total metas técnicas (80%)</t>
  </si>
  <si>
    <t>Fortalecer la gestión institucional aumentando las capacidades de la entidad para la planeación, seguimiento y ejecución de sus metas y recursos, y la gestión del talento humano.</t>
  </si>
  <si>
    <t>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</si>
  <si>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</si>
  <si>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</si>
  <si>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</si>
  <si>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Total de criterios ambientales establecidos * 100</t>
  </si>
  <si>
    <t>80% meta 2023</t>
  </si>
  <si>
    <t>Reporte ambiental Oficina Asesora de Planeación</t>
  </si>
  <si>
    <t>Herramienta Oficina Asesora de Planeación</t>
  </si>
  <si>
    <t>Aplicación de la meta: dependencias del proceso.
Reporte de la meta: Oficina Asesora de Planeación</t>
  </si>
  <si>
    <t>Subsecretaría de Gestión Institucional (Calificación 88%)
Consumo de papel: tienen reporte hasta el mes de junio de 2024
Participación:  participación de 6 personas en jornada de buenas prácticas para el cuidado del agua y de la energía y 25 personas para capacitación de cultura ambiental
Semana ambiental: participación de 1 persona en jornada de agricultura en Bicentenario.
Recepción campaña puesto a puesto: Se otorga a todas las dependencias un puntaje de 10 puntos como máximo por su excelente recepeción en las campañas y socializaciones realizadas puesto a puesto.</t>
  </si>
  <si>
    <t xml:space="preserve">Reporte meta ambiental </t>
  </si>
  <si>
    <t xml:space="preserve">
Subsecretaría de Gestión Institucional - equipo Atención a la Ciudadanía: Calificación 83%
Consumo de papel: tienen reporte hasta el mes de noviembre de 2024
Participación: participación de 1 persona en jornada de generalidades del Sistema de Gestión Ambiental  y ninguna persona en la capacitación de Cero Papel
Curso gestión ambiental:  Realizaron el curso 47 personas de la dependencia de un total de 49 funcionarios de planta y contratistas exclusivamente de Atención al Ciudadano.</t>
  </si>
  <si>
    <t xml:space="preserve">Reporte meta ambiental de la OAP </t>
  </si>
  <si>
    <t xml:space="preserve">El cumplimiento de la meta es del 100% para la vigencia conforme con lo programado </t>
  </si>
  <si>
    <t>T2</t>
  </si>
  <si>
    <t>Actualizar el 100% los documentos del proceso conforme al plan de trabajo definido.</t>
  </si>
  <si>
    <t>Porcentaje de actualización documental</t>
  </si>
  <si>
    <t>Número de documentos actualizados del proceso / Número de documentos programados a actualizar en el plan de trabajo *100</t>
  </si>
  <si>
    <t>100% meta 2023</t>
  </si>
  <si>
    <t xml:space="preserve">Listado Maestro de Documentos Matiz </t>
  </si>
  <si>
    <t xml:space="preserve">Casos Hola de actualización generados
Listado Maestro de Documentos 
Matiz </t>
  </si>
  <si>
    <t>Se cumplió con la actualización del 100% de los documentos establecidos en el plan de trabajo</t>
  </si>
  <si>
    <t>El proceso cumplio con lo progrramado para el trimestre</t>
  </si>
  <si>
    <t>Listado maestro de documentos</t>
  </si>
  <si>
    <t xml:space="preserve">la dependencia dio cumplimiento a la meta establecida para el periodo </t>
  </si>
  <si>
    <t xml:space="preserve">Listado maesdtro de documentos </t>
  </si>
  <si>
    <t xml:space="preserve">El proceso cumpio con lo programado para el periodo </t>
  </si>
  <si>
    <t xml:space="preserve">Listado maestro de documentos </t>
  </si>
  <si>
    <t>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</si>
  <si>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</si>
  <si>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</si>
  <si>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</si>
  <si>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t>
  </si>
  <si>
    <t>Líder del proceso</t>
  </si>
  <si>
    <t xml:space="preserve">La dependencia dio cumplimiento a la meta programada </t>
  </si>
  <si>
    <t>Listado de asistencia y PPT</t>
  </si>
  <si>
    <t xml:space="preserve">Listadode asistencia </t>
  </si>
  <si>
    <t xml:space="preserve">100% de cumplimiento de la meta </t>
  </si>
  <si>
    <t>Brindar atención oportuna y de calidad a los diferentes sectores poblacionales, generando relaciones de confianza y respeto por la diferencia.</t>
  </si>
  <si>
    <t>T4</t>
  </si>
  <si>
    <t>Dar respuesta al 100% de los requerimientos ciudadanos asignados a la alcaldía local con corte a 31 de diciembre de 2023 tipificadas como Derechos de Petición registradas en el aplicativo Bogotá te Escucha y gestor documental ORFEO, por parte de las dependencias de Nivel Central responsables de dar respuesta.</t>
  </si>
  <si>
    <t>Porcentaje de requerimientos ciudadanos con respuesta definitiva</t>
  </si>
  <si>
    <t>(No. de respuestas efectuadas / No. requerimientos instaurados antes del 31 de diciembre 2023 pendientes por gestionar) X 100</t>
  </si>
  <si>
    <t>Peticiones pendientes por gestionar al 31 de diciembre de  2023</t>
  </si>
  <si>
    <t>Reporte de peticiones ciudadanas gestionadas  (con respuesta definitiva o traslado por competencia)</t>
  </si>
  <si>
    <t xml:space="preserve">Reporte Sistema Distrital de Gestión de Peticiones Ciudadanas - Bogotá te  Escucha </t>
  </si>
  <si>
    <t>Dependencias de Nivel Central asociadas al proceso</t>
  </si>
  <si>
    <t>El proceso cumplió con la atención del 100% de requerimientos ciudadanos asignados a 31 de diciembre de 2023, registrados y tipificados como Derechos de Petición en el aplicativo Bogotá te Escucha y gestor documental ORFEO.</t>
  </si>
  <si>
    <t xml:space="preserve">Reporte SGI </t>
  </si>
  <si>
    <t>T5</t>
  </si>
  <si>
    <t xml:space="preserve">
Gestionar oportunamente el 100% de los requerimientos  que se tipifiquen como derecho de petición ciudadano en los aplicativos Bogotá Te Escucha y  ORFEO, que  sean asignados a las dependencias de Nivel Central durante la vigencia 2024.
</t>
  </si>
  <si>
    <t>Porcentaje de requerimientos ciudadanos  gestionados dentro del término de ley.</t>
  </si>
  <si>
    <t>(No. de peticiones gestionadas en los terminos de ley / No. Requerimientos recibidos en la vigencia 2024 que deben tener respuesta) X 100</t>
  </si>
  <si>
    <t xml:space="preserve">Porcentaje de requerimientos ciudadanos gestionados </t>
  </si>
  <si>
    <t xml:space="preserve">Eficiencia </t>
  </si>
  <si>
    <t>Reporte de peticiones ciudadanas gestionadas (con respuesta definitiva o traslado por competencia)</t>
  </si>
  <si>
    <t>El proceso cumplió oportunamente con la atención de 6 requerimientos registrados y tipificados como Derechos de Petición en el aplicativo Bogotá te Escucha y gestor documental ORFEO durante la vigencia 2024.</t>
  </si>
  <si>
    <t>El proceso cumplio con la meta establecida de respuesta de los requerimientos  que se tipifiquen como derecho de petición ciudadano en los aplicativos Bogotá Te Escucha y  ORFEO, que  sean asignados a las dependencias de Nivel Central durante la vigencia 2024.</t>
  </si>
  <si>
    <t>Según Radicado No. 20244600214423</t>
  </si>
  <si>
    <t xml:space="preserve">Radicado No 20241300316223  Reporte Sistema Distrital de Gestión de Peticiones Ciudadanas - Bogotá te  Escucha </t>
  </si>
  <si>
    <t>Segun Radicado No. 20254600001173
Fecha: 03-01-2025</t>
  </si>
  <si>
    <t>El proceso cumplió oportunamente con la atención del  97,52% de respuesta a requerimientos registrados y tipificados como Derechos de Petición  en el aplicativo Bogotá te Escucha y gestor documental ORFEO durante la vigencia 2024.</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</si>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</sst>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Calibri Light"/>
      <family val="2"/>
    </font>
    <font>
      <u/>
      <sz val="11"/>
      <color theme="10"/>
      <name val="Calibri"/>
      <family val="2"/>
      <scheme val="minor"/>
    </font>
    <font>
      <sz val="11"/>
      <color rgb="FF000000"/>
      <name val="Aptos Narrow"/>
      <family val="2"/>
    </font>
    <font>
      <sz val="11"/>
      <color rgb="FF0070C0"/>
      <name val="Calibri Light"/>
      <family val="2"/>
    </font>
    <font>
      <sz val="11"/>
      <color theme="8" tint="-0.249977111117893"/>
      <name val="Calibri"/>
      <family val="2"/>
      <scheme val="minor"/>
    </font>
    <font>
      <sz val="11"/>
      <color rgb="FF0070C0"/>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9" fontId="3" fillId="0" borderId="0" applyFont="0" applyFill="0" applyBorder="0" applyAlignment="0" applyProtection="0"/>
    <xf numFmtId="0" fontId="14" fillId="0" borderId="0" applyNumberFormat="0" applyFill="0" applyBorder="0" applyAlignment="0" applyProtection="0"/>
  </cellStyleXfs>
  <cellXfs count="142">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9" fontId="6"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0" borderId="11" xfId="0" applyFont="1" applyBorder="1" applyAlignment="1">
      <alignment vertical="center" wrapText="1"/>
    </xf>
    <xf numFmtId="0" fontId="13" fillId="0" borderId="1" xfId="0" applyFont="1" applyBorder="1" applyAlignment="1">
      <alignment horizontal="justify" vertical="center" wrapText="1"/>
    </xf>
    <xf numFmtId="9" fontId="1" fillId="0" borderId="1" xfId="0" applyNumberFormat="1" applyFont="1" applyBorder="1" applyAlignment="1">
      <alignment horizontal="center" vertical="center" wrapText="1"/>
    </xf>
    <xf numFmtId="49" fontId="1" fillId="9" borderId="1"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1" fontId="1" fillId="9" borderId="1" xfId="0" applyNumberFormat="1" applyFont="1" applyFill="1" applyBorder="1" applyAlignment="1">
      <alignment horizontal="center" vertical="center" wrapText="1"/>
    </xf>
    <xf numFmtId="9" fontId="1" fillId="0" borderId="1" xfId="1" applyFont="1" applyFill="1" applyBorder="1" applyAlignment="1">
      <alignment horizontal="center" vertical="center" wrapText="1"/>
    </xf>
    <xf numFmtId="9" fontId="1" fillId="9" borderId="1" xfId="1" applyFont="1" applyFill="1" applyBorder="1" applyAlignment="1">
      <alignment horizontal="center" vertical="center" wrapText="1"/>
    </xf>
    <xf numFmtId="0" fontId="15" fillId="0" borderId="0" xfId="0" applyFont="1" applyAlignment="1">
      <alignment wrapText="1"/>
    </xf>
    <xf numFmtId="0" fontId="1" fillId="0" borderId="1" xfId="0" applyFont="1" applyBorder="1" applyAlignment="1">
      <alignment horizontal="justify" vertical="center"/>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6" fillId="3" borderId="1" xfId="1" applyFont="1" applyFill="1" applyBorder="1" applyAlignment="1">
      <alignment horizontal="center" wrapText="1"/>
    </xf>
    <xf numFmtId="9" fontId="9" fillId="3" borderId="1" xfId="0" applyNumberFormat="1" applyFont="1" applyFill="1" applyBorder="1" applyAlignment="1">
      <alignment horizontal="center" wrapText="1"/>
    </xf>
    <xf numFmtId="9" fontId="7" fillId="2" borderId="1" xfId="1" applyFont="1" applyFill="1" applyBorder="1" applyAlignment="1">
      <alignment horizontal="center" wrapText="1"/>
    </xf>
    <xf numFmtId="0" fontId="1" fillId="0" borderId="0" xfId="0" applyFont="1" applyAlignment="1">
      <alignment horizontal="center" wrapText="1"/>
    </xf>
    <xf numFmtId="1" fontId="1" fillId="0" borderId="1" xfId="0" applyNumberFormat="1" applyFont="1" applyBorder="1" applyAlignment="1">
      <alignment horizontal="left" vertical="center" wrapText="1"/>
    </xf>
    <xf numFmtId="9" fontId="1" fillId="0" borderId="1" xfId="1" applyFont="1" applyBorder="1" applyAlignment="1">
      <alignment horizontal="center" vertical="center" wrapText="1"/>
    </xf>
    <xf numFmtId="10" fontId="6" fillId="3" borderId="1" xfId="1" applyNumberFormat="1" applyFont="1" applyFill="1" applyBorder="1" applyAlignment="1">
      <alignment horizontal="center" wrapText="1"/>
    </xf>
    <xf numFmtId="9" fontId="4" fillId="0" borderId="1" xfId="1" applyFont="1" applyBorder="1" applyAlignment="1">
      <alignment horizontal="center" vertical="center" wrapText="1"/>
    </xf>
    <xf numFmtId="10" fontId="4" fillId="0" borderId="1" xfId="1" applyNumberFormat="1" applyFont="1" applyBorder="1" applyAlignment="1">
      <alignment horizontal="center" vertical="center" wrapText="1"/>
    </xf>
    <xf numFmtId="0" fontId="4" fillId="0" borderId="12" xfId="0" applyFont="1" applyBorder="1" applyAlignment="1">
      <alignment horizontal="left" vertical="center" wrapText="1"/>
    </xf>
    <xf numFmtId="9" fontId="4" fillId="9" borderId="1" xfId="1" applyFont="1" applyFill="1" applyBorder="1" applyAlignment="1">
      <alignment horizontal="center" vertic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9"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 fontId="4" fillId="0" borderId="1" xfId="0" applyNumberFormat="1" applyFont="1" applyBorder="1" applyAlignment="1">
      <alignment horizontal="left" vertical="center" wrapText="1"/>
    </xf>
    <xf numFmtId="164" fontId="4" fillId="0" borderId="1" xfId="1"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0" xfId="0" applyFont="1" applyAlignment="1">
      <alignment horizontal="justify" vertical="center" wrapText="1"/>
    </xf>
    <xf numFmtId="1" fontId="4" fillId="9" borderId="1" xfId="1" applyNumberFormat="1" applyFont="1" applyFill="1" applyBorder="1" applyAlignment="1">
      <alignment horizontal="center" vertical="center" wrapText="1"/>
    </xf>
    <xf numFmtId="1" fontId="4" fillId="0" borderId="1" xfId="1"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9" fontId="16" fillId="0" borderId="1" xfId="1" applyFont="1" applyBorder="1" applyAlignment="1">
      <alignment horizontal="center" vertical="center" wrapText="1"/>
    </xf>
    <xf numFmtId="10" fontId="4" fillId="0" borderId="1" xfId="1" applyNumberFormat="1" applyFont="1" applyBorder="1" applyAlignment="1">
      <alignment horizontal="justify" vertical="center" wrapText="1"/>
    </xf>
    <xf numFmtId="9" fontId="4" fillId="0" borderId="1" xfId="1" applyFont="1" applyBorder="1" applyAlignment="1">
      <alignment horizontal="justify" vertical="center" wrapText="1"/>
    </xf>
    <xf numFmtId="10" fontId="6" fillId="3" borderId="1" xfId="0" applyNumberFormat="1" applyFont="1" applyFill="1" applyBorder="1" applyAlignment="1">
      <alignment horizontal="center" wrapText="1"/>
    </xf>
    <xf numFmtId="10" fontId="8" fillId="2" borderId="1" xfId="0" applyNumberFormat="1" applyFont="1" applyFill="1" applyBorder="1" applyAlignment="1">
      <alignment horizontal="center" wrapText="1"/>
    </xf>
    <xf numFmtId="10" fontId="1" fillId="0" borderId="1" xfId="1" applyNumberFormat="1" applyFont="1" applyBorder="1" applyAlignment="1">
      <alignment horizontal="justify" vertical="center" wrapText="1"/>
    </xf>
    <xf numFmtId="164" fontId="1" fillId="0" borderId="1" xfId="1" applyNumberFormat="1" applyFont="1" applyBorder="1" applyAlignment="1">
      <alignment horizontal="justify" vertical="center" wrapText="1"/>
    </xf>
    <xf numFmtId="164" fontId="1" fillId="0" borderId="1" xfId="0" applyNumberFormat="1" applyFont="1" applyBorder="1" applyAlignment="1">
      <alignment horizontal="justify" vertical="center" wrapText="1"/>
    </xf>
    <xf numFmtId="164" fontId="6" fillId="3" borderId="1" xfId="1" applyNumberFormat="1" applyFont="1" applyFill="1" applyBorder="1" applyAlignment="1">
      <alignment wrapText="1"/>
    </xf>
    <xf numFmtId="0" fontId="17" fillId="9" borderId="0" xfId="0" applyFont="1" applyFill="1" applyAlignment="1">
      <alignment vertical="center" wrapText="1"/>
    </xf>
    <xf numFmtId="164"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18" fillId="0" borderId="1" xfId="2" applyFont="1" applyBorder="1" applyAlignment="1">
      <alignment horizontal="justify" vertical="center" wrapText="1"/>
    </xf>
    <xf numFmtId="164" fontId="8" fillId="2" borderId="1" xfId="0" applyNumberFormat="1" applyFont="1" applyFill="1" applyBorder="1" applyAlignment="1">
      <alignment wrapText="1"/>
    </xf>
    <xf numFmtId="9" fontId="1" fillId="0" borderId="1" xfId="1" applyFont="1" applyBorder="1" applyAlignment="1">
      <alignment horizontal="justify" vertical="center" wrapText="1"/>
    </xf>
    <xf numFmtId="1" fontId="4" fillId="0" borderId="1" xfId="1" applyNumberFormat="1" applyFont="1" applyBorder="1" applyAlignment="1">
      <alignment horizontal="justify" vertical="center" wrapText="1"/>
    </xf>
    <xf numFmtId="10" fontId="4" fillId="9" borderId="1" xfId="0" applyNumberFormat="1" applyFont="1" applyFill="1" applyBorder="1" applyAlignment="1">
      <alignment horizontal="center" vertical="center" wrapText="1"/>
    </xf>
    <xf numFmtId="164" fontId="4" fillId="9" borderId="1" xfId="1" applyNumberFormat="1" applyFont="1" applyFill="1" applyBorder="1" applyAlignment="1">
      <alignment horizontal="center" vertical="center" wrapText="1"/>
    </xf>
    <xf numFmtId="10" fontId="6" fillId="3" borderId="1" xfId="1" applyNumberFormat="1" applyFont="1" applyFill="1" applyBorder="1" applyAlignment="1">
      <alignment wrapText="1"/>
    </xf>
    <xf numFmtId="10" fontId="8" fillId="2" borderId="1" xfId="0" applyNumberFormat="1" applyFont="1" applyFill="1" applyBorder="1" applyAlignment="1">
      <alignment wrapText="1"/>
    </xf>
    <xf numFmtId="10" fontId="8" fillId="2" borderId="1" xfId="1" applyNumberFormat="1" applyFont="1" applyFill="1" applyBorder="1" applyAlignment="1">
      <alignment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2"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9" borderId="3" xfId="0" applyFont="1" applyFill="1" applyBorder="1" applyAlignment="1">
      <alignment horizontal="center" vertical="center" wrapText="1"/>
    </xf>
    <xf numFmtId="10" fontId="1" fillId="0" borderId="1" xfId="1" applyNumberFormat="1" applyFont="1" applyBorder="1" applyAlignment="1">
      <alignment horizontal="center" vertical="center" wrapText="1"/>
    </xf>
    <xf numFmtId="0" fontId="1" fillId="0" borderId="11" xfId="0" applyFont="1" applyBorder="1" applyAlignment="1">
      <alignment horizontal="center" vertical="center" wrapText="1"/>
    </xf>
    <xf numFmtId="0" fontId="5" fillId="3" borderId="1" xfId="0" applyFont="1" applyFill="1" applyBorder="1" applyAlignment="1">
      <alignment horizont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176522</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Q30"/>
  <sheetViews>
    <sheetView tabSelected="1" topLeftCell="A2" zoomScale="70" zoomScaleNormal="70" workbookViewId="0">
      <selection activeCell="G9" sqref="G9:J9"/>
    </sheetView>
  </sheetViews>
  <sheetFormatPr defaultColWidth="10.85546875" defaultRowHeight="15"/>
  <cols>
    <col min="1" max="1" width="6" style="1" customWidth="1"/>
    <col min="2" max="2" width="25.5703125" style="1" customWidth="1"/>
    <col min="3" max="3" width="8.140625" style="1" customWidth="1"/>
    <col min="4" max="4" width="44.28515625" style="1" bestFit="1" customWidth="1"/>
    <col min="5" max="5" width="10.85546875" style="1" customWidth="1"/>
    <col min="6" max="6" width="24.42578125" style="1" customWidth="1"/>
    <col min="7" max="7" width="23.5703125" style="1" customWidth="1"/>
    <col min="8" max="8" width="15.85546875"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19.7109375" style="1" customWidth="1"/>
    <col min="18" max="18" width="21.7109375" style="1" customWidth="1"/>
    <col min="19" max="19" width="25.42578125" style="1" customWidth="1"/>
    <col min="20" max="22" width="16.5703125" style="48" hidden="1" customWidth="1"/>
    <col min="23" max="23" width="40.28515625" style="1" hidden="1" customWidth="1"/>
    <col min="24" max="26" width="16.5703125" style="1" hidden="1" customWidth="1"/>
    <col min="27" max="27" width="17.140625" style="1" hidden="1" customWidth="1"/>
    <col min="28" max="28" width="33.42578125" style="1" hidden="1" customWidth="1"/>
    <col min="29" max="32" width="16.5703125" style="1" hidden="1" customWidth="1"/>
    <col min="33" max="33" width="43.7109375" style="1" hidden="1" customWidth="1"/>
    <col min="34" max="34" width="20.85546875" style="1" hidden="1" customWidth="1"/>
    <col min="35" max="36" width="22" style="1" customWidth="1"/>
    <col min="37" max="37" width="16.5703125" style="1" customWidth="1"/>
    <col min="38" max="38" width="34.85546875" style="1" customWidth="1"/>
    <col min="39" max="39" width="16.5703125" style="1" customWidth="1"/>
    <col min="40" max="41" width="16.5703125" style="48" customWidth="1"/>
    <col min="42" max="42" width="21.5703125" style="48" customWidth="1"/>
    <col min="43" max="43" width="39.42578125" style="1" customWidth="1"/>
    <col min="44" max="16384" width="10.85546875" style="1"/>
  </cols>
  <sheetData>
    <row r="1" spans="1:43" s="28" customFormat="1" ht="70.5" customHeight="1">
      <c r="A1" s="100" t="s">
        <v>0</v>
      </c>
      <c r="B1" s="99"/>
      <c r="C1" s="99"/>
      <c r="D1" s="99"/>
      <c r="E1" s="99"/>
      <c r="F1" s="99"/>
      <c r="G1" s="99"/>
      <c r="H1" s="99"/>
      <c r="I1" s="99"/>
      <c r="J1" s="99"/>
      <c r="K1" s="101" t="s">
        <v>1</v>
      </c>
      <c r="L1" s="101"/>
      <c r="M1" s="101"/>
      <c r="N1" s="101"/>
      <c r="O1" s="101"/>
      <c r="T1" s="43"/>
      <c r="U1" s="43"/>
      <c r="V1" s="43"/>
      <c r="AN1" s="43"/>
      <c r="AO1" s="43"/>
      <c r="AP1" s="43"/>
    </row>
    <row r="2" spans="1:43" s="30" customFormat="1" ht="23.45" customHeight="1">
      <c r="A2" s="103" t="s">
        <v>2</v>
      </c>
      <c r="B2" s="104"/>
      <c r="C2" s="104"/>
      <c r="D2" s="104"/>
      <c r="E2" s="104"/>
      <c r="F2" s="104"/>
      <c r="G2" s="104"/>
      <c r="H2" s="104"/>
      <c r="I2" s="104"/>
      <c r="J2" s="104"/>
      <c r="K2" s="29"/>
      <c r="L2" s="29"/>
      <c r="M2" s="29"/>
      <c r="N2" s="29"/>
      <c r="O2" s="29"/>
      <c r="T2" s="44"/>
      <c r="U2" s="44"/>
      <c r="V2" s="44"/>
      <c r="AN2" s="44"/>
      <c r="AO2" s="44"/>
      <c r="AP2" s="44"/>
    </row>
    <row r="3" spans="1:43" s="28" customFormat="1">
      <c r="T3" s="43"/>
      <c r="U3" s="43"/>
      <c r="V3" s="43"/>
      <c r="AN3" s="43"/>
      <c r="AO3" s="43"/>
      <c r="AP3" s="43"/>
    </row>
    <row r="4" spans="1:43" s="28" customFormat="1" ht="29.1" customHeight="1">
      <c r="A4" s="136" t="s">
        <v>3</v>
      </c>
      <c r="B4" s="136"/>
      <c r="C4" s="137" t="s">
        <v>4</v>
      </c>
      <c r="D4" s="137"/>
      <c r="E4" s="93" t="s">
        <v>5</v>
      </c>
      <c r="F4" s="93"/>
      <c r="G4" s="93"/>
      <c r="H4" s="93"/>
      <c r="I4" s="93"/>
      <c r="J4" s="94"/>
      <c r="T4" s="43"/>
      <c r="U4" s="43"/>
      <c r="V4" s="43"/>
      <c r="AN4" s="43"/>
      <c r="AO4" s="43"/>
      <c r="AP4" s="43"/>
    </row>
    <row r="5" spans="1:43" s="28" customFormat="1" ht="15" customHeight="1">
      <c r="A5" s="136"/>
      <c r="B5" s="136"/>
      <c r="C5" s="137"/>
      <c r="D5" s="137"/>
      <c r="E5" s="90" t="s">
        <v>6</v>
      </c>
      <c r="F5" s="2" t="s">
        <v>7</v>
      </c>
      <c r="G5" s="92" t="s">
        <v>8</v>
      </c>
      <c r="H5" s="93"/>
      <c r="I5" s="93"/>
      <c r="J5" s="94"/>
      <c r="T5" s="43"/>
      <c r="U5" s="43"/>
      <c r="V5" s="43"/>
      <c r="AN5" s="43"/>
      <c r="AO5" s="43"/>
      <c r="AP5" s="43"/>
    </row>
    <row r="6" spans="1:43" s="28" customFormat="1" ht="16.5">
      <c r="A6" s="136"/>
      <c r="B6" s="136"/>
      <c r="C6" s="137"/>
      <c r="D6" s="137"/>
      <c r="E6" s="138">
        <v>1</v>
      </c>
      <c r="F6" s="31" t="s">
        <v>9</v>
      </c>
      <c r="G6" s="95" t="s">
        <v>10</v>
      </c>
      <c r="H6" s="95"/>
      <c r="I6" s="95"/>
      <c r="J6" s="95"/>
      <c r="T6" s="43"/>
      <c r="U6" s="43"/>
      <c r="V6" s="43"/>
      <c r="AN6" s="43"/>
      <c r="AO6" s="43"/>
      <c r="AP6" s="43"/>
    </row>
    <row r="7" spans="1:43" s="28" customFormat="1" ht="56.25" customHeight="1">
      <c r="A7" s="136"/>
      <c r="B7" s="136"/>
      <c r="C7" s="137"/>
      <c r="D7" s="137"/>
      <c r="E7" s="138">
        <v>2</v>
      </c>
      <c r="F7" s="31" t="s">
        <v>11</v>
      </c>
      <c r="G7" s="95" t="s">
        <v>12</v>
      </c>
      <c r="H7" s="95"/>
      <c r="I7" s="95"/>
      <c r="J7" s="95"/>
      <c r="T7" s="43"/>
      <c r="U7" s="43"/>
      <c r="V7" s="43"/>
      <c r="AN7" s="43"/>
      <c r="AO7" s="43"/>
      <c r="AP7" s="43"/>
    </row>
    <row r="8" spans="1:43" s="28" customFormat="1" ht="72" customHeight="1">
      <c r="A8" s="136"/>
      <c r="B8" s="136"/>
      <c r="C8" s="137"/>
      <c r="D8" s="137"/>
      <c r="E8" s="138">
        <v>3</v>
      </c>
      <c r="F8" s="31" t="s">
        <v>13</v>
      </c>
      <c r="G8" s="95" t="s">
        <v>14</v>
      </c>
      <c r="H8" s="95"/>
      <c r="I8" s="95"/>
      <c r="J8" s="95"/>
      <c r="T8" s="43"/>
      <c r="U8" s="43"/>
      <c r="V8" s="43"/>
      <c r="AN8" s="43"/>
      <c r="AO8" s="43"/>
      <c r="AP8" s="43"/>
    </row>
    <row r="9" spans="1:43" s="28" customFormat="1" ht="66.75" customHeight="1">
      <c r="A9" s="136"/>
      <c r="B9" s="136"/>
      <c r="C9" s="137"/>
      <c r="D9" s="137"/>
      <c r="E9" s="138">
        <v>4</v>
      </c>
      <c r="F9" s="31" t="s">
        <v>15</v>
      </c>
      <c r="G9" s="96" t="s">
        <v>16</v>
      </c>
      <c r="H9" s="97"/>
      <c r="I9" s="97"/>
      <c r="J9" s="98"/>
      <c r="T9" s="43"/>
      <c r="U9" s="43"/>
      <c r="V9" s="43"/>
      <c r="AN9" s="43"/>
      <c r="AO9" s="43"/>
      <c r="AP9" s="43"/>
    </row>
    <row r="10" spans="1:43" s="28" customFormat="1" ht="66.75" customHeight="1">
      <c r="A10" s="136"/>
      <c r="B10" s="136"/>
      <c r="C10" s="137"/>
      <c r="D10" s="137"/>
      <c r="E10" s="138">
        <v>5</v>
      </c>
      <c r="F10" s="31" t="s">
        <v>17</v>
      </c>
      <c r="G10" s="105" t="s">
        <v>18</v>
      </c>
      <c r="H10" s="105"/>
      <c r="I10" s="105"/>
      <c r="J10" s="105"/>
      <c r="T10" s="43"/>
      <c r="U10" s="43"/>
      <c r="V10" s="43"/>
      <c r="AN10" s="43"/>
      <c r="AO10" s="43"/>
      <c r="AP10" s="43"/>
    </row>
    <row r="11" spans="1:43" s="28" customFormat="1" ht="66.75" customHeight="1">
      <c r="A11" s="136"/>
      <c r="B11" s="136"/>
      <c r="C11" s="137"/>
      <c r="D11" s="137"/>
      <c r="E11" s="138">
        <v>6</v>
      </c>
      <c r="F11" s="31" t="s">
        <v>19</v>
      </c>
      <c r="G11" s="105" t="s">
        <v>20</v>
      </c>
      <c r="H11" s="105"/>
      <c r="I11" s="105"/>
      <c r="J11" s="105"/>
      <c r="T11" s="43"/>
      <c r="U11" s="43"/>
      <c r="V11" s="43"/>
      <c r="AN11" s="43"/>
      <c r="AO11" s="43"/>
      <c r="AP11" s="43"/>
    </row>
    <row r="12" spans="1:43" s="28" customFormat="1">
      <c r="T12" s="43"/>
      <c r="U12" s="43"/>
      <c r="V12" s="43"/>
      <c r="AN12" s="43"/>
      <c r="AO12" s="43"/>
      <c r="AP12" s="43"/>
    </row>
    <row r="13" spans="1:43" ht="14.45" customHeight="1">
      <c r="A13" s="91" t="s">
        <v>21</v>
      </c>
      <c r="B13" s="91"/>
      <c r="C13" s="91" t="s">
        <v>22</v>
      </c>
      <c r="D13" s="91"/>
      <c r="E13" s="91"/>
      <c r="F13" s="102" t="s">
        <v>23</v>
      </c>
      <c r="G13" s="102"/>
      <c r="H13" s="102"/>
      <c r="I13" s="102"/>
      <c r="J13" s="102"/>
      <c r="K13" s="102"/>
      <c r="L13" s="102"/>
      <c r="M13" s="102"/>
      <c r="N13" s="102"/>
      <c r="O13" s="102"/>
      <c r="P13" s="102"/>
      <c r="Q13" s="91" t="s">
        <v>24</v>
      </c>
      <c r="R13" s="91"/>
      <c r="S13" s="91"/>
      <c r="T13" s="106" t="s">
        <v>25</v>
      </c>
      <c r="U13" s="107"/>
      <c r="V13" s="107"/>
      <c r="W13" s="107"/>
      <c r="X13" s="108"/>
      <c r="Y13" s="112" t="s">
        <v>26</v>
      </c>
      <c r="Z13" s="113"/>
      <c r="AA13" s="113"/>
      <c r="AB13" s="113"/>
      <c r="AC13" s="114"/>
      <c r="AD13" s="118" t="s">
        <v>27</v>
      </c>
      <c r="AE13" s="119"/>
      <c r="AF13" s="119"/>
      <c r="AG13" s="119"/>
      <c r="AH13" s="120"/>
      <c r="AI13" s="124" t="s">
        <v>28</v>
      </c>
      <c r="AJ13" s="125"/>
      <c r="AK13" s="125"/>
      <c r="AL13" s="125"/>
      <c r="AM13" s="126"/>
      <c r="AN13" s="130" t="s">
        <v>29</v>
      </c>
      <c r="AO13" s="131"/>
      <c r="AP13" s="131"/>
      <c r="AQ13" s="132"/>
    </row>
    <row r="14" spans="1:43" ht="14.45" customHeight="1">
      <c r="A14" s="91"/>
      <c r="B14" s="91"/>
      <c r="C14" s="91"/>
      <c r="D14" s="91"/>
      <c r="E14" s="91"/>
      <c r="F14" s="102"/>
      <c r="G14" s="102"/>
      <c r="H14" s="102"/>
      <c r="I14" s="102"/>
      <c r="J14" s="102"/>
      <c r="K14" s="102"/>
      <c r="L14" s="102"/>
      <c r="M14" s="102"/>
      <c r="N14" s="102"/>
      <c r="O14" s="102"/>
      <c r="P14" s="102"/>
      <c r="Q14" s="91"/>
      <c r="R14" s="91"/>
      <c r="S14" s="91"/>
      <c r="T14" s="109"/>
      <c r="U14" s="110"/>
      <c r="V14" s="110"/>
      <c r="W14" s="110"/>
      <c r="X14" s="111"/>
      <c r="Y14" s="115"/>
      <c r="Z14" s="116"/>
      <c r="AA14" s="116"/>
      <c r="AB14" s="116"/>
      <c r="AC14" s="117"/>
      <c r="AD14" s="121"/>
      <c r="AE14" s="122"/>
      <c r="AF14" s="122"/>
      <c r="AG14" s="122"/>
      <c r="AH14" s="123"/>
      <c r="AI14" s="127"/>
      <c r="AJ14" s="128"/>
      <c r="AK14" s="128"/>
      <c r="AL14" s="128"/>
      <c r="AM14" s="129"/>
      <c r="AN14" s="133"/>
      <c r="AO14" s="134"/>
      <c r="AP14" s="134"/>
      <c r="AQ14" s="135"/>
    </row>
    <row r="15" spans="1:43" ht="45">
      <c r="A15" s="2" t="s">
        <v>30</v>
      </c>
      <c r="B15" s="2" t="s">
        <v>31</v>
      </c>
      <c r="C15" s="2" t="s">
        <v>32</v>
      </c>
      <c r="D15" s="2" t="s">
        <v>33</v>
      </c>
      <c r="E15" s="2" t="s">
        <v>34</v>
      </c>
      <c r="F15" s="15" t="s">
        <v>35</v>
      </c>
      <c r="G15" s="15" t="s">
        <v>36</v>
      </c>
      <c r="H15" s="15" t="s">
        <v>37</v>
      </c>
      <c r="I15" s="15" t="s">
        <v>38</v>
      </c>
      <c r="J15" s="15" t="s">
        <v>39</v>
      </c>
      <c r="K15" s="15" t="s">
        <v>40</v>
      </c>
      <c r="L15" s="15" t="s">
        <v>41</v>
      </c>
      <c r="M15" s="15" t="s">
        <v>42</v>
      </c>
      <c r="N15" s="15" t="s">
        <v>43</v>
      </c>
      <c r="O15" s="15" t="s">
        <v>44</v>
      </c>
      <c r="P15" s="15" t="s">
        <v>45</v>
      </c>
      <c r="Q15" s="2" t="s">
        <v>46</v>
      </c>
      <c r="R15" s="2" t="s">
        <v>47</v>
      </c>
      <c r="S15" s="2" t="s">
        <v>48</v>
      </c>
      <c r="T15" s="3" t="s">
        <v>49</v>
      </c>
      <c r="U15" s="3" t="s">
        <v>50</v>
      </c>
      <c r="V15" s="3" t="s">
        <v>51</v>
      </c>
      <c r="W15" s="3" t="s">
        <v>52</v>
      </c>
      <c r="X15" s="3" t="s">
        <v>53</v>
      </c>
      <c r="Y15" s="18" t="s">
        <v>49</v>
      </c>
      <c r="Z15" s="18" t="s">
        <v>50</v>
      </c>
      <c r="AA15" s="18" t="s">
        <v>51</v>
      </c>
      <c r="AB15" s="18" t="s">
        <v>52</v>
      </c>
      <c r="AC15" s="18" t="s">
        <v>53</v>
      </c>
      <c r="AD15" s="19" t="s">
        <v>49</v>
      </c>
      <c r="AE15" s="19" t="s">
        <v>50</v>
      </c>
      <c r="AF15" s="19" t="s">
        <v>51</v>
      </c>
      <c r="AG15" s="19" t="s">
        <v>52</v>
      </c>
      <c r="AH15" s="19" t="s">
        <v>53</v>
      </c>
      <c r="AI15" s="20" t="s">
        <v>49</v>
      </c>
      <c r="AJ15" s="20" t="s">
        <v>50</v>
      </c>
      <c r="AK15" s="20" t="s">
        <v>51</v>
      </c>
      <c r="AL15" s="20" t="s">
        <v>52</v>
      </c>
      <c r="AM15" s="20" t="s">
        <v>53</v>
      </c>
      <c r="AN15" s="4" t="s">
        <v>49</v>
      </c>
      <c r="AO15" s="4" t="s">
        <v>50</v>
      </c>
      <c r="AP15" s="4" t="s">
        <v>51</v>
      </c>
      <c r="AQ15" s="4" t="s">
        <v>52</v>
      </c>
    </row>
    <row r="16" spans="1:43" s="25" customFormat="1" ht="282.75">
      <c r="A16" s="140">
        <v>1</v>
      </c>
      <c r="B16" s="33" t="s">
        <v>54</v>
      </c>
      <c r="C16" s="21" t="s">
        <v>55</v>
      </c>
      <c r="D16" s="16" t="s">
        <v>56</v>
      </c>
      <c r="E16" s="16" t="s">
        <v>57</v>
      </c>
      <c r="F16" s="16" t="s">
        <v>58</v>
      </c>
      <c r="G16" s="16" t="s">
        <v>59</v>
      </c>
      <c r="H16" s="26" t="s">
        <v>60</v>
      </c>
      <c r="I16" s="16" t="s">
        <v>61</v>
      </c>
      <c r="J16" s="34" t="s">
        <v>62</v>
      </c>
      <c r="K16" s="35">
        <v>0.1</v>
      </c>
      <c r="L16" s="35">
        <v>0.25</v>
      </c>
      <c r="M16" s="35">
        <v>0.5</v>
      </c>
      <c r="N16" s="35">
        <v>0.8</v>
      </c>
      <c r="O16" s="35">
        <v>0.8</v>
      </c>
      <c r="P16" s="16" t="s">
        <v>63</v>
      </c>
      <c r="Q16" s="16" t="s">
        <v>64</v>
      </c>
      <c r="R16" s="16" t="s">
        <v>65</v>
      </c>
      <c r="S16" s="16" t="s">
        <v>66</v>
      </c>
      <c r="T16" s="35">
        <v>0.1</v>
      </c>
      <c r="U16" s="35">
        <v>0.34</v>
      </c>
      <c r="V16" s="35">
        <f>IF(U16/T16&gt;100%,100%,U16/T16)</f>
        <v>1</v>
      </c>
      <c r="W16" s="41" t="s">
        <v>67</v>
      </c>
      <c r="X16" s="16" t="s">
        <v>68</v>
      </c>
      <c r="Y16" s="35">
        <v>0.25</v>
      </c>
      <c r="Z16" s="75">
        <v>0.72</v>
      </c>
      <c r="AA16" s="74">
        <f>IF(Z16/Y16&gt;100%,100%,Z16/Y16)</f>
        <v>1</v>
      </c>
      <c r="AB16" s="16" t="s">
        <v>69</v>
      </c>
      <c r="AC16" s="16" t="s">
        <v>68</v>
      </c>
      <c r="AD16" s="35">
        <v>0.5</v>
      </c>
      <c r="AE16" s="75">
        <v>0.76</v>
      </c>
      <c r="AF16" s="74">
        <f>IF(AE16/AD16&gt;100%,100%,AE16/AD16)</f>
        <v>1</v>
      </c>
      <c r="AG16" s="16" t="s">
        <v>70</v>
      </c>
      <c r="AH16" s="16" t="s">
        <v>68</v>
      </c>
      <c r="AI16" s="35">
        <v>0.8</v>
      </c>
      <c r="AJ16" s="79">
        <v>0.85</v>
      </c>
      <c r="AK16" s="139">
        <f>IF(AJ16/AI16&gt;100%,100%,AJ16/AI16)</f>
        <v>1</v>
      </c>
      <c r="AL16" s="16" t="s">
        <v>71</v>
      </c>
      <c r="AM16" s="16" t="s">
        <v>68</v>
      </c>
      <c r="AN16" s="35">
        <f>O16</f>
        <v>0.8</v>
      </c>
      <c r="AO16" s="79">
        <f>MAX(U16,Z16,AE16,AJ16)</f>
        <v>0.85</v>
      </c>
      <c r="AP16" s="80">
        <f>IF(AO16/AN16&gt;100%,100%,AO16/AN16)</f>
        <v>1</v>
      </c>
      <c r="AQ16" s="16" t="s">
        <v>72</v>
      </c>
    </row>
    <row r="17" spans="1:43" s="25" customFormat="1" ht="282.75">
      <c r="A17" s="140">
        <v>1</v>
      </c>
      <c r="B17" s="33" t="s">
        <v>54</v>
      </c>
      <c r="C17" s="36" t="s">
        <v>73</v>
      </c>
      <c r="D17" s="34" t="s">
        <v>74</v>
      </c>
      <c r="E17" s="32" t="s">
        <v>75</v>
      </c>
      <c r="F17" s="34" t="s">
        <v>76</v>
      </c>
      <c r="G17" s="17" t="s">
        <v>77</v>
      </c>
      <c r="H17" s="26" t="s">
        <v>78</v>
      </c>
      <c r="I17" s="32" t="s">
        <v>79</v>
      </c>
      <c r="J17" s="34" t="s">
        <v>77</v>
      </c>
      <c r="K17" s="37">
        <v>1</v>
      </c>
      <c r="L17" s="38">
        <v>1</v>
      </c>
      <c r="M17" s="38">
        <v>1</v>
      </c>
      <c r="N17" s="38">
        <v>1</v>
      </c>
      <c r="O17" s="38">
        <v>4</v>
      </c>
      <c r="P17" s="32" t="s">
        <v>63</v>
      </c>
      <c r="Q17" s="32" t="s">
        <v>80</v>
      </c>
      <c r="R17" s="32" t="s">
        <v>81</v>
      </c>
      <c r="S17" s="32" t="s">
        <v>66</v>
      </c>
      <c r="T17" s="37">
        <f t="shared" ref="T17:T22" si="0">K17</f>
        <v>1</v>
      </c>
      <c r="U17" s="17">
        <v>1</v>
      </c>
      <c r="V17" s="35">
        <f t="shared" ref="V17:V22" si="1">IF(U17/T17&gt;100%,100%,U17/T17)</f>
        <v>1</v>
      </c>
      <c r="W17" s="16" t="s">
        <v>82</v>
      </c>
      <c r="X17" s="16" t="s">
        <v>83</v>
      </c>
      <c r="Y17" s="24">
        <f t="shared" ref="Y17:Y22" si="2">L17</f>
        <v>1</v>
      </c>
      <c r="Z17" s="16">
        <v>1</v>
      </c>
      <c r="AA17" s="74">
        <f t="shared" ref="AA17:AA22" si="3">IF(Z17/Y17&gt;100%,100%,Z17/Y17)</f>
        <v>1</v>
      </c>
      <c r="AB17" s="16" t="s">
        <v>82</v>
      </c>
      <c r="AC17" s="16" t="s">
        <v>83</v>
      </c>
      <c r="AD17" s="24">
        <f t="shared" ref="AD17:AD22" si="4">M17</f>
        <v>1</v>
      </c>
      <c r="AE17" s="16">
        <v>1</v>
      </c>
      <c r="AF17" s="74">
        <f t="shared" ref="AF17:AF22" si="5">IF(AE17/AD17&gt;100%,100%,AE17/AD17)</f>
        <v>1</v>
      </c>
      <c r="AG17" s="16" t="s">
        <v>84</v>
      </c>
      <c r="AH17" s="16" t="s">
        <v>85</v>
      </c>
      <c r="AI17" s="37">
        <f t="shared" ref="AI17:AI22" si="6">N17</f>
        <v>1</v>
      </c>
      <c r="AJ17" s="17">
        <v>1</v>
      </c>
      <c r="AK17" s="139">
        <f t="shared" ref="AK17:AK22" si="7">IF(AJ17/AI17&gt;100%,100%,AJ17/AI17)</f>
        <v>1</v>
      </c>
      <c r="AL17" s="16" t="s">
        <v>84</v>
      </c>
      <c r="AM17" s="16" t="s">
        <v>85</v>
      </c>
      <c r="AN17" s="17">
        <f t="shared" ref="AN17:AN22" si="8">O17</f>
        <v>4</v>
      </c>
      <c r="AO17" s="17">
        <f>SUM(U17,Z17,AE17,AJ17)</f>
        <v>4</v>
      </c>
      <c r="AP17" s="79">
        <f t="shared" ref="AP17:AP22" si="9">IF(AO17/AN17&gt;100%,100%,AO17/AN17)</f>
        <v>1</v>
      </c>
      <c r="AQ17" s="16" t="s">
        <v>72</v>
      </c>
    </row>
    <row r="18" spans="1:43" s="25" customFormat="1" ht="409.6">
      <c r="A18" s="140">
        <v>1</v>
      </c>
      <c r="B18" s="33" t="s">
        <v>54</v>
      </c>
      <c r="C18" s="36" t="s">
        <v>86</v>
      </c>
      <c r="D18" s="34" t="s">
        <v>87</v>
      </c>
      <c r="E18" s="32" t="s">
        <v>57</v>
      </c>
      <c r="F18" s="34" t="s">
        <v>88</v>
      </c>
      <c r="G18" s="17" t="s">
        <v>89</v>
      </c>
      <c r="H18" s="26" t="s">
        <v>90</v>
      </c>
      <c r="I18" s="32" t="s">
        <v>79</v>
      </c>
      <c r="J18" s="34" t="s">
        <v>91</v>
      </c>
      <c r="K18" s="37">
        <v>0</v>
      </c>
      <c r="L18" s="38">
        <v>0</v>
      </c>
      <c r="M18" s="38">
        <v>0</v>
      </c>
      <c r="N18" s="38">
        <v>1</v>
      </c>
      <c r="O18" s="38">
        <v>1</v>
      </c>
      <c r="P18" s="32" t="s">
        <v>63</v>
      </c>
      <c r="Q18" s="32" t="s">
        <v>92</v>
      </c>
      <c r="R18" s="32" t="s">
        <v>93</v>
      </c>
      <c r="S18" s="32" t="s">
        <v>66</v>
      </c>
      <c r="T18" s="37" t="s">
        <v>94</v>
      </c>
      <c r="U18" s="37" t="s">
        <v>94</v>
      </c>
      <c r="V18" s="37" t="s">
        <v>94</v>
      </c>
      <c r="W18" s="49" t="s">
        <v>95</v>
      </c>
      <c r="X18" s="37" t="s">
        <v>94</v>
      </c>
      <c r="Y18" s="24">
        <f t="shared" si="2"/>
        <v>0</v>
      </c>
      <c r="Z18" s="16" t="s">
        <v>96</v>
      </c>
      <c r="AA18" s="74" t="s">
        <v>97</v>
      </c>
      <c r="AB18" s="16" t="s">
        <v>94</v>
      </c>
      <c r="AC18" s="16" t="s">
        <v>94</v>
      </c>
      <c r="AD18" s="83">
        <f t="shared" si="4"/>
        <v>0</v>
      </c>
      <c r="AE18" s="76" t="s">
        <v>98</v>
      </c>
      <c r="AF18" s="74" t="s">
        <v>99</v>
      </c>
      <c r="AG18" s="16" t="s">
        <v>94</v>
      </c>
      <c r="AH18" s="16" t="s">
        <v>99</v>
      </c>
      <c r="AI18" s="37">
        <f t="shared" si="6"/>
        <v>1</v>
      </c>
      <c r="AJ18" s="17">
        <v>1</v>
      </c>
      <c r="AK18" s="139">
        <f t="shared" si="7"/>
        <v>1</v>
      </c>
      <c r="AL18" s="16" t="s">
        <v>100</v>
      </c>
      <c r="AM18" s="16" t="s">
        <v>101</v>
      </c>
      <c r="AN18" s="17">
        <f t="shared" si="8"/>
        <v>1</v>
      </c>
      <c r="AO18" s="17">
        <f>SUM(U18,Z18,AE18,AJ18)</f>
        <v>1</v>
      </c>
      <c r="AP18" s="80">
        <f t="shared" si="9"/>
        <v>1</v>
      </c>
      <c r="AQ18" s="16" t="s">
        <v>72</v>
      </c>
    </row>
    <row r="19" spans="1:43" s="25" customFormat="1" ht="197.25" customHeight="1">
      <c r="A19" s="140">
        <v>1</v>
      </c>
      <c r="B19" s="33" t="s">
        <v>54</v>
      </c>
      <c r="C19" s="36" t="s">
        <v>102</v>
      </c>
      <c r="D19" s="34" t="s">
        <v>103</v>
      </c>
      <c r="E19" s="32" t="s">
        <v>57</v>
      </c>
      <c r="F19" s="34" t="s">
        <v>104</v>
      </c>
      <c r="G19" s="17" t="s">
        <v>105</v>
      </c>
      <c r="H19" s="26" t="s">
        <v>106</v>
      </c>
      <c r="I19" s="32" t="s">
        <v>79</v>
      </c>
      <c r="J19" s="34" t="s">
        <v>91</v>
      </c>
      <c r="K19" s="37">
        <v>1</v>
      </c>
      <c r="L19" s="38">
        <v>1</v>
      </c>
      <c r="M19" s="38">
        <v>1</v>
      </c>
      <c r="N19" s="38">
        <v>1</v>
      </c>
      <c r="O19" s="38">
        <v>4</v>
      </c>
      <c r="P19" s="32" t="s">
        <v>63</v>
      </c>
      <c r="Q19" s="32" t="s">
        <v>107</v>
      </c>
      <c r="R19" s="32" t="s">
        <v>93</v>
      </c>
      <c r="S19" s="32" t="s">
        <v>66</v>
      </c>
      <c r="T19" s="37">
        <f t="shared" si="0"/>
        <v>1</v>
      </c>
      <c r="U19" s="17">
        <v>1</v>
      </c>
      <c r="V19" s="35">
        <f t="shared" si="1"/>
        <v>1</v>
      </c>
      <c r="W19" s="16" t="s">
        <v>108</v>
      </c>
      <c r="X19" s="16" t="s">
        <v>109</v>
      </c>
      <c r="Y19" s="24">
        <f t="shared" si="2"/>
        <v>1</v>
      </c>
      <c r="Z19" s="16">
        <v>1</v>
      </c>
      <c r="AA19" s="74">
        <f t="shared" si="3"/>
        <v>1</v>
      </c>
      <c r="AB19" s="16" t="s">
        <v>110</v>
      </c>
      <c r="AC19" s="16" t="s">
        <v>107</v>
      </c>
      <c r="AD19" s="24">
        <f t="shared" si="4"/>
        <v>1</v>
      </c>
      <c r="AE19" s="16">
        <v>1</v>
      </c>
      <c r="AF19" s="74">
        <f t="shared" si="5"/>
        <v>1</v>
      </c>
      <c r="AG19" s="16" t="s">
        <v>111</v>
      </c>
      <c r="AH19" s="16" t="s">
        <v>107</v>
      </c>
      <c r="AI19" s="37">
        <f t="shared" si="6"/>
        <v>1</v>
      </c>
      <c r="AJ19" s="17">
        <v>1</v>
      </c>
      <c r="AK19" s="139">
        <f t="shared" si="7"/>
        <v>1</v>
      </c>
      <c r="AL19" s="16" t="s">
        <v>112</v>
      </c>
      <c r="AM19" s="16" t="s">
        <v>107</v>
      </c>
      <c r="AN19" s="17">
        <f t="shared" si="8"/>
        <v>4</v>
      </c>
      <c r="AO19" s="17">
        <f>SUM(U19,Z19,AE19,AJ19)</f>
        <v>4</v>
      </c>
      <c r="AP19" s="80">
        <f t="shared" si="9"/>
        <v>1</v>
      </c>
      <c r="AQ19" s="16" t="s">
        <v>72</v>
      </c>
    </row>
    <row r="20" spans="1:43" s="25" customFormat="1" ht="349.5">
      <c r="A20" s="140">
        <v>2</v>
      </c>
      <c r="B20" s="33" t="s">
        <v>113</v>
      </c>
      <c r="C20" s="36" t="s">
        <v>114</v>
      </c>
      <c r="D20" s="34" t="s">
        <v>115</v>
      </c>
      <c r="E20" s="32" t="s">
        <v>57</v>
      </c>
      <c r="F20" s="34" t="s">
        <v>116</v>
      </c>
      <c r="G20" s="17" t="s">
        <v>117</v>
      </c>
      <c r="H20" s="26" t="s">
        <v>118</v>
      </c>
      <c r="I20" s="32" t="s">
        <v>119</v>
      </c>
      <c r="J20" s="34" t="s">
        <v>120</v>
      </c>
      <c r="K20" s="39">
        <v>1</v>
      </c>
      <c r="L20" s="39">
        <v>1</v>
      </c>
      <c r="M20" s="39">
        <v>1</v>
      </c>
      <c r="N20" s="39">
        <v>1</v>
      </c>
      <c r="O20" s="40">
        <v>1</v>
      </c>
      <c r="P20" s="32" t="s">
        <v>63</v>
      </c>
      <c r="Q20" s="32" t="s">
        <v>121</v>
      </c>
      <c r="R20" s="32" t="s">
        <v>122</v>
      </c>
      <c r="S20" s="32" t="s">
        <v>66</v>
      </c>
      <c r="T20" s="39">
        <f t="shared" si="0"/>
        <v>1</v>
      </c>
      <c r="U20" s="35">
        <v>1</v>
      </c>
      <c r="V20" s="35">
        <f t="shared" si="1"/>
        <v>1</v>
      </c>
      <c r="W20" s="16" t="s">
        <v>123</v>
      </c>
      <c r="X20" s="16" t="s">
        <v>124</v>
      </c>
      <c r="Y20" s="39">
        <f t="shared" si="2"/>
        <v>1</v>
      </c>
      <c r="Z20" s="76">
        <v>1</v>
      </c>
      <c r="AA20" s="74">
        <f t="shared" si="3"/>
        <v>1</v>
      </c>
      <c r="AB20" s="16" t="s">
        <v>125</v>
      </c>
      <c r="AC20" s="16" t="s">
        <v>124</v>
      </c>
      <c r="AD20" s="39">
        <f t="shared" si="4"/>
        <v>1</v>
      </c>
      <c r="AE20" s="83">
        <v>1</v>
      </c>
      <c r="AF20" s="74">
        <f t="shared" si="5"/>
        <v>1</v>
      </c>
      <c r="AG20" s="16" t="s">
        <v>126</v>
      </c>
      <c r="AH20" s="16"/>
      <c r="AI20" s="39">
        <f t="shared" si="6"/>
        <v>1</v>
      </c>
      <c r="AJ20" s="17">
        <v>1</v>
      </c>
      <c r="AK20" s="139">
        <f t="shared" si="7"/>
        <v>1</v>
      </c>
      <c r="AL20" s="16" t="s">
        <v>127</v>
      </c>
      <c r="AM20" s="16" t="s">
        <v>124</v>
      </c>
      <c r="AN20" s="35">
        <f>O20</f>
        <v>1</v>
      </c>
      <c r="AO20" s="79">
        <f>AVERAGE(U20,Z20,AE20,AJ20)</f>
        <v>1</v>
      </c>
      <c r="AP20" s="80">
        <f t="shared" si="9"/>
        <v>1</v>
      </c>
      <c r="AQ20" s="16" t="s">
        <v>72</v>
      </c>
    </row>
    <row r="21" spans="1:43" s="25" customFormat="1" ht="199.5">
      <c r="A21" s="140">
        <v>2</v>
      </c>
      <c r="B21" s="33" t="s">
        <v>113</v>
      </c>
      <c r="C21" s="36" t="s">
        <v>128</v>
      </c>
      <c r="D21" s="34" t="s">
        <v>129</v>
      </c>
      <c r="E21" s="32" t="s">
        <v>57</v>
      </c>
      <c r="F21" s="34" t="s">
        <v>130</v>
      </c>
      <c r="G21" s="17" t="s">
        <v>131</v>
      </c>
      <c r="H21" s="26" t="s">
        <v>132</v>
      </c>
      <c r="I21" s="32" t="s">
        <v>79</v>
      </c>
      <c r="J21" s="34" t="s">
        <v>91</v>
      </c>
      <c r="K21" s="37">
        <v>3</v>
      </c>
      <c r="L21" s="38">
        <v>3</v>
      </c>
      <c r="M21" s="38">
        <v>3</v>
      </c>
      <c r="N21" s="38">
        <v>3</v>
      </c>
      <c r="O21" s="38">
        <v>12</v>
      </c>
      <c r="P21" s="32" t="s">
        <v>63</v>
      </c>
      <c r="Q21" s="32" t="s">
        <v>133</v>
      </c>
      <c r="R21" s="32" t="s">
        <v>134</v>
      </c>
      <c r="S21" s="32" t="s">
        <v>66</v>
      </c>
      <c r="T21" s="37">
        <f t="shared" si="0"/>
        <v>3</v>
      </c>
      <c r="U21" s="17">
        <v>3</v>
      </c>
      <c r="V21" s="35">
        <f t="shared" si="1"/>
        <v>1</v>
      </c>
      <c r="W21" s="42" t="s">
        <v>135</v>
      </c>
      <c r="X21" s="42" t="s">
        <v>136</v>
      </c>
      <c r="Y21" s="24">
        <f t="shared" si="2"/>
        <v>3</v>
      </c>
      <c r="Z21" s="16">
        <v>3</v>
      </c>
      <c r="AA21" s="74">
        <f t="shared" si="3"/>
        <v>1</v>
      </c>
      <c r="AB21" s="16" t="s">
        <v>137</v>
      </c>
      <c r="AC21" s="16" t="s">
        <v>136</v>
      </c>
      <c r="AD21" s="24">
        <f t="shared" si="4"/>
        <v>3</v>
      </c>
      <c r="AE21" s="16">
        <v>3</v>
      </c>
      <c r="AF21" s="74">
        <f t="shared" si="5"/>
        <v>1</v>
      </c>
      <c r="AG21" s="16" t="s">
        <v>138</v>
      </c>
      <c r="AH21" s="16" t="s">
        <v>136</v>
      </c>
      <c r="AI21" s="37">
        <f t="shared" si="6"/>
        <v>3</v>
      </c>
      <c r="AJ21" s="17">
        <v>3</v>
      </c>
      <c r="AK21" s="139">
        <f t="shared" si="7"/>
        <v>1</v>
      </c>
      <c r="AL21" s="16" t="s">
        <v>139</v>
      </c>
      <c r="AM21" s="16" t="s">
        <v>136</v>
      </c>
      <c r="AN21" s="17">
        <f t="shared" si="8"/>
        <v>12</v>
      </c>
      <c r="AO21" s="37">
        <f>SUM(U21,Z21,AE21,AJ21)</f>
        <v>12</v>
      </c>
      <c r="AP21" s="80">
        <f t="shared" si="9"/>
        <v>1</v>
      </c>
      <c r="AQ21" s="16" t="s">
        <v>72</v>
      </c>
    </row>
    <row r="22" spans="1:43" s="25" customFormat="1" ht="265.5">
      <c r="A22" s="140">
        <v>2</v>
      </c>
      <c r="B22" s="33" t="s">
        <v>113</v>
      </c>
      <c r="C22" s="36" t="s">
        <v>140</v>
      </c>
      <c r="D22" s="34" t="s">
        <v>141</v>
      </c>
      <c r="E22" s="32" t="s">
        <v>57</v>
      </c>
      <c r="F22" s="34" t="s">
        <v>142</v>
      </c>
      <c r="G22" s="17" t="s">
        <v>143</v>
      </c>
      <c r="H22" s="26" t="s">
        <v>144</v>
      </c>
      <c r="I22" s="32" t="s">
        <v>79</v>
      </c>
      <c r="J22" s="34" t="s">
        <v>91</v>
      </c>
      <c r="K22" s="37">
        <v>13</v>
      </c>
      <c r="L22" s="38">
        <v>13</v>
      </c>
      <c r="M22" s="38">
        <v>13</v>
      </c>
      <c r="N22" s="38">
        <v>13</v>
      </c>
      <c r="O22" s="38">
        <v>52</v>
      </c>
      <c r="P22" s="32" t="s">
        <v>63</v>
      </c>
      <c r="Q22" s="32" t="s">
        <v>145</v>
      </c>
      <c r="R22" s="32" t="s">
        <v>134</v>
      </c>
      <c r="S22" s="32" t="s">
        <v>66</v>
      </c>
      <c r="T22" s="37">
        <f t="shared" si="0"/>
        <v>13</v>
      </c>
      <c r="U22" s="17">
        <v>13</v>
      </c>
      <c r="V22" s="50">
        <f t="shared" si="1"/>
        <v>1</v>
      </c>
      <c r="W22" s="42" t="s">
        <v>146</v>
      </c>
      <c r="X22" s="16" t="s">
        <v>147</v>
      </c>
      <c r="Y22" s="24">
        <f t="shared" si="2"/>
        <v>13</v>
      </c>
      <c r="Z22" s="16">
        <v>13</v>
      </c>
      <c r="AA22" s="74">
        <f t="shared" si="3"/>
        <v>1</v>
      </c>
      <c r="AB22" s="16" t="s">
        <v>148</v>
      </c>
      <c r="AC22" s="16" t="s">
        <v>147</v>
      </c>
      <c r="AD22" s="24">
        <f t="shared" si="4"/>
        <v>13</v>
      </c>
      <c r="AE22" s="16">
        <v>13</v>
      </c>
      <c r="AF22" s="74">
        <f t="shared" si="5"/>
        <v>1</v>
      </c>
      <c r="AG22" s="16" t="s">
        <v>149</v>
      </c>
      <c r="AH22" s="16" t="s">
        <v>147</v>
      </c>
      <c r="AI22" s="37">
        <f t="shared" si="6"/>
        <v>13</v>
      </c>
      <c r="AJ22" s="17">
        <v>13</v>
      </c>
      <c r="AK22" s="139">
        <f t="shared" si="7"/>
        <v>1</v>
      </c>
      <c r="AL22" s="16" t="s">
        <v>150</v>
      </c>
      <c r="AM22" s="16" t="s">
        <v>147</v>
      </c>
      <c r="AN22" s="17">
        <f t="shared" si="8"/>
        <v>52</v>
      </c>
      <c r="AO22" s="37">
        <f>SUM(U22,Z22,AE22,AJ22)</f>
        <v>52</v>
      </c>
      <c r="AP22" s="80">
        <f t="shared" si="9"/>
        <v>1</v>
      </c>
      <c r="AQ22" s="16" t="s">
        <v>72</v>
      </c>
    </row>
    <row r="23" spans="1:43" s="5" customFormat="1" ht="15.75">
      <c r="A23" s="141"/>
      <c r="B23" s="10"/>
      <c r="C23" s="10"/>
      <c r="D23" s="13" t="s">
        <v>151</v>
      </c>
      <c r="E23" s="10"/>
      <c r="F23" s="10"/>
      <c r="G23" s="10"/>
      <c r="H23" s="10"/>
      <c r="I23" s="10"/>
      <c r="J23" s="10"/>
      <c r="K23" s="14"/>
      <c r="L23" s="14"/>
      <c r="M23" s="14"/>
      <c r="N23" s="14"/>
      <c r="O23" s="14"/>
      <c r="P23" s="10"/>
      <c r="Q23" s="10"/>
      <c r="R23" s="10"/>
      <c r="S23" s="10"/>
      <c r="T23" s="45"/>
      <c r="U23" s="45"/>
      <c r="V23" s="51">
        <f>AVERAGE(V16:V22)*80%</f>
        <v>0.8</v>
      </c>
      <c r="W23" s="14"/>
      <c r="X23" s="14"/>
      <c r="Y23" s="14"/>
      <c r="Z23" s="14"/>
      <c r="AA23" s="77">
        <f>AVERAGE(AA16:AA22)*80%</f>
        <v>0.8</v>
      </c>
      <c r="AB23" s="14"/>
      <c r="AC23" s="14"/>
      <c r="AD23" s="14"/>
      <c r="AE23" s="14"/>
      <c r="AF23" s="87">
        <f>AVERAGE(AF16:AF22)*80%</f>
        <v>0.8</v>
      </c>
      <c r="AG23" s="14"/>
      <c r="AH23" s="14"/>
      <c r="AI23" s="45"/>
      <c r="AJ23" s="45"/>
      <c r="AK23" s="51">
        <f>AVERAGE(AK16:AK22)*80%</f>
        <v>0.8</v>
      </c>
      <c r="AL23" s="10"/>
      <c r="AM23" s="10"/>
      <c r="AN23" s="45"/>
      <c r="AO23" s="45"/>
      <c r="AP23" s="51">
        <f>AVERAGE(AP16:AP22)*80%</f>
        <v>0.8</v>
      </c>
      <c r="AQ23" s="10"/>
    </row>
    <row r="24" spans="1:43" s="64" customFormat="1" ht="315.75">
      <c r="A24" s="27">
        <v>7</v>
      </c>
      <c r="B24" s="22" t="s">
        <v>152</v>
      </c>
      <c r="C24" s="27" t="s">
        <v>153</v>
      </c>
      <c r="D24" s="23" t="s">
        <v>154</v>
      </c>
      <c r="E24" s="22" t="s">
        <v>155</v>
      </c>
      <c r="F24" s="22" t="s">
        <v>156</v>
      </c>
      <c r="G24" s="22" t="s">
        <v>157</v>
      </c>
      <c r="H24" s="56" t="s">
        <v>158</v>
      </c>
      <c r="I24" s="23" t="s">
        <v>119</v>
      </c>
      <c r="J24" s="22" t="s">
        <v>156</v>
      </c>
      <c r="K24" s="57" t="s">
        <v>94</v>
      </c>
      <c r="L24" s="57">
        <v>0.8</v>
      </c>
      <c r="M24" s="57" t="s">
        <v>94</v>
      </c>
      <c r="N24" s="57">
        <v>0.8</v>
      </c>
      <c r="O24" s="57">
        <v>0.8</v>
      </c>
      <c r="P24" s="22" t="s">
        <v>63</v>
      </c>
      <c r="Q24" s="58" t="s">
        <v>159</v>
      </c>
      <c r="R24" s="58" t="s">
        <v>160</v>
      </c>
      <c r="S24" s="58" t="s">
        <v>161</v>
      </c>
      <c r="T24" s="59" t="str">
        <f>K24</f>
        <v>No programada</v>
      </c>
      <c r="U24" s="60" t="s">
        <v>94</v>
      </c>
      <c r="V24" s="60" t="s">
        <v>94</v>
      </c>
      <c r="W24" s="61" t="s">
        <v>95</v>
      </c>
      <c r="X24" s="61" t="s">
        <v>94</v>
      </c>
      <c r="Y24" s="52">
        <f>L24</f>
        <v>0.8</v>
      </c>
      <c r="Z24" s="62">
        <v>0.88</v>
      </c>
      <c r="AA24" s="53">
        <f t="shared" ref="AA24:AA28" si="10">IF(Z24/Y24&gt;100%,100%,Z24/Y24)</f>
        <v>1</v>
      </c>
      <c r="AB24" s="22" t="s">
        <v>162</v>
      </c>
      <c r="AC24" s="22" t="s">
        <v>163</v>
      </c>
      <c r="AD24" s="59" t="str">
        <f>U24</f>
        <v>No programada</v>
      </c>
      <c r="AE24" s="60" t="s">
        <v>94</v>
      </c>
      <c r="AF24" s="60" t="s">
        <v>94</v>
      </c>
      <c r="AG24" s="61" t="s">
        <v>94</v>
      </c>
      <c r="AH24" s="61" t="s">
        <v>94</v>
      </c>
      <c r="AI24" s="52">
        <f>N24</f>
        <v>0.8</v>
      </c>
      <c r="AJ24" s="63">
        <v>0.83</v>
      </c>
      <c r="AK24" s="53">
        <f t="shared" ref="AK24:AK28" si="11">IF(AJ24/AI24&gt;100%,100%,AJ24/AI24)</f>
        <v>1</v>
      </c>
      <c r="AL24" s="22" t="s">
        <v>164</v>
      </c>
      <c r="AM24" s="22" t="s">
        <v>165</v>
      </c>
      <c r="AN24" s="59">
        <f>O24</f>
        <v>0.8</v>
      </c>
      <c r="AO24" s="63">
        <f>AVERAGE(U24,Z24,AE24,AJ24)</f>
        <v>0.85499999999999998</v>
      </c>
      <c r="AP24" s="53">
        <f t="shared" ref="AP24:AP26" si="12">IF(AO24/AN24&gt;100%,100%,AO24/AN24)</f>
        <v>1</v>
      </c>
      <c r="AQ24" s="61" t="s">
        <v>166</v>
      </c>
    </row>
    <row r="25" spans="1:43" s="64" customFormat="1" ht="133.5">
      <c r="A25" s="27">
        <v>7</v>
      </c>
      <c r="B25" s="22" t="s">
        <v>152</v>
      </c>
      <c r="C25" s="27" t="s">
        <v>167</v>
      </c>
      <c r="D25" s="22" t="s">
        <v>168</v>
      </c>
      <c r="E25" s="22" t="s">
        <v>155</v>
      </c>
      <c r="F25" s="22" t="s">
        <v>169</v>
      </c>
      <c r="G25" s="22" t="s">
        <v>170</v>
      </c>
      <c r="H25" s="56" t="s">
        <v>171</v>
      </c>
      <c r="I25" s="23" t="s">
        <v>79</v>
      </c>
      <c r="J25" s="22" t="s">
        <v>169</v>
      </c>
      <c r="K25" s="55">
        <v>0.14000000000000001</v>
      </c>
      <c r="L25" s="55">
        <v>0.14000000000000001</v>
      </c>
      <c r="M25" s="55">
        <v>0.56999999999999995</v>
      </c>
      <c r="N25" s="55">
        <v>0.15</v>
      </c>
      <c r="O25" s="55">
        <v>1</v>
      </c>
      <c r="P25" s="22" t="s">
        <v>63</v>
      </c>
      <c r="Q25" s="58" t="s">
        <v>172</v>
      </c>
      <c r="R25" s="58" t="s">
        <v>173</v>
      </c>
      <c r="S25" s="58" t="s">
        <v>161</v>
      </c>
      <c r="T25" s="59">
        <f t="shared" ref="T25:T28" si="13">K25</f>
        <v>0.14000000000000001</v>
      </c>
      <c r="U25" s="63">
        <v>0.14000000000000001</v>
      </c>
      <c r="V25" s="53">
        <f t="shared" ref="V25" si="14">IF(U25/T25&gt;100%,100%,U25/T25)</f>
        <v>1</v>
      </c>
      <c r="W25" s="27" t="s">
        <v>174</v>
      </c>
      <c r="X25" s="22" t="s">
        <v>172</v>
      </c>
      <c r="Y25" s="52">
        <f t="shared" ref="Y25:Y26" si="15">L25</f>
        <v>0.14000000000000001</v>
      </c>
      <c r="Z25" s="63">
        <v>0.14000000000000001</v>
      </c>
      <c r="AA25" s="53">
        <f t="shared" si="10"/>
        <v>1</v>
      </c>
      <c r="AB25" s="22" t="s">
        <v>175</v>
      </c>
      <c r="AC25" s="22" t="s">
        <v>176</v>
      </c>
      <c r="AD25" s="52">
        <f>M25</f>
        <v>0.56999999999999995</v>
      </c>
      <c r="AE25" s="63">
        <v>0.56999999999999995</v>
      </c>
      <c r="AF25" s="53">
        <f t="shared" ref="AF25:AF28" si="16">IF(AE25/AD25&gt;100%,100%,AE25/AD25)</f>
        <v>1</v>
      </c>
      <c r="AG25" s="22" t="s">
        <v>177</v>
      </c>
      <c r="AH25" s="22" t="s">
        <v>178</v>
      </c>
      <c r="AI25" s="52">
        <f t="shared" ref="AI25:AI26" si="17">N25</f>
        <v>0.15</v>
      </c>
      <c r="AJ25" s="59">
        <v>0.15</v>
      </c>
      <c r="AK25" s="53">
        <f t="shared" si="11"/>
        <v>1</v>
      </c>
      <c r="AL25" s="22" t="s">
        <v>179</v>
      </c>
      <c r="AM25" s="22" t="s">
        <v>180</v>
      </c>
      <c r="AN25" s="59">
        <f t="shared" ref="AN25:AN28" si="18">O25</f>
        <v>1</v>
      </c>
      <c r="AO25" s="85">
        <f>SUM(U25,Z25,AE25,AJ25)</f>
        <v>1</v>
      </c>
      <c r="AP25" s="53">
        <f t="shared" si="12"/>
        <v>1</v>
      </c>
      <c r="AQ25" s="27" t="s">
        <v>174</v>
      </c>
    </row>
    <row r="26" spans="1:43" s="64" customFormat="1" ht="133.5">
      <c r="A26" s="27">
        <v>7</v>
      </c>
      <c r="B26" s="22" t="s">
        <v>152</v>
      </c>
      <c r="C26" s="27" t="s">
        <v>181</v>
      </c>
      <c r="D26" s="22" t="s">
        <v>182</v>
      </c>
      <c r="E26" s="22" t="s">
        <v>155</v>
      </c>
      <c r="F26" s="22" t="s">
        <v>183</v>
      </c>
      <c r="G26" s="22" t="s">
        <v>184</v>
      </c>
      <c r="H26" s="22" t="s">
        <v>132</v>
      </c>
      <c r="I26" s="23" t="s">
        <v>79</v>
      </c>
      <c r="J26" s="22" t="s">
        <v>183</v>
      </c>
      <c r="K26" s="65">
        <v>0</v>
      </c>
      <c r="L26" s="65">
        <v>1</v>
      </c>
      <c r="M26" s="65">
        <v>0</v>
      </c>
      <c r="N26" s="65">
        <v>1</v>
      </c>
      <c r="O26" s="65">
        <v>2</v>
      </c>
      <c r="P26" s="22" t="s">
        <v>63</v>
      </c>
      <c r="Q26" s="58" t="s">
        <v>185</v>
      </c>
      <c r="R26" s="58" t="s">
        <v>185</v>
      </c>
      <c r="S26" s="22" t="s">
        <v>186</v>
      </c>
      <c r="T26" s="60" t="s">
        <v>94</v>
      </c>
      <c r="U26" s="60" t="s">
        <v>94</v>
      </c>
      <c r="V26" s="60" t="s">
        <v>94</v>
      </c>
      <c r="W26" s="61" t="s">
        <v>95</v>
      </c>
      <c r="X26" s="61" t="s">
        <v>94</v>
      </c>
      <c r="Y26" s="66">
        <f t="shared" si="15"/>
        <v>1</v>
      </c>
      <c r="Z26" s="27">
        <v>1</v>
      </c>
      <c r="AA26" s="53">
        <f t="shared" si="10"/>
        <v>1</v>
      </c>
      <c r="AB26" s="81" t="s">
        <v>187</v>
      </c>
      <c r="AC26" s="22" t="s">
        <v>188</v>
      </c>
      <c r="AD26" s="60" t="s">
        <v>94</v>
      </c>
      <c r="AE26" s="60" t="s">
        <v>94</v>
      </c>
      <c r="AF26" s="53" t="s">
        <v>99</v>
      </c>
      <c r="AG26" s="61" t="s">
        <v>94</v>
      </c>
      <c r="AH26" s="61" t="s">
        <v>94</v>
      </c>
      <c r="AI26" s="66">
        <f t="shared" si="17"/>
        <v>1</v>
      </c>
      <c r="AJ26" s="27">
        <v>1</v>
      </c>
      <c r="AK26" s="53">
        <f t="shared" si="11"/>
        <v>1</v>
      </c>
      <c r="AL26" s="22" t="s">
        <v>179</v>
      </c>
      <c r="AM26" s="22" t="s">
        <v>189</v>
      </c>
      <c r="AN26" s="60">
        <f t="shared" si="18"/>
        <v>2</v>
      </c>
      <c r="AO26" s="60">
        <f>SUM(Z26,AJ26)</f>
        <v>2</v>
      </c>
      <c r="AP26" s="53">
        <f t="shared" si="12"/>
        <v>1</v>
      </c>
      <c r="AQ26" s="61" t="s">
        <v>190</v>
      </c>
    </row>
    <row r="27" spans="1:43" s="64" customFormat="1" ht="133.5">
      <c r="A27" s="27">
        <v>5</v>
      </c>
      <c r="B27" s="22" t="s">
        <v>191</v>
      </c>
      <c r="C27" s="67" t="s">
        <v>192</v>
      </c>
      <c r="D27" s="68" t="s">
        <v>193</v>
      </c>
      <c r="E27" s="68" t="s">
        <v>155</v>
      </c>
      <c r="F27" s="68" t="s">
        <v>194</v>
      </c>
      <c r="G27" s="68" t="s">
        <v>195</v>
      </c>
      <c r="H27" s="68" t="s">
        <v>196</v>
      </c>
      <c r="I27" s="68" t="s">
        <v>79</v>
      </c>
      <c r="J27" s="68" t="s">
        <v>194</v>
      </c>
      <c r="K27" s="69">
        <v>1</v>
      </c>
      <c r="L27" s="69">
        <v>0</v>
      </c>
      <c r="M27" s="69">
        <v>0</v>
      </c>
      <c r="N27" s="69">
        <v>0</v>
      </c>
      <c r="O27" s="69">
        <v>1</v>
      </c>
      <c r="P27" s="68" t="s">
        <v>63</v>
      </c>
      <c r="Q27" s="68" t="s">
        <v>197</v>
      </c>
      <c r="R27" s="68" t="s">
        <v>198</v>
      </c>
      <c r="S27" s="68" t="s">
        <v>199</v>
      </c>
      <c r="T27" s="59">
        <f t="shared" si="13"/>
        <v>1</v>
      </c>
      <c r="U27" s="52">
        <v>1</v>
      </c>
      <c r="V27" s="53">
        <f>IF(U27/T27&gt;100%,100%,U27/T27)</f>
        <v>1</v>
      </c>
      <c r="W27" s="22" t="s">
        <v>200</v>
      </c>
      <c r="X27" s="54" t="s">
        <v>201</v>
      </c>
      <c r="Y27" s="60" t="s">
        <v>94</v>
      </c>
      <c r="Z27" s="60" t="s">
        <v>94</v>
      </c>
      <c r="AA27" s="60" t="s">
        <v>94</v>
      </c>
      <c r="AB27" s="61" t="s">
        <v>94</v>
      </c>
      <c r="AC27" s="61" t="s">
        <v>94</v>
      </c>
      <c r="AD27" s="60" t="s">
        <v>94</v>
      </c>
      <c r="AE27" s="60" t="s">
        <v>94</v>
      </c>
      <c r="AF27" s="53" t="s">
        <v>99</v>
      </c>
      <c r="AG27" s="61" t="s">
        <v>94</v>
      </c>
      <c r="AH27" s="61" t="s">
        <v>94</v>
      </c>
      <c r="AI27" s="60" t="s">
        <v>94</v>
      </c>
      <c r="AJ27" s="60" t="s">
        <v>94</v>
      </c>
      <c r="AK27" s="60" t="s">
        <v>94</v>
      </c>
      <c r="AL27" s="61" t="s">
        <v>94</v>
      </c>
      <c r="AM27" s="61" t="s">
        <v>94</v>
      </c>
      <c r="AN27" s="59">
        <f t="shared" si="18"/>
        <v>1</v>
      </c>
      <c r="AO27" s="86">
        <v>1</v>
      </c>
      <c r="AP27" s="53">
        <f>IF(AO27/AN27&gt;100%,100%,AO27/AN27)</f>
        <v>1</v>
      </c>
      <c r="AQ27" s="22" t="s">
        <v>200</v>
      </c>
    </row>
    <row r="28" spans="1:43" s="64" customFormat="1" ht="182.25">
      <c r="A28" s="27">
        <v>5</v>
      </c>
      <c r="B28" s="22" t="s">
        <v>191</v>
      </c>
      <c r="C28" s="67" t="s">
        <v>202</v>
      </c>
      <c r="D28" s="68" t="s">
        <v>203</v>
      </c>
      <c r="E28" s="68" t="s">
        <v>155</v>
      </c>
      <c r="F28" s="68" t="s">
        <v>204</v>
      </c>
      <c r="G28" s="68" t="s">
        <v>205</v>
      </c>
      <c r="H28" s="68" t="s">
        <v>132</v>
      </c>
      <c r="I28" s="68" t="s">
        <v>119</v>
      </c>
      <c r="J28" s="68" t="s">
        <v>206</v>
      </c>
      <c r="K28" s="69">
        <v>1</v>
      </c>
      <c r="L28" s="69">
        <v>1</v>
      </c>
      <c r="M28" s="69">
        <v>1</v>
      </c>
      <c r="N28" s="69">
        <v>1</v>
      </c>
      <c r="O28" s="69">
        <v>1</v>
      </c>
      <c r="P28" s="68" t="s">
        <v>207</v>
      </c>
      <c r="Q28" s="68" t="s">
        <v>208</v>
      </c>
      <c r="R28" s="68" t="s">
        <v>198</v>
      </c>
      <c r="S28" s="68" t="s">
        <v>199</v>
      </c>
      <c r="T28" s="59">
        <f t="shared" si="13"/>
        <v>1</v>
      </c>
      <c r="U28" s="52">
        <v>1</v>
      </c>
      <c r="V28" s="53">
        <f>IF(U28/T28&gt;100%,100%,U28/T28)</f>
        <v>1</v>
      </c>
      <c r="W28" s="22" t="s">
        <v>209</v>
      </c>
      <c r="X28" s="54" t="s">
        <v>201</v>
      </c>
      <c r="Y28" s="52">
        <v>1</v>
      </c>
      <c r="Z28" s="62">
        <v>1</v>
      </c>
      <c r="AA28" s="53">
        <f t="shared" si="10"/>
        <v>1</v>
      </c>
      <c r="AB28" s="70" t="s">
        <v>210</v>
      </c>
      <c r="AC28" s="78" t="s">
        <v>211</v>
      </c>
      <c r="AD28" s="52">
        <v>1</v>
      </c>
      <c r="AE28" s="62">
        <f>92/101</f>
        <v>0.91089108910891092</v>
      </c>
      <c r="AF28" s="53">
        <f t="shared" si="16"/>
        <v>0.91089108910891092</v>
      </c>
      <c r="AG28" s="70" t="s">
        <v>208</v>
      </c>
      <c r="AH28" s="84" t="s">
        <v>212</v>
      </c>
      <c r="AI28" s="52">
        <v>1</v>
      </c>
      <c r="AJ28" s="62">
        <f>6240/6304</f>
        <v>0.98984771573604058</v>
      </c>
      <c r="AK28" s="53">
        <f t="shared" si="11"/>
        <v>0.98984771573604058</v>
      </c>
      <c r="AL28" s="70" t="s">
        <v>179</v>
      </c>
      <c r="AM28" s="71" t="s">
        <v>213</v>
      </c>
      <c r="AN28" s="59">
        <f t="shared" si="18"/>
        <v>1</v>
      </c>
      <c r="AO28" s="62">
        <f>AVERAGE(U28,Z28,AE28,AJ28)</f>
        <v>0.97518470121123779</v>
      </c>
      <c r="AP28" s="53">
        <f>IF(AO28/AN28&gt;100%,100%,AO28/AN28)</f>
        <v>0.97518470121123779</v>
      </c>
      <c r="AQ28" s="22" t="s">
        <v>214</v>
      </c>
    </row>
    <row r="29" spans="1:43" s="5" customFormat="1" ht="15.75">
      <c r="A29" s="10"/>
      <c r="B29" s="10"/>
      <c r="C29" s="10"/>
      <c r="D29" s="11" t="s">
        <v>215</v>
      </c>
      <c r="E29" s="11"/>
      <c r="F29" s="11"/>
      <c r="G29" s="11"/>
      <c r="H29" s="11"/>
      <c r="I29" s="11"/>
      <c r="J29" s="11"/>
      <c r="K29" s="12"/>
      <c r="L29" s="12"/>
      <c r="M29" s="12"/>
      <c r="N29" s="12"/>
      <c r="O29" s="12"/>
      <c r="P29" s="11"/>
      <c r="Q29" s="10"/>
      <c r="R29" s="10"/>
      <c r="S29" s="10"/>
      <c r="T29" s="46"/>
      <c r="U29" s="46"/>
      <c r="V29" s="72">
        <f>AVERAGE(V24:V28)*20%</f>
        <v>0.2</v>
      </c>
      <c r="W29" s="10"/>
      <c r="X29" s="10"/>
      <c r="Y29" s="12"/>
      <c r="Z29" s="12"/>
      <c r="AA29" s="77">
        <f>AVERAGE(AA24:AA28)*20%</f>
        <v>0.2</v>
      </c>
      <c r="AB29" s="10"/>
      <c r="AC29" s="10"/>
      <c r="AD29" s="12"/>
      <c r="AE29" s="12"/>
      <c r="AF29" s="87">
        <f>AVERAGE(AF24:AF28)*20%</f>
        <v>0.19108910891089109</v>
      </c>
      <c r="AG29" s="10"/>
      <c r="AH29" s="10"/>
      <c r="AI29" s="12"/>
      <c r="AJ29" s="12"/>
      <c r="AK29" s="87">
        <f>AVERAGE(AK24:AK28)*20%</f>
        <v>0.19949238578680203</v>
      </c>
      <c r="AL29" s="10"/>
      <c r="AM29" s="10"/>
      <c r="AN29" s="46"/>
      <c r="AO29" s="46"/>
      <c r="AP29" s="72">
        <f>AVERAGE(AP24:AP28)*20%</f>
        <v>0.19900738804844953</v>
      </c>
      <c r="AQ29" s="10"/>
    </row>
    <row r="30" spans="1:43" s="9" customFormat="1" ht="18.75">
      <c r="A30" s="6"/>
      <c r="B30" s="6"/>
      <c r="C30" s="6"/>
      <c r="D30" s="7" t="s">
        <v>216</v>
      </c>
      <c r="E30" s="6"/>
      <c r="F30" s="6"/>
      <c r="G30" s="6"/>
      <c r="H30" s="6"/>
      <c r="I30" s="6"/>
      <c r="J30" s="6"/>
      <c r="K30" s="8"/>
      <c r="L30" s="8"/>
      <c r="M30" s="8"/>
      <c r="N30" s="8"/>
      <c r="O30" s="8"/>
      <c r="P30" s="6"/>
      <c r="Q30" s="6"/>
      <c r="R30" s="6"/>
      <c r="S30" s="6"/>
      <c r="T30" s="47"/>
      <c r="U30" s="47"/>
      <c r="V30" s="73">
        <f>V23+V29</f>
        <v>1</v>
      </c>
      <c r="W30" s="6"/>
      <c r="X30" s="6"/>
      <c r="Y30" s="8"/>
      <c r="Z30" s="8"/>
      <c r="AA30" s="82">
        <f>AA23+AA29</f>
        <v>1</v>
      </c>
      <c r="AB30" s="6"/>
      <c r="AC30" s="6"/>
      <c r="AD30" s="8"/>
      <c r="AE30" s="8"/>
      <c r="AF30" s="88">
        <f>AF23+AF29</f>
        <v>0.99108910891089108</v>
      </c>
      <c r="AG30" s="6"/>
      <c r="AH30" s="6"/>
      <c r="AI30" s="8"/>
      <c r="AJ30" s="8"/>
      <c r="AK30" s="89">
        <f>AK23+AK29</f>
        <v>0.99949238578680211</v>
      </c>
      <c r="AL30" s="6"/>
      <c r="AM30" s="6"/>
      <c r="AN30" s="47"/>
      <c r="AO30" s="47"/>
      <c r="AP30" s="73">
        <f>AP23+AP29</f>
        <v>0.99900738804844957</v>
      </c>
      <c r="AQ30" s="6"/>
    </row>
  </sheetData>
  <mergeCells count="22">
    <mergeCell ref="T13:X14"/>
    <mergeCell ref="Y13:AC14"/>
    <mergeCell ref="AD13:AH14"/>
    <mergeCell ref="AI13:AM14"/>
    <mergeCell ref="AN13:AQ14"/>
    <mergeCell ref="A13:B14"/>
    <mergeCell ref="A1:J1"/>
    <mergeCell ref="K1:O1"/>
    <mergeCell ref="C13:E14"/>
    <mergeCell ref="F13:P14"/>
    <mergeCell ref="A2:J2"/>
    <mergeCell ref="G11:J11"/>
    <mergeCell ref="C4:D11"/>
    <mergeCell ref="A4:B11"/>
    <mergeCell ref="Q13:S14"/>
    <mergeCell ref="E4:J4"/>
    <mergeCell ref="G5:J5"/>
    <mergeCell ref="G6:J6"/>
    <mergeCell ref="G7:J7"/>
    <mergeCell ref="G8:J8"/>
    <mergeCell ref="G9:J9"/>
    <mergeCell ref="G10:J10"/>
  </mergeCells>
  <dataValidations count="1">
    <dataValidation allowBlank="1" showInputMessage="1" showErrorMessage="1" error="Escriba un texto " promptTitle="Cualquier contenido" sqref="E15 E3:E8 E12"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E1 E13:E14 E23 E29:E1048576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defaultColWidth="11.42578125" defaultRowHeight="15"/>
  <cols>
    <col min="1" max="1" width="34.5703125" bestFit="1" customWidth="1"/>
  </cols>
  <sheetData>
    <row r="1" spans="1:1">
      <c r="A1" t="s">
        <v>34</v>
      </c>
    </row>
    <row r="2" spans="1:1">
      <c r="A2" t="s">
        <v>57</v>
      </c>
    </row>
    <row r="3" spans="1:1">
      <c r="A3" t="s">
        <v>75</v>
      </c>
    </row>
    <row r="4" spans="1:1">
      <c r="A4" t="s">
        <v>155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SharedWithUsers xmlns="d6eaa91c-3afb-4015-aba1-5ff992c1a5ca">
      <UserInfo>
        <DisplayName/>
        <AccountId xsi:nil="true"/>
        <AccountType/>
      </UserInfo>
    </SharedWithUsers>
    <MediaLengthInSeconds xmlns="4d1d2e24-7be0-47eb-a1db-99cc6d75caff"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80453EF3-53A3-4377-8EE8-A09FD60EA5B7}"/>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2025-01-22T21:23:20Z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Order">
    <vt:r8>6449300</vt:r8>
  </property>
  <property fmtid="{D5CDD505-2E9C-101B-9397-08002B2CF9AE}" pid="4" name="ComplianceAssetId">
    <vt:lpwstr/>
  </property>
  <property fmtid="{D5CDD505-2E9C-101B-9397-08002B2CF9AE}" pid="5" name="_activity">
    <vt:lpwstr>{"FileActivityType":"9","FileActivityTimeStamp":"2024-04-10T14:36:04.437Z","FileActivityUsersOnPage":[{"DisplayName":"Hansel Fernando Pinillos Hernandez","Id":"hansel.pinillos@gobiernobogota.gov.co"}],"FileActivityNavigationId":null}</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