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NIVEL CENTRAL2024/15. PLANEA.SECT/"/>
    </mc:Choice>
  </mc:AlternateContent>
  <xr:revisionPtr revIDLastSave="233" documentId="8_{5BC8611C-C572-43BC-999D-9D7F396D0E0B}" xr6:coauthVersionLast="47" xr6:coauthVersionMax="47" xr10:uidLastSave="{3D37E1F6-B5CB-42CE-ACB7-25F22DAFEA40}"/>
  <bookViews>
    <workbookView xWindow="-120" yWindow="-120" windowWidth="29040" windowHeight="158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1" l="1"/>
  <c r="AK24" i="1"/>
  <c r="AK22" i="1"/>
  <c r="AK21" i="1"/>
  <c r="AK20" i="1"/>
  <c r="AK25" i="1"/>
  <c r="AD17" i="1"/>
  <c r="AO21" i="1"/>
  <c r="AF24" i="1"/>
  <c r="AO22" i="1" l="1"/>
  <c r="AO20" i="1"/>
  <c r="AO15" i="1"/>
  <c r="AP21" i="1" l="1"/>
  <c r="AP22" i="1"/>
  <c r="AP23" i="1"/>
  <c r="AP20" i="1"/>
  <c r="AA24" i="1"/>
  <c r="AA20" i="1"/>
  <c r="Y22" i="1"/>
  <c r="AA22" i="1" s="1"/>
  <c r="Y21" i="1"/>
  <c r="AO24" i="1"/>
  <c r="AP24" i="1" s="1"/>
  <c r="V24" i="1"/>
  <c r="AO18" i="1"/>
  <c r="AD21" i="1"/>
  <c r="AF21" i="1" s="1"/>
  <c r="AF25" i="1" s="1"/>
  <c r="AO16" i="1"/>
  <c r="AO17" i="1"/>
  <c r="AN15" i="1"/>
  <c r="AP15" i="1"/>
  <c r="AN16" i="1"/>
  <c r="AN17" i="1"/>
  <c r="AN18" i="1"/>
  <c r="AI15" i="1"/>
  <c r="AK15" i="1" s="1"/>
  <c r="AI16" i="1"/>
  <c r="AK16" i="1" s="1"/>
  <c r="AI17" i="1"/>
  <c r="AK17" i="1" s="1"/>
  <c r="AD18" i="1"/>
  <c r="AF18" i="1"/>
  <c r="AF17" i="1"/>
  <c r="AD16" i="1"/>
  <c r="AD15" i="1"/>
  <c r="AF15" i="1" s="1"/>
  <c r="Y18" i="1"/>
  <c r="Y17" i="1"/>
  <c r="Y16" i="1"/>
  <c r="Y15" i="1"/>
  <c r="AA15" i="1"/>
  <c r="T18" i="1"/>
  <c r="V18" i="1" s="1"/>
  <c r="T15" i="1"/>
  <c r="V15" i="1"/>
  <c r="AP17" i="1" l="1"/>
  <c r="AP18" i="1"/>
  <c r="AA25" i="1"/>
  <c r="AF19" i="1"/>
  <c r="AF26" i="1" s="1"/>
  <c r="AA19" i="1"/>
  <c r="AA26" i="1" s="1"/>
  <c r="V19" i="1"/>
  <c r="AP16" i="1"/>
  <c r="AP19" i="1" s="1"/>
  <c r="V25" i="1"/>
  <c r="AK19" i="1"/>
  <c r="AK26" i="1" s="1"/>
  <c r="AP25" i="1"/>
  <c r="V26" i="1" l="1"/>
  <c r="AP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4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4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4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4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4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4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4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4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4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4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4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4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4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4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4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4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4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4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4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4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4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4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4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4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4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4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4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4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4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4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4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4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4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4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4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4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4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4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<sst xmlns="http://schemas.openxmlformats.org/spreadsheetml/2006/main" count="309" uniqueCount="169">
  <si>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PLANEACIÓN Y GESTIÓN SECTORIAL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</si>
  <si>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</si>
  <si>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</si>
  <si>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DEPENDENCIAS ASOCIADAS</t>
  </si>
  <si>
    <t>Oficina Asesora de Planeación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</si>
  <si>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</si>
  <si>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</si>
  <si>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</si>
  <si>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</si>
  <si>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</si>
  <si>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14683</t>
    </r>
  </si>
  <si>
    <t>03 de mayo de 2024</t>
  </si>
  <si>
    <t>Para el primer trimestre de la vigencia 2024, el Plan de Gestión del proceso Planeacion y Gestión Sectorial alcanzó un nivel de desempeño del 100% y 20% del acumulado para la vigencia</t>
  </si>
  <si>
    <t>30 de julio de 2024</t>
  </si>
  <si>
    <t>Para el segundo trimestre de la vigencia 2024, el Plan de Gestión del proceso Planeacion y Gestión Sectorial alcanzó un nivel de desempeño del 100,00% y 32,00% del acumulado para la vigencia</t>
  </si>
  <si>
    <t>30 de octubre de 2024</t>
  </si>
  <si>
    <t xml:space="preserve">Para el trimestre trimestre de la vigencia 2024, el Plan de Gestión del proceso Planeacion y Gestión Sectorial alcanzó un nivel de desempeño del 73,33% y 52,00% del acumulado para la vigencia </t>
  </si>
  <si>
    <t>31 de enero de 2025</t>
  </si>
  <si>
    <t xml:space="preserve">Para el trimestre trimestre de la vigencia 2024, el Plan de Gestión del proceso Planeacion y Gestión Sectorial alcanzó un nivel de desempeño del 80,00% y 90,00% del acumulado para la vigencia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</si>
  <si>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</si>
  <si>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</si>
  <si>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</si>
  <si>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</si>
  <si>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</si>
  <si>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</si>
  <si>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</si>
  <si>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</si>
  <si>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</si>
  <si>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</si>
  <si>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</si>
  <si>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</si>
  <si>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</si>
  <si>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</si>
  <si>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</si>
  <si>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</si>
  <si>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</si>
  <si>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</si>
  <si>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</si>
  <si>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</si>
  <si>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</si>
  <si>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</si>
  <si>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</si>
  <si>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</si>
  <si>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</si>
  <si>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</si>
  <si>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</si>
  <si>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</si>
  <si>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</si>
  <si>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</si>
  <si>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</si>
  <si>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</si>
  <si>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</si>
  <si>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Fomentar la gestión del conocimiento y la innovación para agilizar la comunicación con el ciudadano, la prestación de trámites y servicios, y garantizar la toma de decisiones con base en evidencia.</t>
  </si>
  <si>
    <t>Consolidar y revisar el 100% de los reportes del sector gobierno relacionados con las metas del plan estratégico sectorial, a partir de la información suministrada por los responsables.</t>
  </si>
  <si>
    <t>Gestión</t>
  </si>
  <si>
    <t>Reportes revisados</t>
  </si>
  <si>
    <t>Número de reportes del sector gobierno revisados /  Número de reportes sectoriales elaborados X 100</t>
  </si>
  <si>
    <t xml:space="preserve">Constante </t>
  </si>
  <si>
    <t>Eficacia</t>
  </si>
  <si>
    <t>Reportes trimestrales de seguimiento del plan estratégico sectorial</t>
  </si>
  <si>
    <t>Reportes de seguimiento del PES aportados por los responsables</t>
  </si>
  <si>
    <t>Oficina Asesora de Planeación - Equipo de Planeación Institucional y Sectorial</t>
  </si>
  <si>
    <t xml:space="preserve">En el primer trimestre de 2024, se realizó la revisión y consolidación del reporte del Plan Estratégico Sectorial con corte a 31 de diciembre de 2023. </t>
  </si>
  <si>
    <t>Reporte trimestral de seguimiento del plan estratégico sectorial</t>
  </si>
  <si>
    <t xml:space="preserve">En el segundo trimestre de 2024, se realizó la revisión y consolidación del reporte del Plan Estratégico Sectorial con corte a 31 de marzo de 2024, el cual cuenta con un avance para la vigencia 2024 del 50% y un avance acumulado para el cuatrienio del 90%. Dentro de los principales logros se destaca: La implementación de acciones para la organización y fortalecimiento del Observatorio de derechos humanos y conflictividad y del Laboratorio de Innovación Ciudadana "Particilab"; se publicó el artículo "Espacio público y derecho a la ciudad para las mujeres: Construcción de un sistema de información para la toma de decisiones en la ciudad de Bogotá", en la revista de la Universidad Nacional; se adelantó la fase alistamiento para la presentación del FURAG en las entidades del Sector Gobierno; se formaron 2.994 ciudadanos en capacidades democráticas para la organización y la participación; se entregaron incentivos a 80 organizaciones comunales mediante la implementación de "Puntos Ágora", "Juntas de Colores" y Obras con Saldo Pedagógico, y se realizó seguimiento a la política pública de derechos humanos, entre otros. </t>
  </si>
  <si>
    <t xml:space="preserve">En el tercer trimestre de 2024, se realizó la revisión y consolidación del reporte del Plan Estratégico Sectorial con corte a 30 de junio de 2024, el cual se encuentra publicado en la sección de Transparencia de la página web de la entidad. </t>
  </si>
  <si>
    <t xml:space="preserve">En el cuarto trimestre de 2024, se realizó la revisión y consolidación del reporte del Plan Estratégico Sectorial con corte a 30 de septiembre de 2024, el cual se encuentra publicado en la sección de Transparencia de la página web de la entidad. </t>
  </si>
  <si>
    <t>Se cumplió con el 100,0% de la meta programada para la vigencia.</t>
  </si>
  <si>
    <t xml:space="preserve">Elaborar un informe del nivel de implementación del Modelo Integrado de Planeación y Gestión -MIPG en el Sector Gobierno, a partir de los resultados del FURAG. </t>
  </si>
  <si>
    <t>Informe de implementación del MIPG en el Sector Gobierno</t>
  </si>
  <si>
    <t>Número de informes de implementación del MIPG del Sector Gobierno</t>
  </si>
  <si>
    <t>Suma</t>
  </si>
  <si>
    <t>Informes elaborados</t>
  </si>
  <si>
    <t>Resultados FURAG</t>
  </si>
  <si>
    <t>No programada</t>
  </si>
  <si>
    <t xml:space="preserve">Meta no programada </t>
  </si>
  <si>
    <t>Meta no programada</t>
  </si>
  <si>
    <t>No programada para el periodo.</t>
  </si>
  <si>
    <t xml:space="preserve">Se elaboró informe el nivel de implementación del Modelo Integrado de Planeación y Gestión -MIPG en el Sector Gobierno, a partir de los resultados del FURAG. </t>
  </si>
  <si>
    <t>3</t>
  </si>
  <si>
    <t>Implementar la primera versión de un instrumento de seguimiento a la implementación de la políticas públicas del sector y en las que la SDG tiene productos asignados</t>
  </si>
  <si>
    <t>Retadora (mejora)</t>
  </si>
  <si>
    <t>Instrumento de seguimiento implementado</t>
  </si>
  <si>
    <t>Instrumento de seguimiento estructurado</t>
  </si>
  <si>
    <t>Creciente</t>
  </si>
  <si>
    <t>Instrumento estructurado</t>
  </si>
  <si>
    <t>Documento de estructuración de instrumento</t>
  </si>
  <si>
    <t>Intranet</t>
  </si>
  <si>
    <t>Oficina Asesora de Planeación - Equipo de políticas públicas</t>
  </si>
  <si>
    <t>Se realizo la  consolidación de la información de las Políticas Públicas del sector y en las que la SDG tiene productos asignados y  de manera conjunta con el equipo de Gestión del Conocimiento se trabajó en  el diseño de 2 instrumentos denominados 1 tablero de control para las Políticas Públicas: En este se pretende exponer  el avance  en la implementación de las Políticas Públicas y 2. tablero de control para ODS: En este tablero se presentan los ODS y las metas  asociadas a los indicadores de cada una de las Políticas Públicas, este instrumento ya se encuentra publicado en el Sistema de Gestión de la entidad.</t>
  </si>
  <si>
    <t>https://www.gobiernobogota.gov.co/transparencia/informacion-especifica-grupos-interes/informacion-otros-grupos-interes/tablero-alineacion-ods-politicas</t>
  </si>
  <si>
    <t xml:space="preserve">
No se aporta evidencia.</t>
  </si>
  <si>
    <t>Se cumplió con el 50,0% de la meta programada para la vigencia.</t>
  </si>
  <si>
    <t>4</t>
  </si>
  <si>
    <t>Publicar dos (2) informes sobre el estado de las políticas públicas que lidera el Sector Gobierno con el fin de medir la eficacia de la planeación del sector</t>
  </si>
  <si>
    <t>Informes del estado de las políticas públicas del Sector Gobierno publicados</t>
  </si>
  <si>
    <t>Número de informes del estado de las políticas públicas publicados</t>
  </si>
  <si>
    <t>2 informes publicados</t>
  </si>
  <si>
    <t>Archivo Gestión OAP</t>
  </si>
  <si>
    <t>Se elaboró y publicó el informe sobre el estado de las políticas públicas que lidera el Sector Gobierno con el fin de medir la eficacia de la planeación del sector</t>
  </si>
  <si>
    <t>Informe del estado de las políticas públicas del Sector Gobierno publicado</t>
  </si>
  <si>
    <t>Debido al cambio del cronograma de seguimiento de las Políticas Públcas emitido por la SDP,  el informe se realizara en el IV TRM  del 2024.</t>
  </si>
  <si>
    <t>Dados los cambios el los lineamiento de seguiiento de políticas públicas de la SDP y la armonización de los planes de desarrollo, dado el cambio de administración. La información requerida para la elaboración de informa fue recolectada y analizada durante el segundo semestre del año, una vez realizado esto se procedio a publicarlo en la página Web Institucional en el enlace relacionado.</t>
  </si>
  <si>
    <t>Informe del estado de las políticas públicas del Sector Gobierno publicado.
La evidencia cargada no corresponde con el entregable referenciado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</si>
  <si>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</si>
  <si>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</si>
  <si>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</si>
  <si>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</si>
  <si>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</si>
  <si>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</si>
  <si>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</si>
  <si>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2023</t>
  </si>
  <si>
    <t>Constante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</si>
  <si>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</si>
  <si>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</si>
  <si>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</si>
  <si>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Oficina Asesora de Planeación (Calificación 100%)
Consumo de papel: Reporte hasta el mes de junio de 2024.
Participación: Cultura Ambiental: 8 personas; Socialicación medidas de ahorro agua y energía: 16 personas
Semana ambiental: Participaron 7 personas. 
Recepción campaña puesto a puesto: Se otorga a todas las dependencias un puntaje de 10 puntos como máximo por su excelente recepeción en las campañas y socializaciones realizadas puesto a puesto.</t>
  </si>
  <si>
    <t>Reporte meta ambiental de la OAP</t>
  </si>
  <si>
    <t xml:space="preserve">Oficina Asesora de Planeación: Calificación 87%
Consumo de papel: Se presentó reporte hasta el mes de diciembre de 2024.     
Participación: Participaron 6 personas en generalidades del Sistema de Gestión Ambiental y 3 en la socialización de la estrategia de Cero Papel.
Curso gestión ambiental: Realizaron el curso 21 personas de la dependencia de un total de 35 funcionarios de planta y contratistas. </t>
  </si>
  <si>
    <t xml:space="preserve">Reporte meta ambiental del Equipo ambiental </t>
  </si>
  <si>
    <t xml:space="preserve">Oficina Asesora de Planeación dio cumplimiento al  100% en la vigencia 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</si>
  <si>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</si>
  <si>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</si>
  <si>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</si>
  <si>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</si>
  <si>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</si>
  <si>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</si>
  <si>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</si>
  <si>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 xml:space="preserve">No programada </t>
  </si>
  <si>
    <t xml:space="preserve">El proceso dio cumplimiento a la meta establecida </t>
  </si>
  <si>
    <t xml:space="preserve">Listado maestro de documentos </t>
  </si>
  <si>
    <t>Meta cumplida  al 100%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</si>
  <si>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</si>
  <si>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</si>
  <si>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</si>
  <si>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</si>
  <si>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</si>
  <si>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</t>
  </si>
  <si>
    <t>Líder del proceso</t>
  </si>
  <si>
    <t>https://gobiernobogota-my.sharepoint.com/:f:/g/personal/miguel_cardozo_gobiernobogota_gov_co/EptXsRm30NlPsKB9qza2J14BJOlV64SN6Hh7qcN0JGA4tg?e=h0ZgeL</t>
  </si>
  <si>
    <t xml:space="preserve">PPT , registro de asitencia , fotografico </t>
  </si>
  <si>
    <t xml:space="preserve">listado de asistencia y registro </t>
  </si>
  <si>
    <t xml:space="preserve">Meta cumplida al 100% 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</si>
  <si>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</si>
  <si>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</si>
  <si>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</si>
  <si>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</si>
  <si>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</si>
  <si>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</si>
  <si>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</si>
  <si>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</si>
  <si>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
Reporte: SGI</t>
  </si>
  <si>
    <t>El proceso cumplió con la atención del 100% de requerimientos ciudadanos asignados a 31 de diciembre de 2023, registrados y tipificados como Derechos de Petición en el aplicativo Bogotá te Escucha y gestor documental ORFEO.</t>
  </si>
  <si>
    <t>Reporte de peticiones ciudadanas gestionadas  (con respuesta definitiva o traslado por competencia) Memorando  20244600114073</t>
  </si>
  <si>
    <t>T5</t>
  </si>
  <si>
    <t>Gestionar oportunamente el 100% de los requerimientos  que se tipifiquen como derecho de petición ciudadano en los aplicativos Bogotá Te Escucha y  ORFEO, que  sean asignados a las dependencias de Nivel Central durante la vigencia 2024.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</si>
  <si>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</si>
  <si>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</si>
  <si>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</si>
  <si>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</si>
  <si>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</si>
  <si>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>El proceso cumplió oportunamente con la atención de 5 requerimientos registrados y tipificados como Derechos de Petición en el aplicativo Bogotá te Escucha y gestor documental ORFEO durante la vigencia 2024.</t>
  </si>
  <si>
    <t>Reporte de peticiones ciudadanas gestionadas (con respuesta definitiva o traslado por competencia) Memorando 20244600126503</t>
  </si>
  <si>
    <t xml:space="preserve">El proceso cumplio con la meta establecida </t>
  </si>
  <si>
    <t>Respuesta a requerimientos ciudadanos Radicado No. 20244600214423 de la Oficina de atencion a la ciudadania</t>
  </si>
  <si>
    <t>Radicado No. 20254600001173
Fecha: 03-01-2025</t>
  </si>
  <si>
    <t>El proceso cumplió oportunamente con la atención de todos los requerimientos registrados y tipificados como Derechos de Petición en el aplicativo Bogotá te Escucha y gestor documental ORFEO durante la vigencia 2024.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</si>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</sst>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sz val="11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1" fillId="9" borderId="0" xfId="0" applyFont="1" applyFill="1" applyAlignment="1">
      <alignment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wrapText="1"/>
    </xf>
    <xf numFmtId="9" fontId="9" fillId="3" borderId="1" xfId="0" applyNumberFormat="1" applyFont="1" applyFill="1" applyBorder="1" applyAlignment="1">
      <alignment horizontal="center" wrapText="1"/>
    </xf>
    <xf numFmtId="9" fontId="7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0" fontId="6" fillId="3" borderId="1" xfId="1" applyNumberFormat="1" applyFont="1" applyFill="1" applyBorder="1" applyAlignment="1">
      <alignment horizontal="center" wrapText="1"/>
    </xf>
    <xf numFmtId="10" fontId="6" fillId="3" borderId="1" xfId="0" applyNumberFormat="1" applyFont="1" applyFill="1" applyBorder="1" applyAlignment="1">
      <alignment horizontal="center" wrapText="1"/>
    </xf>
    <xf numFmtId="10" fontId="8" fillId="2" borderId="1" xfId="0" applyNumberFormat="1" applyFont="1" applyFill="1" applyBorder="1" applyAlignment="1">
      <alignment horizontal="center" wrapText="1"/>
    </xf>
    <xf numFmtId="0" fontId="1" fillId="9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9" fontId="6" fillId="3" borderId="1" xfId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1" xfId="1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9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1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9" fontId="15" fillId="9" borderId="1" xfId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justify" vertical="center" wrapText="1"/>
    </xf>
    <xf numFmtId="9" fontId="15" fillId="0" borderId="1" xfId="1" applyFont="1" applyBorder="1" applyAlignment="1">
      <alignment horizontal="justify" vertical="center" wrapText="1"/>
    </xf>
    <xf numFmtId="164" fontId="15" fillId="9" borderId="1" xfId="1" applyNumberFormat="1" applyFont="1" applyFill="1" applyBorder="1" applyAlignment="1">
      <alignment horizontal="justify" vertical="center" wrapText="1"/>
    </xf>
    <xf numFmtId="10" fontId="15" fillId="0" borderId="1" xfId="1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164" fontId="15" fillId="0" borderId="1" xfId="1" applyNumberFormat="1" applyFont="1" applyBorder="1" applyAlignment="1">
      <alignment horizontal="justify" vertical="center" wrapText="1"/>
    </xf>
    <xf numFmtId="10" fontId="15" fillId="0" borderId="1" xfId="1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horizont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4" fillId="9" borderId="1" xfId="0" applyFont="1" applyFill="1" applyBorder="1" applyAlignment="1">
      <alignment horizontal="justify" vertical="center"/>
    </xf>
    <xf numFmtId="0" fontId="3" fillId="9" borderId="1" xfId="0" applyFont="1" applyFill="1" applyBorder="1" applyAlignment="1">
      <alignment horizontal="justify" vertical="center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6"/>
  <sheetViews>
    <sheetView tabSelected="1" topLeftCell="F6" zoomScale="70" zoomScaleNormal="70" workbookViewId="0">
      <selection activeCell="O15" sqref="O15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1" style="1" customWidth="1"/>
    <col min="9" max="9" width="18.42578125" style="1" customWidth="1"/>
    <col min="10" max="10" width="15.85546875" style="1" customWidth="1"/>
    <col min="11" max="11" width="13.7109375" style="35" customWidth="1"/>
    <col min="12" max="12" width="8.5703125" style="35" customWidth="1"/>
    <col min="13" max="13" width="13.5703125" style="35" customWidth="1"/>
    <col min="14" max="14" width="7.28515625" style="35" customWidth="1"/>
    <col min="15" max="15" width="19.28515625" style="35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35" customWidth="1"/>
    <col min="23" max="23" width="40.28515625" style="1" customWidth="1"/>
    <col min="24" max="24" width="18.7109375" style="50" customWidth="1"/>
    <col min="25" max="25" width="17.42578125" style="35" customWidth="1"/>
    <col min="26" max="26" width="21.7109375" style="35" customWidth="1"/>
    <col min="27" max="27" width="16.5703125" style="35" customWidth="1"/>
    <col min="28" max="28" width="33.42578125" style="1" customWidth="1"/>
    <col min="29" max="29" width="16.5703125" style="1" customWidth="1"/>
    <col min="30" max="32" width="16.5703125" style="35" customWidth="1"/>
    <col min="33" max="33" width="43.7109375" style="1" customWidth="1"/>
    <col min="34" max="34" width="16.5703125" style="1" customWidth="1"/>
    <col min="35" max="36" width="22" style="35" customWidth="1"/>
    <col min="37" max="37" width="16.5703125" style="35" customWidth="1"/>
    <col min="38" max="38" width="34.85546875" style="1" customWidth="1"/>
    <col min="39" max="39" width="16.5703125" style="1" customWidth="1"/>
    <col min="40" max="42" width="23" style="35" customWidth="1"/>
    <col min="43" max="43" width="54.85546875" style="1" customWidth="1"/>
    <col min="44" max="16384" width="10.85546875" style="1"/>
  </cols>
  <sheetData>
    <row r="1" spans="1:43" s="22" customFormat="1" ht="70.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8" t="s">
        <v>1</v>
      </c>
      <c r="L1" s="98"/>
      <c r="M1" s="98"/>
      <c r="N1" s="98"/>
      <c r="O1" s="98"/>
      <c r="T1" s="27"/>
      <c r="U1" s="27"/>
      <c r="V1" s="27"/>
      <c r="X1" s="45"/>
      <c r="Y1" s="27"/>
      <c r="Z1" s="27"/>
      <c r="AA1" s="27"/>
      <c r="AD1" s="27"/>
      <c r="AE1" s="27"/>
      <c r="AF1" s="27"/>
      <c r="AI1" s="27"/>
      <c r="AJ1" s="27"/>
      <c r="AK1" s="27"/>
      <c r="AN1" s="27"/>
      <c r="AO1" s="27"/>
      <c r="AP1" s="27"/>
    </row>
    <row r="2" spans="1:43" s="23" customFormat="1" ht="23.45" customHeight="1">
      <c r="A2" s="100" t="s">
        <v>2</v>
      </c>
      <c r="B2" s="101"/>
      <c r="C2" s="101"/>
      <c r="D2" s="101"/>
      <c r="E2" s="101"/>
      <c r="F2" s="101"/>
      <c r="G2" s="101"/>
      <c r="H2" s="101"/>
      <c r="I2" s="101"/>
      <c r="J2" s="101"/>
      <c r="K2" s="26"/>
      <c r="L2" s="26"/>
      <c r="M2" s="26"/>
      <c r="N2" s="26"/>
      <c r="O2" s="26"/>
      <c r="T2" s="38"/>
      <c r="U2" s="38"/>
      <c r="V2" s="38"/>
      <c r="X2" s="44"/>
      <c r="Y2" s="38"/>
      <c r="Z2" s="38"/>
      <c r="AA2" s="38"/>
      <c r="AD2" s="38"/>
      <c r="AE2" s="38"/>
      <c r="AF2" s="38"/>
      <c r="AI2" s="38"/>
      <c r="AJ2" s="38"/>
      <c r="AK2" s="38"/>
      <c r="AN2" s="38"/>
      <c r="AO2" s="38"/>
      <c r="AP2" s="38"/>
    </row>
    <row r="3" spans="1:43" s="22" customFormat="1">
      <c r="K3" s="27"/>
      <c r="L3" s="27"/>
      <c r="M3" s="27"/>
      <c r="N3" s="27"/>
      <c r="O3" s="27"/>
      <c r="T3" s="27"/>
      <c r="U3" s="27"/>
      <c r="V3" s="27"/>
      <c r="X3" s="45"/>
      <c r="Y3" s="27"/>
      <c r="Z3" s="27"/>
      <c r="AA3" s="27"/>
      <c r="AD3" s="27"/>
      <c r="AE3" s="27"/>
      <c r="AF3" s="27"/>
      <c r="AI3" s="27"/>
      <c r="AJ3" s="27"/>
      <c r="AK3" s="27"/>
      <c r="AN3" s="27"/>
      <c r="AO3" s="27"/>
      <c r="AP3" s="27"/>
    </row>
    <row r="4" spans="1:43" s="22" customFormat="1" ht="15" customHeight="1">
      <c r="A4" s="107" t="s">
        <v>3</v>
      </c>
      <c r="B4" s="107"/>
      <c r="C4" s="108" t="s">
        <v>4</v>
      </c>
      <c r="D4" s="108"/>
      <c r="E4" s="89" t="s">
        <v>5</v>
      </c>
      <c r="F4" s="89"/>
      <c r="G4" s="89"/>
      <c r="H4" s="89"/>
      <c r="I4" s="89"/>
      <c r="J4" s="90"/>
      <c r="K4" s="27"/>
      <c r="L4" s="27"/>
      <c r="M4" s="27"/>
      <c r="N4" s="27"/>
      <c r="O4" s="27"/>
      <c r="T4" s="27"/>
      <c r="U4" s="27"/>
      <c r="V4" s="27"/>
      <c r="X4" s="45"/>
      <c r="Y4" s="27"/>
      <c r="Z4" s="27"/>
      <c r="AA4" s="27"/>
      <c r="AD4" s="27"/>
      <c r="AE4" s="27"/>
      <c r="AF4" s="27"/>
      <c r="AI4" s="27"/>
      <c r="AJ4" s="27"/>
      <c r="AK4" s="27"/>
      <c r="AN4" s="27"/>
      <c r="AO4" s="27"/>
      <c r="AP4" s="27"/>
    </row>
    <row r="5" spans="1:43" s="22" customFormat="1" ht="16.5">
      <c r="A5" s="107"/>
      <c r="B5" s="107"/>
      <c r="C5" s="108"/>
      <c r="D5" s="108"/>
      <c r="E5" s="81" t="s">
        <v>6</v>
      </c>
      <c r="F5" s="2" t="s">
        <v>7</v>
      </c>
      <c r="G5" s="91" t="s">
        <v>8</v>
      </c>
      <c r="H5" s="89"/>
      <c r="I5" s="89"/>
      <c r="J5" s="90"/>
      <c r="K5" s="27"/>
      <c r="L5" s="27"/>
      <c r="M5" s="27"/>
      <c r="N5" s="27"/>
      <c r="O5" s="27"/>
      <c r="T5" s="27"/>
      <c r="U5" s="27"/>
      <c r="V5" s="27"/>
      <c r="X5" s="45"/>
      <c r="Y5" s="27"/>
      <c r="Z5" s="27"/>
      <c r="AA5" s="27"/>
      <c r="AD5" s="27"/>
      <c r="AE5" s="27"/>
      <c r="AF5" s="27"/>
      <c r="AI5" s="27"/>
      <c r="AJ5" s="27"/>
      <c r="AK5" s="27"/>
      <c r="AN5" s="27"/>
      <c r="AO5" s="27"/>
      <c r="AP5" s="27"/>
    </row>
    <row r="6" spans="1:43" s="22" customFormat="1" ht="16.5">
      <c r="A6" s="107"/>
      <c r="B6" s="107"/>
      <c r="C6" s="108"/>
      <c r="D6" s="108"/>
      <c r="E6" s="82">
        <v>1</v>
      </c>
      <c r="F6" s="24" t="s">
        <v>9</v>
      </c>
      <c r="G6" s="92" t="s">
        <v>10</v>
      </c>
      <c r="H6" s="92"/>
      <c r="I6" s="92"/>
      <c r="J6" s="92"/>
      <c r="K6" s="27"/>
      <c r="L6" s="27"/>
      <c r="M6" s="27"/>
      <c r="N6" s="27"/>
      <c r="O6" s="27"/>
      <c r="T6" s="27"/>
      <c r="U6" s="27"/>
      <c r="V6" s="27"/>
      <c r="X6" s="45"/>
      <c r="Y6" s="27"/>
      <c r="Z6" s="27"/>
      <c r="AA6" s="27"/>
      <c r="AD6" s="27"/>
      <c r="AE6" s="27"/>
      <c r="AF6" s="27"/>
      <c r="AI6" s="27"/>
      <c r="AJ6" s="27"/>
      <c r="AK6" s="27"/>
      <c r="AN6" s="27"/>
      <c r="AO6" s="27"/>
      <c r="AP6" s="27"/>
    </row>
    <row r="7" spans="1:43" s="22" customFormat="1" ht="51.75" customHeight="1">
      <c r="A7" s="107"/>
      <c r="B7" s="107"/>
      <c r="C7" s="108"/>
      <c r="D7" s="108"/>
      <c r="E7" s="83">
        <v>2</v>
      </c>
      <c r="F7" s="15" t="s">
        <v>11</v>
      </c>
      <c r="G7" s="93" t="s">
        <v>12</v>
      </c>
      <c r="H7" s="93"/>
      <c r="I7" s="93"/>
      <c r="J7" s="93"/>
      <c r="K7" s="27"/>
      <c r="L7" s="27"/>
      <c r="M7" s="27"/>
      <c r="N7" s="27"/>
      <c r="O7" s="27"/>
      <c r="T7" s="27"/>
      <c r="U7" s="27"/>
      <c r="V7" s="27"/>
      <c r="X7" s="45"/>
      <c r="Y7" s="27"/>
      <c r="Z7" s="27"/>
      <c r="AA7" s="27"/>
      <c r="AD7" s="27"/>
      <c r="AE7" s="27"/>
      <c r="AF7" s="27"/>
      <c r="AI7" s="27"/>
      <c r="AJ7" s="27"/>
      <c r="AK7" s="27"/>
      <c r="AN7" s="27"/>
      <c r="AO7" s="27"/>
      <c r="AP7" s="27"/>
    </row>
    <row r="8" spans="1:43" s="22" customFormat="1" ht="51.75" customHeight="1">
      <c r="A8" s="107"/>
      <c r="B8" s="107"/>
      <c r="C8" s="108"/>
      <c r="D8" s="108"/>
      <c r="E8" s="83">
        <v>3</v>
      </c>
      <c r="F8" s="15" t="s">
        <v>13</v>
      </c>
      <c r="G8" s="104" t="s">
        <v>14</v>
      </c>
      <c r="H8" s="105"/>
      <c r="I8" s="105"/>
      <c r="J8" s="106"/>
      <c r="K8" s="27"/>
      <c r="L8" s="27"/>
      <c r="M8" s="27"/>
      <c r="N8" s="27"/>
      <c r="O8" s="27"/>
      <c r="T8" s="27"/>
      <c r="U8" s="27"/>
      <c r="V8" s="27"/>
      <c r="X8" s="45"/>
      <c r="Y8" s="27"/>
      <c r="Z8" s="27"/>
      <c r="AA8" s="27"/>
      <c r="AD8" s="27"/>
      <c r="AE8" s="27"/>
      <c r="AF8" s="27"/>
      <c r="AI8" s="27"/>
      <c r="AJ8" s="27"/>
      <c r="AK8" s="27"/>
      <c r="AN8" s="27"/>
      <c r="AO8" s="27"/>
      <c r="AP8" s="27"/>
    </row>
    <row r="9" spans="1:43" s="22" customFormat="1" ht="44.25" customHeight="1">
      <c r="A9" s="107"/>
      <c r="B9" s="107"/>
      <c r="C9" s="108"/>
      <c r="D9" s="108"/>
      <c r="E9" s="82">
        <v>4</v>
      </c>
      <c r="F9" s="24" t="s">
        <v>15</v>
      </c>
      <c r="G9" s="94" t="s">
        <v>16</v>
      </c>
      <c r="H9" s="95"/>
      <c r="I9" s="95"/>
      <c r="J9" s="95"/>
      <c r="K9" s="27"/>
      <c r="L9" s="27"/>
      <c r="M9" s="27"/>
      <c r="N9" s="27"/>
      <c r="O9" s="27"/>
      <c r="T9" s="27"/>
      <c r="U9" s="27"/>
      <c r="V9" s="27"/>
      <c r="X9" s="45"/>
      <c r="Y9" s="27"/>
      <c r="Z9" s="27"/>
      <c r="AA9" s="27"/>
      <c r="AD9" s="27"/>
      <c r="AE9" s="27"/>
      <c r="AF9" s="27"/>
      <c r="AI9" s="27"/>
      <c r="AJ9" s="27"/>
      <c r="AK9" s="27"/>
      <c r="AN9" s="27"/>
      <c r="AO9" s="27"/>
      <c r="AP9" s="27"/>
    </row>
    <row r="10" spans="1:43" s="22" customFormat="1" ht="51" customHeight="1">
      <c r="A10" s="107"/>
      <c r="B10" s="107"/>
      <c r="C10" s="108"/>
      <c r="D10" s="108"/>
      <c r="E10" s="82">
        <v>5</v>
      </c>
      <c r="F10" s="24" t="s">
        <v>17</v>
      </c>
      <c r="G10" s="102" t="s">
        <v>18</v>
      </c>
      <c r="H10" s="103"/>
      <c r="I10" s="103"/>
      <c r="J10" s="103"/>
      <c r="K10" s="27"/>
      <c r="L10" s="27"/>
      <c r="M10" s="27"/>
      <c r="N10" s="27"/>
      <c r="O10" s="27"/>
      <c r="T10" s="27"/>
      <c r="U10" s="27"/>
      <c r="V10" s="27"/>
      <c r="X10" s="45"/>
      <c r="Y10" s="27"/>
      <c r="Z10" s="27"/>
      <c r="AA10" s="27"/>
      <c r="AD10" s="27"/>
      <c r="AE10" s="27"/>
      <c r="AF10" s="27"/>
      <c r="AI10" s="27"/>
      <c r="AJ10" s="27"/>
      <c r="AK10" s="27"/>
      <c r="AN10" s="27"/>
      <c r="AO10" s="27"/>
      <c r="AP10" s="27"/>
    </row>
    <row r="11" spans="1:43" s="22" customFormat="1">
      <c r="K11" s="27"/>
      <c r="L11" s="27"/>
      <c r="M11" s="27"/>
      <c r="N11" s="27"/>
      <c r="O11" s="27"/>
      <c r="T11" s="27"/>
      <c r="U11" s="27"/>
      <c r="V11" s="27"/>
      <c r="X11" s="45"/>
      <c r="Y11" s="27"/>
      <c r="Z11" s="27"/>
      <c r="AA11" s="27"/>
      <c r="AD11" s="27"/>
      <c r="AE11" s="27"/>
      <c r="AF11" s="27"/>
      <c r="AI11" s="27"/>
      <c r="AJ11" s="27"/>
      <c r="AK11" s="27"/>
      <c r="AN11" s="27"/>
      <c r="AO11" s="27"/>
      <c r="AP11" s="27"/>
    </row>
    <row r="12" spans="1:43" ht="14.45" customHeight="1">
      <c r="A12" s="88" t="s">
        <v>19</v>
      </c>
      <c r="B12" s="88"/>
      <c r="C12" s="88" t="s">
        <v>20</v>
      </c>
      <c r="D12" s="88"/>
      <c r="E12" s="88"/>
      <c r="F12" s="99" t="s">
        <v>21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88" t="s">
        <v>22</v>
      </c>
      <c r="R12" s="88"/>
      <c r="S12" s="88"/>
      <c r="T12" s="109" t="s">
        <v>23</v>
      </c>
      <c r="U12" s="110"/>
      <c r="V12" s="110"/>
      <c r="W12" s="110"/>
      <c r="X12" s="111"/>
      <c r="Y12" s="115" t="s">
        <v>24</v>
      </c>
      <c r="Z12" s="116"/>
      <c r="AA12" s="116"/>
      <c r="AB12" s="116"/>
      <c r="AC12" s="117"/>
      <c r="AD12" s="121" t="s">
        <v>25</v>
      </c>
      <c r="AE12" s="122"/>
      <c r="AF12" s="122"/>
      <c r="AG12" s="122"/>
      <c r="AH12" s="123"/>
      <c r="AI12" s="127" t="s">
        <v>26</v>
      </c>
      <c r="AJ12" s="128"/>
      <c r="AK12" s="128"/>
      <c r="AL12" s="128"/>
      <c r="AM12" s="129"/>
      <c r="AN12" s="133" t="s">
        <v>27</v>
      </c>
      <c r="AO12" s="134"/>
      <c r="AP12" s="134"/>
      <c r="AQ12" s="135"/>
    </row>
    <row r="13" spans="1:43" ht="14.45" customHeight="1">
      <c r="A13" s="88"/>
      <c r="B13" s="88"/>
      <c r="C13" s="88"/>
      <c r="D13" s="88"/>
      <c r="E13" s="88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88"/>
      <c r="R13" s="88"/>
      <c r="S13" s="88"/>
      <c r="T13" s="112"/>
      <c r="U13" s="113"/>
      <c r="V13" s="113"/>
      <c r="W13" s="113"/>
      <c r="X13" s="114"/>
      <c r="Y13" s="118"/>
      <c r="Z13" s="119"/>
      <c r="AA13" s="119"/>
      <c r="AB13" s="119"/>
      <c r="AC13" s="120"/>
      <c r="AD13" s="124"/>
      <c r="AE13" s="125"/>
      <c r="AF13" s="125"/>
      <c r="AG13" s="125"/>
      <c r="AH13" s="126"/>
      <c r="AI13" s="130"/>
      <c r="AJ13" s="131"/>
      <c r="AK13" s="131"/>
      <c r="AL13" s="131"/>
      <c r="AM13" s="132"/>
      <c r="AN13" s="136"/>
      <c r="AO13" s="137"/>
      <c r="AP13" s="137"/>
      <c r="AQ13" s="138"/>
    </row>
    <row r="14" spans="1:43" ht="45">
      <c r="A14" s="2" t="s">
        <v>28</v>
      </c>
      <c r="B14" s="2" t="s">
        <v>29</v>
      </c>
      <c r="C14" s="2" t="s">
        <v>30</v>
      </c>
      <c r="D14" s="2" t="s">
        <v>31</v>
      </c>
      <c r="E14" s="2" t="s">
        <v>32</v>
      </c>
      <c r="F14" s="13" t="s">
        <v>33</v>
      </c>
      <c r="G14" s="13" t="s">
        <v>34</v>
      </c>
      <c r="H14" s="13" t="s">
        <v>35</v>
      </c>
      <c r="I14" s="13" t="s">
        <v>36</v>
      </c>
      <c r="J14" s="13" t="s">
        <v>37</v>
      </c>
      <c r="K14" s="13" t="s">
        <v>38</v>
      </c>
      <c r="L14" s="13" t="s">
        <v>39</v>
      </c>
      <c r="M14" s="13" t="s">
        <v>40</v>
      </c>
      <c r="N14" s="13" t="s">
        <v>41</v>
      </c>
      <c r="O14" s="13" t="s">
        <v>42</v>
      </c>
      <c r="P14" s="13" t="s">
        <v>43</v>
      </c>
      <c r="Q14" s="2" t="s">
        <v>44</v>
      </c>
      <c r="R14" s="2" t="s">
        <v>45</v>
      </c>
      <c r="S14" s="2" t="s">
        <v>46</v>
      </c>
      <c r="T14" s="3" t="s">
        <v>47</v>
      </c>
      <c r="U14" s="3" t="s">
        <v>48</v>
      </c>
      <c r="V14" s="3" t="s">
        <v>49</v>
      </c>
      <c r="W14" s="3" t="s">
        <v>50</v>
      </c>
      <c r="X14" s="46" t="s">
        <v>51</v>
      </c>
      <c r="Y14" s="16" t="s">
        <v>47</v>
      </c>
      <c r="Z14" s="16" t="s">
        <v>48</v>
      </c>
      <c r="AA14" s="16" t="s">
        <v>49</v>
      </c>
      <c r="AB14" s="16" t="s">
        <v>50</v>
      </c>
      <c r="AC14" s="16" t="s">
        <v>51</v>
      </c>
      <c r="AD14" s="17" t="s">
        <v>47</v>
      </c>
      <c r="AE14" s="17" t="s">
        <v>48</v>
      </c>
      <c r="AF14" s="17" t="s">
        <v>49</v>
      </c>
      <c r="AG14" s="17" t="s">
        <v>50</v>
      </c>
      <c r="AH14" s="17" t="s">
        <v>51</v>
      </c>
      <c r="AI14" s="18" t="s">
        <v>47</v>
      </c>
      <c r="AJ14" s="18" t="s">
        <v>48</v>
      </c>
      <c r="AK14" s="18" t="s">
        <v>49</v>
      </c>
      <c r="AL14" s="18" t="s">
        <v>50</v>
      </c>
      <c r="AM14" s="18" t="s">
        <v>51</v>
      </c>
      <c r="AN14" s="4" t="s">
        <v>47</v>
      </c>
      <c r="AO14" s="4" t="s">
        <v>48</v>
      </c>
      <c r="AP14" s="4" t="s">
        <v>49</v>
      </c>
      <c r="AQ14" s="4" t="s">
        <v>50</v>
      </c>
    </row>
    <row r="15" spans="1:43" s="20" customFormat="1" ht="150">
      <c r="A15" s="15">
        <v>1</v>
      </c>
      <c r="B15" s="14" t="s">
        <v>52</v>
      </c>
      <c r="C15" s="19">
        <v>1</v>
      </c>
      <c r="D15" s="14" t="s">
        <v>53</v>
      </c>
      <c r="E15" s="14" t="s">
        <v>54</v>
      </c>
      <c r="F15" s="14" t="s">
        <v>55</v>
      </c>
      <c r="G15" s="14" t="s">
        <v>56</v>
      </c>
      <c r="H15" s="21">
        <v>1</v>
      </c>
      <c r="I15" s="14" t="s">
        <v>57</v>
      </c>
      <c r="J15" s="14" t="s">
        <v>55</v>
      </c>
      <c r="K15" s="28">
        <v>1</v>
      </c>
      <c r="L15" s="28">
        <v>1</v>
      </c>
      <c r="M15" s="28">
        <v>1</v>
      </c>
      <c r="N15" s="28">
        <v>1</v>
      </c>
      <c r="O15" s="29">
        <v>1</v>
      </c>
      <c r="P15" s="25" t="s">
        <v>58</v>
      </c>
      <c r="Q15" s="25" t="s">
        <v>59</v>
      </c>
      <c r="R15" s="14" t="s">
        <v>60</v>
      </c>
      <c r="S15" s="14" t="s">
        <v>61</v>
      </c>
      <c r="T15" s="53">
        <f t="shared" ref="T15:T18" si="0">K15</f>
        <v>1</v>
      </c>
      <c r="U15" s="51">
        <v>1</v>
      </c>
      <c r="V15" s="52">
        <f>IF(U15/T15&gt;100%,100%,U15/T15)</f>
        <v>1</v>
      </c>
      <c r="W15" s="14" t="s">
        <v>62</v>
      </c>
      <c r="X15" s="25" t="s">
        <v>63</v>
      </c>
      <c r="Y15" s="51">
        <f t="shared" ref="Y15:Y18" si="1">L15</f>
        <v>1</v>
      </c>
      <c r="Z15" s="51">
        <v>1</v>
      </c>
      <c r="AA15" s="52">
        <f>IF(Z15/Y15&gt;100%,100%,Z15/Y15)</f>
        <v>1</v>
      </c>
      <c r="AB15" s="14" t="s">
        <v>64</v>
      </c>
      <c r="AC15" s="25" t="s">
        <v>63</v>
      </c>
      <c r="AD15" s="53">
        <f t="shared" ref="AD15:AD18" si="2">M15</f>
        <v>1</v>
      </c>
      <c r="AE15" s="80">
        <v>1</v>
      </c>
      <c r="AF15" s="52">
        <f>IF(AE15/AD15&gt;100%,100%,AE15/AD15)</f>
        <v>1</v>
      </c>
      <c r="AG15" s="14" t="s">
        <v>65</v>
      </c>
      <c r="AH15" s="14" t="s">
        <v>63</v>
      </c>
      <c r="AI15" s="84">
        <f t="shared" ref="AI15:AI18" si="3">N15</f>
        <v>1</v>
      </c>
      <c r="AJ15" s="80">
        <v>1</v>
      </c>
      <c r="AK15" s="52">
        <f>IF(AJ15/AI15&gt;100%,100%,AJ15/AI15)</f>
        <v>1</v>
      </c>
      <c r="AL15" s="85" t="s">
        <v>66</v>
      </c>
      <c r="AM15" s="25" t="s">
        <v>59</v>
      </c>
      <c r="AN15" s="53">
        <f t="shared" ref="AN15:AN18" si="4">O15</f>
        <v>1</v>
      </c>
      <c r="AO15" s="51">
        <f>AVERAGE(U15,Z15,AE15,AJ15)</f>
        <v>1</v>
      </c>
      <c r="AP15" s="52">
        <f>IF(AO15/AN15&gt;100%,100%,AO15/AN15)</f>
        <v>1</v>
      </c>
      <c r="AQ15" s="14" t="s">
        <v>67</v>
      </c>
    </row>
    <row r="16" spans="1:43" s="20" customFormat="1" ht="150">
      <c r="A16" s="15">
        <v>1</v>
      </c>
      <c r="B16" s="14" t="s">
        <v>52</v>
      </c>
      <c r="C16" s="19">
        <v>2</v>
      </c>
      <c r="D16" s="39" t="s">
        <v>68</v>
      </c>
      <c r="E16" s="14" t="s">
        <v>54</v>
      </c>
      <c r="F16" s="14" t="s">
        <v>69</v>
      </c>
      <c r="G16" s="14" t="s">
        <v>70</v>
      </c>
      <c r="H16" s="14">
        <v>1</v>
      </c>
      <c r="I16" s="14" t="s">
        <v>71</v>
      </c>
      <c r="J16" s="14" t="s">
        <v>72</v>
      </c>
      <c r="K16" s="30">
        <v>0</v>
      </c>
      <c r="L16" s="30">
        <v>0</v>
      </c>
      <c r="M16" s="30">
        <v>0</v>
      </c>
      <c r="N16" s="30">
        <v>1</v>
      </c>
      <c r="O16" s="31">
        <v>1</v>
      </c>
      <c r="P16" s="25" t="s">
        <v>58</v>
      </c>
      <c r="Q16" s="14" t="s">
        <v>69</v>
      </c>
      <c r="R16" s="14" t="s">
        <v>73</v>
      </c>
      <c r="S16" s="14" t="s">
        <v>61</v>
      </c>
      <c r="T16" s="36" t="s">
        <v>74</v>
      </c>
      <c r="U16" s="36" t="s">
        <v>74</v>
      </c>
      <c r="V16" s="36" t="s">
        <v>74</v>
      </c>
      <c r="W16" s="36" t="s">
        <v>74</v>
      </c>
      <c r="X16" s="36" t="s">
        <v>74</v>
      </c>
      <c r="Y16" s="36">
        <f t="shared" si="1"/>
        <v>0</v>
      </c>
      <c r="Z16" s="15" t="s">
        <v>75</v>
      </c>
      <c r="AA16" s="52" t="s">
        <v>75</v>
      </c>
      <c r="AB16" s="40" t="s">
        <v>75</v>
      </c>
      <c r="AC16" s="40" t="s">
        <v>76</v>
      </c>
      <c r="AD16" s="36">
        <f t="shared" si="2"/>
        <v>0</v>
      </c>
      <c r="AE16" s="15" t="s">
        <v>75</v>
      </c>
      <c r="AF16" s="52" t="s">
        <v>75</v>
      </c>
      <c r="AG16" s="14" t="s">
        <v>77</v>
      </c>
      <c r="AH16" s="14" t="s">
        <v>77</v>
      </c>
      <c r="AI16" s="36">
        <f t="shared" si="3"/>
        <v>1</v>
      </c>
      <c r="AJ16" s="15">
        <v>1</v>
      </c>
      <c r="AK16" s="52">
        <f t="shared" ref="AK16:AK24" si="5">IF(AJ16/AI16&gt;100%,100%,AJ16/AI16)</f>
        <v>1</v>
      </c>
      <c r="AL16" s="14" t="s">
        <v>78</v>
      </c>
      <c r="AM16" s="14" t="s">
        <v>69</v>
      </c>
      <c r="AN16" s="15">
        <f t="shared" si="4"/>
        <v>1</v>
      </c>
      <c r="AO16" s="51">
        <f>SUM(U16,Z16,AE16,AJ16)</f>
        <v>1</v>
      </c>
      <c r="AP16" s="52">
        <f>IF(AO16/AN16&gt;100%,100%,AO16/AN16)</f>
        <v>1</v>
      </c>
      <c r="AQ16" s="14" t="s">
        <v>67</v>
      </c>
    </row>
    <row r="17" spans="1:43" s="20" customFormat="1" ht="249">
      <c r="A17" s="15">
        <v>1</v>
      </c>
      <c r="B17" s="14" t="s">
        <v>52</v>
      </c>
      <c r="C17" s="19" t="s">
        <v>79</v>
      </c>
      <c r="D17" s="39" t="s">
        <v>80</v>
      </c>
      <c r="E17" s="14" t="s">
        <v>81</v>
      </c>
      <c r="F17" s="14" t="s">
        <v>82</v>
      </c>
      <c r="G17" s="14" t="s">
        <v>83</v>
      </c>
      <c r="H17" s="14">
        <v>0</v>
      </c>
      <c r="I17" s="14" t="s">
        <v>84</v>
      </c>
      <c r="J17" s="14" t="s">
        <v>85</v>
      </c>
      <c r="K17" s="36">
        <v>0</v>
      </c>
      <c r="L17" s="36">
        <v>0</v>
      </c>
      <c r="M17" s="54">
        <v>0.5</v>
      </c>
      <c r="N17" s="36">
        <v>1</v>
      </c>
      <c r="O17" s="36">
        <v>1</v>
      </c>
      <c r="P17" s="14" t="s">
        <v>58</v>
      </c>
      <c r="Q17" s="14" t="s">
        <v>86</v>
      </c>
      <c r="R17" s="14" t="s">
        <v>87</v>
      </c>
      <c r="S17" s="14" t="s">
        <v>88</v>
      </c>
      <c r="T17" s="36" t="s">
        <v>74</v>
      </c>
      <c r="U17" s="36" t="s">
        <v>74</v>
      </c>
      <c r="V17" s="36" t="s">
        <v>74</v>
      </c>
      <c r="W17" s="36" t="s">
        <v>74</v>
      </c>
      <c r="X17" s="36" t="s">
        <v>74</v>
      </c>
      <c r="Y17" s="36">
        <f t="shared" si="1"/>
        <v>0</v>
      </c>
      <c r="Z17" s="15" t="s">
        <v>75</v>
      </c>
      <c r="AA17" s="52" t="s">
        <v>75</v>
      </c>
      <c r="AB17" s="14" t="s">
        <v>75</v>
      </c>
      <c r="AC17" s="14" t="s">
        <v>76</v>
      </c>
      <c r="AD17" s="54">
        <f>M17</f>
        <v>0.5</v>
      </c>
      <c r="AE17" s="15">
        <v>0.5</v>
      </c>
      <c r="AF17" s="52">
        <f t="shared" ref="AF17:AF18" si="6">IF(AE17/AD17&gt;100%,100%,AE17/AD17)</f>
        <v>1</v>
      </c>
      <c r="AG17" s="14" t="s">
        <v>89</v>
      </c>
      <c r="AH17" s="14" t="s">
        <v>90</v>
      </c>
      <c r="AI17" s="36">
        <f t="shared" si="3"/>
        <v>1</v>
      </c>
      <c r="AJ17" s="15">
        <v>0</v>
      </c>
      <c r="AK17" s="87">
        <f t="shared" si="5"/>
        <v>0</v>
      </c>
      <c r="AL17" s="14" t="s">
        <v>91</v>
      </c>
      <c r="AM17" s="14" t="s">
        <v>91</v>
      </c>
      <c r="AN17" s="84">
        <f t="shared" si="4"/>
        <v>1</v>
      </c>
      <c r="AO17" s="51">
        <f>SUM(U17,Z17,AE17,AJ17)</f>
        <v>0.5</v>
      </c>
      <c r="AP17" s="52">
        <f>IF(AO17/AN17&gt;100%,100%,AO17/AN17)</f>
        <v>0.5</v>
      </c>
      <c r="AQ17" s="14" t="s">
        <v>92</v>
      </c>
    </row>
    <row r="18" spans="1:43" s="20" customFormat="1" ht="216">
      <c r="A18" s="15">
        <v>1</v>
      </c>
      <c r="B18" s="14" t="s">
        <v>52</v>
      </c>
      <c r="C18" s="19" t="s">
        <v>93</v>
      </c>
      <c r="D18" s="39" t="s">
        <v>94</v>
      </c>
      <c r="E18" s="14" t="s">
        <v>54</v>
      </c>
      <c r="F18" s="14" t="s">
        <v>95</v>
      </c>
      <c r="G18" s="14" t="s">
        <v>96</v>
      </c>
      <c r="H18" s="21" t="s">
        <v>97</v>
      </c>
      <c r="I18" s="14" t="s">
        <v>71</v>
      </c>
      <c r="J18" s="14" t="s">
        <v>95</v>
      </c>
      <c r="K18" s="36">
        <v>1</v>
      </c>
      <c r="L18" s="36">
        <v>0</v>
      </c>
      <c r="M18" s="37">
        <v>1</v>
      </c>
      <c r="N18" s="37">
        <v>0</v>
      </c>
      <c r="O18" s="36">
        <v>2</v>
      </c>
      <c r="P18" s="14" t="s">
        <v>58</v>
      </c>
      <c r="Q18" s="14" t="s">
        <v>95</v>
      </c>
      <c r="R18" s="14" t="s">
        <v>98</v>
      </c>
      <c r="S18" s="14" t="s">
        <v>88</v>
      </c>
      <c r="T18" s="36">
        <f t="shared" si="0"/>
        <v>1</v>
      </c>
      <c r="U18" s="15">
        <v>1</v>
      </c>
      <c r="V18" s="52">
        <f t="shared" ref="V18" si="7">IF(U18/T18&gt;100%,100%,U18/T18)</f>
        <v>1</v>
      </c>
      <c r="W18" s="39" t="s">
        <v>99</v>
      </c>
      <c r="X18" s="14" t="s">
        <v>100</v>
      </c>
      <c r="Y18" s="36">
        <f t="shared" si="1"/>
        <v>0</v>
      </c>
      <c r="Z18" s="15" t="s">
        <v>75</v>
      </c>
      <c r="AA18" s="52" t="s">
        <v>75</v>
      </c>
      <c r="AB18" s="14" t="s">
        <v>75</v>
      </c>
      <c r="AC18" s="14" t="s">
        <v>76</v>
      </c>
      <c r="AD18" s="36">
        <f t="shared" si="2"/>
        <v>1</v>
      </c>
      <c r="AE18" s="51">
        <v>0</v>
      </c>
      <c r="AF18" s="52">
        <f t="shared" si="6"/>
        <v>0</v>
      </c>
      <c r="AG18" s="14" t="s">
        <v>101</v>
      </c>
      <c r="AH18" s="14"/>
      <c r="AI18" s="14" t="s">
        <v>76</v>
      </c>
      <c r="AJ18" s="15">
        <v>1</v>
      </c>
      <c r="AK18" s="87">
        <f>IFERROR(IF(AJ18/AI18&gt;100%,100%,AJ18/AI18),100%)</f>
        <v>1</v>
      </c>
      <c r="AL18" s="14" t="s">
        <v>102</v>
      </c>
      <c r="AM18" s="14" t="s">
        <v>103</v>
      </c>
      <c r="AN18" s="15">
        <f t="shared" si="4"/>
        <v>2</v>
      </c>
      <c r="AO18" s="15">
        <f t="shared" ref="AO18" si="8">SUM(U18,Z18,AE18,AJ18)</f>
        <v>2</v>
      </c>
      <c r="AP18" s="52">
        <f t="shared" ref="AP18" si="9">IF(AO18/AN18&gt;100%,100%,AO18/AN18)</f>
        <v>1</v>
      </c>
      <c r="AQ18" s="14" t="s">
        <v>67</v>
      </c>
    </row>
    <row r="19" spans="1:43" s="5" customFormat="1" ht="15.75">
      <c r="A19" s="9"/>
      <c r="B19" s="9"/>
      <c r="C19" s="9"/>
      <c r="D19" s="11" t="s">
        <v>104</v>
      </c>
      <c r="E19" s="9"/>
      <c r="F19" s="9"/>
      <c r="G19" s="9"/>
      <c r="H19" s="9"/>
      <c r="I19" s="9"/>
      <c r="J19" s="9"/>
      <c r="K19" s="32"/>
      <c r="L19" s="32"/>
      <c r="M19" s="32"/>
      <c r="N19" s="32"/>
      <c r="O19" s="32"/>
      <c r="P19" s="9"/>
      <c r="Q19" s="9"/>
      <c r="R19" s="9"/>
      <c r="S19" s="9"/>
      <c r="T19" s="32"/>
      <c r="U19" s="32"/>
      <c r="V19" s="41">
        <f>AVERAGE(V15:V18)*80%</f>
        <v>0.8</v>
      </c>
      <c r="W19" s="12"/>
      <c r="X19" s="47"/>
      <c r="Y19" s="32"/>
      <c r="Z19" s="32"/>
      <c r="AA19" s="41">
        <f>AVERAGE(AA15:AA18)*80%</f>
        <v>0.8</v>
      </c>
      <c r="AB19" s="12"/>
      <c r="AC19" s="12"/>
      <c r="AD19" s="32"/>
      <c r="AE19" s="32"/>
      <c r="AF19" s="41">
        <f>AVERAGE(AF15:AF18)*80%</f>
        <v>0.53333333333333333</v>
      </c>
      <c r="AG19" s="12"/>
      <c r="AH19" s="12"/>
      <c r="AI19" s="32"/>
      <c r="AJ19" s="32"/>
      <c r="AK19" s="41">
        <f>AVERAGE(AK15:AK18)*80%</f>
        <v>0.60000000000000009</v>
      </c>
      <c r="AL19" s="9"/>
      <c r="AM19" s="9"/>
      <c r="AN19" s="32"/>
      <c r="AO19" s="32"/>
      <c r="AP19" s="41">
        <f>AVERAGE(AP15:AP18)*80%</f>
        <v>0.70000000000000007</v>
      </c>
      <c r="AQ19" s="9"/>
    </row>
    <row r="20" spans="1:43" s="66" customFormat="1" ht="249">
      <c r="A20" s="55">
        <v>7</v>
      </c>
      <c r="B20" s="56" t="s">
        <v>105</v>
      </c>
      <c r="C20" s="55" t="s">
        <v>106</v>
      </c>
      <c r="D20" s="56" t="s">
        <v>107</v>
      </c>
      <c r="E20" s="56" t="s">
        <v>108</v>
      </c>
      <c r="F20" s="56" t="s">
        <v>109</v>
      </c>
      <c r="G20" s="56" t="s">
        <v>110</v>
      </c>
      <c r="H20" s="57" t="s">
        <v>111</v>
      </c>
      <c r="I20" s="58" t="s">
        <v>112</v>
      </c>
      <c r="J20" s="56" t="s">
        <v>109</v>
      </c>
      <c r="K20" s="59" t="s">
        <v>74</v>
      </c>
      <c r="L20" s="59">
        <v>0.8</v>
      </c>
      <c r="M20" s="59" t="s">
        <v>74</v>
      </c>
      <c r="N20" s="59">
        <v>0.8</v>
      </c>
      <c r="O20" s="59">
        <v>0.8</v>
      </c>
      <c r="P20" s="56" t="s">
        <v>58</v>
      </c>
      <c r="Q20" s="60" t="s">
        <v>113</v>
      </c>
      <c r="R20" s="60" t="s">
        <v>114</v>
      </c>
      <c r="S20" s="60" t="s">
        <v>115</v>
      </c>
      <c r="T20" s="61" t="s">
        <v>74</v>
      </c>
      <c r="U20" s="62" t="s">
        <v>74</v>
      </c>
      <c r="V20" s="63" t="s">
        <v>74</v>
      </c>
      <c r="W20" s="55" t="s">
        <v>74</v>
      </c>
      <c r="X20" s="60" t="s">
        <v>74</v>
      </c>
      <c r="Y20" s="64">
        <v>0.8</v>
      </c>
      <c r="Z20" s="62">
        <v>1</v>
      </c>
      <c r="AA20" s="63">
        <f>IF(Z20/Y20&gt;100%,100%,Z20/Y20)</f>
        <v>1</v>
      </c>
      <c r="AB20" s="56" t="s">
        <v>116</v>
      </c>
      <c r="AC20" s="56" t="s">
        <v>117</v>
      </c>
      <c r="AD20" s="65" t="s">
        <v>74</v>
      </c>
      <c r="AE20" s="55" t="s">
        <v>74</v>
      </c>
      <c r="AF20" s="55" t="s">
        <v>74</v>
      </c>
      <c r="AG20" s="56" t="s">
        <v>74</v>
      </c>
      <c r="AH20" s="56" t="s">
        <v>74</v>
      </c>
      <c r="AI20" s="64">
        <v>0.8</v>
      </c>
      <c r="AJ20" s="62">
        <v>0.87</v>
      </c>
      <c r="AK20" s="52">
        <f t="shared" si="5"/>
        <v>1</v>
      </c>
      <c r="AL20" s="56" t="s">
        <v>118</v>
      </c>
      <c r="AM20" s="56" t="s">
        <v>119</v>
      </c>
      <c r="AN20" s="61">
        <v>0.8</v>
      </c>
      <c r="AO20" s="62">
        <f>AVERAGE(Z20,AJ20)</f>
        <v>0.93500000000000005</v>
      </c>
      <c r="AP20" s="63">
        <f>IF(AO20/AN20&gt;100%,100%,AO20/AN20)</f>
        <v>1</v>
      </c>
      <c r="AQ20" s="60" t="s">
        <v>120</v>
      </c>
    </row>
    <row r="21" spans="1:43" s="66" customFormat="1" ht="133.5">
      <c r="A21" s="55">
        <v>7</v>
      </c>
      <c r="B21" s="56" t="s">
        <v>105</v>
      </c>
      <c r="C21" s="55" t="s">
        <v>121</v>
      </c>
      <c r="D21" s="56" t="s">
        <v>122</v>
      </c>
      <c r="E21" s="56" t="s">
        <v>108</v>
      </c>
      <c r="F21" s="56" t="s">
        <v>123</v>
      </c>
      <c r="G21" s="56" t="s">
        <v>124</v>
      </c>
      <c r="H21" s="57" t="s">
        <v>125</v>
      </c>
      <c r="I21" s="58" t="s">
        <v>71</v>
      </c>
      <c r="J21" s="56" t="s">
        <v>123</v>
      </c>
      <c r="K21" s="59">
        <v>0</v>
      </c>
      <c r="L21" s="59">
        <v>0</v>
      </c>
      <c r="M21" s="59">
        <v>1</v>
      </c>
      <c r="N21" s="59">
        <v>0</v>
      </c>
      <c r="O21" s="59">
        <v>1</v>
      </c>
      <c r="P21" s="56" t="s">
        <v>58</v>
      </c>
      <c r="Q21" s="60" t="s">
        <v>126</v>
      </c>
      <c r="R21" s="60" t="s">
        <v>127</v>
      </c>
      <c r="S21" s="60" t="s">
        <v>115</v>
      </c>
      <c r="T21" s="61" t="s">
        <v>74</v>
      </c>
      <c r="U21" s="62" t="s">
        <v>74</v>
      </c>
      <c r="V21" s="63" t="s">
        <v>74</v>
      </c>
      <c r="W21" s="55" t="s">
        <v>74</v>
      </c>
      <c r="X21" s="60" t="s">
        <v>74</v>
      </c>
      <c r="Y21" s="64">
        <f>L21</f>
        <v>0</v>
      </c>
      <c r="Z21" s="62" t="s">
        <v>75</v>
      </c>
      <c r="AA21" s="63" t="s">
        <v>75</v>
      </c>
      <c r="AB21" s="56" t="s">
        <v>128</v>
      </c>
      <c r="AC21" s="56" t="s">
        <v>128</v>
      </c>
      <c r="AD21" s="64">
        <f>M21</f>
        <v>1</v>
      </c>
      <c r="AE21" s="62">
        <v>1</v>
      </c>
      <c r="AF21" s="75">
        <f>IF(AE21/AD21&gt;100%,100,AE21/AD21)</f>
        <v>1</v>
      </c>
      <c r="AG21" s="56"/>
      <c r="AH21" s="56"/>
      <c r="AI21" s="64">
        <v>0.25</v>
      </c>
      <c r="AJ21" s="61">
        <v>0.25</v>
      </c>
      <c r="AK21" s="52">
        <f t="shared" si="5"/>
        <v>1</v>
      </c>
      <c r="AL21" s="56" t="s">
        <v>129</v>
      </c>
      <c r="AM21" s="56" t="s">
        <v>130</v>
      </c>
      <c r="AN21" s="61">
        <v>1</v>
      </c>
      <c r="AO21" s="62">
        <f>SUM(AE21)</f>
        <v>1</v>
      </c>
      <c r="AP21" s="63">
        <f t="shared" ref="AP21:AP24" si="10">IF(AO21/AN21&gt;100%,100%,AO21/AN21)</f>
        <v>1</v>
      </c>
      <c r="AQ21" s="60" t="s">
        <v>131</v>
      </c>
    </row>
    <row r="22" spans="1:43" s="66" customFormat="1" ht="133.5">
      <c r="A22" s="55">
        <v>7</v>
      </c>
      <c r="B22" s="56" t="s">
        <v>105</v>
      </c>
      <c r="C22" s="55" t="s">
        <v>132</v>
      </c>
      <c r="D22" s="56" t="s">
        <v>133</v>
      </c>
      <c r="E22" s="56" t="s">
        <v>108</v>
      </c>
      <c r="F22" s="56" t="s">
        <v>134</v>
      </c>
      <c r="G22" s="56" t="s">
        <v>135</v>
      </c>
      <c r="H22" s="57" t="s">
        <v>136</v>
      </c>
      <c r="I22" s="58" t="s">
        <v>71</v>
      </c>
      <c r="J22" s="56" t="s">
        <v>134</v>
      </c>
      <c r="K22" s="67">
        <v>0</v>
      </c>
      <c r="L22" s="67">
        <v>1</v>
      </c>
      <c r="M22" s="67">
        <v>0</v>
      </c>
      <c r="N22" s="67">
        <v>1</v>
      </c>
      <c r="O22" s="67">
        <v>2</v>
      </c>
      <c r="P22" s="56" t="s">
        <v>58</v>
      </c>
      <c r="Q22" s="60" t="s">
        <v>137</v>
      </c>
      <c r="R22" s="60" t="s">
        <v>137</v>
      </c>
      <c r="S22" s="60" t="s">
        <v>138</v>
      </c>
      <c r="T22" s="68" t="s">
        <v>74</v>
      </c>
      <c r="U22" s="69" t="s">
        <v>74</v>
      </c>
      <c r="V22" s="63" t="s">
        <v>74</v>
      </c>
      <c r="W22" s="55" t="s">
        <v>74</v>
      </c>
      <c r="X22" s="56" t="s">
        <v>74</v>
      </c>
      <c r="Y22" s="76">
        <f>L22</f>
        <v>1</v>
      </c>
      <c r="Z22" s="65">
        <v>1</v>
      </c>
      <c r="AA22" s="63">
        <f t="shared" ref="AA22:AA24" si="11">IF(Z22/Y22&gt;100%,100%,Z22/Y22)</f>
        <v>1</v>
      </c>
      <c r="AB22" s="58" t="s">
        <v>139</v>
      </c>
      <c r="AC22" s="56" t="s">
        <v>140</v>
      </c>
      <c r="AD22" s="65" t="s">
        <v>74</v>
      </c>
      <c r="AE22" s="55" t="s">
        <v>74</v>
      </c>
      <c r="AF22" s="55" t="s">
        <v>74</v>
      </c>
      <c r="AG22" s="56" t="s">
        <v>74</v>
      </c>
      <c r="AH22" s="56" t="s">
        <v>74</v>
      </c>
      <c r="AI22" s="64">
        <v>1</v>
      </c>
      <c r="AJ22" s="61">
        <v>1</v>
      </c>
      <c r="AK22" s="52">
        <f t="shared" si="5"/>
        <v>1</v>
      </c>
      <c r="AL22" s="56" t="s">
        <v>129</v>
      </c>
      <c r="AM22" s="56" t="s">
        <v>141</v>
      </c>
      <c r="AN22" s="65">
        <v>2</v>
      </c>
      <c r="AO22" s="65">
        <f>SUM(Z22,AJ22)</f>
        <v>2</v>
      </c>
      <c r="AP22" s="63">
        <f t="shared" si="10"/>
        <v>1</v>
      </c>
      <c r="AQ22" s="77" t="s">
        <v>142</v>
      </c>
    </row>
    <row r="23" spans="1:43" s="66" customFormat="1" ht="135">
      <c r="A23" s="55">
        <v>5</v>
      </c>
      <c r="B23" s="56" t="s">
        <v>143</v>
      </c>
      <c r="C23" s="55" t="s">
        <v>144</v>
      </c>
      <c r="D23" s="56" t="s">
        <v>145</v>
      </c>
      <c r="E23" s="56" t="s">
        <v>108</v>
      </c>
      <c r="F23" s="56" t="s">
        <v>146</v>
      </c>
      <c r="G23" s="56" t="s">
        <v>147</v>
      </c>
      <c r="H23" s="57" t="s">
        <v>148</v>
      </c>
      <c r="I23" s="58" t="s">
        <v>71</v>
      </c>
      <c r="J23" s="56" t="s">
        <v>146</v>
      </c>
      <c r="K23" s="70">
        <v>1</v>
      </c>
      <c r="L23" s="70">
        <v>0</v>
      </c>
      <c r="M23" s="70">
        <v>0</v>
      </c>
      <c r="N23" s="70">
        <v>0</v>
      </c>
      <c r="O23" s="70">
        <v>1</v>
      </c>
      <c r="P23" s="56" t="s">
        <v>58</v>
      </c>
      <c r="Q23" s="60" t="s">
        <v>149</v>
      </c>
      <c r="R23" s="60" t="s">
        <v>150</v>
      </c>
      <c r="S23" s="60" t="s">
        <v>151</v>
      </c>
      <c r="T23" s="61">
        <v>1</v>
      </c>
      <c r="U23" s="71">
        <v>1</v>
      </c>
      <c r="V23" s="63">
        <v>1</v>
      </c>
      <c r="W23" s="72" t="s">
        <v>152</v>
      </c>
      <c r="X23" s="72" t="s">
        <v>153</v>
      </c>
      <c r="Y23" s="73" t="s">
        <v>74</v>
      </c>
      <c r="Z23" s="74" t="s">
        <v>75</v>
      </c>
      <c r="AA23" s="63" t="s">
        <v>75</v>
      </c>
      <c r="AB23" s="56" t="s">
        <v>75</v>
      </c>
      <c r="AC23" s="56" t="s">
        <v>74</v>
      </c>
      <c r="AD23" s="73" t="s">
        <v>74</v>
      </c>
      <c r="AE23" s="56" t="s">
        <v>74</v>
      </c>
      <c r="AF23" s="56" t="s">
        <v>74</v>
      </c>
      <c r="AG23" s="56" t="s">
        <v>74</v>
      </c>
      <c r="AH23" s="56" t="s">
        <v>74</v>
      </c>
      <c r="AI23" s="73" t="s">
        <v>74</v>
      </c>
      <c r="AJ23" s="56" t="s">
        <v>74</v>
      </c>
      <c r="AK23" s="56" t="s">
        <v>74</v>
      </c>
      <c r="AL23" s="56" t="s">
        <v>74</v>
      </c>
      <c r="AM23" s="56" t="s">
        <v>74</v>
      </c>
      <c r="AN23" s="61">
        <v>1</v>
      </c>
      <c r="AO23" s="62">
        <v>1</v>
      </c>
      <c r="AP23" s="63">
        <f t="shared" si="10"/>
        <v>1</v>
      </c>
      <c r="AQ23" s="72" t="s">
        <v>152</v>
      </c>
    </row>
    <row r="24" spans="1:43" s="66" customFormat="1" ht="104.25" customHeight="1">
      <c r="A24" s="55">
        <v>5</v>
      </c>
      <c r="B24" s="56" t="s">
        <v>143</v>
      </c>
      <c r="C24" s="55" t="s">
        <v>154</v>
      </c>
      <c r="D24" s="56" t="s">
        <v>155</v>
      </c>
      <c r="E24" s="56" t="s">
        <v>108</v>
      </c>
      <c r="F24" s="56" t="s">
        <v>156</v>
      </c>
      <c r="G24" s="56" t="s">
        <v>157</v>
      </c>
      <c r="H24" s="56" t="s">
        <v>136</v>
      </c>
      <c r="I24" s="58" t="s">
        <v>112</v>
      </c>
      <c r="J24" s="56" t="s">
        <v>158</v>
      </c>
      <c r="K24" s="70">
        <v>1</v>
      </c>
      <c r="L24" s="70">
        <v>1</v>
      </c>
      <c r="M24" s="70">
        <v>1</v>
      </c>
      <c r="N24" s="70">
        <v>1</v>
      </c>
      <c r="O24" s="70">
        <v>1</v>
      </c>
      <c r="P24" s="56" t="s">
        <v>159</v>
      </c>
      <c r="Q24" s="56" t="s">
        <v>160</v>
      </c>
      <c r="R24" s="56" t="s">
        <v>150</v>
      </c>
      <c r="S24" s="60" t="s">
        <v>151</v>
      </c>
      <c r="T24" s="64">
        <v>1</v>
      </c>
      <c r="U24" s="71">
        <v>1</v>
      </c>
      <c r="V24" s="63">
        <f>U24/T24</f>
        <v>1</v>
      </c>
      <c r="W24" s="72" t="s">
        <v>161</v>
      </c>
      <c r="X24" s="72" t="s">
        <v>162</v>
      </c>
      <c r="Y24" s="73">
        <v>1</v>
      </c>
      <c r="Z24" s="71">
        <v>1</v>
      </c>
      <c r="AA24" s="63">
        <f t="shared" si="11"/>
        <v>1</v>
      </c>
      <c r="AB24" s="72" t="s">
        <v>163</v>
      </c>
      <c r="AC24" s="56" t="s">
        <v>164</v>
      </c>
      <c r="AD24" s="73">
        <v>1</v>
      </c>
      <c r="AE24" s="78">
        <v>1</v>
      </c>
      <c r="AF24" s="79">
        <f>IF(AE24/AD24&gt;100%,100,AE24/AD24)</f>
        <v>1</v>
      </c>
      <c r="AG24" s="56"/>
      <c r="AH24" s="56"/>
      <c r="AI24" s="73">
        <v>1</v>
      </c>
      <c r="AJ24" s="73">
        <v>1</v>
      </c>
      <c r="AK24" s="52">
        <f t="shared" si="5"/>
        <v>1</v>
      </c>
      <c r="AL24" s="56" t="s">
        <v>129</v>
      </c>
      <c r="AM24" s="56" t="s">
        <v>165</v>
      </c>
      <c r="AN24" s="64">
        <v>1</v>
      </c>
      <c r="AO24" s="75">
        <f>AVERAGE(U24,Z24,AE24,AJ24)</f>
        <v>1</v>
      </c>
      <c r="AP24" s="63">
        <f t="shared" si="10"/>
        <v>1</v>
      </c>
      <c r="AQ24" s="72" t="s">
        <v>166</v>
      </c>
    </row>
    <row r="25" spans="1:43" s="5" customFormat="1" ht="15.75">
      <c r="A25" s="9"/>
      <c r="B25" s="9"/>
      <c r="C25" s="9"/>
      <c r="D25" s="10" t="s">
        <v>167</v>
      </c>
      <c r="E25" s="10"/>
      <c r="F25" s="10"/>
      <c r="G25" s="10"/>
      <c r="H25" s="10"/>
      <c r="I25" s="10"/>
      <c r="J25" s="10"/>
      <c r="K25" s="33"/>
      <c r="L25" s="33"/>
      <c r="M25" s="33"/>
      <c r="N25" s="33"/>
      <c r="O25" s="33"/>
      <c r="P25" s="10"/>
      <c r="Q25" s="9"/>
      <c r="R25" s="9"/>
      <c r="S25" s="9"/>
      <c r="T25" s="33"/>
      <c r="U25" s="33"/>
      <c r="V25" s="42">
        <f>AVERAGE(V20:V24)*20%</f>
        <v>0.2</v>
      </c>
      <c r="W25" s="9"/>
      <c r="X25" s="48"/>
      <c r="Y25" s="33"/>
      <c r="Z25" s="33"/>
      <c r="AA25" s="42">
        <f>AVERAGE(AA20:AA24)*20%</f>
        <v>0.2</v>
      </c>
      <c r="AB25" s="9"/>
      <c r="AC25" s="9"/>
      <c r="AD25" s="33"/>
      <c r="AE25" s="33"/>
      <c r="AF25" s="41">
        <f>AVERAGE(AF20:AF24)*20%</f>
        <v>0.2</v>
      </c>
      <c r="AG25" s="9"/>
      <c r="AH25" s="9"/>
      <c r="AI25" s="33"/>
      <c r="AJ25" s="33"/>
      <c r="AK25" s="42">
        <f>AVERAGE(AK20:AK24)*20%</f>
        <v>0.2</v>
      </c>
      <c r="AL25" s="9"/>
      <c r="AM25" s="9"/>
      <c r="AN25" s="33"/>
      <c r="AO25" s="33"/>
      <c r="AP25" s="42">
        <f>AVERAGE(AP20:AP24)*20%</f>
        <v>0.2</v>
      </c>
      <c r="AQ25" s="9"/>
    </row>
    <row r="26" spans="1:43" s="8" customFormat="1" ht="20.25">
      <c r="A26" s="6"/>
      <c r="B26" s="6"/>
      <c r="C26" s="6"/>
      <c r="D26" s="7" t="s">
        <v>168</v>
      </c>
      <c r="E26" s="6"/>
      <c r="F26" s="6"/>
      <c r="G26" s="6"/>
      <c r="H26" s="6"/>
      <c r="I26" s="6"/>
      <c r="J26" s="6"/>
      <c r="K26" s="34"/>
      <c r="L26" s="34"/>
      <c r="M26" s="34"/>
      <c r="N26" s="34"/>
      <c r="O26" s="34"/>
      <c r="P26" s="6"/>
      <c r="Q26" s="6"/>
      <c r="R26" s="6"/>
      <c r="S26" s="6"/>
      <c r="T26" s="34"/>
      <c r="U26" s="34"/>
      <c r="V26" s="43">
        <f>V19+V25</f>
        <v>1</v>
      </c>
      <c r="W26" s="6"/>
      <c r="X26" s="49"/>
      <c r="Y26" s="34"/>
      <c r="Z26" s="34"/>
      <c r="AA26" s="43">
        <f>AA19+AA25</f>
        <v>1</v>
      </c>
      <c r="AB26" s="6"/>
      <c r="AC26" s="6"/>
      <c r="AD26" s="34"/>
      <c r="AE26" s="34"/>
      <c r="AF26" s="43">
        <f>AF19+AF25</f>
        <v>0.73333333333333339</v>
      </c>
      <c r="AG26" s="6"/>
      <c r="AH26" s="6"/>
      <c r="AI26" s="34"/>
      <c r="AJ26" s="34"/>
      <c r="AK26" s="86">
        <f>AK19+AK25</f>
        <v>0.8</v>
      </c>
      <c r="AL26" s="6"/>
      <c r="AM26" s="6"/>
      <c r="AN26" s="34"/>
      <c r="AO26" s="34"/>
      <c r="AP26" s="43">
        <f>AP19+AP25</f>
        <v>0.90000000000000013</v>
      </c>
      <c r="AQ26" s="6"/>
    </row>
  </sheetData>
  <mergeCells count="21">
    <mergeCell ref="T12:X13"/>
    <mergeCell ref="Y12:AC13"/>
    <mergeCell ref="AD12:AH13"/>
    <mergeCell ref="AI12:AM13"/>
    <mergeCell ref="AN12:AQ13"/>
    <mergeCell ref="A12:B13"/>
    <mergeCell ref="A1:J1"/>
    <mergeCell ref="K1:O1"/>
    <mergeCell ref="C12:E13"/>
    <mergeCell ref="F12:P13"/>
    <mergeCell ref="A2:J2"/>
    <mergeCell ref="G10:J10"/>
    <mergeCell ref="G8:J8"/>
    <mergeCell ref="A4:B10"/>
    <mergeCell ref="C4:D10"/>
    <mergeCell ref="Q12:S13"/>
    <mergeCell ref="E4:J4"/>
    <mergeCell ref="G5:J5"/>
    <mergeCell ref="G6:J6"/>
    <mergeCell ref="G7:J7"/>
    <mergeCell ref="G9:J9"/>
  </mergeCells>
  <dataValidations count="1">
    <dataValidation allowBlank="1" showInputMessage="1" showErrorMessage="1" error="Escriba un texto " promptTitle="Cualquier contenido" sqref="E14 E3:E11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E12:E13 E15:E19 E25:E1048576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32</v>
      </c>
    </row>
    <row r="2" spans="1:1">
      <c r="A2" t="s">
        <v>54</v>
      </c>
    </row>
    <row r="3" spans="1:1">
      <c r="A3" t="s">
        <v>81</v>
      </c>
    </row>
    <row r="4" spans="1:1">
      <c r="A4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SharedWithUsers xmlns="d6eaa91c-3afb-4015-aba1-5ff992c1a5ca">
      <UserInfo>
        <DisplayName/>
        <AccountId xsi:nil="true"/>
        <AccountType/>
      </UserInfo>
    </SharedWithUsers>
    <MediaLengthInSecond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F4AA3EDE-4368-4003-8622-96A412B97BDF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2025-01-29T14:12:05Z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Order">
    <vt:r8>7115600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