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14. PLANEAC. INST/"/>
    </mc:Choice>
  </mc:AlternateContent>
  <xr:revisionPtr revIDLastSave="206" documentId="14_{75266CB9-5F0B-462F-B3C7-20DA5971D050}" xr6:coauthVersionLast="47" xr6:coauthVersionMax="47" xr10:uidLastSave="{1401774B-8513-43FF-8204-3431A339E381}"/>
  <bookViews>
    <workbookView xWindow="-120" yWindow="-120" windowWidth="29040" windowHeight="15840" xr2:uid="{82425007-B10C-4B30-B14E-E133B79C6502}"/>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8" i="1" l="1"/>
  <c r="AO16" i="1"/>
  <c r="AK27" i="1"/>
  <c r="AK25" i="1"/>
  <c r="AK24" i="1"/>
  <c r="AK23" i="1"/>
  <c r="AK28" i="1"/>
  <c r="AO24" i="1"/>
  <c r="AF27" i="1"/>
  <c r="AF24" i="1"/>
  <c r="AF28" i="1" s="1"/>
  <c r="AO17" i="1"/>
  <c r="AP17" i="1" s="1"/>
  <c r="AO25" i="1"/>
  <c r="AO23" i="1"/>
  <c r="AP23" i="1" s="1"/>
  <c r="AO20" i="1"/>
  <c r="AO19" i="1"/>
  <c r="AO15" i="1"/>
  <c r="AA25" i="1" l="1"/>
  <c r="AA27" i="1"/>
  <c r="AA23" i="1"/>
  <c r="Y24" i="1"/>
  <c r="AA24" i="1" s="1"/>
  <c r="AO27" i="1"/>
  <c r="AP27" i="1" s="1"/>
  <c r="V27" i="1"/>
  <c r="AP26" i="1"/>
  <c r="V28" i="1"/>
  <c r="AP25" i="1"/>
  <c r="AP24" i="1"/>
  <c r="T15" i="1"/>
  <c r="V15" i="1" s="1"/>
  <c r="Y15" i="1"/>
  <c r="AA15" i="1" s="1"/>
  <c r="AD15" i="1"/>
  <c r="AF15" i="1" s="1"/>
  <c r="AI15" i="1"/>
  <c r="AK15" i="1" s="1"/>
  <c r="AN15" i="1"/>
  <c r="AP15" i="1" s="1"/>
  <c r="AI16" i="1"/>
  <c r="AK16" i="1" s="1"/>
  <c r="AN16" i="1"/>
  <c r="AP16" i="1" s="1"/>
  <c r="V17" i="1"/>
  <c r="Y17" i="1"/>
  <c r="AA17" i="1" s="1"/>
  <c r="AD17" i="1"/>
  <c r="AF17" i="1" s="1"/>
  <c r="AI17" i="1"/>
  <c r="AK17" i="1" s="1"/>
  <c r="AI18" i="1"/>
  <c r="AK18" i="1" s="1"/>
  <c r="AN18" i="1"/>
  <c r="AP18" i="1"/>
  <c r="T19" i="1"/>
  <c r="V19" i="1" s="1"/>
  <c r="Y19" i="1"/>
  <c r="AA19" i="1" s="1"/>
  <c r="AD19" i="1"/>
  <c r="AF19" i="1" s="1"/>
  <c r="AI19" i="1"/>
  <c r="AK19" i="1" s="1"/>
  <c r="AN19" i="1"/>
  <c r="AP19" i="1" s="1"/>
  <c r="T20" i="1"/>
  <c r="V20" i="1" s="1"/>
  <c r="Y20" i="1"/>
  <c r="AA20" i="1" s="1"/>
  <c r="AD20" i="1"/>
  <c r="AF20" i="1" s="1"/>
  <c r="AI20" i="1"/>
  <c r="AN20" i="1"/>
  <c r="AP20" i="1" s="1"/>
  <c r="AO21" i="1"/>
  <c r="AN21" i="1"/>
  <c r="AD21" i="1"/>
  <c r="AF21" i="1" s="1"/>
  <c r="Y21" i="1"/>
  <c r="T21" i="1"/>
  <c r="V21" i="1" s="1"/>
  <c r="AP21" i="1" l="1"/>
  <c r="AA28" i="1"/>
  <c r="V22" i="1"/>
  <c r="V29" i="1" s="1"/>
  <c r="AA22" i="1"/>
  <c r="AF22" i="1"/>
  <c r="AF29" i="1" s="1"/>
  <c r="AK22" i="1"/>
  <c r="AK29" i="1" s="1"/>
  <c r="AP28" i="1"/>
  <c r="AA29" i="1" l="1"/>
  <c r="AP22" i="1"/>
  <c r="AP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Q14" authorId="0" shapeId="0" xr:uid="{F21E4E22-60F3-48C1-9204-B22990CF58E2}">
      <text>
        <r>
          <rPr>
            <b/>
            <sz val="9"/>
            <color indexed="81"/>
            <rFont val="Tahoma"/>
            <family val="2"/>
          </rPr>
          <t>Indique la evidencia a presentar del cumplimiento de la meta. Se debe redactar de forma concreta y coherente con la meta</t>
        </r>
      </text>
    </comment>
    <comment ref="R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S14" authorId="0" shapeId="0" xr:uid="{29D96EE3-F7F5-47F6-888D-8FBFF7195BF0}">
      <text>
        <r>
          <rPr>
            <b/>
            <sz val="9"/>
            <color indexed="81"/>
            <rFont val="Tahoma"/>
            <family val="2"/>
          </rPr>
          <t>Indique el área y grupo de trabajo (si se tiene), responsable de cumplir o ejecutar la meta</t>
        </r>
      </text>
    </comment>
    <comment ref="T14" authorId="0" shapeId="0" xr:uid="{F773CF66-93F3-45C1-8401-3500EA5DFE30}">
      <text>
        <r>
          <rPr>
            <b/>
            <sz val="9"/>
            <color indexed="81"/>
            <rFont val="Tahoma"/>
            <family val="2"/>
          </rPr>
          <t>Indique la magnitud programada</t>
        </r>
      </text>
    </comment>
    <comment ref="U14" authorId="0" shapeId="0" xr:uid="{F5228218-2E22-4357-BBA2-F05EC2E0672D}">
      <text>
        <r>
          <rPr>
            <b/>
            <sz val="9"/>
            <color indexed="81"/>
            <rFont val="Tahoma"/>
            <family val="2"/>
          </rPr>
          <t>Indique la magnitud ejecutada. Corresponde al resultado de medir el indicador de la meta</t>
        </r>
      </text>
    </comment>
    <comment ref="V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W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4" authorId="0" shapeId="0" xr:uid="{D0D90FBE-E6E2-4075-87AB-6F323F2D84BC}">
      <text>
        <r>
          <rPr>
            <b/>
            <sz val="9"/>
            <color indexed="81"/>
            <rFont val="Tahoma"/>
            <family val="2"/>
          </rPr>
          <t xml:space="preserve">Indicar el nombre concreto de la evidencia aportada. </t>
        </r>
      </text>
    </comment>
    <comment ref="Y14" authorId="0" shapeId="0" xr:uid="{B6305720-C9BD-47A6-9225-C9206B502FD0}">
      <text>
        <r>
          <rPr>
            <b/>
            <sz val="9"/>
            <color indexed="81"/>
            <rFont val="Tahoma"/>
            <family val="2"/>
          </rPr>
          <t>Indique la magnitud programada</t>
        </r>
      </text>
    </comment>
    <comment ref="Z14" authorId="0" shapeId="0" xr:uid="{49896E7A-471D-4CA3-B6D2-CA055AA84F85}">
      <text>
        <r>
          <rPr>
            <b/>
            <sz val="9"/>
            <color indexed="81"/>
            <rFont val="Tahoma"/>
            <family val="2"/>
          </rPr>
          <t>Indique la magnitud ejecutada. Corresponde al resultado de medir el indicador de la meta</t>
        </r>
      </text>
    </comment>
    <comment ref="AA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B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4" authorId="0" shapeId="0" xr:uid="{BF2915B6-D49D-4DC1-86C3-8A2E656FD968}">
      <text>
        <r>
          <rPr>
            <b/>
            <sz val="9"/>
            <color indexed="81"/>
            <rFont val="Tahoma"/>
            <family val="2"/>
          </rPr>
          <t xml:space="preserve">Indicar el nombre concreto de la evidencia aportada. </t>
        </r>
      </text>
    </comment>
    <comment ref="AD14" authorId="0" shapeId="0" xr:uid="{5CCDF014-BF0B-42B7-92F7-6CBF58EA98EF}">
      <text>
        <r>
          <rPr>
            <b/>
            <sz val="9"/>
            <color indexed="81"/>
            <rFont val="Tahoma"/>
            <family val="2"/>
          </rPr>
          <t>Indique la magnitud programada</t>
        </r>
      </text>
    </comment>
    <comment ref="AE14" authorId="0" shapeId="0" xr:uid="{A3FA785E-EDEC-4164-99A5-88C5B890A708}">
      <text>
        <r>
          <rPr>
            <b/>
            <sz val="9"/>
            <color indexed="81"/>
            <rFont val="Tahoma"/>
            <family val="2"/>
          </rPr>
          <t>Indique la magnitud ejecutada. Corresponde al resultado de medir el indicador de la meta</t>
        </r>
      </text>
    </comment>
    <comment ref="AF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G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4" authorId="0" shapeId="0" xr:uid="{07F8A95D-778F-4057-9D7F-FC1A1EDBDEC6}">
      <text>
        <r>
          <rPr>
            <b/>
            <sz val="9"/>
            <color indexed="81"/>
            <rFont val="Tahoma"/>
            <family val="2"/>
          </rPr>
          <t xml:space="preserve">Indicar el nombre concreto de la evidencia aportada. </t>
        </r>
      </text>
    </comment>
    <comment ref="AI14" authorId="0" shapeId="0" xr:uid="{1CF6DDD2-D0F7-497B-A878-3984E176C12A}">
      <text>
        <r>
          <rPr>
            <b/>
            <sz val="9"/>
            <color indexed="81"/>
            <rFont val="Tahoma"/>
            <family val="2"/>
          </rPr>
          <t>Indique la magnitud programada</t>
        </r>
      </text>
    </comment>
    <comment ref="AJ14" authorId="0" shapeId="0" xr:uid="{978B8E67-E2CF-4EA1-B0E8-C23EE154AD33}">
      <text>
        <r>
          <rPr>
            <b/>
            <sz val="9"/>
            <color indexed="81"/>
            <rFont val="Tahoma"/>
            <family val="2"/>
          </rPr>
          <t>Indique la magnitud ejecutada. Corresponde al resultado de medir el indicador de la meta</t>
        </r>
      </text>
    </comment>
    <comment ref="AK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L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4" authorId="0" shapeId="0" xr:uid="{517F2593-F76E-4236-90C8-0209530447DA}">
      <text>
        <r>
          <rPr>
            <b/>
            <sz val="9"/>
            <color indexed="81"/>
            <rFont val="Tahoma"/>
            <family val="2"/>
          </rPr>
          <t xml:space="preserve">Indicar el nombre concreto de la evidencia aportada. </t>
        </r>
      </text>
    </comment>
    <comment ref="AN14" authorId="0" shapeId="0" xr:uid="{A3C321AB-87DC-4E7F-8C8F-8F767BB0A1DF}">
      <text>
        <r>
          <rPr>
            <b/>
            <sz val="9"/>
            <color indexed="81"/>
            <rFont val="Tahoma"/>
            <family val="2"/>
          </rPr>
          <t>Indique la magnitud total programada para la vigencia</t>
        </r>
      </text>
    </comment>
    <comment ref="AO14" authorId="0" shapeId="0" xr:uid="{FC771540-1D2C-4B21-9686-7D6684444881}">
      <text>
        <r>
          <rPr>
            <b/>
            <sz val="9"/>
            <color indexed="81"/>
            <rFont val="Tahoma"/>
            <family val="2"/>
          </rPr>
          <t xml:space="preserve">Indique la magnitud ejecutada acumulada para la vigencia </t>
        </r>
      </text>
    </comment>
    <comment ref="AP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Q14" authorId="0" shapeId="0" xr:uid="{308CE112-015B-49F8-A4DA-7DB95EB2D67D}">
      <text>
        <r>
          <rPr>
            <b/>
            <sz val="9"/>
            <color indexed="81"/>
            <rFont val="Tahoma"/>
            <family val="2"/>
          </rPr>
          <t>Es la descripción detallada de los avances y logros obtenidos con la ejecución de la meta acumulados para la vigencia</t>
        </r>
      </text>
    </comment>
    <comment ref="D22" authorId="0" shapeId="0" xr:uid="{CD94BD62-55DA-4C1E-96B6-1A5F6A4412D7}">
      <text>
        <r>
          <rPr>
            <b/>
            <sz val="9"/>
            <color indexed="81"/>
            <rFont val="Tahoma"/>
            <family val="2"/>
          </rPr>
          <t>Promedio obtenido para el periodo x 80%</t>
        </r>
      </text>
    </comment>
    <comment ref="D28" authorId="0" shapeId="0" xr:uid="{9871DD7B-59A9-4D33-830E-91A8A028A8A2}">
      <text>
        <r>
          <rPr>
            <b/>
            <sz val="9"/>
            <color indexed="81"/>
            <rFont val="Tahoma"/>
            <family val="2"/>
          </rPr>
          <t>Promedio obtenido en las metas transversales para el periodo x 20%</t>
        </r>
      </text>
    </comment>
    <comment ref="D29"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<sst xmlns="http://schemas.openxmlformats.org/spreadsheetml/2006/main" count="385" uniqueCount="216">
  <si>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PLANEACIÓN INSTITUCIONAL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</si>
  <si>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</si>
  <si>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</si>
  <si>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</si>
  <si>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Oficina Asesora de Planeación</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</si>
  <si>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</si>
  <si>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</si>
  <si>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</si>
  <si>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</si>
  <si>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</si>
  <si>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14683</t>
    </r>
  </si>
  <si>
    <t>3 de mayo de 2024</t>
  </si>
  <si>
    <t>Para el primer trimestre de la vigencia 2024, el Plan de Gestión del proceso Planeacion Institucional alcanzó un nivel de desempeño del 100% y 24,10% del acumulado para la vigencia.</t>
  </si>
  <si>
    <t>30 de julio de 2024</t>
  </si>
  <si>
    <t>Para el segundo trimestre de la vigencia 2024, el Plan de Gestión del proceso Planeacion Institucional alcanzó un nivel de desempeño del 100% y 43,34% del acumulado para la vigencia.</t>
  </si>
  <si>
    <t>30 de octubre de 2024</t>
  </si>
  <si>
    <t>Para el tercer trimestre de la vigencia 2024, el Plan de Gestión del proceso Planeacion Institucional alcanzó un nivel de desempeño del 84,00% y 69,61% del acumulado para la vigencia.</t>
  </si>
  <si>
    <t>31 de enero de 2025</t>
  </si>
  <si>
    <t>Para el cuarto trimestre de la vigencia 2024, el Plan de Gestión del proceso Planeacion Institucional alcanzó un nivel de desempeño del 100,00% y 97,14% del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</si>
  <si>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</si>
  <si>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</si>
  <si>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</si>
  <si>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</si>
  <si>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</si>
  <si>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</si>
  <si>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</si>
  <si>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</si>
  <si>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</si>
  <si>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</si>
  <si>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</si>
  <si>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</si>
  <si>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</si>
  <si>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</si>
  <si>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</si>
  <si>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</si>
  <si>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</si>
  <si>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</si>
  <si>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</si>
  <si>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</si>
  <si>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</si>
  <si>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</si>
  <si>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</si>
  <si>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</si>
  <si>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</si>
  <si>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</si>
  <si>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</si>
  <si>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</si>
  <si>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</si>
  <si>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</si>
  <si>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</si>
  <si>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</si>
  <si>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</si>
  <si>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Fomentar la gestión del conocimiento y la innovación para agilizar la comunicación con el ciudadano, la prestación de trámites y servicios, y garantizar la toma de decisiones con base en evidencia.</t>
  </si>
  <si>
    <t>1</t>
  </si>
  <si>
    <t xml:space="preserve">Realizar el 100% del proceso de seguimiento y su correspondiente registro trimestral de los proyectos de inversión en el aplicativo SEGPLAN </t>
  </si>
  <si>
    <t>Gestión</t>
  </si>
  <si>
    <t>Porcentaje de seguimiento trimestral de proyectos de inversión en SEGPLAN</t>
  </si>
  <si>
    <t>(Número de  seguimientos registrados en SEGPLAN / Número de seguimientos realizados para el periodo)* 100</t>
  </si>
  <si>
    <t>4 seguimientos anuales</t>
  </si>
  <si>
    <t>Constante</t>
  </si>
  <si>
    <t>Eficacia</t>
  </si>
  <si>
    <t>Reportes de seguimiento SEGPLAN</t>
  </si>
  <si>
    <t>Reportes de las Gerencias de los Proyectos de Inversión</t>
  </si>
  <si>
    <t>Oficina Asesora de Planeación - Equipo de Proyectos de Inversión</t>
  </si>
  <si>
    <t>Durante el primer trimestre de la vigencia 20214, el equipo de proyectos de Inversion realizó el reporte de seguimiento de los 7 proyectos de Invesión de la entidad, reportando el avance de ejecución de los indicadores propuesto para las metas físicas y los indicadores del componente presupuestal en SEGPLAN, conforme a la programación establecida por la Secretaría Distrital de Planeación.</t>
  </si>
  <si>
    <t>Reporte de seguimiento en SEGPLAN componente gestión e Inversión. (Archivo PDF)</t>
  </si>
  <si>
    <t>Durante el segundo trimestre de la vigencia 2024, se realizó el seguimiento a 7 proyectos de Inversión a cargo de la SGD para el componente de gestion e inversión, finalizando el reporte al PDD 2020-2024, el reporte culmina con exito, dento de os tiempor establecidos.</t>
  </si>
  <si>
    <t>https://gobiernobogota-my.sharepoint.com/:f:/g/personal/miguel_cardozo_gobiernobogota_gov_co/El7QuhZ2PE5Mu4R7XgGOxjgB28MM1hspLhm45WkafT1RdQ?e=kmUFuY</t>
  </si>
  <si>
    <t>Durante el mes de Septiiembre, No se realizó seguimiento de los 11 Proyectos de Inversión  formualdos y estructurados para la entidad, dado que aún nos encontramos cargando programación en SEGPLAN, se esperan fechas de apertura para seguimiento..
Se precisa que el seguimiento depende de las fechas establecidas por SDP</t>
  </si>
  <si>
    <t xml:space="preserve">No se realizo seguimiento </t>
  </si>
  <si>
    <t xml:space="preserve">Durante el mes de Octubre, se realizó seguimiento de los 11 Proyectos de Inversión  formulados y estructurados para la entidad, en la herramienta SEGPLAN 2,0 de SDP, componente de inversión y gestión.
Al respecto se reporta el primer trimestre de ejecución del plan de desarrollo Bogota camina segura 2024-2027.
</t>
  </si>
  <si>
    <t>Reportes de seguimiento SegPlan</t>
  </si>
  <si>
    <t>Se cumplió con el 75,0% de la meta programada para la vigencia.</t>
  </si>
  <si>
    <t>Fortalecer la gestión institucional aumentando las capacidades de la entidad para la planeación, seguimiento y ejecución de sus metas y recursos, y la gestión del talento humano.</t>
  </si>
  <si>
    <t>2</t>
  </si>
  <si>
    <t xml:space="preserve">Mantener o superar la calificación de 700 puntos en la implementación del Sistema de Gestión Ambiental de la entidad en el Programa de Excelencia Ambiental Distrital </t>
  </si>
  <si>
    <t>Sostenibilidad del sistema de gestión</t>
  </si>
  <si>
    <t>Calificación Programa de Excelencia Ambiental Distrital</t>
  </si>
  <si>
    <t>Puntaje obtenido en el Programa de Excelencia Ambiental</t>
  </si>
  <si>
    <t xml:space="preserve">Categoría Elite 
900 puntos 
</t>
  </si>
  <si>
    <t>Suma</t>
  </si>
  <si>
    <t>Puntaje obtenido en auditoría externa</t>
  </si>
  <si>
    <t>Efectividad</t>
  </si>
  <si>
    <t>Informe auditoría externa al Programa de Excelencia Ambiental</t>
  </si>
  <si>
    <t>Repositorio del Sistema de Gestión Ambiental en la herramienta SharePoint de la Oficina Asesora de Planeación</t>
  </si>
  <si>
    <t>Oficina Asesora de Planeación - Equipo de Gestión Ambiental</t>
  </si>
  <si>
    <t>No programada</t>
  </si>
  <si>
    <t xml:space="preserve">Meta no programada </t>
  </si>
  <si>
    <t>Meta no programada</t>
  </si>
  <si>
    <t xml:space="preserve">En la implementación del Sistema de Gestión Ambiental, se obtuvo una calificación de 878 puntos para la vigencia 2024, alcanzado la categoría de Excelencia Ambiental en el Porgrama de Excelencia Ambiental Distrital. </t>
  </si>
  <si>
    <t>Se cumplió con el 100,0% de la meta programada para la vigencia.</t>
  </si>
  <si>
    <t>3</t>
  </si>
  <si>
    <t>Realizar un (1) reporte trimestral de avance del plan estratégico institucional</t>
  </si>
  <si>
    <t>Reporte trimestral del plan estratégico institucional</t>
  </si>
  <si>
    <t>Número de reportes realizados trimestralmente</t>
  </si>
  <si>
    <t>Reporte de las dependencias PEI</t>
  </si>
  <si>
    <t>Oficina Asesora de Planeación - Equipo de Planeación Institucional y Sectorial</t>
  </si>
  <si>
    <t xml:space="preserve">En el primer trimestre de 2024, se realizó el seguimiento al plan estratégico institucional con corte a 31 de diciembre de 2023. Del seguimiento realizado, se evidencia que todos los Objetivos Estratégicos lograron cumplir el 100% de lo programado para la vigencia 2023. De los logros obtenidos se destacan: la implementación de acciones para disminuir el racismo, xenofobia y la marginación social en Bogotá; la estrategia para el fortalecimiento de las autoridades de policía; la ejecución de las rutas de atención en derechos humanos; la reformulación de las políticas públicas étnicas; las acciones en materia de libertad religiosa, culto y conciencia; el fortalecimiento de la ciudad - región; y la mejora en el índice desempeño de la entidad, como resultado de la medición del FURAG. </t>
  </si>
  <si>
    <t>Reporte Plan Estratégico Institucional</t>
  </si>
  <si>
    <t xml:space="preserve">En el segundo trimestre de 2024, se realizó el seguimiento al plan estratégico institucional con corte a 31 de marzo de 2024. Del seguimiento realizado, el Plan Estratégico Institucional cuenta con un avance para la vigencia 2024 del 42% y del 92% acumulado para el cuatrienio, y se destacan los siguientes logros: Se realizó el autodiagnóstico de Gestión del Conocimiento; se implementó el programa de barrismo social; se capacitaron 434 personas en derechos humanos; se realizaron acciones para la población étnica en los Espacios de Atención Diferenciada; se realizó el Conversatorio del Dia Internacional de la Eliminación de la Discriminación Racial; se adelantó la encuesta de percepción sobre el hecho religioso dirigida a líderes y lideresas del sector religioso en Bogotá; se realizó seguimiento a las relaciones con el Concejo de Bogotá, y se brindó acompañamiento metodológico a la entidad para la formulación de las metas del plan de desarrollo de la entidad y el Sector Gobierno para el cuatrienio.   </t>
  </si>
  <si>
    <t xml:space="preserve">En el tercer trimestre 2024 se realizó el seguimiento al Plan Estratégico Institucional correspondiente al corte a 30 de junio de 2024, el cual se encuentra publicado en la página web. </t>
  </si>
  <si>
    <t xml:space="preserve">En el cuarto trimestre 2024 se realizó el seguimiento al Plan Estratégico Institucional correspondiente al corte a 30 de septiembre de 2024, el cual se encuentra publicado en la página web. </t>
  </si>
  <si>
    <t>4</t>
  </si>
  <si>
    <t xml:space="preserve">Realizar una (1) socialización de los resultados del IDI 2023 en el Comité Institucional de Gestión y Desempeño.  </t>
  </si>
  <si>
    <t xml:space="preserve">Socialización de  los resultados de la medición del Indice de Desempeño Institucional 2023  a partir de del reporte FURAG. </t>
  </si>
  <si>
    <t>Número de socializaciones en el CIGD</t>
  </si>
  <si>
    <t xml:space="preserve">Socialización de los resultados del IDI 2023 en CIGD. </t>
  </si>
  <si>
    <t>Acta del CIGD con la socialización de los resultados IDI 2023.</t>
  </si>
  <si>
    <t>Reporte FURAG
Resultados IDI 2023</t>
  </si>
  <si>
    <t xml:space="preserve">No programada </t>
  </si>
  <si>
    <t>No propramada</t>
  </si>
  <si>
    <t>Se realizó en uno de los puntos de la agenda del día de la sesión del CIGD, la socialización de los resultados del Índice de Desempeño Institucional 2023</t>
  </si>
  <si>
    <t>Acta del Comité Institucional de Gestión y Desempeño</t>
  </si>
  <si>
    <t>5</t>
  </si>
  <si>
    <t>Realizar la revisión trimestral del avance del 100% de los planes de gestión de los procesos en el nivel central y local</t>
  </si>
  <si>
    <t>Porcentaje de reportes trimestrales plan de gestión revisados</t>
  </si>
  <si>
    <t>(Número de reportes de plan de gestión revisados trimestralmente / Número de reportes de plan de gestión) * 100</t>
  </si>
  <si>
    <t>Reportes trimestrales de planes de gestión revisados por la OAP</t>
  </si>
  <si>
    <t>Reporte de las dependencias / alcaldías locales</t>
  </si>
  <si>
    <t xml:space="preserve">En el primer trimestre de 2024, se realizó el seguimiento a los planes de gestión del nivel central y local con corte a 31 de diciembre de 2023. </t>
  </si>
  <si>
    <t>En el segundo trimestre de 2024, se realizó el seguimiento a los  planes de gestion con corte  a 31 de marzo de 2024. El seguimiento se ve reflejado en los tableros de control por cada dependencia y alcaldia acumulados.</t>
  </si>
  <si>
    <t>https://gaia.gobiernobogota.gov.co/content/planes-de-gestion-alcaldias-locales-2024,     
 https://gaia.gobiernobogota.gov.co/content/planes-de-gesti%C3%B3n-nivel-central-2024</t>
  </si>
  <si>
    <t xml:space="preserve">Reporte de Planes Nivel Central y Localidades  revisados y publicados 
en : https://gaia.gobiernobogota.gov.co/matiz </t>
  </si>
  <si>
    <t xml:space="preserve">38 Planes de gestion </t>
  </si>
  <si>
    <t>En el tercer trimestre de 2024, se realizó el seguimiento a los  planes de gestion con corte  a 30 de 2024. El seguimiento se ve reflejado en los tableros de control por cada dependencia y alcaldia acumulados.</t>
  </si>
  <si>
    <t>Reportes trimestrales de planes de gestión revisados por la OAP publicados en Matiz y página web</t>
  </si>
  <si>
    <t>Se cumplió con el 100,0% de la meta programada para la vigencia2024.</t>
  </si>
  <si>
    <t>6</t>
  </si>
  <si>
    <t xml:space="preserve">Realizar tres (3) informes cuatrimestrales de monitoreo a los riesgos identificados en la entidad (procesos y corrupción). </t>
  </si>
  <si>
    <t>Informe de monitoreo a los riesgos de procesos y corrupción</t>
  </si>
  <si>
    <t>Número de informes de monitoreo de riesgos realizados</t>
  </si>
  <si>
    <t>Informes de monitoreo</t>
  </si>
  <si>
    <t>Informe cuatrimestral de monitoreo a la gestión de riesgos de procesos y corrupción</t>
  </si>
  <si>
    <t>Matrices de monitoreo de riesgos a nivel central y local</t>
  </si>
  <si>
    <t>Se realizó el monitoreo de riesgos de gestión y corrupción correspondiente al III cuatrimestre 2023, producto del cual se documentó el Informe de Monitoreo de Riesgos el cual se encuentra publicado en la página web de la entidad en el enlace: https://www.gobiernobogota.gov.co/transparencia/planeacion-presupuesto-informes/plan-accion/plan-anticorrupcion-atencion-ciudadano</t>
  </si>
  <si>
    <t>Informe de monitoreo de riesgos III cuatrimestre 2023</t>
  </si>
  <si>
    <t xml:space="preserve">se realizo monitoreo de riesgos de gestion y corrupcion </t>
  </si>
  <si>
    <t>https://www.gobiernobogota.gov.co/transparencia/planeacion-presupuesto-informes/plan-accion/plan-anticorrupcion-atencion-ciudadano</t>
  </si>
  <si>
    <t>Se realizó el monitoreo de riesgos de gestión y corrupción correspondiente al II cuatrimestre de 2024 para las 20 alcaldías y 18 procesos del nivel central. Se documentó el Informe de monitoreo el cual en este momento se encuentra en revisión por parte del jefe de la OAP.</t>
  </si>
  <si>
    <t>Informe de monitoreo de riesgos</t>
  </si>
  <si>
    <t>Se cumplió con el 100% de la meta programada para la vigencia.</t>
  </si>
  <si>
    <t>7</t>
  </si>
  <si>
    <t>Realizar dos (2) jornadas de capacitación sobre el sistema de gestión dirigidas a los promotores de mejora</t>
  </si>
  <si>
    <t>Retadora (mejora)</t>
  </si>
  <si>
    <t>Jornadas de capacitación sobre el sistema de gestión realizadas</t>
  </si>
  <si>
    <t>Número de  jornadas de capacitación sobre el sistema de gestión realizadas</t>
  </si>
  <si>
    <t>N/A</t>
  </si>
  <si>
    <t>Registro de asistencia de las jornadas de capacitación</t>
  </si>
  <si>
    <t>Archivo de gestión OAP</t>
  </si>
  <si>
    <t xml:space="preserve">El 13 de marzo de 2024, se realizó una jornada de capacitación a los promotores de mejora del nivel central y local, con el fin de reforzar conceptos del sistema de gestión. </t>
  </si>
  <si>
    <t>Registro de asistencia de las jornadas de capacitación - Presentación</t>
  </si>
  <si>
    <t xml:space="preserve">Capacitacion realizada el dia 16 de septiembre en la alcaldia local de San Cristobal </t>
  </si>
  <si>
    <t xml:space="preserve">Listado de asistencia </t>
  </si>
  <si>
    <t>Total metas técnicas (80%)</t>
  </si>
  <si>
    <t>T1</t>
  </si>
  <si>
    <t>Obtener una calificación semestral del 80% en la medición de desempeño ambiental, de acuerdo a los criterios establecidos para el Sistema de Gestión Ambiental</t>
  </si>
  <si>
    <t>Porcentaje de cumplimiento de los criteros ambientales</t>
  </si>
  <si>
    <t>Número de criterios ambientales cumplidos / Total de criterios ambientales establecidos * 100</t>
  </si>
  <si>
    <t>80% meta 2023</t>
  </si>
  <si>
    <t>Reporte ambiental Oficina Asesora de Planeación</t>
  </si>
  <si>
    <t>Herramienta Oficina Asesora de Planeación</t>
  </si>
  <si>
    <t>Aplicación de la meta: dependencias del proceso.
Reporte de la meta: Oficina Asesora de Planeación</t>
  </si>
  <si>
    <t>Oficina Asesora de Planeación (Calificación 100%)
Consumo de papel: Reporte hasta el mes de junio de 2024.
Participación: Cultura Ambiental: 8 personas; Socialicación medidas de ahorro agua y energía: 16 personas
Semana ambiental: Participaron 7 personas. 
Recepción campaña puesto a puesto: Se otorga a todas las dependencias un puntaje de 10 puntos como máximo por su excelente recepeción en las campañas y socializaciones realizadas puesto a puesto.</t>
  </si>
  <si>
    <t>Reporte meta ambiental OAP</t>
  </si>
  <si>
    <t>El proceso cumpio con la actividad programada para el periodo</t>
  </si>
  <si>
    <t xml:space="preserve">Reporte meta ambiental de la OAP </t>
  </si>
  <si>
    <t xml:space="preserve">100% de cumplimiento de la programacion establecida.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</si>
  <si>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</si>
  <si>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</si>
  <si>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</si>
  <si>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</si>
  <si>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</si>
  <si>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Suma </t>
  </si>
  <si>
    <t xml:space="preserve">Listado Maestro de Documentos Matiz </t>
  </si>
  <si>
    <t xml:space="preserve">Casos Hola de actualización generados
Listado Maestro de Documentos 
Matiz </t>
  </si>
  <si>
    <t>Se cumplió con la actualización de los documentos establecidos en el plan de trabajo</t>
  </si>
  <si>
    <t xml:space="preserve">El proceso cumplio con la ejecucion de la meta </t>
  </si>
  <si>
    <t xml:space="preserve">Listado maestro de documentos </t>
  </si>
  <si>
    <t>El proceso realizo la actualizacion documental conforme con lo establecido en el cronograma para el periodo</t>
  </si>
  <si>
    <t>Listado maestro de documentos</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</si>
  <si>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</si>
  <si>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</si>
  <si>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 xml:space="preserve">Número de jornadas de capacitación sobre el sistema de gestión realizadas </t>
  </si>
  <si>
    <t>Registro de asistencia y presentación realizada</t>
  </si>
  <si>
    <t>Líder del proceso</t>
  </si>
  <si>
    <t>https://gobiernobogota-my.sharepoint.com/:f:/g/personal/miguel_cardozo_gobiernobogota_gov_co/EptXsRm30NlPsKB9qza2J14BJOlV64SN6Hh7qcN0JGA4tg?e=h0ZgeL</t>
  </si>
  <si>
    <t xml:space="preserve">Registro fotografico , ppt, listado de asistencia </t>
  </si>
  <si>
    <t xml:space="preserve">Listado de asistencia y registro de la presentacion </t>
  </si>
  <si>
    <t>la dependencia realizo la actividad de acuerdo con lo programado  al 100%</t>
  </si>
  <si>
    <t>Brindar atención oportuna y de calidad a los diferentes sectores poblacionales, generando relaciones de confianza y respeto por la diferencia.</t>
  </si>
  <si>
    <t>T4</t>
  </si>
  <si>
    <t>Dar respuesta al 100% de los requerimientos ciudadanos asignados a las dependencias de nivel central  con corte a 31 de diciembre de 2023 registradas y tipificadas como Derechos de Petición en el aplicativo Bogotá te Escucha y gestor documental ORFEO.</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</si>
  <si>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</si>
  <si>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</si>
  <si>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</si>
  <si>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</si>
  <si>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</si>
  <si>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SGI</t>
  </si>
  <si>
    <t>El proceso cumplió con la atención del 100% de requerimientos ciudadanos asignados a 31 de diciembre de 2023, registrados y tipificados como Derechos de Petición en el aplicativo Bogotá te Escucha y gestor documental ORFEO.</t>
  </si>
  <si>
    <t>Reporte de peticiones ciudadanas gestionadas  (con respuesta definitiva o traslado por competencia) Memorando  20244600114073</t>
  </si>
  <si>
    <t>T5</t>
  </si>
  <si>
    <t>Gestionar oportunamente el 100% de los requerimientos  que se tipifiquen como derecho de petición ciudadano en los aplicativos Bogotá Te Escucha y  ORFEO, que  sean asignados a las dependencias de Nivel Central durante la vigencia 2024.</t>
  </si>
  <si>
    <t>Porcentaje de requerimientos ciudadanos  gestionados dentro del término de ley.</t>
  </si>
  <si>
    <t>(No. de peticiones gestionadas en los términos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</si>
  <si>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</si>
  <si>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</si>
  <si>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</si>
  <si>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El proceso cumplió oportunamente con la atención de 5 requerimientos registrados y tipificados como Derechos de Petición en el aplicativo Bogotá te Escucha y gestor documental ORFEO durante la vigencia 2024.</t>
  </si>
  <si>
    <t>Reporte de peticiones ciudadanas gestionadas (con respuesta definitiva o traslado por competencia) Memorando 20244600126503</t>
  </si>
  <si>
    <t xml:space="preserve">El proceso dio cumplimiento a la meta </t>
  </si>
  <si>
    <t>El proceso dio cumplimento a la meta según radicado No. 2024460021442</t>
  </si>
  <si>
    <t>El proceso dio respuesta a todos los requerimientos instaurados en el periodo</t>
  </si>
  <si>
    <t>Segun Radicado No. 20254600001173
Fecha: 03-01-2025</t>
  </si>
  <si>
    <t>El proceso cumplió oportunamente con la atención de los requerimientos al 100%  de los derechos de Petición en el aplicativo Bogotá te Escucha y gestor documental ORFEO durante la vigencia 2024.</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</si>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</sst>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u/>
      <sz val="11"/>
      <color theme="1"/>
      <name val="Calibri Light"/>
      <family val="2"/>
      <scheme val="major"/>
    </font>
    <font>
      <u/>
      <sz val="11"/>
      <color theme="10"/>
      <name val="Calibri"/>
      <family val="2"/>
      <scheme val="minor"/>
    </font>
    <font>
      <sz val="11"/>
      <color theme="8"/>
      <name val="Calibri"/>
      <family val="2"/>
      <scheme val="minor"/>
    </font>
    <font>
      <sz val="11"/>
      <name val="Calibri Light"/>
      <family val="2"/>
      <scheme val="major"/>
    </font>
    <font>
      <sz val="11"/>
      <color rgb="FF000000"/>
      <name val="Calibri Light"/>
      <family val="2"/>
    </font>
    <font>
      <b/>
      <sz val="12"/>
      <color theme="3" tint="0.39997558519241921"/>
      <name val="Calibri Light"/>
      <family val="2"/>
      <scheme val="major"/>
    </font>
    <font>
      <sz val="11"/>
      <color theme="4"/>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15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9" fontId="6" fillId="3" borderId="1" xfId="1" applyFont="1" applyFill="1" applyBorder="1" applyAlignment="1">
      <alignmen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2" fillId="9" borderId="0" xfId="0" applyFont="1" applyFill="1" applyAlignment="1">
      <alignment horizontal="center" vertical="center" wrapText="1"/>
    </xf>
    <xf numFmtId="0" fontId="1" fillId="9" borderId="0" xfId="0" applyFont="1" applyFill="1" applyAlignment="1">
      <alignment horizontal="center" wrapText="1"/>
    </xf>
    <xf numFmtId="9" fontId="1" fillId="0" borderId="1" xfId="0" applyNumberFormat="1" applyFont="1" applyBorder="1" applyAlignment="1">
      <alignment horizontal="center" vertical="center" wrapText="1"/>
    </xf>
    <xf numFmtId="9" fontId="6" fillId="3" borderId="1" xfId="1" applyFont="1" applyFill="1" applyBorder="1" applyAlignment="1">
      <alignment horizontal="center" wrapText="1"/>
    </xf>
    <xf numFmtId="9" fontId="9" fillId="3" borderId="1" xfId="0" applyNumberFormat="1" applyFont="1" applyFill="1" applyBorder="1" applyAlignment="1">
      <alignment horizontal="center" wrapText="1"/>
    </xf>
    <xf numFmtId="9" fontId="7" fillId="2" borderId="1" xfId="1" applyFont="1" applyFill="1" applyBorder="1" applyAlignment="1">
      <alignment horizontal="center" wrapText="1"/>
    </xf>
    <xf numFmtId="0" fontId="1" fillId="0" borderId="0" xfId="0" applyFont="1" applyAlignment="1">
      <alignment horizont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1" fontId="1" fillId="0" borderId="1" xfId="1" applyNumberFormat="1" applyFont="1" applyBorder="1" applyAlignment="1">
      <alignment horizontal="center" vertic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10" fontId="6" fillId="3" borderId="1" xfId="1" applyNumberFormat="1" applyFont="1" applyFill="1" applyBorder="1" applyAlignment="1">
      <alignment horizontal="center" wrapText="1"/>
    </xf>
    <xf numFmtId="10" fontId="6" fillId="3" borderId="1" xfId="0" applyNumberFormat="1" applyFont="1" applyFill="1" applyBorder="1" applyAlignment="1">
      <alignment horizontal="center" wrapText="1"/>
    </xf>
    <xf numFmtId="10" fontId="8" fillId="2" borderId="1" xfId="0" applyNumberFormat="1" applyFont="1" applyFill="1" applyBorder="1" applyAlignment="1">
      <alignment horizontal="center" wrapText="1"/>
    </xf>
    <xf numFmtId="10" fontId="6" fillId="3" borderId="1" xfId="0" applyNumberFormat="1" applyFont="1" applyFill="1" applyBorder="1" applyAlignment="1">
      <alignment wrapText="1"/>
    </xf>
    <xf numFmtId="10" fontId="8" fillId="2" borderId="1" xfId="0" applyNumberFormat="1" applyFont="1" applyFill="1" applyBorder="1" applyAlignment="1">
      <alignment wrapText="1"/>
    </xf>
    <xf numFmtId="1" fontId="1" fillId="0" borderId="1" xfId="1" applyNumberFormat="1" applyFont="1" applyBorder="1" applyAlignment="1">
      <alignment horizontal="justify" vertical="center" wrapText="1"/>
    </xf>
    <xf numFmtId="0" fontId="1" fillId="9" borderId="1" xfId="0" applyFont="1" applyFill="1" applyBorder="1" applyAlignment="1">
      <alignment horizontal="justify" vertical="center" wrapText="1"/>
    </xf>
    <xf numFmtId="0" fontId="14" fillId="0" borderId="1" xfId="2" applyBorder="1" applyAlignment="1">
      <alignment horizontal="justify" vertical="center" wrapText="1"/>
    </xf>
    <xf numFmtId="10" fontId="1" fillId="9" borderId="1" xfId="1" applyNumberFormat="1" applyFont="1" applyFill="1" applyBorder="1" applyAlignment="1">
      <alignment horizontal="justify" vertical="center" wrapText="1"/>
    </xf>
    <xf numFmtId="164" fontId="1" fillId="9" borderId="1" xfId="1" applyNumberFormat="1" applyFont="1" applyFill="1" applyBorder="1" applyAlignment="1">
      <alignment horizontal="justify" vertical="center" wrapText="1"/>
    </xf>
    <xf numFmtId="0" fontId="4" fillId="9" borderId="1" xfId="0" applyFont="1" applyFill="1" applyBorder="1" applyAlignment="1">
      <alignment horizontal="justify" vertical="center" wrapText="1"/>
    </xf>
    <xf numFmtId="0" fontId="1" fillId="0" borderId="1" xfId="0" applyFont="1" applyBorder="1" applyAlignment="1">
      <alignment horizontal="left"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10" fontId="4" fillId="0" borderId="1" xfId="0" applyNumberFormat="1" applyFont="1" applyBorder="1" applyAlignment="1">
      <alignment horizontal="left" vertical="center" wrapText="1"/>
    </xf>
    <xf numFmtId="9" fontId="4" fillId="0" borderId="1" xfId="1" applyFont="1" applyBorder="1" applyAlignment="1">
      <alignment horizontal="justify" vertical="center" wrapText="1"/>
    </xf>
    <xf numFmtId="164" fontId="4" fillId="0" borderId="1" xfId="1" applyNumberFormat="1" applyFont="1" applyBorder="1" applyAlignment="1">
      <alignment horizontal="justify" vertical="center" wrapText="1"/>
    </xf>
    <xf numFmtId="1" fontId="4" fillId="0" borderId="1" xfId="0" applyNumberFormat="1" applyFont="1" applyBorder="1" applyAlignment="1">
      <alignment horizontal="justify" vertical="center" wrapText="1"/>
    </xf>
    <xf numFmtId="164" fontId="4" fillId="0" borderId="1" xfId="0" applyNumberFormat="1" applyFont="1" applyBorder="1" applyAlignment="1">
      <alignment horizontal="justify" vertical="center" wrapText="1"/>
    </xf>
    <xf numFmtId="0" fontId="4" fillId="0" borderId="0" xfId="0" applyFont="1" applyAlignment="1">
      <alignment horizontal="justify" vertical="center" wrapText="1"/>
    </xf>
    <xf numFmtId="9" fontId="4" fillId="9" borderId="1" xfId="1" applyFont="1" applyFill="1" applyBorder="1" applyAlignment="1">
      <alignment horizontal="center" vertical="center" wrapText="1"/>
    </xf>
    <xf numFmtId="9" fontId="4" fillId="0" borderId="1" xfId="1" applyFont="1" applyBorder="1" applyAlignment="1">
      <alignment horizontal="left" vertical="center" wrapText="1"/>
    </xf>
    <xf numFmtId="1" fontId="4" fillId="9" borderId="1" xfId="1"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64" fontId="4" fillId="9" borderId="1" xfId="1" applyNumberFormat="1" applyFont="1" applyFill="1" applyBorder="1" applyAlignment="1">
      <alignment horizontal="justify" vertical="center" wrapText="1"/>
    </xf>
    <xf numFmtId="164" fontId="4" fillId="0" borderId="1" xfId="0" applyNumberFormat="1" applyFont="1" applyBorder="1" applyAlignment="1">
      <alignment horizontal="center" vertical="center" wrapText="1"/>
    </xf>
    <xf numFmtId="10" fontId="4" fillId="0" borderId="1" xfId="1" applyNumberFormat="1" applyFont="1" applyBorder="1" applyAlignment="1">
      <alignment horizontal="center" vertical="center" wrapText="1"/>
    </xf>
    <xf numFmtId="9" fontId="4" fillId="0" borderId="1" xfId="1" applyFont="1" applyBorder="1" applyAlignment="1">
      <alignment horizontal="center" vertical="center" wrapText="1"/>
    </xf>
    <xf numFmtId="0" fontId="15" fillId="0" borderId="0" xfId="0" applyFont="1" applyAlignment="1">
      <alignment wrapText="1"/>
    </xf>
    <xf numFmtId="164" fontId="6" fillId="3" borderId="1" xfId="1" applyNumberFormat="1" applyFont="1" applyFill="1" applyBorder="1" applyAlignment="1">
      <alignment wrapText="1"/>
    </xf>
    <xf numFmtId="1" fontId="1" fillId="9" borderId="1" xfId="1" applyNumberFormat="1" applyFont="1" applyFill="1" applyBorder="1" applyAlignment="1">
      <alignment horizontal="justify" vertical="center" wrapText="1"/>
    </xf>
    <xf numFmtId="0" fontId="16" fillId="9" borderId="1" xfId="0" applyFont="1" applyFill="1" applyBorder="1" applyAlignment="1">
      <alignment horizontal="justify" vertical="center" wrapText="1"/>
    </xf>
    <xf numFmtId="0" fontId="4" fillId="9" borderId="0" xfId="0" applyFont="1" applyFill="1" applyAlignment="1">
      <alignment horizontal="justify" vertical="center" wrapText="1"/>
    </xf>
    <xf numFmtId="0" fontId="17" fillId="0" borderId="1" xfId="0" applyFont="1" applyBorder="1" applyAlignment="1">
      <alignment horizontal="justify" vertical="center" wrapText="1"/>
    </xf>
    <xf numFmtId="10" fontId="6" fillId="3" borderId="1" xfId="1" applyNumberFormat="1" applyFont="1" applyFill="1" applyBorder="1" applyAlignment="1">
      <alignment wrapText="1"/>
    </xf>
    <xf numFmtId="10" fontId="4" fillId="0" borderId="1" xfId="1" applyNumberFormat="1" applyFont="1" applyBorder="1" applyAlignment="1">
      <alignment horizontal="justify" vertical="center" wrapText="1"/>
    </xf>
    <xf numFmtId="10" fontId="4" fillId="9" borderId="1" xfId="0" applyNumberFormat="1" applyFont="1" applyFill="1" applyBorder="1" applyAlignment="1">
      <alignment horizontal="center" vertical="center" wrapText="1"/>
    </xf>
    <xf numFmtId="1" fontId="4" fillId="0" borderId="1" xfId="1" applyNumberFormat="1" applyFont="1" applyBorder="1" applyAlignment="1">
      <alignment horizontal="justify" vertical="center" wrapText="1"/>
    </xf>
    <xf numFmtId="10" fontId="18" fillId="3" borderId="1" xfId="0" applyNumberFormat="1" applyFont="1" applyFill="1" applyBorder="1" applyAlignment="1">
      <alignment wrapText="1"/>
    </xf>
    <xf numFmtId="10" fontId="19" fillId="0" borderId="1" xfId="1" applyNumberFormat="1" applyFont="1" applyBorder="1" applyAlignment="1">
      <alignment horizontal="justify" vertical="center" wrapText="1"/>
    </xf>
    <xf numFmtId="0" fontId="1" fillId="9" borderId="10" xfId="0" applyFont="1" applyFill="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 fontId="4" fillId="0" borderId="1" xfId="1"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2" fillId="3" borderId="10" xfId="0"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10" fontId="1" fillId="9" borderId="1" xfId="1"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2" fillId="3" borderId="10"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cellXfs>
  <cellStyles count="4">
    <cellStyle name="Hipervínculo" xfId="2" builtinId="8"/>
    <cellStyle name="Hyperlink" xfId="3" xr:uid="{00000000-000B-0000-0000-000008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2002754</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R29"/>
  <sheetViews>
    <sheetView tabSelected="1" topLeftCell="D8" zoomScale="85" zoomScaleNormal="85" workbookViewId="0">
      <selection activeCell="G9" sqref="G9:J9"/>
    </sheetView>
  </sheetViews>
  <sheetFormatPr defaultColWidth="10.85546875" defaultRowHeight="15"/>
  <cols>
    <col min="1" max="1" width="4.140625" style="1" customWidth="1"/>
    <col min="2" max="2" width="31.5703125" style="1" customWidth="1"/>
    <col min="3" max="3" width="8.140625" style="1" customWidth="1"/>
    <col min="4" max="4" width="44.28515625" style="1" bestFit="1" customWidth="1"/>
    <col min="5" max="5" width="17.4257812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40" customWidth="1"/>
    <col min="15" max="15" width="22.5703125" style="40" customWidth="1"/>
    <col min="16" max="16" width="17.85546875" style="1" customWidth="1"/>
    <col min="17" max="17" width="19.7109375" style="1" customWidth="1"/>
    <col min="18" max="18" width="21.7109375" style="1" customWidth="1"/>
    <col min="19" max="19" width="25.42578125" style="1" customWidth="1"/>
    <col min="20" max="22" width="16.5703125" style="1" customWidth="1"/>
    <col min="23" max="23" width="40.28515625" style="1" customWidth="1"/>
    <col min="24" max="24" width="23.140625" style="1" customWidth="1"/>
    <col min="25" max="27" width="16.5703125" style="1" customWidth="1"/>
    <col min="28" max="28" width="33.42578125" style="1" customWidth="1"/>
    <col min="29" max="32" width="16.5703125" style="1" customWidth="1"/>
    <col min="33" max="33" width="43.7109375" style="1" customWidth="1"/>
    <col min="34" max="34" width="16.5703125" style="1" customWidth="1"/>
    <col min="35" max="36" width="22" style="1" customWidth="1"/>
    <col min="37" max="37" width="16.5703125" style="1" customWidth="1"/>
    <col min="38" max="38" width="34.85546875" style="1" customWidth="1"/>
    <col min="39" max="41" width="16.5703125" style="1" customWidth="1"/>
    <col min="42" max="42" width="21.5703125" style="1" customWidth="1"/>
    <col min="43" max="43" width="48" style="1" customWidth="1"/>
    <col min="44" max="16384" width="10.85546875" style="1"/>
  </cols>
  <sheetData>
    <row r="1" spans="1:43" s="31" customFormat="1" ht="70.5" customHeight="1">
      <c r="A1" s="133" t="s">
        <v>0</v>
      </c>
      <c r="B1" s="134"/>
      <c r="C1" s="134"/>
      <c r="D1" s="134"/>
      <c r="E1" s="134"/>
      <c r="F1" s="134"/>
      <c r="G1" s="134"/>
      <c r="H1" s="134"/>
      <c r="I1" s="134"/>
      <c r="J1" s="134"/>
      <c r="K1" s="135" t="s">
        <v>1</v>
      </c>
      <c r="L1" s="135"/>
      <c r="M1" s="135"/>
      <c r="N1" s="135"/>
      <c r="O1" s="135"/>
    </row>
    <row r="2" spans="1:43" s="32" customFormat="1" ht="23.45" customHeight="1">
      <c r="A2" s="137" t="s">
        <v>2</v>
      </c>
      <c r="B2" s="138"/>
      <c r="C2" s="138"/>
      <c r="D2" s="138"/>
      <c r="E2" s="138"/>
      <c r="F2" s="138"/>
      <c r="G2" s="138"/>
      <c r="H2" s="138"/>
      <c r="I2" s="138"/>
      <c r="J2" s="138"/>
      <c r="K2" s="34"/>
      <c r="L2" s="34"/>
      <c r="M2" s="34"/>
      <c r="N2" s="34"/>
      <c r="O2" s="34"/>
    </row>
    <row r="3" spans="1:43" s="31" customFormat="1">
      <c r="K3" s="35"/>
      <c r="L3" s="35"/>
      <c r="M3" s="35"/>
      <c r="N3" s="35"/>
      <c r="O3" s="35"/>
    </row>
    <row r="4" spans="1:43" s="31" customFormat="1" ht="29.1" customHeight="1">
      <c r="A4" s="139" t="s">
        <v>3</v>
      </c>
      <c r="B4" s="139"/>
      <c r="C4" s="140" t="s">
        <v>4</v>
      </c>
      <c r="D4" s="140"/>
      <c r="E4" s="141" t="s">
        <v>5</v>
      </c>
      <c r="F4" s="132"/>
      <c r="G4" s="132"/>
      <c r="H4" s="132"/>
      <c r="I4" s="132"/>
      <c r="J4" s="132"/>
      <c r="K4" s="35"/>
      <c r="L4" s="35"/>
      <c r="M4" s="35"/>
      <c r="N4" s="35"/>
      <c r="O4" s="35"/>
    </row>
    <row r="5" spans="1:43" s="31" customFormat="1" ht="15" customHeight="1">
      <c r="A5" s="139"/>
      <c r="B5" s="139"/>
      <c r="C5" s="140"/>
      <c r="D5" s="140"/>
      <c r="E5" s="99" t="s">
        <v>6</v>
      </c>
      <c r="F5" s="2" t="s">
        <v>7</v>
      </c>
      <c r="G5" s="132" t="s">
        <v>8</v>
      </c>
      <c r="H5" s="132"/>
      <c r="I5" s="132"/>
      <c r="J5" s="132"/>
      <c r="K5" s="35"/>
      <c r="L5" s="35"/>
      <c r="M5" s="35"/>
      <c r="N5" s="35"/>
      <c r="O5" s="35"/>
    </row>
    <row r="6" spans="1:43" s="31" customFormat="1" ht="16.5">
      <c r="A6" s="139"/>
      <c r="B6" s="139"/>
      <c r="C6" s="140"/>
      <c r="D6" s="140"/>
      <c r="E6" s="92">
        <v>1</v>
      </c>
      <c r="F6" s="33" t="s">
        <v>9</v>
      </c>
      <c r="G6" s="142" t="s">
        <v>10</v>
      </c>
      <c r="H6" s="142"/>
      <c r="I6" s="142"/>
      <c r="J6" s="142"/>
      <c r="K6" s="35"/>
      <c r="L6" s="35"/>
      <c r="M6" s="35"/>
      <c r="N6" s="35"/>
      <c r="O6" s="35"/>
    </row>
    <row r="7" spans="1:43" s="31" customFormat="1" ht="45.75" customHeight="1">
      <c r="A7" s="139"/>
      <c r="B7" s="139"/>
      <c r="C7" s="140"/>
      <c r="D7" s="140"/>
      <c r="E7" s="92">
        <v>2</v>
      </c>
      <c r="F7" s="33" t="s">
        <v>11</v>
      </c>
      <c r="G7" s="142" t="s">
        <v>12</v>
      </c>
      <c r="H7" s="142"/>
      <c r="I7" s="142"/>
      <c r="J7" s="142"/>
      <c r="K7" s="35"/>
      <c r="L7" s="35"/>
      <c r="M7" s="35"/>
      <c r="N7" s="35"/>
      <c r="O7" s="35"/>
    </row>
    <row r="8" spans="1:43" s="31" customFormat="1" ht="45.75" customHeight="1">
      <c r="A8" s="139"/>
      <c r="B8" s="139"/>
      <c r="C8" s="140"/>
      <c r="D8" s="140"/>
      <c r="E8" s="92">
        <v>3</v>
      </c>
      <c r="F8" s="33" t="s">
        <v>13</v>
      </c>
      <c r="G8" s="143" t="s">
        <v>14</v>
      </c>
      <c r="H8" s="144"/>
      <c r="I8" s="144"/>
      <c r="J8" s="145"/>
      <c r="K8" s="35"/>
      <c r="L8" s="35"/>
      <c r="M8" s="35"/>
      <c r="N8" s="35"/>
      <c r="O8" s="35"/>
    </row>
    <row r="9" spans="1:43" s="31" customFormat="1" ht="56.25" customHeight="1">
      <c r="A9" s="139"/>
      <c r="B9" s="139"/>
      <c r="C9" s="140"/>
      <c r="D9" s="140"/>
      <c r="E9" s="92">
        <v>4</v>
      </c>
      <c r="F9" s="33" t="s">
        <v>15</v>
      </c>
      <c r="G9" s="142" t="s">
        <v>16</v>
      </c>
      <c r="H9" s="142"/>
      <c r="I9" s="142"/>
      <c r="J9" s="142"/>
      <c r="K9" s="35"/>
      <c r="L9" s="35"/>
      <c r="M9" s="35"/>
      <c r="N9" s="35"/>
      <c r="O9" s="35"/>
    </row>
    <row r="10" spans="1:43" s="31" customFormat="1" ht="45.75" customHeight="1">
      <c r="A10" s="139"/>
      <c r="B10" s="139"/>
      <c r="C10" s="140"/>
      <c r="D10" s="140"/>
      <c r="E10" s="92">
        <v>5</v>
      </c>
      <c r="F10" s="33" t="s">
        <v>17</v>
      </c>
      <c r="G10" s="147" t="s">
        <v>18</v>
      </c>
      <c r="H10" s="148"/>
      <c r="I10" s="148"/>
      <c r="J10" s="149"/>
      <c r="K10" s="35"/>
      <c r="L10" s="35"/>
      <c r="M10" s="35"/>
      <c r="N10" s="35"/>
      <c r="O10" s="35"/>
    </row>
    <row r="11" spans="1:43" s="31" customFormat="1">
      <c r="K11" s="35"/>
      <c r="L11" s="35"/>
      <c r="M11" s="35"/>
      <c r="N11" s="35"/>
      <c r="O11" s="35"/>
    </row>
    <row r="12" spans="1:43" ht="14.45" customHeight="1">
      <c r="A12" s="132" t="s">
        <v>19</v>
      </c>
      <c r="B12" s="132"/>
      <c r="C12" s="132" t="s">
        <v>20</v>
      </c>
      <c r="D12" s="132"/>
      <c r="E12" s="132"/>
      <c r="F12" s="136" t="s">
        <v>21</v>
      </c>
      <c r="G12" s="136"/>
      <c r="H12" s="136"/>
      <c r="I12" s="136"/>
      <c r="J12" s="136"/>
      <c r="K12" s="136"/>
      <c r="L12" s="136"/>
      <c r="M12" s="136"/>
      <c r="N12" s="136"/>
      <c r="O12" s="136"/>
      <c r="P12" s="136"/>
      <c r="Q12" s="132" t="s">
        <v>22</v>
      </c>
      <c r="R12" s="132"/>
      <c r="S12" s="132"/>
      <c r="T12" s="102" t="s">
        <v>23</v>
      </c>
      <c r="U12" s="103"/>
      <c r="V12" s="103"/>
      <c r="W12" s="103"/>
      <c r="X12" s="104"/>
      <c r="Y12" s="108" t="s">
        <v>24</v>
      </c>
      <c r="Z12" s="109"/>
      <c r="AA12" s="109"/>
      <c r="AB12" s="109"/>
      <c r="AC12" s="110"/>
      <c r="AD12" s="114" t="s">
        <v>25</v>
      </c>
      <c r="AE12" s="115"/>
      <c r="AF12" s="115"/>
      <c r="AG12" s="115"/>
      <c r="AH12" s="116"/>
      <c r="AI12" s="120" t="s">
        <v>26</v>
      </c>
      <c r="AJ12" s="121"/>
      <c r="AK12" s="121"/>
      <c r="AL12" s="121"/>
      <c r="AM12" s="122"/>
      <c r="AN12" s="126" t="s">
        <v>27</v>
      </c>
      <c r="AO12" s="127"/>
      <c r="AP12" s="127"/>
      <c r="AQ12" s="128"/>
    </row>
    <row r="13" spans="1:43" ht="14.45" customHeight="1">
      <c r="A13" s="132"/>
      <c r="B13" s="132"/>
      <c r="C13" s="132"/>
      <c r="D13" s="132"/>
      <c r="E13" s="132"/>
      <c r="F13" s="136"/>
      <c r="G13" s="136"/>
      <c r="H13" s="136"/>
      <c r="I13" s="136"/>
      <c r="J13" s="136"/>
      <c r="K13" s="136"/>
      <c r="L13" s="136"/>
      <c r="M13" s="136"/>
      <c r="N13" s="136"/>
      <c r="O13" s="136"/>
      <c r="P13" s="136"/>
      <c r="Q13" s="132"/>
      <c r="R13" s="132"/>
      <c r="S13" s="132"/>
      <c r="T13" s="105"/>
      <c r="U13" s="106"/>
      <c r="V13" s="106"/>
      <c r="W13" s="106"/>
      <c r="X13" s="107"/>
      <c r="Y13" s="111"/>
      <c r="Z13" s="112"/>
      <c r="AA13" s="112"/>
      <c r="AB13" s="112"/>
      <c r="AC13" s="113"/>
      <c r="AD13" s="117"/>
      <c r="AE13" s="118"/>
      <c r="AF13" s="118"/>
      <c r="AG13" s="118"/>
      <c r="AH13" s="119"/>
      <c r="AI13" s="123"/>
      <c r="AJ13" s="124"/>
      <c r="AK13" s="124"/>
      <c r="AL13" s="124"/>
      <c r="AM13" s="125"/>
      <c r="AN13" s="129"/>
      <c r="AO13" s="130"/>
      <c r="AP13" s="130"/>
      <c r="AQ13" s="131"/>
    </row>
    <row r="14" spans="1:43" ht="45">
      <c r="A14" s="2" t="s">
        <v>28</v>
      </c>
      <c r="B14" s="2" t="s">
        <v>29</v>
      </c>
      <c r="C14" s="2" t="s">
        <v>30</v>
      </c>
      <c r="D14" s="2" t="s">
        <v>31</v>
      </c>
      <c r="E14" s="2" t="s">
        <v>32</v>
      </c>
      <c r="F14" s="17" t="s">
        <v>33</v>
      </c>
      <c r="G14" s="17" t="s">
        <v>34</v>
      </c>
      <c r="H14" s="17" t="s">
        <v>35</v>
      </c>
      <c r="I14" s="17" t="s">
        <v>36</v>
      </c>
      <c r="J14" s="17" t="s">
        <v>37</v>
      </c>
      <c r="K14" s="17" t="s">
        <v>38</v>
      </c>
      <c r="L14" s="17" t="s">
        <v>39</v>
      </c>
      <c r="M14" s="17" t="s">
        <v>40</v>
      </c>
      <c r="N14" s="17" t="s">
        <v>41</v>
      </c>
      <c r="O14" s="17" t="s">
        <v>42</v>
      </c>
      <c r="P14" s="17" t="s">
        <v>43</v>
      </c>
      <c r="Q14" s="2" t="s">
        <v>44</v>
      </c>
      <c r="R14" s="2" t="s">
        <v>45</v>
      </c>
      <c r="S14" s="2" t="s">
        <v>46</v>
      </c>
      <c r="T14" s="3" t="s">
        <v>47</v>
      </c>
      <c r="U14" s="3" t="s">
        <v>48</v>
      </c>
      <c r="V14" s="3" t="s">
        <v>49</v>
      </c>
      <c r="W14" s="3" t="s">
        <v>50</v>
      </c>
      <c r="X14" s="3" t="s">
        <v>51</v>
      </c>
      <c r="Y14" s="20" t="s">
        <v>47</v>
      </c>
      <c r="Z14" s="20" t="s">
        <v>48</v>
      </c>
      <c r="AA14" s="20" t="s">
        <v>49</v>
      </c>
      <c r="AB14" s="20" t="s">
        <v>50</v>
      </c>
      <c r="AC14" s="20" t="s">
        <v>51</v>
      </c>
      <c r="AD14" s="21" t="s">
        <v>47</v>
      </c>
      <c r="AE14" s="21" t="s">
        <v>48</v>
      </c>
      <c r="AF14" s="21" t="s">
        <v>49</v>
      </c>
      <c r="AG14" s="21" t="s">
        <v>50</v>
      </c>
      <c r="AH14" s="21" t="s">
        <v>51</v>
      </c>
      <c r="AI14" s="22" t="s">
        <v>47</v>
      </c>
      <c r="AJ14" s="22" t="s">
        <v>48</v>
      </c>
      <c r="AK14" s="22" t="s">
        <v>49</v>
      </c>
      <c r="AL14" s="22" t="s">
        <v>50</v>
      </c>
      <c r="AM14" s="22" t="s">
        <v>51</v>
      </c>
      <c r="AN14" s="4" t="s">
        <v>47</v>
      </c>
      <c r="AO14" s="4" t="s">
        <v>48</v>
      </c>
      <c r="AP14" s="4" t="s">
        <v>49</v>
      </c>
      <c r="AQ14" s="4" t="s">
        <v>50</v>
      </c>
    </row>
    <row r="15" spans="1:43" s="26" customFormat="1" ht="232.5">
      <c r="A15" s="19">
        <v>1</v>
      </c>
      <c r="B15" s="18" t="s">
        <v>52</v>
      </c>
      <c r="C15" s="23" t="s">
        <v>53</v>
      </c>
      <c r="D15" s="53" t="s">
        <v>54</v>
      </c>
      <c r="E15" s="18" t="s">
        <v>55</v>
      </c>
      <c r="F15" s="18" t="s">
        <v>56</v>
      </c>
      <c r="G15" s="18" t="s">
        <v>57</v>
      </c>
      <c r="H15" s="27" t="s">
        <v>58</v>
      </c>
      <c r="I15" s="18" t="s">
        <v>59</v>
      </c>
      <c r="J15" s="18" t="s">
        <v>56</v>
      </c>
      <c r="K15" s="36">
        <v>1</v>
      </c>
      <c r="L15" s="36">
        <v>1</v>
      </c>
      <c r="M15" s="36">
        <v>1</v>
      </c>
      <c r="N15" s="36">
        <v>1</v>
      </c>
      <c r="O15" s="36">
        <v>1</v>
      </c>
      <c r="P15" s="18" t="s">
        <v>60</v>
      </c>
      <c r="Q15" s="42" t="s">
        <v>61</v>
      </c>
      <c r="R15" s="42" t="s">
        <v>62</v>
      </c>
      <c r="S15" s="42" t="s">
        <v>63</v>
      </c>
      <c r="T15" s="29">
        <f t="shared" ref="T15:T21" si="0">K15</f>
        <v>1</v>
      </c>
      <c r="U15" s="46">
        <v>1</v>
      </c>
      <c r="V15" s="44">
        <f>IF(U15/T15&gt;100%,100%,U15/T15)</f>
        <v>1</v>
      </c>
      <c r="W15" s="18" t="s">
        <v>64</v>
      </c>
      <c r="X15" s="18" t="s">
        <v>65</v>
      </c>
      <c r="Y15" s="29">
        <f t="shared" ref="Y15:Y21" si="1">L15</f>
        <v>1</v>
      </c>
      <c r="Z15" s="45">
        <v>1</v>
      </c>
      <c r="AA15" s="44">
        <f>IF(Z15/Y15&gt;100%,100%,Z15/Y15)</f>
        <v>1</v>
      </c>
      <c r="AB15" s="18" t="s">
        <v>66</v>
      </c>
      <c r="AC15" s="18" t="s">
        <v>67</v>
      </c>
      <c r="AD15" s="29">
        <f t="shared" ref="AD15:AD21" si="2">M15</f>
        <v>1</v>
      </c>
      <c r="AE15" s="45">
        <v>0</v>
      </c>
      <c r="AF15" s="44">
        <f>IF(AE15/AD15&gt;100%,100%,AE15/AD15)</f>
        <v>0</v>
      </c>
      <c r="AG15" s="18" t="s">
        <v>68</v>
      </c>
      <c r="AH15" s="18" t="s">
        <v>69</v>
      </c>
      <c r="AI15" s="93">
        <f t="shared" ref="AI15:AI19" si="3">N15</f>
        <v>1</v>
      </c>
      <c r="AJ15" s="96">
        <v>1</v>
      </c>
      <c r="AK15" s="94">
        <f>IF(AJ15/AI15&gt;100%,100%,AJ15/AI15)</f>
        <v>1</v>
      </c>
      <c r="AL15" s="18" t="s">
        <v>70</v>
      </c>
      <c r="AM15" s="18" t="s">
        <v>71</v>
      </c>
      <c r="AN15" s="93">
        <f t="shared" ref="AN15:AN21" si="4">O15</f>
        <v>1</v>
      </c>
      <c r="AO15" s="96">
        <f>AVERAGE(U15,Z15,AE15,AJ15)</f>
        <v>0.75</v>
      </c>
      <c r="AP15" s="97">
        <f>IF(AO15/AN15&gt;100%,100%,AO15/AN15)</f>
        <v>0.75</v>
      </c>
      <c r="AQ15" s="18" t="s">
        <v>72</v>
      </c>
    </row>
    <row r="16" spans="1:43" s="26" customFormat="1" ht="117">
      <c r="A16" s="19">
        <v>7</v>
      </c>
      <c r="B16" s="18" t="s">
        <v>73</v>
      </c>
      <c r="C16" s="23" t="s">
        <v>74</v>
      </c>
      <c r="D16" s="53" t="s">
        <v>75</v>
      </c>
      <c r="E16" s="18" t="s">
        <v>76</v>
      </c>
      <c r="F16" s="18" t="s">
        <v>77</v>
      </c>
      <c r="G16" s="18" t="s">
        <v>78</v>
      </c>
      <c r="H16" s="18" t="s">
        <v>79</v>
      </c>
      <c r="I16" s="18" t="s">
        <v>80</v>
      </c>
      <c r="J16" s="18" t="s">
        <v>81</v>
      </c>
      <c r="K16" s="41">
        <v>0</v>
      </c>
      <c r="L16" s="41">
        <v>0</v>
      </c>
      <c r="M16" s="41">
        <v>0</v>
      </c>
      <c r="N16" s="41">
        <v>700</v>
      </c>
      <c r="O16" s="41">
        <v>700</v>
      </c>
      <c r="P16" s="18" t="s">
        <v>82</v>
      </c>
      <c r="Q16" s="42" t="s">
        <v>83</v>
      </c>
      <c r="R16" s="42" t="s">
        <v>84</v>
      </c>
      <c r="S16" s="42" t="s">
        <v>85</v>
      </c>
      <c r="T16" s="25" t="s">
        <v>86</v>
      </c>
      <c r="U16" s="25" t="s">
        <v>86</v>
      </c>
      <c r="V16" s="25" t="s">
        <v>86</v>
      </c>
      <c r="W16" s="25" t="s">
        <v>86</v>
      </c>
      <c r="X16" s="25" t="s">
        <v>86</v>
      </c>
      <c r="Y16" s="18" t="s">
        <v>87</v>
      </c>
      <c r="Z16" s="18" t="s">
        <v>87</v>
      </c>
      <c r="AA16" s="44" t="s">
        <v>87</v>
      </c>
      <c r="AB16" s="18" t="s">
        <v>87</v>
      </c>
      <c r="AC16" s="18" t="s">
        <v>87</v>
      </c>
      <c r="AD16" s="18" t="s">
        <v>87</v>
      </c>
      <c r="AE16" s="18" t="s">
        <v>87</v>
      </c>
      <c r="AF16" s="44" t="s">
        <v>87</v>
      </c>
      <c r="AG16" s="18" t="s">
        <v>87</v>
      </c>
      <c r="AH16" s="18" t="s">
        <v>88</v>
      </c>
      <c r="AI16" s="41">
        <f t="shared" si="3"/>
        <v>700</v>
      </c>
      <c r="AJ16" s="19">
        <v>878</v>
      </c>
      <c r="AK16" s="94">
        <f t="shared" ref="AK16:AK27" si="5">IF(AJ16/AI16&gt;100%,100%,AJ16/AI16)</f>
        <v>1</v>
      </c>
      <c r="AL16" s="18" t="s">
        <v>89</v>
      </c>
      <c r="AM16" s="42" t="s">
        <v>83</v>
      </c>
      <c r="AN16" s="19">
        <f t="shared" si="4"/>
        <v>700</v>
      </c>
      <c r="AO16" s="19">
        <f>AVERAGE(U16,Z16,AE16,AJ16)</f>
        <v>878</v>
      </c>
      <c r="AP16" s="97">
        <f>IF(AO16/AN16&gt;100%,100%,AO16/AN16)</f>
        <v>1</v>
      </c>
      <c r="AQ16" s="18" t="s">
        <v>90</v>
      </c>
    </row>
    <row r="17" spans="1:44" s="26" customFormat="1" ht="193.5" customHeight="1">
      <c r="A17" s="19">
        <v>7</v>
      </c>
      <c r="B17" s="18" t="s">
        <v>73</v>
      </c>
      <c r="C17" s="23" t="s">
        <v>91</v>
      </c>
      <c r="D17" s="18" t="s">
        <v>92</v>
      </c>
      <c r="E17" s="18" t="s">
        <v>55</v>
      </c>
      <c r="F17" s="18" t="s">
        <v>93</v>
      </c>
      <c r="G17" s="18" t="s">
        <v>94</v>
      </c>
      <c r="H17" s="18">
        <v>1</v>
      </c>
      <c r="I17" s="18" t="s">
        <v>80</v>
      </c>
      <c r="J17" s="18" t="s">
        <v>93</v>
      </c>
      <c r="K17" s="41">
        <v>1</v>
      </c>
      <c r="L17" s="41">
        <v>1</v>
      </c>
      <c r="M17" s="41">
        <v>1</v>
      </c>
      <c r="N17" s="41">
        <v>1</v>
      </c>
      <c r="O17" s="41">
        <v>4</v>
      </c>
      <c r="P17" s="18" t="s">
        <v>60</v>
      </c>
      <c r="Q17" s="18" t="s">
        <v>93</v>
      </c>
      <c r="R17" s="18" t="s">
        <v>95</v>
      </c>
      <c r="S17" s="18" t="s">
        <v>96</v>
      </c>
      <c r="T17" s="25">
        <v>1</v>
      </c>
      <c r="U17" s="18">
        <v>1</v>
      </c>
      <c r="V17" s="44">
        <f t="shared" ref="V17:V21" si="6">IF(U17/T17&gt;100%,100%,U17/T17)</f>
        <v>1</v>
      </c>
      <c r="W17" s="18" t="s">
        <v>97</v>
      </c>
      <c r="X17" s="18" t="s">
        <v>98</v>
      </c>
      <c r="Y17" s="25">
        <f t="shared" si="1"/>
        <v>1</v>
      </c>
      <c r="Z17" s="52">
        <v>1</v>
      </c>
      <c r="AA17" s="44">
        <f t="shared" ref="AA17:AA27" si="7">IF(Z17/Y17&gt;100%,100%,Z17/Y17)</f>
        <v>1</v>
      </c>
      <c r="AB17" s="18" t="s">
        <v>99</v>
      </c>
      <c r="AC17" s="18" t="s">
        <v>98</v>
      </c>
      <c r="AD17" s="25">
        <f t="shared" si="2"/>
        <v>1</v>
      </c>
      <c r="AE17" s="18">
        <v>1</v>
      </c>
      <c r="AF17" s="44">
        <f t="shared" ref="AF17:AF21" si="8">IF(AE17/AD17&gt;100%,100%,AE17/AD17)</f>
        <v>1</v>
      </c>
      <c r="AG17" s="85" t="s">
        <v>100</v>
      </c>
      <c r="AH17" s="85" t="s">
        <v>98</v>
      </c>
      <c r="AI17" s="41">
        <f t="shared" si="3"/>
        <v>1</v>
      </c>
      <c r="AJ17" s="19">
        <v>1</v>
      </c>
      <c r="AK17" s="94">
        <f t="shared" si="5"/>
        <v>1</v>
      </c>
      <c r="AL17" s="18" t="s">
        <v>101</v>
      </c>
      <c r="AM17" s="18" t="s">
        <v>93</v>
      </c>
      <c r="AN17" s="19">
        <v>4</v>
      </c>
      <c r="AO17" s="43">
        <f>SUM(U17,Z17,AE17,AJ17)</f>
        <v>4</v>
      </c>
      <c r="AP17" s="97">
        <f>IF(AO17/AN17&gt;100%,100%,AO17/AN17)</f>
        <v>1</v>
      </c>
      <c r="AQ17" s="18" t="s">
        <v>90</v>
      </c>
    </row>
    <row r="18" spans="1:44" s="26" customFormat="1" ht="117">
      <c r="A18" s="19">
        <v>1</v>
      </c>
      <c r="B18" s="18" t="s">
        <v>52</v>
      </c>
      <c r="C18" s="23" t="s">
        <v>102</v>
      </c>
      <c r="D18" s="18" t="s">
        <v>103</v>
      </c>
      <c r="E18" s="18" t="s">
        <v>55</v>
      </c>
      <c r="F18" s="18" t="s">
        <v>104</v>
      </c>
      <c r="G18" s="18" t="s">
        <v>105</v>
      </c>
      <c r="H18" s="25">
        <v>1</v>
      </c>
      <c r="I18" s="18" t="s">
        <v>80</v>
      </c>
      <c r="J18" s="18" t="s">
        <v>106</v>
      </c>
      <c r="K18" s="41">
        <v>0</v>
      </c>
      <c r="L18" s="41">
        <v>0</v>
      </c>
      <c r="M18" s="43">
        <v>0</v>
      </c>
      <c r="N18" s="43">
        <v>1</v>
      </c>
      <c r="O18" s="41">
        <v>1</v>
      </c>
      <c r="P18" s="18" t="s">
        <v>60</v>
      </c>
      <c r="Q18" s="18" t="s">
        <v>107</v>
      </c>
      <c r="R18" s="18" t="s">
        <v>108</v>
      </c>
      <c r="S18" s="18" t="s">
        <v>96</v>
      </c>
      <c r="T18" s="25" t="s">
        <v>86</v>
      </c>
      <c r="U18" s="25" t="s">
        <v>86</v>
      </c>
      <c r="V18" s="25" t="s">
        <v>86</v>
      </c>
      <c r="W18" s="25" t="s">
        <v>86</v>
      </c>
      <c r="X18" s="25" t="s">
        <v>86</v>
      </c>
      <c r="Y18" s="25" t="s">
        <v>86</v>
      </c>
      <c r="Z18" s="25" t="s">
        <v>86</v>
      </c>
      <c r="AA18" s="25" t="s">
        <v>86</v>
      </c>
      <c r="AB18" s="25" t="s">
        <v>86</v>
      </c>
      <c r="AC18" s="25" t="s">
        <v>86</v>
      </c>
      <c r="AD18" s="25" t="s">
        <v>86</v>
      </c>
      <c r="AE18" s="18" t="s">
        <v>86</v>
      </c>
      <c r="AF18" s="44" t="s">
        <v>109</v>
      </c>
      <c r="AG18" s="18" t="s">
        <v>109</v>
      </c>
      <c r="AH18" s="18" t="s">
        <v>110</v>
      </c>
      <c r="AI18" s="41">
        <f t="shared" si="3"/>
        <v>1</v>
      </c>
      <c r="AJ18" s="19">
        <v>1</v>
      </c>
      <c r="AK18" s="94">
        <f t="shared" si="5"/>
        <v>1</v>
      </c>
      <c r="AL18" s="146" t="s">
        <v>111</v>
      </c>
      <c r="AM18" s="146" t="s">
        <v>112</v>
      </c>
      <c r="AN18" s="19">
        <f t="shared" si="4"/>
        <v>1</v>
      </c>
      <c r="AO18" s="43">
        <f>SUM(U18,Z18,AE18,AJ18)</f>
        <v>1</v>
      </c>
      <c r="AP18" s="97">
        <f>IF(AO18/AN18&gt;100%,100%,AO18/AN18)</f>
        <v>1</v>
      </c>
      <c r="AQ18" s="18" t="s">
        <v>90</v>
      </c>
    </row>
    <row r="19" spans="1:44" s="26" customFormat="1" ht="213">
      <c r="A19" s="19">
        <v>1</v>
      </c>
      <c r="B19" s="18" t="s">
        <v>52</v>
      </c>
      <c r="C19" s="23" t="s">
        <v>113</v>
      </c>
      <c r="D19" s="18" t="s">
        <v>114</v>
      </c>
      <c r="E19" s="18" t="s">
        <v>55</v>
      </c>
      <c r="F19" s="18" t="s">
        <v>115</v>
      </c>
      <c r="G19" s="18" t="s">
        <v>116</v>
      </c>
      <c r="H19" s="28">
        <v>1</v>
      </c>
      <c r="I19" s="18" t="s">
        <v>59</v>
      </c>
      <c r="J19" s="18" t="s">
        <v>115</v>
      </c>
      <c r="K19" s="36">
        <v>1</v>
      </c>
      <c r="L19" s="36">
        <v>1</v>
      </c>
      <c r="M19" s="36">
        <v>1</v>
      </c>
      <c r="N19" s="36">
        <v>1</v>
      </c>
      <c r="O19" s="36">
        <v>1</v>
      </c>
      <c r="P19" s="18" t="s">
        <v>60</v>
      </c>
      <c r="Q19" s="18" t="s">
        <v>117</v>
      </c>
      <c r="R19" s="18" t="s">
        <v>118</v>
      </c>
      <c r="S19" s="18" t="s">
        <v>96</v>
      </c>
      <c r="T19" s="29">
        <f t="shared" si="0"/>
        <v>1</v>
      </c>
      <c r="U19" s="46">
        <v>1</v>
      </c>
      <c r="V19" s="44">
        <f t="shared" si="6"/>
        <v>1</v>
      </c>
      <c r="W19" s="18" t="s">
        <v>119</v>
      </c>
      <c r="X19" s="58" t="s">
        <v>117</v>
      </c>
      <c r="Y19" s="29">
        <f t="shared" si="1"/>
        <v>1</v>
      </c>
      <c r="Z19" s="56">
        <v>1</v>
      </c>
      <c r="AA19" s="55">
        <f t="shared" si="7"/>
        <v>1</v>
      </c>
      <c r="AB19" s="53" t="s">
        <v>120</v>
      </c>
      <c r="AC19" s="54" t="s">
        <v>121</v>
      </c>
      <c r="AD19" s="29">
        <f t="shared" si="2"/>
        <v>1</v>
      </c>
      <c r="AE19" s="46">
        <v>1</v>
      </c>
      <c r="AF19" s="44">
        <f t="shared" si="8"/>
        <v>1</v>
      </c>
      <c r="AG19" s="18" t="s">
        <v>122</v>
      </c>
      <c r="AH19" s="18" t="s">
        <v>123</v>
      </c>
      <c r="AI19" s="93">
        <f t="shared" si="3"/>
        <v>1</v>
      </c>
      <c r="AJ19" s="100">
        <v>1</v>
      </c>
      <c r="AK19" s="101">
        <f t="shared" si="5"/>
        <v>1</v>
      </c>
      <c r="AL19" s="53" t="s">
        <v>124</v>
      </c>
      <c r="AM19" s="58" t="s">
        <v>125</v>
      </c>
      <c r="AN19" s="93">
        <f t="shared" si="4"/>
        <v>1</v>
      </c>
      <c r="AO19" s="96">
        <f>AVERAGE(U19,Z19,AE19,AJ19)</f>
        <v>1</v>
      </c>
      <c r="AP19" s="97">
        <f t="shared" ref="AP19:AP20" si="9">IF(AO19/AN19&gt;100%,100%,AO19/AN19)</f>
        <v>1</v>
      </c>
      <c r="AQ19" s="53" t="s">
        <v>126</v>
      </c>
    </row>
    <row r="20" spans="1:44" s="26" customFormat="1" ht="182.25">
      <c r="A20" s="19">
        <v>1</v>
      </c>
      <c r="B20" s="18" t="s">
        <v>52</v>
      </c>
      <c r="C20" s="23" t="s">
        <v>127</v>
      </c>
      <c r="D20" s="18" t="s">
        <v>128</v>
      </c>
      <c r="E20" s="18" t="s">
        <v>55</v>
      </c>
      <c r="F20" s="18" t="s">
        <v>129</v>
      </c>
      <c r="G20" s="18" t="s">
        <v>130</v>
      </c>
      <c r="H20" s="18">
        <v>3</v>
      </c>
      <c r="I20" s="18" t="s">
        <v>80</v>
      </c>
      <c r="J20" s="18" t="s">
        <v>131</v>
      </c>
      <c r="K20" s="41">
        <v>1</v>
      </c>
      <c r="L20" s="41">
        <v>1</v>
      </c>
      <c r="M20" s="41">
        <v>1</v>
      </c>
      <c r="N20" s="41" t="s">
        <v>86</v>
      </c>
      <c r="O20" s="41">
        <v>3</v>
      </c>
      <c r="P20" s="18" t="s">
        <v>60</v>
      </c>
      <c r="Q20" s="18" t="s">
        <v>132</v>
      </c>
      <c r="R20" s="18" t="s">
        <v>133</v>
      </c>
      <c r="S20" s="18" t="s">
        <v>96</v>
      </c>
      <c r="T20" s="25">
        <f t="shared" ref="T20" si="10">K20</f>
        <v>1</v>
      </c>
      <c r="U20" s="18">
        <v>1</v>
      </c>
      <c r="V20" s="44">
        <f t="shared" ref="V20" si="11">IF(U20/T20&gt;100%,100%,U20/T20)</f>
        <v>1</v>
      </c>
      <c r="W20" s="18" t="s">
        <v>134</v>
      </c>
      <c r="X20" s="58" t="s">
        <v>135</v>
      </c>
      <c r="Y20" s="25">
        <f t="shared" ref="Y20" si="12">L20</f>
        <v>1</v>
      </c>
      <c r="Z20" s="82">
        <v>1</v>
      </c>
      <c r="AA20" s="55">
        <f t="shared" ref="AA20" si="13">IF(Z20/Y20&gt;100%,100%,Z20/Y20)</f>
        <v>1</v>
      </c>
      <c r="AB20" s="83" t="s">
        <v>136</v>
      </c>
      <c r="AC20" s="18" t="s">
        <v>137</v>
      </c>
      <c r="AD20" s="25">
        <f t="shared" ref="AD20" si="14">M20</f>
        <v>1</v>
      </c>
      <c r="AE20" s="18">
        <v>1</v>
      </c>
      <c r="AF20" s="44">
        <f t="shared" ref="AF20" si="15">IF(AE20/AD20&gt;100%,100%,AE20/AD20)</f>
        <v>1</v>
      </c>
      <c r="AG20" s="18" t="s">
        <v>138</v>
      </c>
      <c r="AH20" s="18" t="s">
        <v>139</v>
      </c>
      <c r="AI20" s="41" t="str">
        <f t="shared" ref="AI20:AJ20" si="16">N20</f>
        <v>No programada</v>
      </c>
      <c r="AJ20" s="19" t="s">
        <v>86</v>
      </c>
      <c r="AK20" s="94" t="s">
        <v>86</v>
      </c>
      <c r="AL20" s="18" t="s">
        <v>86</v>
      </c>
      <c r="AM20" s="18" t="s">
        <v>86</v>
      </c>
      <c r="AN20" s="19">
        <f t="shared" ref="AN20" si="17">O20</f>
        <v>3</v>
      </c>
      <c r="AO20" s="41">
        <f>SUM(U20,Z20,AE20)</f>
        <v>3</v>
      </c>
      <c r="AP20" s="97">
        <f t="shared" si="9"/>
        <v>1</v>
      </c>
      <c r="AQ20" s="18" t="s">
        <v>140</v>
      </c>
    </row>
    <row r="21" spans="1:44" s="26" customFormat="1" ht="117">
      <c r="A21" s="19">
        <v>1</v>
      </c>
      <c r="B21" s="18" t="s">
        <v>52</v>
      </c>
      <c r="C21" s="23" t="s">
        <v>141</v>
      </c>
      <c r="D21" s="18" t="s">
        <v>142</v>
      </c>
      <c r="E21" s="18" t="s">
        <v>143</v>
      </c>
      <c r="F21" s="18" t="s">
        <v>144</v>
      </c>
      <c r="G21" s="18" t="s">
        <v>145</v>
      </c>
      <c r="H21" s="18" t="s">
        <v>146</v>
      </c>
      <c r="I21" s="18" t="s">
        <v>80</v>
      </c>
      <c r="J21" s="18" t="s">
        <v>144</v>
      </c>
      <c r="K21" s="41">
        <v>1</v>
      </c>
      <c r="L21" s="41">
        <v>0</v>
      </c>
      <c r="M21" s="41">
        <v>1</v>
      </c>
      <c r="N21" s="41">
        <v>0</v>
      </c>
      <c r="O21" s="41">
        <v>2</v>
      </c>
      <c r="P21" s="18" t="s">
        <v>60</v>
      </c>
      <c r="Q21" s="18" t="s">
        <v>147</v>
      </c>
      <c r="R21" s="18" t="s">
        <v>148</v>
      </c>
      <c r="S21" s="18" t="s">
        <v>96</v>
      </c>
      <c r="T21" s="25">
        <f t="shared" si="0"/>
        <v>1</v>
      </c>
      <c r="U21" s="18">
        <v>1</v>
      </c>
      <c r="V21" s="45">
        <f t="shared" si="6"/>
        <v>1</v>
      </c>
      <c r="W21" s="18" t="s">
        <v>149</v>
      </c>
      <c r="X21" s="18" t="s">
        <v>150</v>
      </c>
      <c r="Y21" s="25">
        <f t="shared" si="1"/>
        <v>0</v>
      </c>
      <c r="Z21" s="18" t="s">
        <v>87</v>
      </c>
      <c r="AA21" s="44" t="s">
        <v>87</v>
      </c>
      <c r="AB21" s="18" t="s">
        <v>87</v>
      </c>
      <c r="AC21" s="18" t="s">
        <v>87</v>
      </c>
      <c r="AD21" s="25">
        <f t="shared" si="2"/>
        <v>1</v>
      </c>
      <c r="AE21" s="18">
        <v>1</v>
      </c>
      <c r="AF21" s="44">
        <f t="shared" si="8"/>
        <v>1</v>
      </c>
      <c r="AG21" s="18" t="s">
        <v>151</v>
      </c>
      <c r="AH21" s="18" t="s">
        <v>152</v>
      </c>
      <c r="AI21" s="18" t="s">
        <v>86</v>
      </c>
      <c r="AJ21" s="18" t="s">
        <v>86</v>
      </c>
      <c r="AK21" s="18" t="s">
        <v>86</v>
      </c>
      <c r="AL21" s="18" t="s">
        <v>86</v>
      </c>
      <c r="AM21" s="18" t="s">
        <v>86</v>
      </c>
      <c r="AN21" s="19">
        <f t="shared" si="4"/>
        <v>2</v>
      </c>
      <c r="AO21" s="41">
        <f>SUM(U21,Z21,AE21,AJ21)</f>
        <v>2</v>
      </c>
      <c r="AP21" s="97">
        <f>IF(AO21/AN21&gt;100%,100%,AO21/AN21)</f>
        <v>1</v>
      </c>
      <c r="AQ21" s="18" t="s">
        <v>140</v>
      </c>
    </row>
    <row r="22" spans="1:44" s="5" customFormat="1" ht="15.75">
      <c r="A22" s="10"/>
      <c r="B22" s="10"/>
      <c r="C22" s="10"/>
      <c r="D22" s="13" t="s">
        <v>153</v>
      </c>
      <c r="E22" s="10"/>
      <c r="F22" s="10"/>
      <c r="G22" s="10"/>
      <c r="H22" s="10"/>
      <c r="I22" s="10"/>
      <c r="J22" s="10"/>
      <c r="K22" s="37"/>
      <c r="L22" s="37"/>
      <c r="M22" s="37"/>
      <c r="N22" s="37"/>
      <c r="O22" s="37"/>
      <c r="P22" s="10"/>
      <c r="Q22" s="10"/>
      <c r="R22" s="10"/>
      <c r="S22" s="10"/>
      <c r="T22" s="14"/>
      <c r="U22" s="14"/>
      <c r="V22" s="47">
        <f>AVERAGE(V15:V21)*80%</f>
        <v>0.8</v>
      </c>
      <c r="W22" s="14"/>
      <c r="X22" s="14"/>
      <c r="Y22" s="14"/>
      <c r="Z22" s="14"/>
      <c r="AA22" s="81">
        <f>AVERAGE(AA15:AA21)*80%</f>
        <v>0.8</v>
      </c>
      <c r="AB22" s="14"/>
      <c r="AC22" s="14"/>
      <c r="AD22" s="14"/>
      <c r="AE22" s="14"/>
      <c r="AF22" s="86">
        <f>AVERAGE(AF15:AF21)*80%</f>
        <v>0.64000000000000012</v>
      </c>
      <c r="AG22" s="14"/>
      <c r="AH22" s="14"/>
      <c r="AI22" s="37"/>
      <c r="AJ22" s="37"/>
      <c r="AK22" s="37">
        <f>AVERAGE(AK15:AK21)*80%</f>
        <v>0.8</v>
      </c>
      <c r="AL22" s="10"/>
      <c r="AM22" s="10"/>
      <c r="AN22" s="37"/>
      <c r="AO22" s="37"/>
      <c r="AP22" s="47">
        <f>AVERAGE(AP15:AP21)*80%</f>
        <v>0.77142857142857146</v>
      </c>
      <c r="AQ22" s="10"/>
    </row>
    <row r="23" spans="1:44" s="69" customFormat="1" ht="148.5" customHeight="1">
      <c r="A23" s="30">
        <v>7</v>
      </c>
      <c r="B23" s="24" t="s">
        <v>73</v>
      </c>
      <c r="C23" s="30" t="s">
        <v>154</v>
      </c>
      <c r="D23" s="57" t="s">
        <v>155</v>
      </c>
      <c r="E23" s="24" t="s">
        <v>76</v>
      </c>
      <c r="F23" s="24" t="s">
        <v>156</v>
      </c>
      <c r="G23" s="24" t="s">
        <v>157</v>
      </c>
      <c r="H23" s="59" t="s">
        <v>158</v>
      </c>
      <c r="I23" s="57" t="s">
        <v>59</v>
      </c>
      <c r="J23" s="24" t="s">
        <v>156</v>
      </c>
      <c r="K23" s="60" t="s">
        <v>86</v>
      </c>
      <c r="L23" s="60">
        <v>0.8</v>
      </c>
      <c r="M23" s="60" t="s">
        <v>86</v>
      </c>
      <c r="N23" s="60">
        <v>0.8</v>
      </c>
      <c r="O23" s="60">
        <v>0.8</v>
      </c>
      <c r="P23" s="24" t="s">
        <v>60</v>
      </c>
      <c r="Q23" s="61" t="s">
        <v>159</v>
      </c>
      <c r="R23" s="61" t="s">
        <v>160</v>
      </c>
      <c r="S23" s="61" t="s">
        <v>161</v>
      </c>
      <c r="T23" s="62" t="s">
        <v>86</v>
      </c>
      <c r="U23" s="63" t="s">
        <v>86</v>
      </c>
      <c r="V23" s="64" t="s">
        <v>86</v>
      </c>
      <c r="W23" s="61" t="s">
        <v>86</v>
      </c>
      <c r="X23" s="24" t="s">
        <v>86</v>
      </c>
      <c r="Y23" s="65">
        <v>0.8</v>
      </c>
      <c r="Z23" s="66">
        <v>1</v>
      </c>
      <c r="AA23" s="91">
        <f t="shared" si="7"/>
        <v>1</v>
      </c>
      <c r="AB23" s="24" t="s">
        <v>162</v>
      </c>
      <c r="AC23" s="24" t="s">
        <v>163</v>
      </c>
      <c r="AD23" s="67" t="s">
        <v>86</v>
      </c>
      <c r="AE23" s="24" t="s">
        <v>86</v>
      </c>
      <c r="AF23" s="24" t="s">
        <v>86</v>
      </c>
      <c r="AG23" s="24" t="s">
        <v>86</v>
      </c>
      <c r="AH23" s="24" t="s">
        <v>86</v>
      </c>
      <c r="AI23" s="79">
        <v>0.8</v>
      </c>
      <c r="AJ23" s="73">
        <v>0.87</v>
      </c>
      <c r="AK23" s="94">
        <f t="shared" si="5"/>
        <v>1</v>
      </c>
      <c r="AL23" s="24" t="s">
        <v>164</v>
      </c>
      <c r="AM23" s="24" t="s">
        <v>165</v>
      </c>
      <c r="AN23" s="73">
        <v>0.8</v>
      </c>
      <c r="AO23" s="77">
        <f>AVERAGE(Z23,AJ23)</f>
        <v>0.93500000000000005</v>
      </c>
      <c r="AP23" s="75">
        <f>IF(AO23/AN23&gt;100%,100%,AO23/AN23)</f>
        <v>1</v>
      </c>
      <c r="AQ23" s="24" t="s">
        <v>166</v>
      </c>
    </row>
    <row r="24" spans="1:44" s="69" customFormat="1" ht="152.25" customHeight="1">
      <c r="A24" s="30">
        <v>7</v>
      </c>
      <c r="B24" s="24" t="s">
        <v>73</v>
      </c>
      <c r="C24" s="30" t="s">
        <v>167</v>
      </c>
      <c r="D24" s="24" t="s">
        <v>168</v>
      </c>
      <c r="E24" s="24" t="s">
        <v>76</v>
      </c>
      <c r="F24" s="24" t="s">
        <v>169</v>
      </c>
      <c r="G24" s="24" t="s">
        <v>170</v>
      </c>
      <c r="H24" s="59" t="s">
        <v>171</v>
      </c>
      <c r="I24" s="57" t="s">
        <v>172</v>
      </c>
      <c r="J24" s="24" t="s">
        <v>169</v>
      </c>
      <c r="K24" s="70">
        <v>0.37</v>
      </c>
      <c r="L24" s="70">
        <v>0.18</v>
      </c>
      <c r="M24" s="70">
        <v>0.27</v>
      </c>
      <c r="N24" s="70">
        <v>0.18</v>
      </c>
      <c r="O24" s="70">
        <v>1</v>
      </c>
      <c r="P24" s="24" t="s">
        <v>60</v>
      </c>
      <c r="Q24" s="61" t="s">
        <v>173</v>
      </c>
      <c r="R24" s="61" t="s">
        <v>174</v>
      </c>
      <c r="S24" s="61" t="s">
        <v>161</v>
      </c>
      <c r="T24" s="71">
        <v>0.37</v>
      </c>
      <c r="U24" s="63">
        <v>0.37</v>
      </c>
      <c r="V24" s="64">
        <v>1</v>
      </c>
      <c r="W24" s="61" t="s">
        <v>175</v>
      </c>
      <c r="X24" s="61" t="s">
        <v>173</v>
      </c>
      <c r="Y24" s="65">
        <f>L24</f>
        <v>0.18</v>
      </c>
      <c r="Z24" s="68">
        <v>0.18</v>
      </c>
      <c r="AA24" s="91">
        <f t="shared" si="7"/>
        <v>1</v>
      </c>
      <c r="AB24" s="24" t="s">
        <v>176</v>
      </c>
      <c r="AC24" s="24" t="s">
        <v>177</v>
      </c>
      <c r="AD24" s="65">
        <v>0.25</v>
      </c>
      <c r="AE24" s="66">
        <v>0.27</v>
      </c>
      <c r="AF24" s="87">
        <f>IF(AE24/AD24&gt;100%,100%,AE24/AD24)</f>
        <v>1</v>
      </c>
      <c r="AG24" s="24" t="s">
        <v>178</v>
      </c>
      <c r="AH24" s="24" t="s">
        <v>177</v>
      </c>
      <c r="AI24" s="79">
        <v>0.25</v>
      </c>
      <c r="AJ24" s="73">
        <v>1</v>
      </c>
      <c r="AK24" s="94">
        <f t="shared" si="5"/>
        <v>1</v>
      </c>
      <c r="AL24" s="24" t="s">
        <v>164</v>
      </c>
      <c r="AM24" s="24" t="s">
        <v>179</v>
      </c>
      <c r="AN24" s="73">
        <v>1</v>
      </c>
      <c r="AO24" s="88">
        <f>SUM(U24,Z24,AE24,AJ24)</f>
        <v>1.82</v>
      </c>
      <c r="AP24" s="88">
        <f t="shared" ref="AP24:AP27" si="18">IF(AO24/AN24&gt;100%,100%,AO24/AN24)</f>
        <v>1</v>
      </c>
      <c r="AQ24" s="61" t="s">
        <v>175</v>
      </c>
      <c r="AR24" s="84"/>
    </row>
    <row r="25" spans="1:44" s="69" customFormat="1" ht="117">
      <c r="A25" s="30">
        <v>7</v>
      </c>
      <c r="B25" s="24" t="s">
        <v>73</v>
      </c>
      <c r="C25" s="30" t="s">
        <v>180</v>
      </c>
      <c r="D25" s="24" t="s">
        <v>181</v>
      </c>
      <c r="E25" s="24" t="s">
        <v>76</v>
      </c>
      <c r="F25" s="24" t="s">
        <v>144</v>
      </c>
      <c r="G25" s="24" t="s">
        <v>182</v>
      </c>
      <c r="H25" s="59" t="s">
        <v>146</v>
      </c>
      <c r="I25" s="57" t="s">
        <v>80</v>
      </c>
      <c r="J25" s="24" t="s">
        <v>144</v>
      </c>
      <c r="K25" s="72">
        <v>0</v>
      </c>
      <c r="L25" s="72">
        <v>1</v>
      </c>
      <c r="M25" s="72">
        <v>0</v>
      </c>
      <c r="N25" s="72">
        <v>1</v>
      </c>
      <c r="O25" s="72">
        <v>2</v>
      </c>
      <c r="P25" s="24" t="s">
        <v>60</v>
      </c>
      <c r="Q25" s="61" t="s">
        <v>183</v>
      </c>
      <c r="R25" s="61" t="s">
        <v>183</v>
      </c>
      <c r="S25" s="61" t="s">
        <v>184</v>
      </c>
      <c r="T25" s="71" t="s">
        <v>86</v>
      </c>
      <c r="U25" s="63" t="s">
        <v>86</v>
      </c>
      <c r="V25" s="64" t="s">
        <v>86</v>
      </c>
      <c r="W25" s="61" t="s">
        <v>86</v>
      </c>
      <c r="X25" s="24" t="s">
        <v>86</v>
      </c>
      <c r="Y25" s="89">
        <v>1</v>
      </c>
      <c r="Z25" s="67">
        <v>1</v>
      </c>
      <c r="AA25" s="91">
        <f t="shared" si="7"/>
        <v>1</v>
      </c>
      <c r="AB25" s="57" t="s">
        <v>185</v>
      </c>
      <c r="AC25" s="57" t="s">
        <v>186</v>
      </c>
      <c r="AD25" s="65" t="s">
        <v>86</v>
      </c>
      <c r="AE25" s="24" t="s">
        <v>86</v>
      </c>
      <c r="AF25" s="24" t="s">
        <v>86</v>
      </c>
      <c r="AG25" s="24" t="s">
        <v>86</v>
      </c>
      <c r="AH25" s="24" t="s">
        <v>86</v>
      </c>
      <c r="AI25" s="95">
        <v>1</v>
      </c>
      <c r="AJ25" s="30">
        <v>1</v>
      </c>
      <c r="AK25" s="94">
        <f t="shared" si="5"/>
        <v>1</v>
      </c>
      <c r="AL25" s="24" t="s">
        <v>164</v>
      </c>
      <c r="AM25" s="24" t="s">
        <v>187</v>
      </c>
      <c r="AN25" s="98">
        <v>2</v>
      </c>
      <c r="AO25" s="98">
        <f>SUM(Z25,AJ25)</f>
        <v>2</v>
      </c>
      <c r="AP25" s="75">
        <f t="shared" si="18"/>
        <v>1</v>
      </c>
      <c r="AQ25" s="61" t="s">
        <v>188</v>
      </c>
    </row>
    <row r="26" spans="1:44" s="69" customFormat="1" ht="150">
      <c r="A26" s="30">
        <v>5</v>
      </c>
      <c r="B26" s="24" t="s">
        <v>189</v>
      </c>
      <c r="C26" s="30" t="s">
        <v>190</v>
      </c>
      <c r="D26" s="24" t="s">
        <v>191</v>
      </c>
      <c r="E26" s="24" t="s">
        <v>76</v>
      </c>
      <c r="F26" s="24" t="s">
        <v>192</v>
      </c>
      <c r="G26" s="24" t="s">
        <v>193</v>
      </c>
      <c r="H26" s="59" t="s">
        <v>194</v>
      </c>
      <c r="I26" s="57" t="s">
        <v>80</v>
      </c>
      <c r="J26" s="24" t="s">
        <v>192</v>
      </c>
      <c r="K26" s="70">
        <v>1</v>
      </c>
      <c r="L26" s="70">
        <v>0</v>
      </c>
      <c r="M26" s="70">
        <v>0</v>
      </c>
      <c r="N26" s="70">
        <v>0</v>
      </c>
      <c r="O26" s="70">
        <v>1</v>
      </c>
      <c r="P26" s="24" t="s">
        <v>60</v>
      </c>
      <c r="Q26" s="61" t="s">
        <v>195</v>
      </c>
      <c r="R26" s="61" t="s">
        <v>196</v>
      </c>
      <c r="S26" s="61" t="s">
        <v>197</v>
      </c>
      <c r="T26" s="73">
        <v>1</v>
      </c>
      <c r="U26" s="74">
        <v>1</v>
      </c>
      <c r="V26" s="75">
        <v>1</v>
      </c>
      <c r="W26" s="68" t="s">
        <v>198</v>
      </c>
      <c r="X26" s="68" t="s">
        <v>199</v>
      </c>
      <c r="Y26" s="65" t="s">
        <v>86</v>
      </c>
      <c r="Z26" s="76" t="s">
        <v>87</v>
      </c>
      <c r="AA26" s="91" t="s">
        <v>87</v>
      </c>
      <c r="AB26" s="24" t="s">
        <v>87</v>
      </c>
      <c r="AC26" s="24" t="s">
        <v>86</v>
      </c>
      <c r="AD26" s="65" t="s">
        <v>86</v>
      </c>
      <c r="AE26" s="24" t="s">
        <v>86</v>
      </c>
      <c r="AF26" s="24" t="s">
        <v>86</v>
      </c>
      <c r="AG26" s="24" t="s">
        <v>86</v>
      </c>
      <c r="AH26" s="24" t="s">
        <v>86</v>
      </c>
      <c r="AI26" s="79" t="s">
        <v>86</v>
      </c>
      <c r="AJ26" s="30" t="s">
        <v>86</v>
      </c>
      <c r="AK26" s="78" t="s">
        <v>86</v>
      </c>
      <c r="AL26" s="24" t="s">
        <v>86</v>
      </c>
      <c r="AM26" s="24" t="s">
        <v>86</v>
      </c>
      <c r="AN26" s="73">
        <v>1</v>
      </c>
      <c r="AO26" s="77">
        <v>1</v>
      </c>
      <c r="AP26" s="78">
        <f t="shared" si="18"/>
        <v>1</v>
      </c>
      <c r="AQ26" s="68" t="s">
        <v>198</v>
      </c>
    </row>
    <row r="27" spans="1:44" s="69" customFormat="1" ht="104.25" customHeight="1">
      <c r="A27" s="30">
        <v>5</v>
      </c>
      <c r="B27" s="24" t="s">
        <v>189</v>
      </c>
      <c r="C27" s="30" t="s">
        <v>200</v>
      </c>
      <c r="D27" s="24" t="s">
        <v>201</v>
      </c>
      <c r="E27" s="24" t="s">
        <v>76</v>
      </c>
      <c r="F27" s="24" t="s">
        <v>202</v>
      </c>
      <c r="G27" s="24" t="s">
        <v>203</v>
      </c>
      <c r="H27" s="24" t="s">
        <v>146</v>
      </c>
      <c r="I27" s="57" t="s">
        <v>59</v>
      </c>
      <c r="J27" s="24" t="s">
        <v>204</v>
      </c>
      <c r="K27" s="70">
        <v>1</v>
      </c>
      <c r="L27" s="70">
        <v>1</v>
      </c>
      <c r="M27" s="70">
        <v>1</v>
      </c>
      <c r="N27" s="70">
        <v>1</v>
      </c>
      <c r="O27" s="70">
        <v>1</v>
      </c>
      <c r="P27" s="24" t="s">
        <v>205</v>
      </c>
      <c r="Q27" s="24" t="s">
        <v>206</v>
      </c>
      <c r="R27" s="24" t="s">
        <v>196</v>
      </c>
      <c r="S27" s="61" t="s">
        <v>197</v>
      </c>
      <c r="T27" s="79">
        <v>1</v>
      </c>
      <c r="U27" s="74">
        <v>1</v>
      </c>
      <c r="V27" s="75">
        <f>U27/T27</f>
        <v>1</v>
      </c>
      <c r="W27" s="68" t="s">
        <v>207</v>
      </c>
      <c r="X27" s="68" t="s">
        <v>208</v>
      </c>
      <c r="Y27" s="65">
        <v>1</v>
      </c>
      <c r="Z27" s="66">
        <v>1</v>
      </c>
      <c r="AA27" s="91">
        <f t="shared" si="7"/>
        <v>1</v>
      </c>
      <c r="AB27" s="68" t="s">
        <v>209</v>
      </c>
      <c r="AC27" s="80" t="s">
        <v>210</v>
      </c>
      <c r="AD27" s="65">
        <v>1</v>
      </c>
      <c r="AE27" s="66">
        <v>1</v>
      </c>
      <c r="AF27" s="87">
        <f>IF(AE27/AD27&gt;100%,100%,AE27/AD27)</f>
        <v>1</v>
      </c>
      <c r="AG27" s="24"/>
      <c r="AH27" s="24"/>
      <c r="AI27" s="79">
        <v>1</v>
      </c>
      <c r="AJ27" s="79">
        <v>1</v>
      </c>
      <c r="AK27" s="94">
        <f t="shared" si="5"/>
        <v>1</v>
      </c>
      <c r="AL27" s="24" t="s">
        <v>211</v>
      </c>
      <c r="AM27" s="24" t="s">
        <v>212</v>
      </c>
      <c r="AN27" s="79">
        <v>1</v>
      </c>
      <c r="AO27" s="78">
        <f>AVERAGE(U27,Z27,AE27,AJ27)</f>
        <v>1</v>
      </c>
      <c r="AP27" s="78">
        <f t="shared" si="18"/>
        <v>1</v>
      </c>
      <c r="AQ27" s="68" t="s">
        <v>213</v>
      </c>
    </row>
    <row r="28" spans="1:44" s="5" customFormat="1" ht="17.25">
      <c r="A28" s="10"/>
      <c r="B28" s="10"/>
      <c r="C28" s="10"/>
      <c r="D28" s="11" t="s">
        <v>214</v>
      </c>
      <c r="E28" s="11"/>
      <c r="F28" s="11"/>
      <c r="G28" s="11"/>
      <c r="H28" s="11"/>
      <c r="I28" s="11"/>
      <c r="J28" s="11"/>
      <c r="K28" s="38"/>
      <c r="L28" s="38"/>
      <c r="M28" s="38"/>
      <c r="N28" s="38"/>
      <c r="O28" s="38"/>
      <c r="P28" s="11"/>
      <c r="Q28" s="10"/>
      <c r="R28" s="10"/>
      <c r="S28" s="10"/>
      <c r="T28" s="12"/>
      <c r="U28" s="12"/>
      <c r="V28" s="48">
        <f>AVERAGE(V23:V27)*20%</f>
        <v>0.2</v>
      </c>
      <c r="W28" s="10"/>
      <c r="X28" s="10"/>
      <c r="Y28" s="12"/>
      <c r="Z28" s="12"/>
      <c r="AA28" s="90">
        <f>AVERAGE(AA23:AA27)*20%</f>
        <v>0.2</v>
      </c>
      <c r="AB28" s="10"/>
      <c r="AC28" s="10"/>
      <c r="AD28" s="12"/>
      <c r="AE28" s="12"/>
      <c r="AF28" s="86">
        <f>AVERAGE(AF23:AF27)*20%</f>
        <v>0.2</v>
      </c>
      <c r="AG28" s="10"/>
      <c r="AH28" s="10"/>
      <c r="AI28" s="12"/>
      <c r="AJ28" s="12"/>
      <c r="AK28" s="50">
        <f>AVERAGE(AK23:AK27)*20%</f>
        <v>0.2</v>
      </c>
      <c r="AL28" s="10"/>
      <c r="AM28" s="10"/>
      <c r="AN28" s="15"/>
      <c r="AO28" s="15"/>
      <c r="AP28" s="48">
        <f>AVERAGE(AP23:AP27)*20%</f>
        <v>0.2</v>
      </c>
      <c r="AQ28" s="10"/>
    </row>
    <row r="29" spans="1:44" s="9" customFormat="1" ht="20.25">
      <c r="A29" s="6"/>
      <c r="B29" s="6"/>
      <c r="C29" s="6"/>
      <c r="D29" s="7" t="s">
        <v>215</v>
      </c>
      <c r="E29" s="6"/>
      <c r="F29" s="6"/>
      <c r="G29" s="6"/>
      <c r="H29" s="6"/>
      <c r="I29" s="6"/>
      <c r="J29" s="6"/>
      <c r="K29" s="39"/>
      <c r="L29" s="39"/>
      <c r="M29" s="39"/>
      <c r="N29" s="39"/>
      <c r="O29" s="39"/>
      <c r="P29" s="6"/>
      <c r="Q29" s="6"/>
      <c r="R29" s="6"/>
      <c r="S29" s="6"/>
      <c r="T29" s="8"/>
      <c r="U29" s="8"/>
      <c r="V29" s="49">
        <f>V22+V28</f>
        <v>1</v>
      </c>
      <c r="W29" s="6"/>
      <c r="X29" s="6"/>
      <c r="Y29" s="8"/>
      <c r="Z29" s="8"/>
      <c r="AA29" s="51">
        <f>AA22+AA28</f>
        <v>1</v>
      </c>
      <c r="AB29" s="6"/>
      <c r="AC29" s="6"/>
      <c r="AD29" s="8"/>
      <c r="AE29" s="8"/>
      <c r="AF29" s="51">
        <f>AF22+AF28</f>
        <v>0.84000000000000008</v>
      </c>
      <c r="AG29" s="6"/>
      <c r="AH29" s="6"/>
      <c r="AI29" s="8"/>
      <c r="AJ29" s="8"/>
      <c r="AK29" s="51">
        <f>AK22+AK28</f>
        <v>1</v>
      </c>
      <c r="AL29" s="6"/>
      <c r="AM29" s="6"/>
      <c r="AN29" s="16"/>
      <c r="AO29" s="16"/>
      <c r="AP29" s="49">
        <f>AP22+AP28</f>
        <v>0.97142857142857153</v>
      </c>
      <c r="AQ29" s="6"/>
    </row>
  </sheetData>
  <mergeCells count="21">
    <mergeCell ref="Q12:S13"/>
    <mergeCell ref="E4:J4"/>
    <mergeCell ref="G5:J5"/>
    <mergeCell ref="G6:J6"/>
    <mergeCell ref="G7:J7"/>
    <mergeCell ref="G9:J9"/>
    <mergeCell ref="G8:J8"/>
    <mergeCell ref="G10:J10"/>
    <mergeCell ref="A12:B13"/>
    <mergeCell ref="A1:J1"/>
    <mergeCell ref="K1:O1"/>
    <mergeCell ref="C12:E13"/>
    <mergeCell ref="F12:P13"/>
    <mergeCell ref="A2:J2"/>
    <mergeCell ref="A4:B10"/>
    <mergeCell ref="C4:D10"/>
    <mergeCell ref="T12:X13"/>
    <mergeCell ref="Y12:AC13"/>
    <mergeCell ref="AD12:AH13"/>
    <mergeCell ref="AI12:AM13"/>
    <mergeCell ref="AN12:AQ13"/>
  </mergeCells>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E12:E13 E28:E1048576 E15:E22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defaultColWidth="11.42578125" defaultRowHeight="15"/>
  <cols>
    <col min="1" max="1" width="34.5703125" bestFit="1" customWidth="1"/>
  </cols>
  <sheetData>
    <row r="1" spans="1:1">
      <c r="A1" t="s">
        <v>32</v>
      </c>
    </row>
    <row r="2" spans="1:1">
      <c r="A2" t="s">
        <v>55</v>
      </c>
    </row>
    <row r="3" spans="1:1">
      <c r="A3" t="s">
        <v>143</v>
      </c>
    </row>
    <row r="4" spans="1:1">
      <c r="A4"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8" ma:contentTypeDescription="Crear nuevo documento." ma:contentTypeScope="" ma:versionID="b7757e250fea9e3fb676d43c7f126f34">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d30d3310af7322e770a4acd1e95605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826863-5017-44c2-9304-1eeb3b5bb9f3">
      <UserInfo>
        <DisplayName/>
        <AccountId xsi:nil="true"/>
        <AccountType/>
      </UserInfo>
    </SharedWithUsers>
    <MediaLengthInSeconds xmlns="50419169-e8cf-4433-bc55-ee5d9a5f6bdb" xsi:nil="true"/>
    <_activity xmlns="50419169-e8cf-4433-bc55-ee5d9a5f6bdb" xsi:nil="true"/>
  </documentManagement>
</p:properties>
</file>

<file path=customXml/itemProps1.xml><?xml version="1.0" encoding="utf-8"?>
<ds:datastoreItem xmlns:ds="http://schemas.openxmlformats.org/officeDocument/2006/customXml" ds:itemID="{6239A929-9D3D-4D2B-8779-2A81487A37E8}"/>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2025-01-24T17:34:18Z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0x010100B1C9DC6DDCD7DD4D92CCDF53429BEA06</vt:lpwstr>
  </property>
  <property fmtid="{D5CDD505-2E9C-101B-9397-08002B2CF9AE}" pid="3" name="Order">
    <vt:r8>6999500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