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NIVEL CENTRAL2024/13. IVC/"/>
    </mc:Choice>
  </mc:AlternateContent>
  <xr:revisionPtr revIDLastSave="267" documentId="13_ncr:1_{A70180D7-7113-4E88-9317-E67108E9C37A}" xr6:coauthVersionLast="47" xr6:coauthVersionMax="47" xr10:uidLastSave="{689E9989-80F8-4D2A-A725-16DCBFB06B9B}"/>
  <bookViews>
    <workbookView xWindow="-120" yWindow="-120" windowWidth="29040" windowHeight="158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7" i="1" l="1"/>
  <c r="AJ31" i="1"/>
  <c r="AF31" i="1"/>
  <c r="AO24" i="1" l="1"/>
  <c r="AO25" i="1"/>
  <c r="AO19" i="1"/>
  <c r="AO20" i="1"/>
  <c r="AO21" i="1"/>
  <c r="AO22" i="1"/>
  <c r="AO23" i="1"/>
  <c r="AO18" i="1"/>
  <c r="AO29" i="1"/>
  <c r="AO27" i="1"/>
  <c r="U31" i="1" l="1"/>
  <c r="AO31" i="1" s="1"/>
  <c r="AN31" i="1"/>
  <c r="AK31" i="1"/>
  <c r="AA31" i="1"/>
  <c r="T31" i="1"/>
  <c r="AN30" i="1"/>
  <c r="AP30" i="1" s="1"/>
  <c r="T30" i="1"/>
  <c r="V30" i="1" s="1"/>
  <c r="AN29" i="1"/>
  <c r="AP29" i="1" s="1"/>
  <c r="AI29" i="1"/>
  <c r="AK29" i="1" s="1"/>
  <c r="Y29" i="1"/>
  <c r="AA29" i="1" s="1"/>
  <c r="AN28" i="1"/>
  <c r="AP28" i="1" s="1"/>
  <c r="AI28" i="1"/>
  <c r="AD28" i="1"/>
  <c r="AF32" i="1" s="1"/>
  <c r="Y28" i="1"/>
  <c r="AA28" i="1" s="1"/>
  <c r="T28" i="1"/>
  <c r="AN27" i="1"/>
  <c r="AP27" i="1" s="1"/>
  <c r="AI27" i="1"/>
  <c r="AK27" i="1" s="1"/>
  <c r="AD27" i="1"/>
  <c r="Y27" i="1"/>
  <c r="AA27" i="1" s="1"/>
  <c r="T27" i="1"/>
  <c r="O24" i="1"/>
  <c r="AN24" i="1" s="1"/>
  <c r="AP24" i="1" s="1"/>
  <c r="O18" i="1"/>
  <c r="AN18" i="1" s="1"/>
  <c r="O19" i="1"/>
  <c r="AN19" i="1" s="1"/>
  <c r="AP19" i="1" s="1"/>
  <c r="O20" i="1"/>
  <c r="AN20" i="1" s="1"/>
  <c r="O21" i="1"/>
  <c r="AN21" i="1" s="1"/>
  <c r="AP21" i="1" s="1"/>
  <c r="O22" i="1"/>
  <c r="AN22" i="1" s="1"/>
  <c r="AP22" i="1" s="1"/>
  <c r="O23" i="1"/>
  <c r="AN23" i="1" s="1"/>
  <c r="O25" i="1"/>
  <c r="AN25" i="1" s="1"/>
  <c r="AP25" i="1" s="1"/>
  <c r="O17" i="1"/>
  <c r="AN17" i="1" s="1"/>
  <c r="AI17" i="1"/>
  <c r="AI25" i="1"/>
  <c r="AK25" i="1" s="1"/>
  <c r="AI24" i="1"/>
  <c r="AK24" i="1" s="1"/>
  <c r="AI23" i="1"/>
  <c r="AK23" i="1" s="1"/>
  <c r="AI22" i="1"/>
  <c r="AK22" i="1" s="1"/>
  <c r="AI21" i="1"/>
  <c r="AK21" i="1" s="1"/>
  <c r="AI20" i="1"/>
  <c r="AK20" i="1" s="1"/>
  <c r="AI19" i="1"/>
  <c r="AK19" i="1" s="1"/>
  <c r="AI18" i="1"/>
  <c r="AK18" i="1" s="1"/>
  <c r="AD25" i="1"/>
  <c r="AF25" i="1" s="1"/>
  <c r="AD24" i="1"/>
  <c r="AF24" i="1" s="1"/>
  <c r="AD23" i="1"/>
  <c r="AF23" i="1" s="1"/>
  <c r="AD22" i="1"/>
  <c r="AF22" i="1" s="1"/>
  <c r="AD21" i="1"/>
  <c r="AF21" i="1" s="1"/>
  <c r="AD20" i="1"/>
  <c r="AF20" i="1" s="1"/>
  <c r="AD19" i="1"/>
  <c r="AF19" i="1" s="1"/>
  <c r="AD18" i="1"/>
  <c r="AF18" i="1" s="1"/>
  <c r="AD17" i="1"/>
  <c r="AF17" i="1" s="1"/>
  <c r="Y25" i="1"/>
  <c r="AA25" i="1" s="1"/>
  <c r="Y24" i="1"/>
  <c r="AA24" i="1" s="1"/>
  <c r="Y23" i="1"/>
  <c r="AA23" i="1" s="1"/>
  <c r="Y22" i="1"/>
  <c r="AA22" i="1" s="1"/>
  <c r="Y21" i="1"/>
  <c r="AA21" i="1" s="1"/>
  <c r="Y20" i="1"/>
  <c r="AA20" i="1" s="1"/>
  <c r="Y19" i="1"/>
  <c r="AA19" i="1" s="1"/>
  <c r="Y18" i="1"/>
  <c r="AA18" i="1" s="1"/>
  <c r="Y17" i="1"/>
  <c r="AA17" i="1" s="1"/>
  <c r="T25" i="1"/>
  <c r="V25" i="1" s="1"/>
  <c r="T24" i="1"/>
  <c r="V24" i="1" s="1"/>
  <c r="T23" i="1"/>
  <c r="T22" i="1"/>
  <c r="V22" i="1" s="1"/>
  <c r="T21" i="1"/>
  <c r="V21" i="1" s="1"/>
  <c r="T20" i="1"/>
  <c r="V20" i="1" s="1"/>
  <c r="T19" i="1"/>
  <c r="V19" i="1" s="1"/>
  <c r="T18" i="1"/>
  <c r="V18" i="1" s="1"/>
  <c r="T17" i="1"/>
  <c r="V17" i="1" s="1"/>
  <c r="AK26" i="1" l="1"/>
  <c r="V31" i="1"/>
  <c r="V32" i="1" s="1"/>
  <c r="AP18" i="1"/>
  <c r="AP23" i="1"/>
  <c r="AP20" i="1"/>
  <c r="AP17" i="1"/>
  <c r="AP31" i="1"/>
  <c r="AP32" i="1" s="1"/>
  <c r="AK32" i="1"/>
  <c r="AK33" i="1" s="1"/>
  <c r="AA32" i="1"/>
  <c r="AF26" i="1"/>
  <c r="AF33" i="1" s="1"/>
  <c r="AA26" i="1"/>
  <c r="V26" i="1"/>
  <c r="AP26" i="1" l="1"/>
  <c r="AP33" i="1" s="1"/>
  <c r="V33" i="1"/>
  <c r="AA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E4" authorId="0" shapeId="0" xr:uid="{00000000-0006-0000-0000-000001000000}">
      <text>
        <r>
          <rPr>
            <b/>
            <sz val="9"/>
            <color indexed="81"/>
            <rFont val="Tahoma"/>
            <family val="2"/>
          </rPr>
          <t>Cuadro que resume los cambios realizados de una versión a otra</t>
        </r>
      </text>
    </comment>
    <comment ref="E5" authorId="0" shapeId="0" xr:uid="{00000000-0006-0000-0000-000002000000}">
      <text>
        <r>
          <rPr>
            <b/>
            <sz val="9"/>
            <color indexed="81"/>
            <rFont val="Tahoma"/>
            <family val="2"/>
          </rPr>
          <t xml:space="preserve">Número consecutivo de la versión generada </t>
        </r>
      </text>
    </comment>
    <comment ref="F5" authorId="0" shapeId="0" xr:uid="{00000000-0006-0000-0000-000003000000}">
      <text>
        <r>
          <rPr>
            <b/>
            <sz val="9"/>
            <color indexed="81"/>
            <rFont val="Tahoma"/>
            <family val="2"/>
          </rPr>
          <t>Fecha de la versión generada</t>
        </r>
      </text>
    </comment>
    <comment ref="G5" authorId="0" shapeId="0" xr:uid="{00000000-0006-0000-0000-000004000000}">
      <text>
        <r>
          <rPr>
            <b/>
            <sz val="9"/>
            <color indexed="81"/>
            <rFont val="Tahoma"/>
            <family val="2"/>
          </rPr>
          <t>Breve descripción del cambio realizado en la nueva versión</t>
        </r>
      </text>
    </comment>
    <comment ref="A16" authorId="0" shapeId="0" xr:uid="{00000000-0006-0000-0000-000005000000}">
      <text>
        <r>
          <rPr>
            <b/>
            <sz val="9"/>
            <color indexed="81"/>
            <rFont val="Tahoma"/>
            <family val="2"/>
          </rPr>
          <t>Incluya el número del objetivo estratégico, de acuerdo con lo adoptado en el Plan Estratégico Institucional</t>
        </r>
      </text>
    </comment>
    <comment ref="B16" authorId="0" shapeId="0" xr:uid="{00000000-0006-0000-0000-000006000000}">
      <text>
        <r>
          <rPr>
            <b/>
            <sz val="9"/>
            <color indexed="81"/>
            <rFont val="Tahoma"/>
            <family val="2"/>
          </rPr>
          <t>Incluya el objetivo estratégico, de acuerdo con lo adoptado en el Plan Estratégico Institucional, al cual se asocia la meta</t>
        </r>
      </text>
    </comment>
    <comment ref="C16" authorId="0" shapeId="0" xr:uid="{00000000-0006-0000-0000-000007000000}">
      <text>
        <r>
          <rPr>
            <b/>
            <sz val="9"/>
            <color indexed="81"/>
            <rFont val="Tahoma"/>
            <family val="2"/>
          </rPr>
          <t>Escriba el número de la meta, en orden consecutivo</t>
        </r>
      </text>
    </comment>
    <comment ref="D16" authorId="0" shapeId="0" xr:uid="{00000000-0006-0000-0000-000008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6" authorId="0" shapeId="0" xr:uid="{00000000-0006-0000-0000-000009000000}">
      <text>
        <r>
          <rPr>
            <b/>
            <sz val="9"/>
            <color indexed="81"/>
            <rFont val="Tahoma"/>
            <family val="2"/>
          </rPr>
          <t xml:space="preserve">Seleccione la opción que corresponda
</t>
        </r>
      </text>
    </comment>
    <comment ref="F16" authorId="0" shapeId="0" xr:uid="{00000000-0006-0000-0000-00000A000000}">
      <text>
        <r>
          <rPr>
            <b/>
            <sz val="9"/>
            <color indexed="81"/>
            <rFont val="Tahoma"/>
            <family val="2"/>
          </rPr>
          <t>Indique un nombre corto que refleje lo que pretende medir. 
Ej. Porcentaje de giros acumulados</t>
        </r>
      </text>
    </comment>
    <comment ref="G16" authorId="0" shapeId="0" xr:uid="{00000000-0006-0000-0000-00000B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6" authorId="0" shapeId="0" xr:uid="{00000000-0006-0000-0000-00000C000000}">
      <text>
        <r>
          <rPr>
            <b/>
            <sz val="9"/>
            <color indexed="81"/>
            <rFont val="Tahoma"/>
            <family val="2"/>
          </rPr>
          <t>Valor inicial que se toma como referencia para comparar el avance de la meta. Es imporante indicar la magnitud, unidad de medida y la vigencia en la cual se obtuvo</t>
        </r>
      </text>
    </comment>
    <comment ref="I16" authorId="0" shapeId="0" xr:uid="{00000000-0006-0000-0000-00000D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6" authorId="0" shapeId="0" xr:uid="{00000000-0006-0000-0000-00000E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6" authorId="0" shapeId="0" xr:uid="{00000000-0006-0000-0000-00000F000000}">
      <text>
        <r>
          <rPr>
            <b/>
            <sz val="9"/>
            <color indexed="81"/>
            <rFont val="Tahoma"/>
            <family val="2"/>
          </rPr>
          <t xml:space="preserve">Indique la magnitud programada para el trimestre. </t>
        </r>
      </text>
    </comment>
    <comment ref="L16" authorId="0" shapeId="0" xr:uid="{00000000-0006-0000-0000-000010000000}">
      <text>
        <r>
          <rPr>
            <b/>
            <sz val="9"/>
            <color indexed="81"/>
            <rFont val="Tahoma"/>
            <family val="2"/>
          </rPr>
          <t xml:space="preserve">Indique la magnitud programada para el trimestre. </t>
        </r>
      </text>
    </comment>
    <comment ref="M16" authorId="0" shapeId="0" xr:uid="{00000000-0006-0000-0000-000011000000}">
      <text>
        <r>
          <rPr>
            <b/>
            <sz val="9"/>
            <color indexed="81"/>
            <rFont val="Tahoma"/>
            <family val="2"/>
          </rPr>
          <t xml:space="preserve">Indique la magnitud programada para el trimestre. </t>
        </r>
      </text>
    </comment>
    <comment ref="N16" authorId="0" shapeId="0" xr:uid="{00000000-0006-0000-0000-000012000000}">
      <text>
        <r>
          <rPr>
            <b/>
            <sz val="9"/>
            <color indexed="81"/>
            <rFont val="Tahoma"/>
            <family val="2"/>
          </rPr>
          <t xml:space="preserve">Indique la magnitud programada para el trimestre. </t>
        </r>
      </text>
    </comment>
    <comment ref="O16" authorId="0" shapeId="0" xr:uid="{00000000-0006-0000-0000-000013000000}">
      <text>
        <r>
          <rPr>
            <b/>
            <sz val="9"/>
            <color indexed="81"/>
            <rFont val="Tahoma"/>
            <family val="2"/>
          </rPr>
          <t>Indique la programación total de la vigencia. 
Debe ser coherente con la meta.</t>
        </r>
      </text>
    </comment>
    <comment ref="P16" authorId="0" shapeId="0" xr:uid="{00000000-0006-0000-0000-000014000000}">
      <text>
        <r>
          <rPr>
            <b/>
            <sz val="9"/>
            <color indexed="81"/>
            <rFont val="Tahoma"/>
            <family val="2"/>
          </rPr>
          <t xml:space="preserve">Indique el tipo de indicador: 
- Eficancia 
- Eficiencia 
- Efectividad </t>
        </r>
      </text>
    </comment>
    <comment ref="Q16" authorId="0" shapeId="0" xr:uid="{00000000-0006-0000-0000-000015000000}">
      <text>
        <r>
          <rPr>
            <b/>
            <sz val="9"/>
            <color indexed="81"/>
            <rFont val="Tahoma"/>
            <family val="2"/>
          </rPr>
          <t>Indique la evidencia a presentar del cumplimiento de la meta. Se debe redactar de forma concreta y coherente con la meta</t>
        </r>
      </text>
    </comment>
    <comment ref="R16" authorId="0" shapeId="0" xr:uid="{00000000-0006-0000-0000-000016000000}">
      <text>
        <r>
          <rPr>
            <b/>
            <sz val="9"/>
            <color indexed="81"/>
            <rFont val="Tahoma"/>
            <family val="2"/>
          </rPr>
          <t>Indique la herramienta o aplicativo donde reposa la información que da origen al entregable o en el que es posible contrastar o verificar la información de ser necesario.</t>
        </r>
      </text>
    </comment>
    <comment ref="S16" authorId="0" shapeId="0" xr:uid="{00000000-0006-0000-0000-000017000000}">
      <text>
        <r>
          <rPr>
            <b/>
            <sz val="9"/>
            <color indexed="81"/>
            <rFont val="Tahoma"/>
            <family val="2"/>
          </rPr>
          <t>Indique el área y grupo de trabajo (si se tiene), responsable de cumplir o ejecutar la meta</t>
        </r>
      </text>
    </comment>
    <comment ref="T16" authorId="0" shapeId="0" xr:uid="{00000000-0006-0000-0000-000018000000}">
      <text>
        <r>
          <rPr>
            <b/>
            <sz val="9"/>
            <color indexed="81"/>
            <rFont val="Tahoma"/>
            <family val="2"/>
          </rPr>
          <t>Indique la magnitud programada</t>
        </r>
      </text>
    </comment>
    <comment ref="U16" authorId="0" shapeId="0" xr:uid="{00000000-0006-0000-0000-000019000000}">
      <text>
        <r>
          <rPr>
            <b/>
            <sz val="9"/>
            <color indexed="81"/>
            <rFont val="Tahoma"/>
            <family val="2"/>
          </rPr>
          <t>Indique la magnitud ejecutada. Corresponde al resultado de medir el indicador de la meta</t>
        </r>
      </text>
    </comment>
    <comment ref="V16" authorId="0" shapeId="0" xr:uid="{00000000-0006-0000-0000-00001A000000}">
      <text>
        <r>
          <rPr>
            <b/>
            <sz val="9"/>
            <color indexed="81"/>
            <rFont val="Tahoma"/>
            <family val="2"/>
          </rPr>
          <t>Es el resultado porcentual de dividir lo ejecutado vs. lo programado. En caso de sobre ejecución, el resultado máximo es el 100%</t>
        </r>
      </text>
    </comment>
    <comment ref="W16" authorId="0" shapeId="0" xr:uid="{00000000-0006-0000-0000-00001B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6" authorId="0" shapeId="0" xr:uid="{00000000-0006-0000-0000-00001C000000}">
      <text>
        <r>
          <rPr>
            <b/>
            <sz val="9"/>
            <color indexed="81"/>
            <rFont val="Tahoma"/>
            <family val="2"/>
          </rPr>
          <t xml:space="preserve">Indicar el nombre concreto de la evidencia aportada. </t>
        </r>
      </text>
    </comment>
    <comment ref="Y16" authorId="0" shapeId="0" xr:uid="{00000000-0006-0000-0000-00001D000000}">
      <text>
        <r>
          <rPr>
            <b/>
            <sz val="9"/>
            <color indexed="81"/>
            <rFont val="Tahoma"/>
            <family val="2"/>
          </rPr>
          <t>Indique la magnitud programada</t>
        </r>
      </text>
    </comment>
    <comment ref="Z16" authorId="0" shapeId="0" xr:uid="{00000000-0006-0000-0000-00001E000000}">
      <text>
        <r>
          <rPr>
            <b/>
            <sz val="9"/>
            <color indexed="81"/>
            <rFont val="Tahoma"/>
            <family val="2"/>
          </rPr>
          <t>Indique la magnitud ejecutada. Corresponde al resultado de medir el indicador de la meta</t>
        </r>
      </text>
    </comment>
    <comment ref="AA16" authorId="0" shapeId="0" xr:uid="{00000000-0006-0000-0000-00001F000000}">
      <text>
        <r>
          <rPr>
            <b/>
            <sz val="9"/>
            <color indexed="81"/>
            <rFont val="Tahoma"/>
            <family val="2"/>
          </rPr>
          <t>Es el resultado porcentual de dividir lo ejecutado vs. lo programado. En caso de sobre ejecución, el resultado máximo es el 100%</t>
        </r>
      </text>
    </comment>
    <comment ref="AB16" authorId="0" shapeId="0" xr:uid="{00000000-0006-0000-0000-000020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6" authorId="0" shapeId="0" xr:uid="{00000000-0006-0000-0000-000021000000}">
      <text>
        <r>
          <rPr>
            <b/>
            <sz val="9"/>
            <color indexed="81"/>
            <rFont val="Tahoma"/>
            <family val="2"/>
          </rPr>
          <t xml:space="preserve">Indicar el nombre concreto de la evidencia aportada. </t>
        </r>
      </text>
    </comment>
    <comment ref="AD16" authorId="0" shapeId="0" xr:uid="{00000000-0006-0000-0000-000022000000}">
      <text>
        <r>
          <rPr>
            <b/>
            <sz val="9"/>
            <color indexed="81"/>
            <rFont val="Tahoma"/>
            <family val="2"/>
          </rPr>
          <t>Indique la magnitud programada</t>
        </r>
      </text>
    </comment>
    <comment ref="AE16" authorId="0" shapeId="0" xr:uid="{00000000-0006-0000-0000-000023000000}">
      <text>
        <r>
          <rPr>
            <b/>
            <sz val="9"/>
            <color indexed="81"/>
            <rFont val="Tahoma"/>
            <family val="2"/>
          </rPr>
          <t>Indique la magnitud ejecutada. Corresponde al resultado de medir el indicador de la meta</t>
        </r>
      </text>
    </comment>
    <comment ref="AF16" authorId="0" shapeId="0" xr:uid="{00000000-0006-0000-0000-000024000000}">
      <text>
        <r>
          <rPr>
            <b/>
            <sz val="9"/>
            <color indexed="81"/>
            <rFont val="Tahoma"/>
            <family val="2"/>
          </rPr>
          <t>Es el resultado porcentual de dividir lo ejecutado vs. lo programado. En caso de sobre ejecución, el resultado máximo es el 100%</t>
        </r>
      </text>
    </comment>
    <comment ref="AG16" authorId="0" shapeId="0" xr:uid="{00000000-0006-0000-0000-000025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6" authorId="0" shapeId="0" xr:uid="{00000000-0006-0000-0000-000026000000}">
      <text>
        <r>
          <rPr>
            <b/>
            <sz val="9"/>
            <color indexed="81"/>
            <rFont val="Tahoma"/>
            <family val="2"/>
          </rPr>
          <t xml:space="preserve">Indicar el nombre concreto de la evidencia aportada. </t>
        </r>
      </text>
    </comment>
    <comment ref="AI16" authorId="0" shapeId="0" xr:uid="{00000000-0006-0000-0000-000027000000}">
      <text>
        <r>
          <rPr>
            <b/>
            <sz val="9"/>
            <color indexed="81"/>
            <rFont val="Tahoma"/>
            <family val="2"/>
          </rPr>
          <t>Indique la magnitud programada</t>
        </r>
      </text>
    </comment>
    <comment ref="AJ16" authorId="0" shapeId="0" xr:uid="{00000000-0006-0000-0000-000028000000}">
      <text>
        <r>
          <rPr>
            <b/>
            <sz val="9"/>
            <color indexed="81"/>
            <rFont val="Tahoma"/>
            <family val="2"/>
          </rPr>
          <t>Indique la magnitud ejecutada. Corresponde al resultado de medir el indicador de la meta</t>
        </r>
      </text>
    </comment>
    <comment ref="AK16" authorId="0" shapeId="0" xr:uid="{00000000-0006-0000-0000-000029000000}">
      <text>
        <r>
          <rPr>
            <b/>
            <sz val="9"/>
            <color indexed="81"/>
            <rFont val="Tahoma"/>
            <family val="2"/>
          </rPr>
          <t>Es el resultado porcentual de dividir lo ejecutado vs. lo programado. En caso de sobre ejecución, el resultado máximo es el 100%</t>
        </r>
      </text>
    </comment>
    <comment ref="AL16" authorId="0" shapeId="0" xr:uid="{00000000-0006-0000-0000-00002A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M16" authorId="0" shapeId="0" xr:uid="{00000000-0006-0000-0000-00002B000000}">
      <text>
        <r>
          <rPr>
            <b/>
            <sz val="9"/>
            <color indexed="81"/>
            <rFont val="Tahoma"/>
            <family val="2"/>
          </rPr>
          <t xml:space="preserve">Indicar el nombre concreto de la evidencia aportada. </t>
        </r>
      </text>
    </comment>
    <comment ref="AN16" authorId="0" shapeId="0" xr:uid="{00000000-0006-0000-0000-00002C000000}">
      <text>
        <r>
          <rPr>
            <b/>
            <sz val="9"/>
            <color indexed="81"/>
            <rFont val="Tahoma"/>
            <family val="2"/>
          </rPr>
          <t>Indique la magnitud total programada para la vigencia</t>
        </r>
      </text>
    </comment>
    <comment ref="AO16" authorId="0" shapeId="0" xr:uid="{00000000-0006-0000-0000-00002D000000}">
      <text>
        <r>
          <rPr>
            <b/>
            <sz val="9"/>
            <color indexed="81"/>
            <rFont val="Tahoma"/>
            <family val="2"/>
          </rPr>
          <t xml:space="preserve">Indique la magnitud ejecutada acumulada para la vigencia </t>
        </r>
      </text>
    </comment>
    <comment ref="AP16" authorId="0" shapeId="0" xr:uid="{00000000-0006-0000-0000-00002E000000}">
      <text>
        <r>
          <rPr>
            <b/>
            <sz val="9"/>
            <color indexed="81"/>
            <rFont val="Tahoma"/>
            <family val="2"/>
          </rPr>
          <t>Es el resultado porcentual de dividir lo ejecutado vs. lo programado. En caso de sobre ejecución, el resultado máximo es el 100%</t>
        </r>
      </text>
    </comment>
    <comment ref="AQ16" authorId="0" shapeId="0" xr:uid="{00000000-0006-0000-0000-00002F000000}">
      <text>
        <r>
          <rPr>
            <b/>
            <sz val="9"/>
            <color indexed="81"/>
            <rFont val="Tahoma"/>
            <family val="2"/>
          </rPr>
          <t>Es la descripción detallada de los avances y logros obtenidos con la ejecución de la meta acumulados para la vigencia</t>
        </r>
      </text>
    </comment>
    <comment ref="D26" authorId="0" shapeId="0" xr:uid="{00000000-0006-0000-0000-000030000000}">
      <text>
        <r>
          <rPr>
            <b/>
            <sz val="9"/>
            <color indexed="81"/>
            <rFont val="Tahoma"/>
            <family val="2"/>
          </rPr>
          <t>Promedio obtenido para el periodo x 80%</t>
        </r>
      </text>
    </comment>
    <comment ref="D32" authorId="0" shapeId="0" xr:uid="{00000000-0006-0000-0000-000031000000}">
      <text>
        <r>
          <rPr>
            <b/>
            <sz val="9"/>
            <color indexed="81"/>
            <rFont val="Tahoma"/>
            <family val="2"/>
          </rPr>
          <t>Promedio obtenido en las metas transversales para el periodo x 20%</t>
        </r>
      </text>
    </comment>
    <comment ref="D33" authorId="0" shapeId="0" xr:uid="{00000000-0006-0000-0000-000032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<sst xmlns="http://schemas.openxmlformats.org/spreadsheetml/2006/main" count="417" uniqueCount="248">
  <si>
    <r>
      <rPr>
        <b/>
        <sz val="14"/>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INSPECCIÓN, VIGILANCIA Y CONTROL</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</si>
  <si>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</si>
  <si>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</si>
  <si>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DEPENDENCIAS ASOCIADAS</t>
  </si>
  <si>
    <t>DIRECCIÓN PARA LA GESTIÓN POLICIVA
SUBSECRETARÍA DE GESTIÓN LOCAL
DIRECCIÓN PARA LA GESTIÓN ADMINISTRATIVA ESPECIAL DE POLICÍA</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</si>
  <si>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</si>
  <si>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</si>
  <si>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</si>
  <si>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</si>
  <si>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</si>
  <si>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14666</t>
    </r>
  </si>
  <si>
    <t>20 de marzo de 2024</t>
  </si>
  <si>
    <t>Por solicitud del Subsecretario de Gestion Local, se modifica las Meta 2: operativos de Inspección, Vigilancia y Control en materia de actividad económica  y la Meta  7 : operativos de inspección, vigilancia y control de ocupaciones ilegales.  Caso Hola No  28179</t>
  </si>
  <si>
    <t>03 de mayo de 2024</t>
  </si>
  <si>
    <t>Para el primer trimestre de la vigencia 2024, el Plan de Gestión del proceso Inspeccion Vigilancia y Control  alcanzó un nivel de desempeño del 84,54% y del 16,45% acumulado para la vigencia</t>
  </si>
  <si>
    <t>30 de julio de 2024</t>
  </si>
  <si>
    <t>Para el sgundo trimestre de la vigencia 2024, el Plan de Gestión del proceso Inspeccion Vigilancia y Control  alcanzó un nivel de desempeño del 96,00% y del 58,79% acumulado para la vigencia</t>
  </si>
  <si>
    <t xml:space="preserve">16 de septiembre </t>
  </si>
  <si>
    <r>
      <t xml:space="preserve">Se realiza modificacion del Plan de Gestion, en atencion a la solicitud del Dr  Eduardo Andres Garzon Subsecretario de Gestion del Desarrollo local, relacionada con el incremento de la programacion de las metas tecnicas 3 y 6 del Plan de Gestion  IVC.   </t>
    </r>
    <r>
      <rPr>
        <b/>
        <sz val="11"/>
        <color theme="1"/>
        <rFont val="Calibri Light"/>
        <family val="2"/>
        <scheme val="major"/>
      </rPr>
      <t>Caso Hola</t>
    </r>
    <r>
      <rPr>
        <sz val="11"/>
        <color theme="1"/>
        <rFont val="Calibri Light"/>
        <family val="2"/>
        <scheme val="major"/>
      </rPr>
      <t xml:space="preserve"> No 78736</t>
    </r>
  </si>
  <si>
    <t>30 de octubre de 2024</t>
  </si>
  <si>
    <t>Para el tercer trimestre de la vigencia 2024, el Plan de Gestión del proceso Inspeccion Vigilancia y Control  alcanzó un nivel de desempeño del 69,15% y del 71,23% acumulado para la vigencia</t>
  </si>
  <si>
    <t>31 de enero de 2025</t>
  </si>
  <si>
    <t>Para el cuarto trimestre de la vigencia 2024, el Plan de Gestión del proceso Inspeccion Vigilancia y Control  alcanzó un nivel de desempeño del 96,82% y del 94,12% acumulado para la vigencia</t>
  </si>
  <si>
    <t>PLAN ESTRATÉGICO INSTITUCIONAL</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</si>
  <si>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</si>
  <si>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</si>
  <si>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</si>
  <si>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</si>
  <si>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</si>
  <si>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</si>
  <si>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</si>
  <si>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</si>
  <si>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</si>
  <si>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</si>
  <si>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</si>
  <si>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</si>
  <si>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</si>
  <si>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</si>
  <si>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</si>
  <si>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</si>
  <si>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</si>
  <si>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</si>
  <si>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</si>
  <si>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</si>
  <si>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</si>
  <si>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</si>
  <si>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</si>
  <si>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</si>
  <si>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</si>
  <si>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</si>
  <si>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</si>
  <si>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</si>
  <si>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</si>
  <si>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</si>
  <si>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</si>
  <si>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</si>
  <si>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Realizar acciones enfocadas al fortalecimiento de la gobernabilidad democrática local</t>
  </si>
  <si>
    <t>1</t>
  </si>
  <si>
    <t>Realizar 3 jornadas de sensibilización en materia de delegaciones, actividades de IVC de los establecimientos con registros de parques de diversiones y trámites para concursos, juegos localizados de suerte y azar y parques de diversiones</t>
  </si>
  <si>
    <t>Gestión</t>
  </si>
  <si>
    <t>Jornadas de sensibilización en materia de delegaciones, actividades de IVC de los establecimientos con registros de parques de diversiones y trámites para concursos, juegos localizados de suerte y azar y parques de diversiones</t>
  </si>
  <si>
    <t>Número de jornadas de sensibilización en materia de delegaciones, actividades de IVC de los establecimientos con registros de parques de diversiones y trámites para concursos, juegos localizados de suerte y azar y parques de diversiones realizados</t>
  </si>
  <si>
    <t>N/A</t>
  </si>
  <si>
    <t>Suma</t>
  </si>
  <si>
    <t>Eficacia</t>
  </si>
  <si>
    <t>Listados de asistencia</t>
  </si>
  <si>
    <t>Herramienta Teams</t>
  </si>
  <si>
    <t>Dirección para la Gestión Policiva (JACD)</t>
  </si>
  <si>
    <t>El 29 de enero de 2024 se hizo sensibilización a ciento once (111) delegados de la SDG que conforman la lista de delegados en relación con: generalidades reglamento interno, explicación sobre ingreso para módulo delegados en aplicativo JACD, el contenido del módulo (toma, asignación, auditorías), horario para consulta de delegaciones publicadas y la toma, consulta de mecánica o protocolos y casos prácticos, dando cumplimiento con la actividad prevista para el primer trimestre de 2024.</t>
  </si>
  <si>
    <t>Listado de asistencia, presentación</t>
  </si>
  <si>
    <t xml:space="preserve">El 26 de junio de 2024 se adelantó la jornada de sensibilización sobre desarrollo de las actividades de IVC a los parques de diversiones, centros y dispositivos de entretenimiento familiar en el marco de la ley 1225 de 2008 y normas reglamentarias. Se contó con la asistencia de 86 personas de alcaldías locales, conforme a la convocatoria que se hizo con los 20 memorandos enviados a los alcaldes locales. </t>
  </si>
  <si>
    <t>Listado de asistencia de la plataforma y presentación</t>
  </si>
  <si>
    <t>El 26 de agosto de 2024 se adelantó la jornada de sensibilización sobre trámites para conceptos de juegos localizados de suerte y azar, autorización de concursos, seguimiento y cierre y registros previos de parques de diversiones, centros y dispositivos de entretenimiento. Se contó con la asistencia de 130 personas en atención a la invitación del radicado 20242210392871 que se envió a correos electrónicos que se reunieron y consolidaron. Para la preparación de la jornada se adelantaron 2 reuniones virtuales y 2 simulacros en Teams.
En pertinencia con lo que se ha reportado en el 2024, se concluye que la meta se cumplió en el 100%, acorde con lo aprobado en el Plan de acción, considerando que en enero se hizo la sensibilización a 111 delegados de la SDG que conforman la lista en relación con: generalidades reglamento interno, explicación sobre ingreso para módulo delegados en aplicativo JACD, el contenido del módulo (toma, asignación, auditorías), horario para consulta de delegaciones publicadas y la toma, consulta de mecánica o protocolos y casos prácticos, dando cumplimiento con la actividad prevista para el primer trimestre de 2024; en el segundo trimestre se dio cumplimiento con la 2 actividad de sensibilización el 26 de junio de 2024 y en el tercer semestre se adelantó la 3 jornada de sensibilización el 26 de agosto de 2024.</t>
  </si>
  <si>
    <t>Asistencias, oficio invitación, presentación</t>
  </si>
  <si>
    <t>No programada</t>
  </si>
  <si>
    <t>El proceso cumplió con el 100% de la meta establecida para la vigencia.</t>
  </si>
  <si>
    <t>2</t>
  </si>
  <si>
    <t>Acompañar 1.819 operativos de Inspección, Vigilancia y Control en materia de actividad económica</t>
  </si>
  <si>
    <t>Operativos de IVC acompañados en materia de actividad económica</t>
  </si>
  <si>
    <t>Número de operativos de IVC acompañados en materia de actividad económica</t>
  </si>
  <si>
    <t>1.712 
(Corte: 30 de septiembre de 2023)</t>
  </si>
  <si>
    <t>Formatos Evidencia de Reunión - GDI-GPD-F029, versión vigente diligenciado de los operativos en materia de actividad económica realizados</t>
  </si>
  <si>
    <t>Sistema de Gestión DGP</t>
  </si>
  <si>
    <t>Dirección para la Gestión Policiva (IVC-Actividad Económica)</t>
  </si>
  <si>
    <t xml:space="preserve">Para el periodo de reporte, se realizó acompañamiento y apoyo a 109 operativos en varias localidades de la ciudad, con una intervención multidisciplinaria en cada uno de las temáticas que componen la línea de intervención de Actividad Económica, realizando verificación del cumplimiento de los requisitos de apertura y funcionamiento de los establecimientos de comercio generales y específicos para cada una de las actividades económicas de acuerdo con la Ley 1801 de 2016 y el cumplimiento de los decretos Distritales y demás normativa aplicable vigente. Como consecuencia de los operativos se realiza la aplicación de medidas correctivas como las multas, suspensiones temporales de la actividad económica para los establecimientos que no cumplen la normatividad vigente, entre otras. </t>
  </si>
  <si>
    <t>Actas de operativos</t>
  </si>
  <si>
    <t xml:space="preserve">Durante el II trimestre de 2024 se realizó acompañamiento y apoyo a 488 operativos en las localidades de la ciudad, con una intervención multidisciplinaria en cada uno de las temáticas que componen la línea de intervención de Actividad Económica, realizando verificación del cumplimiento de los requisitos de apertura y funcionamiento de los establecimientos de comercio generales y específicos para cada una de las actividades económicas de acuerdo con la Ley 1801 de 2016 y el cumplimiento de los decretos Distritales y demás normativa aplicable vigente.
Estos operativos se discriminan de la siguiente manera:
Abril: Bares de alto impacto (29); Establecimientos de comercio (81); Hoteles y Moteles (6); Metrología Legal (13) y Parqueaderos y Bicicletas (13)
Mayo: Bares de alto impacto (48); Establecimientos de comercio (88); Hoteles y Moteles (5); Metrología Legal (22) y Parqueaderos y Bicicletas (19).
Junio: Bares de alto impacto (21), Establecimientos de comercio (106), Hoteles y Moteles (3), Metrología Legal (22) y Parqueaderos y bicicletas (12). 
</t>
  </si>
  <si>
    <t>Durante el trimestre se realizó la coordinación y acompañamiento técnico - jurídico por parte del equipo de IVC de la DGP a 256 operativos en diecinueve (19) localidades de la ciudad, con actividades multidisciplinarias en cada una de las temáticas que componen la línea de intervención de Actividad Económica, realizando la verificación del cumplimiento de los requisitos de apertura y funcionamiento de los establecimientos de comercio de acuerdo con la Ley 1801 de 2016 y el cumplimiento de los Decretos Distritales y demás normativa aplicable vigente. Como resultados, en los operativos se realiza socialización con los comerciantes del cumplimiento normativo y la aplicación por parte de la autoridad de Policía, de medidas correctivas y las respectivas suspensiones temporales de la actividad económica para los establecimientos que no cumplen la normatividad vigente. 
En julio la DGP con su equipo de Actividad Económica, coordino y acompaño a 156 operativos: Bares de Alto impacto (24), Establecimientos de Comercio (100), Hoteles y Moteles (4), Metrología Legal (15), Parqueaderos y bicicletas (13).
En agosto la DGP con su equipo de Actividad Económica, coordino y acompaño a 40 operativos: Bares de Alto impacto (10), Establecimientos de Comercio (27), Hoteles y Moteles (0), Metrología Legal (0), Parqueaderos y bicicletas (3).
En el mes de septiembre, la Dirección para la Gestión Policiva, con su equipo de Actividad Económica, coordino y acompaño a 60 operativos con su equipo de Actividad Económica: Bares de Alto impacto (30), Establecimientos de Comercio (10), Hoteles y Moteles (17), Metrología Legal (2), Parqueaderos y bicicletas (1).</t>
  </si>
  <si>
    <t>En el IV trimestre de 2024, la Dirección para la Gestión Policiva (DGP) coordinó y acompañó 504 operativos. Estos operativos, realizados en 19 localidades, se enfocaron en verificar el cumplimiento de la Ley 1801 de 2016 y la normativa distrital sobre la apertura y funcionamiento de establecimientos comerciales. Se aplicaron medidas correctivas y suspensiones temporales a los negocios que no cumplieron con los requisitos.
En octubre, se realizaron 102 operativos; en noviembre, 186 y en diciembre, 216. Los operativos incluyeron actividades en bares de alto impacto, establecimientos comerciales, metrología legal, parqueaderos, bicicletas, hoteles, moteles y control de pólvora.</t>
  </si>
  <si>
    <t>El proceso cumplió con el 74,6% de la meta establecida para la vigencia.</t>
  </si>
  <si>
    <t>3</t>
  </si>
  <si>
    <t>Acompañar 524 operativos de Inspección, Vigilancia y Control en materia ambiental y minería</t>
  </si>
  <si>
    <t>Operativos de IVC acompañados en materia ambiental y minería</t>
  </si>
  <si>
    <t>Número de operativos de IVC acompañados en materia ambiental y minería</t>
  </si>
  <si>
    <t>523 
(Corte: 30 de septiembre de 2023)</t>
  </si>
  <si>
    <t>Formatos Evidencia de Reunión - GDI-GPD-F029, versión vigente diligenciado de los operativos en materia ambiental y minería realizados</t>
  </si>
  <si>
    <t>Dirección para la Gestión Policiva (IVC-Ambiental)</t>
  </si>
  <si>
    <t xml:space="preserve">Durante el primer trimestre, se adelantaron 43 acciones de inspección, vigilancia y control, distribuidas entre los diferentes temas de manejo del grupo de Inspección, Vigilancia y Control, discriminadas de la siguiente manera:
• Acción de recuperación de espacio público en RDH (Reserva Distrital de Humedal) y zonas de ronda de cuerpos de agua, durante el mes de marzo se realizó una (1) intervención. 
• Acciones tendientes a la recuperación de espacio público por disposición inadecuada de residuos sólidos: dos (2) acciones en enero, diez (10) en febrero, siete (7) en marzo. 
• Acciones de IVC a temas relacionados con Protección y Bienestar Animal, establecimientos de comercio veterinario, de llantas, bodegas de reciclaje, así como de venta de productos y subproductos de origen animal (Ley 1801 de 2016): Uno (1) acción en enero y en febrero cuatro (4), once (11) para el mes de marzo. 
• Acciones tendientes a la inspección, vigilancia y control a la minería: Uno (1) acción en enero, dos (2) en febrero, y cuatro (4) durante marzo. 
</t>
  </si>
  <si>
    <t>Durante el II trimestre de 2024 250 operativos de inspección, vigilancia y control, distribuidas entre los diferentes temas de manejo del grupo de Inspección, Vigilancia y Control así:
• • Acción de recuperación de espacio público en RDH (Reserva Distrital de Humedal) y zonas de ronda de cuerpos de agua: 119 intervenciones. 
• Acciones tendientes a la recuperación de espacio público por disposición inadecuada de residuos sólidos: 55 intervenciones.
• Acciones de IVC a temas relacionados con Protección y Bienestar Animal, establecimientos de comercio veterinario, de llantas, bodegas de reciclaje, así como de venta de productos y subproductos de origen animal (Ley 1801 de 2016): 64 intervenciones. 
• Acciones tendientes a la inspección, vigilancia y control a la minería: 12 acciones.</t>
  </si>
  <si>
    <t>Durante el trimestre se adelantaron 147 acciones de inspección, vigilancia y control, distribuidas entre los diferentes temas de manejo del grupo de Inspección, Vigilancia y Control, discriminadas de la siguiente manera: 
- Acción de recuperación de espacio público en RDH y zonas de ronda de cuerpos de agua: 35 intervenciones. 
- Acciones tendientes a la recuperación de espacio público por disposición inadecuada de residuos sólidos: 65. 
- Acciones de IVC a temas relacionados con Protección y Bienestar Animal, establecimientos de comercio veterinario, de llantas, bodegas de reciclaje, así como de venta de productos y subproductos de origen animal (Ley 1801 de 2016): 31 
- Acciones tendientes a la inspección, vigilancia y control a la minería: 16 acciones.</t>
  </si>
  <si>
    <t>Entre octubre y diciembre de 2024, el Grupo de Inspección, Vigilancia y Control (IVC) de la DGP realizó un total de 128 acciones de IVC Ambiental y Minería, desagregadas de la siguiente manera:
• Octubre: Se realizaron 35 acciones, distribuidas en recuperación de espacio público en la Reserva Distrital de Humedal (13), disposición inadecuada de residuos sólidos (11), bienestar animal y comercio relacionado con productos animales (5), y control a la minería (6).
• Noviembre: Se realizaron 56 acciones. Las acciones incluyeron 15 intervenciones en humedales, 14 por residuos sólidos, 21 en bienestar animal y 6 en minería.
• Diciembre: Se ejecutaron 37 acciones, distribuidas en 12 acciones en humedales, 11 por residuos sólidos, 13 en bienestar animal y 1 en minería. Con estas acciones, se completaron 568 operativos en total para la vigencia, superando la meta anual.
Este rendimiento reflejó un esfuerzo constante en el cumplimiento de las metas de IVC Ambiental y Minería durante el año.</t>
  </si>
  <si>
    <t>El proceso cumplió con el 100,0% de la meta establecida para la vigencia.</t>
  </si>
  <si>
    <t>4</t>
  </si>
  <si>
    <t>Acompañar 205 operativos de Inspección, Vigilancia y Control para el cumplimiento de la sentencia de Cerros Orientales</t>
  </si>
  <si>
    <t>Operativos de IVC acompañados para el cumplimiento de la sentencia de Cerros Orientales</t>
  </si>
  <si>
    <t>Número de operativos de IVC acompañados para el cumplimiento de la sentencia de Cerros Orientales</t>
  </si>
  <si>
    <t>148 
(Corte: 30 de septiembrede 2023)</t>
  </si>
  <si>
    <t>Número de operativos de IVC acompañados para el cumplimiento de la sentencia de  Cerros Orientales</t>
  </si>
  <si>
    <t>Formatos Evidencia de Reunión - GDI-GPD-F029, versión vigente diligenciado de los operativos para el cumplimiento de la sentencia de  Cerros Orientales realizados</t>
  </si>
  <si>
    <t>Dirección para la Gestión Policiva (IVC-Cerros Orientales)</t>
  </si>
  <si>
    <t>Durante el período, en el marco de la estrategia para el cumplimiento a la Sentencia de los Cerros Orientales, una vez definida la programación para toda la vigencia, se desarrollaron los operativos de inspección, vigilancia y control, para el primer trimestre de 2024, en los que se realizaron las actividades con las Alcaldías Locales de los Cerros Orientales con la participación de los Inspectores de Policía de atención prioritaria de la temática respectiva</t>
  </si>
  <si>
    <t xml:space="preserve">Durante el II trimestre de 2024, en el marco de la estrategia para el cumplimiento a la Sentencia de los Cerros Orientales, una vez definida la programación para toda la vigencia, se desarrollaron los operativos de inspección, vigilancia y control con la participación de los Inspectores de Policía de las Alcaldías Locales:
Abril: 21 operativos.
Mayo: 22 operativos. 
Junio: 19 operativos. 
</t>
  </si>
  <si>
    <t xml:space="preserve">Durante el trimestre, en el marco de la Estrategia para el cumplimiento a la Sentencia de los Cerros Orientales, una vez definida la programación para toda la vigencia, se realizaron los siguientes operativos:
Julio: 22 operativos.
Agosto: 15 operativos.
Septiembre: 10 operativos. 
Para un total de 47 operativos junto a las Alcaldías Locales de los Cerros Orientales con la participación de los Inspectores de Policía de atención prioritaria de la temática respectiva. </t>
  </si>
  <si>
    <t>En el IV trimestre de 2024, en el marco de la Estrategia para el Control de Ocupaciones Ilegales en la Franja de Adecuación de los Cerros Orientales y la Reserva Forestal Protectora Bosque Oriental de Bogotá, se realizaron un total de 69 operativos, cumpliendo al 100% con la meta programada para el trimestre. Estos operativos se llevaron a cabo en colaboración con las Alcaldías Locales. Usaquén, Chapinero, Santa Fe, San Cristóbal y Usme.
• Octubre: Se ejecutaron 25 operativos.
• Noviembre: Se realizaron 27 operativos.
• Diciembre: Se completaron 17 operativos.
Este esfuerzo conjunto fue clave para garantizar el cumplimiento de las normativas ambientales y urbanísticas en una zona crucial para la sostenibilidad de la ciudad.</t>
  </si>
  <si>
    <t>5</t>
  </si>
  <si>
    <t>Acompañar 69 operativos de Inspección, Vigilancia y Control para el cumplimiento de la sentencia del Río Bogotá</t>
  </si>
  <si>
    <t>Operativos de IVC acompañados para el cumplimiento de la sentencia del Río Bogotá</t>
  </si>
  <si>
    <t>Número de operativos de IVC acompañados para el cumplimiento de la sentencia del Río Bogotá</t>
  </si>
  <si>
    <t>54
(Corte: 30 de septiembrede 2023)</t>
  </si>
  <si>
    <t>Número de operativos de IVC acompañados para el cumplimiento de la sentencia del  Río Bogotá</t>
  </si>
  <si>
    <t>Formatos Evidencia de Reunión - GDI-GPD-F029, versión vigente diligenciado de los operativos para el cumplimiento de la sentencia del  Río Bogotá realizados</t>
  </si>
  <si>
    <t>Dirección para la Gestión Policiva (IVC-Rio Bogota)</t>
  </si>
  <si>
    <t>Durante el período, en el marco de la Estrategia para el cumplimiento a la Sentencia del Río Bogotá sobre el Control a Semovientes en el Área de Manejo Especial, una vez recibida la programación de las actividades de inspección, vigilancia y control para todo el año 2024. Así las cosas, para el primer trimestre se realizaron 7 acciones con la participación de los equipos de las Alcaldías Locales del borde occidental, teniendo un cumplimiento así del 70%</t>
  </si>
  <si>
    <t xml:space="preserve">Durante el II trimestre de 2024, en el marco de la Estrategia para el cumplimiento a la Sentencia del Río Bogotá sobre el Control a Semovientes en el Área de Manejo Especial, una vez recibida la programación de las actividades de inspección, vigilancia y control para todo el año 2024, se realizaron las siguientes intervenciones:
Abril: 6 operativos, con la participación de los equipos de las Alcaldías Locales en las cuales tiene recorrido el Río Bogotá
Mayo: 7 operativos con la participación de los equipos de las Alcaldías Locales del borde occidental. 
Junio: 5 operativos con la participación de los equipos de las Alcaldías Locales del borde occidental. </t>
  </si>
  <si>
    <t>Durante el trimestre, en el marco de la Estrategia para el cumplimiento a la Sentencia del Río Bogotá sobre el Control a Semovientes en el Área de Manejo Especial, una vez recibida la programación de las actividades de inspección, vigilancia y control para todo el año 2024, se iniciaron las acciones confirmadas por parte de las alcaldías vinculadas:
Julio: 5 operativos.
Agosto: 6 operativos.
Septiembre: 4 operativos. 
Para un total de 15 operativos con la participación de los equipos de las Alcaldías Locales del borde occidental.</t>
  </si>
  <si>
    <t>Entre octubre y diciembre de 2024, se llevaron a cabo un total de 29 operativos para el cumplimiento de la sentencia del Río Bogotá, cumpliendo al 100% con la meta programada. Estos operativos se realizaron en colaboración con las Alcaldías Locales de Bosa, Kennedy, Engativá, Fontibón y Suba.
•Octubre: Se realizaron 9 operativos.
•Noviembre: Se acompañaron 11 operativos.
•Diciembre: Se ejecutaron 9 operativos.</t>
  </si>
  <si>
    <t>6</t>
  </si>
  <si>
    <t>Acompañar 1009 operativos de Inspección, Vigilancia y Control en materia de espacio público</t>
  </si>
  <si>
    <t>Operativos de IVC acompañados en materia de espacio público</t>
  </si>
  <si>
    <t>Número de operativos de IVC acompañados en materia de espacio público</t>
  </si>
  <si>
    <t>1005
(Corte: 30 de septiembrede 2023)</t>
  </si>
  <si>
    <t>Formatos Evidencia de Reunión - GDI-GPD-F029, versión vigente diligenciado de los operativos en materia de espacio público realizados</t>
  </si>
  <si>
    <t>Dirección para la Gestión Policiva (IVC-Espacio Público)</t>
  </si>
  <si>
    <t>Durante el primer trimestre el equipo de I.V.C Espacio Público de la DGP adelantó un total de 132 operativos centrando sus acciones en el corredor vial de la Carrera Séptima y el sector comercial de San Victorino, apoyando las acciones de verificación de los carnés de los vendedores informales, así como sensibilizando en los principales puntos de los “pactos de acción colectiva” celebrados con los vendedores informales de los sectores anteriormente citados.</t>
  </si>
  <si>
    <t>Para el II trimestre de 2024 el equipo de I.V.C Espacio Público de la D.G.P. adelantó un total de 341 operativos (abril: 84 operativos, mayo: 128 operativos, junio: 129 operativos) enfocados en sensibilización a vendedores informales, control y recuperación de espacio público, extensión de la actividad económica y se apoyaron algunos relacionados con el Decreto 014 de 2023; así mismo, centraron sus acciones en el corredor vial de la Carrera Séptima y el sector comercial de San Victorino. 
Estas acciones se desarrollaron en 19 localidades de Bogotá.</t>
  </si>
  <si>
    <t>Durante el trimestre, el equipo de I.V.C Espacio Público de la D.G.P. adelantó un total de 213 operativos enfocados en sensibilización a vendedores informales, control y recuperación de espacio público, extensión de la actividad económica, domiciliarios, mal parqueo y se apoyaron algunos relacionados con el Decreto 014 de 2023; así mismo centraron sus acciones en el corredor vial de la Carrera Séptima y el sector comercial de San Victorino.</t>
  </si>
  <si>
    <t>Para el IV trimestre de 2024, el equipo de Inspección, Vigilancia y Control (IVC) de la DGP ejecutó un total de 375 operativos. Estos operativos se centraron en sensibilizar a vendedores informales, controlar y organizar el espacio público, y extender la actividad económica, con un enfoque especial en la identificación de vendedores informales en diversas localidades de Bogotá.
• Octubre: Se realizaron 77 operativos en 17 localidades.
• Noviembre: Se ejecutaron 129 operativos, desarrollándose en 19 localidades.
• Diciembre: Se llevaron a cabo 169 operativos en 19 localidades.
En total, entre enero y diciembre, se realizaron 1.061 operativos, superando la meta anual con un 105% de cumplimiento.</t>
  </si>
  <si>
    <t>7</t>
  </si>
  <si>
    <t>Acompañar 125 operativos de inspección, vigilancia y control de ocupaciones ilegales</t>
  </si>
  <si>
    <t>Operativos de IVC acompañados en materia de ocupaciones ilegales</t>
  </si>
  <si>
    <t>Número de operativos de IVC acompañados en materia de ocupaciones ilegales</t>
  </si>
  <si>
    <t>151
(Corte: 30 de septiembrede 2023)</t>
  </si>
  <si>
    <t>Número de operativos de IVC acompañados en materia de  ocupaciones ilegales</t>
  </si>
  <si>
    <t>Formatos Evidencia de Reunión - GDI-GPD-F029, versión vigente diligenciado de los operativosen materia de  ocupaciones ilegales realizados</t>
  </si>
  <si>
    <t>Subsecretaría de Gestión Local  (IVC -Ocupación Ilegal)</t>
  </si>
  <si>
    <t>No programada para el trimestre</t>
  </si>
  <si>
    <t>Durante el II trimestre de 2024 se realizó acompañamiento y apoyo por parte del equipo de Inspección, vigilancia y Control de la DGP a 22 operativos (abril: 5 operativos, mayo: 14 operativos, junio: 3 operativos) en las localidades de Usme, Rafael Uribe Uribe, Ciudad Bolívar, La Candelaria, Bosa, Fontibón, San Cristóbal, Usaquén y Teusaquillo, donde se desarrollaron actividades identificación de la ejecución de construcciones ilegales en predios públicos o privados por medio de visitas técnicas y ejercicios de observación a fin de cumplir con lo establecido en el Artículo 81 de la Ley 1801 de 2016 y el cumplimiento de los Decretos Distritales y demás normativa aplicable vigente. Así mismo se asistió a operativos de obras y urbanismo, megatones, conciertos, ferias, festivales y eventos deportivos.</t>
  </si>
  <si>
    <t>Durante el trimestre, se realizó acompañamiento y apoyo por parte del equipo de Inspección, Vigilancia y Control de la DGP a 11 operativos en las localidades de Fontibón, Chapinero, Usaquén, Usme, Rafael Uribe Uribe, Ciudad Bolívar, San Cristóbal, Santa Fe y Bosa.</t>
  </si>
  <si>
    <t>Entre octubre y diciembre de 2024, el equipo de Inspección, Vigilancia y Control (IVC) de la DGP ejecutó un total de 57 operativos de los 46 programados, alcanzando un cumplimiento del 100% para el trimestre.
• Octubre: Se realizaron 13 operativos en las localidades de Rafael Uribe Uribe, San Cristóbal, Santa Fe, Kennedy, Ciudad Bolívar y Usaquén, enfocados en recorridos de verificación y monitoreo, en cumplimiento del Artículo 81 de la Ley 1801 de 2016.
• Noviembre: Se realizaron 16 operativos de los 18 programados, en las mismas localidades.
• Diciembre: Se superó la meta mensual, realizando 28 operativos de los 10 programados, en las localidades de Santa Fe, Rafael Uribe Uribe, San Cristóbal, Usaquén y Ciudad Bolívar. Esto permitió aumentar el total de operativos de la vigencia a 90, logrando un 72% de cumplimiento de la meta anual.</t>
  </si>
  <si>
    <t>El proceso cumplió con el 72,0% de la meta establecida para la vigencia.</t>
  </si>
  <si>
    <t>8</t>
  </si>
  <si>
    <t>Realizar el trámite de notificación y devolución al 100% de los expedientes radicados en la Dirección en un tiempo igual o menor a 70 días hábiles a partir de la recepción del expediente en la Dirección para la Gestión Administrativa Especial de Policía</t>
  </si>
  <si>
    <t>Porcentaje de expedientes radicados y devueltos en un tiempo igual o menor a 70 días hábiles a partir de la recepción del expediente en la Dirección para la Gestión Administrativa Especial de Policía</t>
  </si>
  <si>
    <r>
      <t xml:space="preserve">(Número de expedientes devueltos en un tiempo igual o menor a  70 días hábiles / Número </t>
    </r>
    <r>
      <rPr>
        <sz val="11"/>
        <rFont val="Calibri Light"/>
        <family val="2"/>
        <scheme val="major"/>
      </rPr>
      <t>total</t>
    </r>
    <r>
      <rPr>
        <sz val="11"/>
        <color theme="1"/>
        <rFont val="Calibri Light"/>
        <family val="2"/>
        <scheme val="major"/>
      </rPr>
      <t xml:space="preserve"> de expedientes radicados)*100</t>
    </r>
  </si>
  <si>
    <t>Constante</t>
  </si>
  <si>
    <t>Porcentaje de expedientes radicados y devueltos en un tiempo igual o menor a 70 días hábiles a partir  de la recepción del expediente en la Dirección para la Gestión Administrativa Especial de Policía</t>
  </si>
  <si>
    <t>Informe de seguimiento de los expedientes radicados y devueltos en un tiempo igual o menor a 70 días hábiles a partir de la recepción del expediente en la Dirección para la Gestión Administrativa Especial de Policía (Segunda instancia)</t>
  </si>
  <si>
    <t>Formato controlado movimiento interno de expedientes, archivo compartido en One Drive</t>
  </si>
  <si>
    <t>Dirección para la Gestión Administrativa Especial de Policía</t>
  </si>
  <si>
    <t>Durante el primer trimestre se tramitó la notificación y devolución de 12 expedientes de un total de 126 radicados en la dependencia. El tiempo trascurrido entre el recibo de los expedientes y su estudio, tramite, sustanciación y/o devolución mediante auto, no supera los setenta (70) días hábiles acorde con la evidencia representada en el anexo que demuestran el número de expedientes y fechas claves que determinan lo manifestado y reflejan el cumplimiento por parte de la Dirección parta la Gestión Administrativa Especial de Policía.</t>
  </si>
  <si>
    <t>Informe, matriz</t>
  </si>
  <si>
    <t>Para el II trimestre de 2024 el cumplimiento de la meta se desarrolló de la siguiente manera:
Abril: no se tramitó la notificación y devolución de ninguno de los 51 expedientes radicados en la dependencia durante lo corrido de la vigencia, y 25 se encuentran pendientes de reparto. 
Mayo: no se tramitó la notificación y devolución de 4 expedientes radicados en la dependencia durante lo corrido de la vigencia. De igual forma se realizó la devolución de 31 expedientes con decisión a la primera instancia, los cuales cumplen con el periodo de tiempo establecido, y se tienen 48 expedientes con decisión que se encuentran dentro del tiempo de notificación y devolución. 
Junio: se tramitó la notificación y devolución de 19 expedientes radicados en la dependencia, los cuales cumplen con el periodo de tiempo establecido, y se tienen 31 expedientes con decisión que se encuentran dentro del tiempo de notificación y devolución. Por otro lado, se tramitó el auto de devolución de 32 expedientes radicados en la DGAEP. 
El tiempo trascurrido entre el recibo de los expedientes y su estudio, trámite, sustanciación y/o devolución mediante auto, no supera los setenta (70) días hábiles acorde con la evidencia presentada en el anexo que demuestran el número de expedientes y fechas claves que determinan lo manifestado y reflejan el cumplimiento por parte de la Dirección parta la Gestión Administrativa Especial de Policía.</t>
  </si>
  <si>
    <t>Matrices de seguimiento</t>
  </si>
  <si>
    <t xml:space="preserve">Durante el trimestre se tramitaron las notificaciones y devoluciones de los siguientes expedientes:
Julio: Se tramitó la notificación y devolución de diez expedientes radicados en la dependencia durante lo corrido de la vigencia, los cuales cumplen con el periodo de tiempo establecido, y se tienen 63 expedientes con decisión que se encuentran dentro del tiempo de notificación y devolución. Por otro lado, se tramitó el auto de devolución de 23 expedientes radicados en la DGAEP. 
Por otro lado, para la vigencia referida, se realizó la devolución de sesenta (60) expedientes por el no cumplimiento de requisitos para su recepción, información que fue presentada a la directora de Gestión Policiva para su estudio y acciones de mejora en la primera instancia en el cual se describen las diferentes causas que dieron origen a la devolución apoyado por el referente geográfico (localidades) que presentaron los expedientes devueltos. 
Agosto: Se tramitó la notificación y devolución de 13 expedientes radicados en la dependencia, los cuales cumplen con el periodo de tiempo establecido, y se tienen 46 expedientes con decisión que se encuentran dentro del tiempo de notificación y devolución. Por otro lado, se tramitó el auto de devolución de 36 expedientes radicados en la DGAEP. 
Por otro lado, para la vigencia referida, se realizó la devolución de ochenta y tres (83) expedientes por el no cumplimiento de requisitos para su recepción, información que fue presentada a la directora de Gestión Policiva para su estudio y acciones de mejora en la primera instancia en el cual se describen las diferentes causas que dieron origen a la devolución apoyado por el referente geográfico (localidades) que presentaron los expedientes devueltos. 
Septiembre: se tramitó la notificación y devolución de 71 expedientes radicados en la dependencia durante lo corrido de la vigencia, los cuales cumplen con el periodo de tiempo establecido, para el trámite de notificación y devolución a primera instancia. 
A su vez, de los 71 expedientes tramitados 14 fueron devueltos a través de Auto de devolución, y devueltos a la Dirección subsanando o cumpliendo el requerimiento expuesto en el auto, para generar decisión definitiva que da resolución al recurso interpuesto. 
Como evidencia queda el informe de seguimiento y el cálculo de los días a partir de la recepción del expediente.
El tiempo trascurrido entre el recibo de los expedientes y su estudio, tramite, sustanciación y/o devolución mediante auto, no supera los setenta (70) días hábiles acorde con la evidencia presentada en el anexo que demuestran el número de expedientes y fechas claves que determinan lo manifestado y reflejan el cumplimiento por parte de la Dirección parta la Gestión Administrativa Especial de Policía. </t>
  </si>
  <si>
    <t>Matriz de informe de expedientes radicados, notificados y devueltos</t>
  </si>
  <si>
    <t xml:space="preserve">Entre octubre y diciembre de 2024, se tramitaron un total de 151 expedientes, cumpliendo con los plazos establecidos para la notificación y devolución.
• Octubre: Se tramitaron 77 expedientes con un promedio de 22 días hábiles de atención.
• Noviembre: Se tramitaron 50 expedientes, con un promedio de 40 días de atención, cumpliendo al 100% con el tiempo establecido.
• Diciembre: Se tramitaron 24 expedientes, también cumpliendo al 100% con el tiempo establecido (40 días de atención promedio). </t>
  </si>
  <si>
    <t>9</t>
  </si>
  <si>
    <t>Realizar 4 informes de análisis de la problemática de ocupaciones ilegales en zonas de riesgo y/o en polígonos de monitoreo, que incluya la consolidación de la información distritral y la generación de alertas y recomendaciones</t>
  </si>
  <si>
    <t>Informes de análisis de la problemática de ocupaciones ilegales en zonas de riesgo y/o en polígonos de monitoreo, que incluya la consolidación de la información distritral y la generación de alertas y recomendaciones</t>
  </si>
  <si>
    <t>Número de informes de análisis de la problemática de ocupaciones ilegales en zonas de riesgo y/o en polígonos de monitoreo, que incluya la consolidación de la información distritral y la generación de alertas y recomendaciones realizados</t>
  </si>
  <si>
    <t>3
(Corte: 30 de septiembrede 2023)</t>
  </si>
  <si>
    <t>Informe de análisis de la problemática de Ocupaciones Ilegales en zonas de riesgo y/o en polígonos de monitoreo</t>
  </si>
  <si>
    <t>Informes de polígonos de monitoreo de entidades del Distrito en zonas de riesgo y/o en polígonos de monitoreo</t>
  </si>
  <si>
    <t>Subsecretaría de Gestión Local  (Grupo de Ocupaciones Ilegales)</t>
  </si>
  <si>
    <t>Por ajustes en los lineamientos y orientaciones al equipo del trabajo, esta meta será eliminada en el II trimestre.</t>
  </si>
  <si>
    <t>Durante el segundo trimestre, se elaboró el informe sobre Ocupaciones Ilegales. Este informe se basó en la recopilación de información interinstitucional y presenta el estado de las ocupaciones ilegales en Bogotá.</t>
  </si>
  <si>
    <t>Informe</t>
  </si>
  <si>
    <t>Se elaboraron dos informes sobre Ocupaciones Ilegales, basados en la recopilación de información interinstitucional y presenta el estado de las ocupaciones ilegales en Bogotá.</t>
  </si>
  <si>
    <t>Informes</t>
  </si>
  <si>
    <t>Se elaboró el informe de análisis de la problemática de ocupaciones ilegales en zonas de riesgo y/o polígonos de monitoreo, basado en la recopilación de información interinstitucional y presenta el estado de las ocupaciones ilegales en Bogotá.
Con este último informe se cumple la meta programada para la vigencia 2024 al 100%.</t>
  </si>
  <si>
    <t>Total metas técnicas (80%)</t>
  </si>
  <si>
    <t>Fortalecer la gestión institucional aumentando las capacidades de la entidad para la planeación, seguimiento y ejecución de sus metas y recursos, y la gestión del talento humano.</t>
  </si>
  <si>
    <t>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</si>
  <si>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</si>
  <si>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</si>
  <si>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</si>
  <si>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Total de criterios ambientales establecidos * 100</t>
  </si>
  <si>
    <t>80% meta 2023</t>
  </si>
  <si>
    <t>Reporte ambiental Oficina Asesora de Planeación</t>
  </si>
  <si>
    <t>Herramienta Oficina Asesora de Planeación</t>
  </si>
  <si>
    <t>Aplicación de la meta: dependencias del proceso.
Reporte de la meta: Oficina Asesora de Planeación</t>
  </si>
  <si>
    <t>Dirección Jurídica (Calificación 43%)
Consumo de papel: No han reportado en 2024
Participación:  Cultura Ambiental: 1 persona; Socialicación medidas de ahorro agua y energía: 1 persona.
Semana ambiental: No hubo participación por parte de esta dependencia
Dirección para la Gestión Policiva  (Calificación 95%)
Consumo de papel: Reporte hasta la segunda semana de junio
Participación: Cultura Ambiental: 9 personas; Socialicación medidas de ahorro agua y energía: 86 personas
Semana ambiental: Participaron mas de 10 personas en el total de las actividades.
Recepción campaña puesto a puesto: Se otorga a todas las dependencias un puntaje de 10 puntos como máximo por su excelente recepeción en las campañas y socializaciones realizadas puesto a puesto.
Dirección para la Gestión Administrativa Especial de Policia (Calificación 53%)
Consumo de papel: No ha realizado reporte para el 2024.
Participación: Cultura Ambiental: 2 personas; Socialicación medidas de ahorro agua y energía: 2 personas
Semana ambiental: Hubo participación de 1 persona.
Recepción campaña puesto a puesto: Se otorga a todas las dependencias un puntaje de 10 puntos como máximo por su excelente recepeción en las campañas y socializaciones realizadas puesto a puesto.</t>
  </si>
  <si>
    <t>Reporte meta ambiental OAP</t>
  </si>
  <si>
    <t>Dirección Jurídica:calificación 67%
Consumo de papel: Se presentó reporte con corte a septiembre de 2024.
Participación: Participaron 9 personas en generalidades del Sistema de Gestión Ambiental y ninguna en la socialización de la estrategia de Cero Papel.
Curso gestión ambiental: Realizaron el curso 17 personas de la dependencia de un total de 46 funcionarios de planta y contratistas.
Dirección para la Gestión Policiva: calificación 67%
Consumo de papel: Se presenta reporte hasta el mes de noviembre de 2024
Participación: Participaron 3 en generalidades del Sistema de Gestión Ambiental
Curso gestión ambiental: Participaron 2 personas de 203
Dirección para la Gestión Administrativa Especial de Policia: Calificación 100%
Consumo de papel: tienen reporte hasta el mes de diciembre de 2024
Participación: participación de 25 personas en jornada de generalidades del Sistema de Gestión Ambiental   y ninguna persona a la capacitación de Cero Papel.
Curso gestión ambiental: Realizaron el curso 29 personas de la dependencia de un total de 30 funcionarios de planta y contratistas</t>
  </si>
  <si>
    <t>Reporte meta ambiental de la OAP Equipo ambiental</t>
  </si>
  <si>
    <t xml:space="preserve">87,50% de cumplimiento acumulado de la meta para la vigencia </t>
  </si>
  <si>
    <t>T2</t>
  </si>
  <si>
    <t>Actualizar el 100% los documentos del proceso conforme al plan de trabajo definido.</t>
  </si>
  <si>
    <t>Porcentaje de actualización documental</t>
  </si>
  <si>
    <t>Número de documentos actualizados del proceso / Número de documentos programados a actualizar en el plan de trabajo *100</t>
  </si>
  <si>
    <t>100% meta 2023</t>
  </si>
  <si>
    <t xml:space="preserve">Listado Maestro de Documentos Matiz </t>
  </si>
  <si>
    <t xml:space="preserve">Casos Hola de actualización generados
Listado Maestro de Documentos 
Matiz </t>
  </si>
  <si>
    <t xml:space="preserve">la depedencia dio cumplimiento a lo programado en el cronograma </t>
  </si>
  <si>
    <t xml:space="preserve">Listado maestro de documentos </t>
  </si>
  <si>
    <t xml:space="preserve">100% de cumplimiento de meta conforme a lo programado en el cronograma </t>
  </si>
  <si>
    <t>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</si>
  <si>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</si>
  <si>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</si>
  <si>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</si>
  <si>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t>
  </si>
  <si>
    <t>Líder del proceso</t>
  </si>
  <si>
    <t xml:space="preserve">la depedencia dio cumplimiento a lo programado </t>
  </si>
  <si>
    <t>Listado de asistencia  y PPT</t>
  </si>
  <si>
    <t>La dependencia dio cumplimiento a la meta programada para el periodo</t>
  </si>
  <si>
    <t xml:space="preserve">Listado de asistencia y presentacion y demas evidencias </t>
  </si>
  <si>
    <t xml:space="preserve">la depedencia dio cumplimiento al 100% de lo programado </t>
  </si>
  <si>
    <t>Brindar atención oportuna y de calidad a los diferentes sectores poblacionales, generando relaciones de confianza y respeto por la diferencia.</t>
  </si>
  <si>
    <t>T4</t>
  </si>
  <si>
    <t>Dar respuesta al 100% de los requerimientos ciudadanos asignados a la alcaldía local con corte a 31 de diciembre de 2023 tipificadas como Derechos de Petición registradas en el aplicativo Bogotá te Escucha y gestor documental ORFEO, por parte de las dependencias de Nivel Central responsables de dar respuesta.</t>
  </si>
  <si>
    <t>Porcentaje de requerimientos ciudadanos con respuesta definitiva</t>
  </si>
  <si>
    <t>(No. de respuestas efectuadas / No. requerimientos instaurados antes del 31 de diciembre 2023 pendientes por gestionar) X 100</t>
  </si>
  <si>
    <t>Peticiones pendientes por gestionar al 31 de diciembre de  2023</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</si>
  <si>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</si>
  <si>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</si>
  <si>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SGI</t>
  </si>
  <si>
    <t>Se atendieron 6 requerimientos ciudadanos asignados con corte a 31 de diciembre de 2023 tipificadas como Derechos de Petición registradas en el aplicativo Bogotá te Escucha y gestor documental ORFEO, por parte de las dependencias de Nivel Central responsables de dar respuesta.</t>
  </si>
  <si>
    <t>Reporte de peticiones ciudadanas gestionadas  (con respuesta definitiva o traslado por competencia) Memorando  20244600114073</t>
  </si>
  <si>
    <t xml:space="preserve">Meta no programada </t>
  </si>
  <si>
    <t>La dependencia dio respuesta al 100% de  los requerimentos asigandos con corte a 31 de diciembre</t>
  </si>
  <si>
    <t>T5</t>
  </si>
  <si>
    <t xml:space="preserve">
Gestionar oportunamente el 100% de los requerimientos  que se tipifiquen como derecho de petición ciudadano en los aplicativos Bogotá Te Escucha y  ORFEO, que  sean asignados a las dependencias de Nivel Central durante la vigencia 2024.
</t>
  </si>
  <si>
    <t>Porcentaje de requerimientos ciudadanos  gestionados dentro del término de ley.</t>
  </si>
  <si>
    <t>(No. de peticiones gestionadas en los terminos de ley / No. Requerimientos recibidos en la vigencia 2024 que deben tener respuesta) X 100</t>
  </si>
  <si>
    <t xml:space="preserve">Porcentaje de requerimientos ciudadanos gestionados </t>
  </si>
  <si>
    <t xml:space="preserve">Eficiencia </t>
  </si>
  <si>
    <t>Reporte de peticiones ciudadanas gestionadas (con respuesta definitiva o traslado por competencia)</t>
  </si>
  <si>
    <t>Se gestionaron oportunamente 330 requerimientos  que se tipificaron como derecho de petición ciudadano en los aplicativos Bogotá Te Escucha y  ORFEO, asignados durante la vigencia 2024.</t>
  </si>
  <si>
    <t>Reporte de peticiones ciudadanas gestionadas (con respuesta definitiva o traslado por competencia) Memorando 20244600126503</t>
  </si>
  <si>
    <t xml:space="preserve">Reporte de requerimientos ciudadanos </t>
  </si>
  <si>
    <t>Respuesta a requerimientos ciudadanos que se tipifiquen como derecho de petición ciudadano en los aplicativos Bogotá Te Escucha y  ORFEO Radicado No. 20244600214423</t>
  </si>
  <si>
    <t>la dependencia dio repuesta a 75 requerime}ientos de los  95  instaurados para el periodo .</t>
  </si>
  <si>
    <t xml:space="preserve">la dependencia dio respuesta 48 requerimentos de los  60  instaurados </t>
  </si>
  <si>
    <t>Segun Radicado No. 20254600001173
Fecha: 03-01-2025</t>
  </si>
  <si>
    <t xml:space="preserve">84,19% de respuesta a requerimentos  ciudadanos que se tipificaron como derecho de petición ciudadano en los aplicativos Bogotá Te Escucha y  ORFEO </t>
  </si>
  <si>
    <t>Total metas transversales (20%)</t>
  </si>
  <si>
    <t xml:space="preserve">Total plan de gestión </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</si>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</sst>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u/>
      <sz val="11"/>
      <color theme="1"/>
      <name val="Calibri Light"/>
      <family val="2"/>
      <scheme val="major"/>
    </font>
    <font>
      <sz val="11"/>
      <color rgb="FF0070C0"/>
      <name val="Calibri Light"/>
      <family val="2"/>
    </font>
    <font>
      <sz val="11"/>
      <color rgb="FF000000"/>
      <name val="Calibri Light"/>
      <family val="2"/>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9" fontId="4" fillId="0" borderId="0" applyFont="0" applyFill="0" applyBorder="0" applyAlignment="0" applyProtection="0"/>
  </cellStyleXfs>
  <cellXfs count="13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9" fontId="3" fillId="0" borderId="1" xfId="1" applyFont="1" applyBorder="1" applyAlignment="1">
      <alignment horizontal="justify"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9"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1" xfId="0" applyNumberFormat="1" applyFont="1" applyBorder="1" applyAlignment="1">
      <alignment horizontal="left" vertical="center" wrapText="1"/>
    </xf>
    <xf numFmtId="9" fontId="5"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0" xfId="0" applyFont="1" applyAlignment="1">
      <alignment horizontal="justify"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1" fontId="5" fillId="0" borderId="1" xfId="1" applyNumberFormat="1" applyFont="1" applyBorder="1" applyAlignment="1">
      <alignment horizontal="center"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justify"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3" fillId="0" borderId="1" xfId="1" applyFont="1" applyBorder="1" applyAlignment="1">
      <alignment horizontal="center" vertical="center" wrapText="1"/>
    </xf>
    <xf numFmtId="9" fontId="7" fillId="3" borderId="1" xfId="1" applyFont="1" applyFill="1" applyBorder="1" applyAlignment="1">
      <alignment horizont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0" fontId="7" fillId="3" borderId="1" xfId="1" applyNumberFormat="1" applyFont="1" applyFill="1" applyBorder="1" applyAlignment="1">
      <alignment horizontal="center" wrapText="1"/>
    </xf>
    <xf numFmtId="1" fontId="5" fillId="0" borderId="1" xfId="0" applyNumberFormat="1" applyFont="1" applyBorder="1" applyAlignment="1">
      <alignment horizontal="justify" vertical="center" wrapText="1"/>
    </xf>
    <xf numFmtId="0" fontId="16" fillId="0" borderId="1" xfId="0" applyFont="1" applyBorder="1" applyAlignment="1">
      <alignment horizontal="justify" vertical="center" wrapText="1"/>
    </xf>
    <xf numFmtId="10" fontId="9" fillId="2" borderId="1" xfId="0" applyNumberFormat="1" applyFont="1" applyFill="1" applyBorder="1" applyAlignment="1">
      <alignment horizont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164" fontId="9" fillId="2" borderId="1" xfId="0" applyNumberFormat="1" applyFont="1" applyFill="1" applyBorder="1" applyAlignment="1">
      <alignment wrapText="1"/>
    </xf>
    <xf numFmtId="164" fontId="1" fillId="0" borderId="1" xfId="1" applyNumberFormat="1" applyFont="1" applyBorder="1" applyAlignment="1">
      <alignment horizontal="justify" vertical="center" wrapText="1"/>
    </xf>
    <xf numFmtId="164" fontId="5" fillId="9" borderId="1" xfId="1"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1" fillId="9" borderId="1" xfId="0" applyFont="1" applyFill="1" applyBorder="1" applyAlignment="1">
      <alignment horizontal="justify" vertical="center" wrapText="1"/>
    </xf>
    <xf numFmtId="164" fontId="1" fillId="0" borderId="1" xfId="0" applyNumberFormat="1" applyFont="1" applyBorder="1" applyAlignment="1">
      <alignment horizontal="justify" vertical="center" wrapText="1"/>
    </xf>
    <xf numFmtId="10" fontId="9" fillId="2" borderId="1" xfId="0" applyNumberFormat="1" applyFont="1" applyFill="1" applyBorder="1" applyAlignment="1">
      <alignment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2"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1"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2" fillId="3" borderId="14" xfId="0" applyFont="1" applyFill="1" applyBorder="1" applyAlignment="1">
      <alignment horizontal="center" vertical="center" wrapText="1"/>
    </xf>
    <xf numFmtId="0" fontId="1" fillId="0" borderId="15" xfId="0" applyFont="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9" borderId="3" xfId="0" applyFont="1" applyFill="1" applyBorder="1" applyAlignment="1">
      <alignment horizontal="center" vertical="center" wrapText="1"/>
    </xf>
    <xf numFmtId="0" fontId="1" fillId="0" borderId="1" xfId="1" applyNumberFormat="1" applyFont="1" applyBorder="1" applyAlignment="1">
      <alignment horizontal="center" vertical="center" wrapText="1"/>
    </xf>
    <xf numFmtId="9" fontId="1" fillId="0" borderId="1" xfId="1" applyFont="1" applyBorder="1" applyAlignment="1">
      <alignment horizontal="center" vertical="center" wrapText="1"/>
    </xf>
    <xf numFmtId="0" fontId="17" fillId="0" borderId="1" xfId="0" applyFont="1" applyFill="1" applyBorder="1" applyAlignment="1">
      <alignment wrapText="1"/>
    </xf>
    <xf numFmtId="10" fontId="1" fillId="0" borderId="1" xfId="1" applyNumberFormat="1" applyFont="1" applyBorder="1" applyAlignment="1">
      <alignment horizontal="center" vertical="center" wrapText="1"/>
    </xf>
    <xf numFmtId="0" fontId="17" fillId="0" borderId="1" xfId="0" applyFont="1" applyFill="1" applyBorder="1" applyAlignment="1">
      <alignmen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33"/>
  <sheetViews>
    <sheetView tabSelected="1" topLeftCell="R30" zoomScale="70" zoomScaleNormal="70" workbookViewId="0">
      <selection activeCell="G13" sqref="G13"/>
    </sheetView>
  </sheetViews>
  <sheetFormatPr defaultColWidth="10.85546875" defaultRowHeight="15"/>
  <cols>
    <col min="1" max="1" width="4.140625" style="1" customWidth="1"/>
    <col min="2" max="2" width="25.5703125" style="1" customWidth="1"/>
    <col min="3" max="3" width="8.14062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19.7109375" style="1" customWidth="1"/>
    <col min="18" max="18" width="21.7109375" style="1" customWidth="1"/>
    <col min="19" max="19" width="25.42578125" style="1" customWidth="1"/>
    <col min="20" max="22" width="16.5703125" style="58" hidden="1" customWidth="1"/>
    <col min="23" max="23" width="51.42578125" style="1" hidden="1" customWidth="1"/>
    <col min="24" max="24" width="20.28515625" style="1" hidden="1" customWidth="1"/>
    <col min="25" max="27" width="16.5703125" style="1" hidden="1" customWidth="1"/>
    <col min="28" max="28" width="33.42578125" style="1" hidden="1" customWidth="1"/>
    <col min="29" max="32" width="16.5703125" style="1" hidden="1" customWidth="1"/>
    <col min="33" max="33" width="43.7109375" style="1" hidden="1" customWidth="1"/>
    <col min="34" max="34" width="16.5703125" style="1" hidden="1" customWidth="1"/>
    <col min="35" max="36" width="22" style="1" customWidth="1"/>
    <col min="37" max="37" width="16.5703125" style="1" customWidth="1"/>
    <col min="38" max="38" width="34.85546875" style="1" customWidth="1"/>
    <col min="39" max="39" width="16.5703125" style="1" customWidth="1"/>
    <col min="40" max="41" width="16.5703125" style="58" customWidth="1"/>
    <col min="42" max="42" width="21.5703125" style="58" customWidth="1"/>
    <col min="43" max="43" width="39.42578125" style="1" customWidth="1"/>
    <col min="44" max="16384" width="10.85546875" style="1"/>
  </cols>
  <sheetData>
    <row r="1" spans="1:43" s="28" customFormat="1" ht="70.5" customHeight="1">
      <c r="A1" s="78" t="s">
        <v>0</v>
      </c>
      <c r="B1" s="79"/>
      <c r="C1" s="79"/>
      <c r="D1" s="79"/>
      <c r="E1" s="79"/>
      <c r="F1" s="79"/>
      <c r="G1" s="79"/>
      <c r="H1" s="79"/>
      <c r="I1" s="79"/>
      <c r="J1" s="79"/>
      <c r="K1" s="80" t="s">
        <v>1</v>
      </c>
      <c r="L1" s="80"/>
      <c r="M1" s="80"/>
      <c r="N1" s="80"/>
      <c r="O1" s="80"/>
      <c r="T1" s="51"/>
      <c r="U1" s="51"/>
      <c r="V1" s="51"/>
      <c r="AN1" s="51"/>
      <c r="AO1" s="51"/>
      <c r="AP1" s="51"/>
    </row>
    <row r="2" spans="1:43" s="30" customFormat="1" ht="23.45" customHeight="1">
      <c r="A2" s="82" t="s">
        <v>2</v>
      </c>
      <c r="B2" s="83"/>
      <c r="C2" s="83"/>
      <c r="D2" s="83"/>
      <c r="E2" s="83"/>
      <c r="F2" s="83"/>
      <c r="G2" s="83"/>
      <c r="H2" s="83"/>
      <c r="I2" s="83"/>
      <c r="J2" s="83"/>
      <c r="K2" s="29"/>
      <c r="L2" s="29"/>
      <c r="M2" s="29"/>
      <c r="N2" s="29"/>
      <c r="O2" s="29"/>
      <c r="T2" s="52"/>
      <c r="U2" s="52"/>
      <c r="V2" s="52"/>
      <c r="AN2" s="52"/>
      <c r="AO2" s="52"/>
      <c r="AP2" s="52"/>
    </row>
    <row r="3" spans="1:43" s="28" customFormat="1">
      <c r="T3" s="51"/>
      <c r="U3" s="51"/>
      <c r="V3" s="51"/>
      <c r="AN3" s="51"/>
      <c r="AO3" s="51"/>
      <c r="AP3" s="51"/>
    </row>
    <row r="4" spans="1:43" s="28" customFormat="1" ht="29.1" customHeight="1">
      <c r="A4" s="120" t="s">
        <v>3</v>
      </c>
      <c r="B4" s="121"/>
      <c r="C4" s="122" t="s">
        <v>4</v>
      </c>
      <c r="D4" s="123"/>
      <c r="E4" s="75" t="s">
        <v>5</v>
      </c>
      <c r="F4" s="75"/>
      <c r="G4" s="75"/>
      <c r="H4" s="75"/>
      <c r="I4" s="75"/>
      <c r="J4" s="76"/>
      <c r="T4" s="51"/>
      <c r="U4" s="51"/>
      <c r="V4" s="51"/>
      <c r="AN4" s="51"/>
      <c r="AO4" s="51"/>
      <c r="AP4" s="51"/>
    </row>
    <row r="5" spans="1:43" s="28" customFormat="1" ht="15" customHeight="1">
      <c r="A5" s="124"/>
      <c r="B5" s="118"/>
      <c r="C5" s="119"/>
      <c r="D5" s="125"/>
      <c r="E5" s="72" t="s">
        <v>6</v>
      </c>
      <c r="F5" s="2" t="s">
        <v>7</v>
      </c>
      <c r="G5" s="74" t="s">
        <v>8</v>
      </c>
      <c r="H5" s="75"/>
      <c r="I5" s="75"/>
      <c r="J5" s="76"/>
      <c r="T5" s="51"/>
      <c r="U5" s="51"/>
      <c r="V5" s="51"/>
      <c r="AN5" s="51"/>
      <c r="AO5" s="51"/>
      <c r="AP5" s="51"/>
    </row>
    <row r="6" spans="1:43" s="28" customFormat="1" ht="16.5">
      <c r="A6" s="124"/>
      <c r="B6" s="118"/>
      <c r="C6" s="119"/>
      <c r="D6" s="125"/>
      <c r="E6" s="130">
        <v>1</v>
      </c>
      <c r="F6" s="31" t="s">
        <v>9</v>
      </c>
      <c r="G6" s="77" t="s">
        <v>10</v>
      </c>
      <c r="H6" s="77"/>
      <c r="I6" s="77"/>
      <c r="J6" s="77"/>
      <c r="T6" s="51"/>
      <c r="U6" s="51"/>
      <c r="V6" s="51"/>
      <c r="AN6" s="51"/>
      <c r="AO6" s="51"/>
      <c r="AP6" s="51"/>
    </row>
    <row r="7" spans="1:43" s="28" customFormat="1" ht="57.75" customHeight="1">
      <c r="A7" s="124"/>
      <c r="B7" s="118"/>
      <c r="C7" s="119"/>
      <c r="D7" s="125"/>
      <c r="E7" s="130">
        <v>2</v>
      </c>
      <c r="F7" s="31" t="s">
        <v>11</v>
      </c>
      <c r="G7" s="77" t="s">
        <v>12</v>
      </c>
      <c r="H7" s="77"/>
      <c r="I7" s="77"/>
      <c r="J7" s="77"/>
      <c r="T7" s="51"/>
      <c r="U7" s="51"/>
      <c r="V7" s="51"/>
      <c r="AN7" s="51"/>
      <c r="AO7" s="51"/>
      <c r="AP7" s="51"/>
    </row>
    <row r="8" spans="1:43" s="28" customFormat="1" ht="57.75" customHeight="1">
      <c r="A8" s="124"/>
      <c r="B8" s="118"/>
      <c r="C8" s="119"/>
      <c r="D8" s="125"/>
      <c r="E8" s="130">
        <v>3</v>
      </c>
      <c r="F8" s="31" t="s">
        <v>13</v>
      </c>
      <c r="G8" s="77" t="s">
        <v>14</v>
      </c>
      <c r="H8" s="77"/>
      <c r="I8" s="77"/>
      <c r="J8" s="77"/>
      <c r="T8" s="51"/>
      <c r="U8" s="51"/>
      <c r="V8" s="51"/>
      <c r="AN8" s="51"/>
      <c r="AO8" s="51"/>
      <c r="AP8" s="51"/>
    </row>
    <row r="9" spans="1:43" s="28" customFormat="1" ht="51" customHeight="1">
      <c r="A9" s="124"/>
      <c r="B9" s="118"/>
      <c r="C9" s="119"/>
      <c r="D9" s="125"/>
      <c r="E9" s="130">
        <v>4</v>
      </c>
      <c r="F9" s="31" t="s">
        <v>15</v>
      </c>
      <c r="G9" s="84" t="s">
        <v>16</v>
      </c>
      <c r="H9" s="85"/>
      <c r="I9" s="85"/>
      <c r="J9" s="86"/>
      <c r="T9" s="51"/>
      <c r="U9" s="51"/>
      <c r="V9" s="51"/>
      <c r="AN9" s="51"/>
      <c r="AO9" s="51"/>
      <c r="AP9" s="51"/>
    </row>
    <row r="10" spans="1:43" s="28" customFormat="1" ht="65.25" customHeight="1">
      <c r="A10" s="124"/>
      <c r="B10" s="118"/>
      <c r="C10" s="119"/>
      <c r="D10" s="125"/>
      <c r="E10" s="130">
        <v>5</v>
      </c>
      <c r="F10" s="31" t="s">
        <v>17</v>
      </c>
      <c r="G10" s="84" t="s">
        <v>18</v>
      </c>
      <c r="H10" s="85"/>
      <c r="I10" s="85"/>
      <c r="J10" s="86"/>
      <c r="T10" s="51"/>
      <c r="U10" s="51"/>
      <c r="V10" s="51"/>
      <c r="AN10" s="51"/>
      <c r="AO10" s="51"/>
      <c r="AP10" s="51"/>
    </row>
    <row r="11" spans="1:43" s="28" customFormat="1" ht="65.25" customHeight="1">
      <c r="A11" s="124"/>
      <c r="B11" s="118"/>
      <c r="C11" s="119"/>
      <c r="D11" s="125"/>
      <c r="E11" s="130">
        <v>6</v>
      </c>
      <c r="F11" s="31" t="s">
        <v>19</v>
      </c>
      <c r="G11" s="87" t="s">
        <v>20</v>
      </c>
      <c r="H11" s="87"/>
      <c r="I11" s="87"/>
      <c r="J11" s="87"/>
      <c r="T11" s="51"/>
      <c r="U11" s="51"/>
      <c r="V11" s="51"/>
      <c r="AN11" s="51"/>
      <c r="AO11" s="51"/>
      <c r="AP11" s="51"/>
    </row>
    <row r="12" spans="1:43" s="28" customFormat="1" ht="65.25" customHeight="1">
      <c r="A12" s="126"/>
      <c r="B12" s="127"/>
      <c r="C12" s="128"/>
      <c r="D12" s="129"/>
      <c r="E12" s="130">
        <v>7</v>
      </c>
      <c r="F12" s="31" t="s">
        <v>21</v>
      </c>
      <c r="G12" s="87" t="s">
        <v>22</v>
      </c>
      <c r="H12" s="87"/>
      <c r="I12" s="87"/>
      <c r="J12" s="87"/>
      <c r="T12" s="51"/>
      <c r="U12" s="51"/>
      <c r="V12" s="51"/>
      <c r="AN12" s="51"/>
      <c r="AO12" s="51"/>
      <c r="AP12" s="51"/>
    </row>
    <row r="13" spans="1:43" s="28" customFormat="1">
      <c r="T13" s="51"/>
      <c r="U13" s="51"/>
      <c r="V13" s="51"/>
      <c r="AN13" s="51"/>
      <c r="AO13" s="51"/>
      <c r="AP13" s="51"/>
    </row>
    <row r="14" spans="1:43" ht="14.45" customHeight="1">
      <c r="A14" s="73" t="s">
        <v>23</v>
      </c>
      <c r="B14" s="73"/>
      <c r="C14" s="73" t="s">
        <v>24</v>
      </c>
      <c r="D14" s="73"/>
      <c r="E14" s="73"/>
      <c r="F14" s="81" t="s">
        <v>25</v>
      </c>
      <c r="G14" s="81"/>
      <c r="H14" s="81"/>
      <c r="I14" s="81"/>
      <c r="J14" s="81"/>
      <c r="K14" s="81"/>
      <c r="L14" s="81"/>
      <c r="M14" s="81"/>
      <c r="N14" s="81"/>
      <c r="O14" s="81"/>
      <c r="P14" s="81"/>
      <c r="Q14" s="73" t="s">
        <v>26</v>
      </c>
      <c r="R14" s="73"/>
      <c r="S14" s="73"/>
      <c r="T14" s="88" t="s">
        <v>27</v>
      </c>
      <c r="U14" s="89"/>
      <c r="V14" s="89"/>
      <c r="W14" s="89"/>
      <c r="X14" s="90"/>
      <c r="Y14" s="94" t="s">
        <v>28</v>
      </c>
      <c r="Z14" s="95"/>
      <c r="AA14" s="95"/>
      <c r="AB14" s="95"/>
      <c r="AC14" s="96"/>
      <c r="AD14" s="100" t="s">
        <v>29</v>
      </c>
      <c r="AE14" s="101"/>
      <c r="AF14" s="101"/>
      <c r="AG14" s="101"/>
      <c r="AH14" s="102"/>
      <c r="AI14" s="106" t="s">
        <v>30</v>
      </c>
      <c r="AJ14" s="107"/>
      <c r="AK14" s="107"/>
      <c r="AL14" s="107"/>
      <c r="AM14" s="108"/>
      <c r="AN14" s="112" t="s">
        <v>31</v>
      </c>
      <c r="AO14" s="113"/>
      <c r="AP14" s="113"/>
      <c r="AQ14" s="114"/>
    </row>
    <row r="15" spans="1:43" ht="14.45" customHeight="1">
      <c r="A15" s="73"/>
      <c r="B15" s="73"/>
      <c r="C15" s="73"/>
      <c r="D15" s="73"/>
      <c r="E15" s="73"/>
      <c r="F15" s="81"/>
      <c r="G15" s="81"/>
      <c r="H15" s="81"/>
      <c r="I15" s="81"/>
      <c r="J15" s="81"/>
      <c r="K15" s="81"/>
      <c r="L15" s="81"/>
      <c r="M15" s="81"/>
      <c r="N15" s="81"/>
      <c r="O15" s="81"/>
      <c r="P15" s="81"/>
      <c r="Q15" s="73"/>
      <c r="R15" s="73"/>
      <c r="S15" s="73"/>
      <c r="T15" s="91"/>
      <c r="U15" s="92"/>
      <c r="V15" s="92"/>
      <c r="W15" s="92"/>
      <c r="X15" s="93"/>
      <c r="Y15" s="97"/>
      <c r="Z15" s="98"/>
      <c r="AA15" s="98"/>
      <c r="AB15" s="98"/>
      <c r="AC15" s="99"/>
      <c r="AD15" s="103"/>
      <c r="AE15" s="104"/>
      <c r="AF15" s="104"/>
      <c r="AG15" s="104"/>
      <c r="AH15" s="105"/>
      <c r="AI15" s="109"/>
      <c r="AJ15" s="110"/>
      <c r="AK15" s="110"/>
      <c r="AL15" s="110"/>
      <c r="AM15" s="111"/>
      <c r="AN15" s="115"/>
      <c r="AO15" s="116"/>
      <c r="AP15" s="116"/>
      <c r="AQ15" s="117"/>
    </row>
    <row r="16" spans="1:43" ht="45">
      <c r="A16" s="2" t="s">
        <v>32</v>
      </c>
      <c r="B16" s="2" t="s">
        <v>33</v>
      </c>
      <c r="C16" s="2" t="s">
        <v>34</v>
      </c>
      <c r="D16" s="2" t="s">
        <v>35</v>
      </c>
      <c r="E16" s="2" t="s">
        <v>36</v>
      </c>
      <c r="F16" s="15" t="s">
        <v>37</v>
      </c>
      <c r="G16" s="15" t="s">
        <v>38</v>
      </c>
      <c r="H16" s="15" t="s">
        <v>39</v>
      </c>
      <c r="I16" s="15" t="s">
        <v>40</v>
      </c>
      <c r="J16" s="15" t="s">
        <v>41</v>
      </c>
      <c r="K16" s="15" t="s">
        <v>42</v>
      </c>
      <c r="L16" s="15" t="s">
        <v>43</v>
      </c>
      <c r="M16" s="15" t="s">
        <v>44</v>
      </c>
      <c r="N16" s="15" t="s">
        <v>45</v>
      </c>
      <c r="O16" s="15" t="s">
        <v>46</v>
      </c>
      <c r="P16" s="15" t="s">
        <v>47</v>
      </c>
      <c r="Q16" s="2" t="s">
        <v>48</v>
      </c>
      <c r="R16" s="2" t="s">
        <v>49</v>
      </c>
      <c r="S16" s="2" t="s">
        <v>50</v>
      </c>
      <c r="T16" s="3" t="s">
        <v>51</v>
      </c>
      <c r="U16" s="3" t="s">
        <v>52</v>
      </c>
      <c r="V16" s="3" t="s">
        <v>53</v>
      </c>
      <c r="W16" s="3" t="s">
        <v>54</v>
      </c>
      <c r="X16" s="3" t="s">
        <v>55</v>
      </c>
      <c r="Y16" s="18" t="s">
        <v>51</v>
      </c>
      <c r="Z16" s="18" t="s">
        <v>52</v>
      </c>
      <c r="AA16" s="18" t="s">
        <v>53</v>
      </c>
      <c r="AB16" s="18" t="s">
        <v>54</v>
      </c>
      <c r="AC16" s="18" t="s">
        <v>55</v>
      </c>
      <c r="AD16" s="19" t="s">
        <v>51</v>
      </c>
      <c r="AE16" s="19" t="s">
        <v>52</v>
      </c>
      <c r="AF16" s="19" t="s">
        <v>53</v>
      </c>
      <c r="AG16" s="19" t="s">
        <v>54</v>
      </c>
      <c r="AH16" s="19" t="s">
        <v>55</v>
      </c>
      <c r="AI16" s="20" t="s">
        <v>51</v>
      </c>
      <c r="AJ16" s="20" t="s">
        <v>52</v>
      </c>
      <c r="AK16" s="20" t="s">
        <v>53</v>
      </c>
      <c r="AL16" s="20" t="s">
        <v>54</v>
      </c>
      <c r="AM16" s="20" t="s">
        <v>55</v>
      </c>
      <c r="AN16" s="4" t="s">
        <v>51</v>
      </c>
      <c r="AO16" s="4" t="s">
        <v>52</v>
      </c>
      <c r="AP16" s="4" t="s">
        <v>53</v>
      </c>
      <c r="AQ16" s="4" t="s">
        <v>54</v>
      </c>
    </row>
    <row r="17" spans="1:43" s="25" customFormat="1" ht="282.75">
      <c r="A17" s="17">
        <v>4</v>
      </c>
      <c r="B17" s="16" t="s">
        <v>56</v>
      </c>
      <c r="C17" s="21" t="s">
        <v>57</v>
      </c>
      <c r="D17" s="16" t="s">
        <v>58</v>
      </c>
      <c r="E17" s="16" t="s">
        <v>59</v>
      </c>
      <c r="F17" s="16" t="s">
        <v>60</v>
      </c>
      <c r="G17" s="16" t="s">
        <v>61</v>
      </c>
      <c r="H17" s="33" t="s">
        <v>62</v>
      </c>
      <c r="I17" s="16" t="s">
        <v>63</v>
      </c>
      <c r="J17" s="16" t="s">
        <v>60</v>
      </c>
      <c r="K17" s="17">
        <v>1</v>
      </c>
      <c r="L17" s="17">
        <v>1</v>
      </c>
      <c r="M17" s="17">
        <v>1</v>
      </c>
      <c r="N17" s="17">
        <v>0</v>
      </c>
      <c r="O17" s="17">
        <f>SUM(K17:N17)</f>
        <v>3</v>
      </c>
      <c r="P17" s="16" t="s">
        <v>64</v>
      </c>
      <c r="Q17" s="16" t="s">
        <v>65</v>
      </c>
      <c r="R17" s="16" t="s">
        <v>66</v>
      </c>
      <c r="S17" s="16" t="s">
        <v>67</v>
      </c>
      <c r="T17" s="53">
        <f t="shared" ref="T17:T25" si="0">K17</f>
        <v>1</v>
      </c>
      <c r="U17" s="17">
        <v>1</v>
      </c>
      <c r="V17" s="34">
        <f>IF(U17/T17&gt;100%,100%,U17/T17)</f>
        <v>1</v>
      </c>
      <c r="W17" s="16" t="s">
        <v>68</v>
      </c>
      <c r="X17" s="16" t="s">
        <v>69</v>
      </c>
      <c r="Y17" s="24">
        <f t="shared" ref="Y17:Y25" si="1">L17</f>
        <v>1</v>
      </c>
      <c r="Z17" s="16">
        <v>1</v>
      </c>
      <c r="AA17" s="63">
        <f>IF(Z17/Y17&gt;100%,100%,Z17/Y17)</f>
        <v>1</v>
      </c>
      <c r="AB17" s="16" t="s">
        <v>70</v>
      </c>
      <c r="AC17" s="16" t="s">
        <v>71</v>
      </c>
      <c r="AD17" s="24">
        <f t="shared" ref="AD17:AD25" si="2">M17</f>
        <v>1</v>
      </c>
      <c r="AE17" s="16">
        <v>1</v>
      </c>
      <c r="AF17" s="63">
        <f>IF(AE17/AD17&gt;100%,100%,AE17/AD17)</f>
        <v>1</v>
      </c>
      <c r="AG17" s="16" t="s">
        <v>72</v>
      </c>
      <c r="AH17" s="16" t="s">
        <v>73</v>
      </c>
      <c r="AI17" s="53">
        <f t="shared" ref="AI17:AI25" si="3">N17</f>
        <v>0</v>
      </c>
      <c r="AJ17" s="17" t="s">
        <v>74</v>
      </c>
      <c r="AK17" s="134" t="s">
        <v>74</v>
      </c>
      <c r="AL17" s="16" t="s">
        <v>74</v>
      </c>
      <c r="AM17" s="16" t="s">
        <v>74</v>
      </c>
      <c r="AN17" s="17">
        <f t="shared" ref="AN17:AN25" si="4">O17</f>
        <v>3</v>
      </c>
      <c r="AO17" s="17">
        <f>SUM(U17,Z17,AE17,AJ17)</f>
        <v>3</v>
      </c>
      <c r="AP17" s="33">
        <f>IF(AO17/AN17&gt;100%,100%,AO17/AN17)</f>
        <v>1</v>
      </c>
      <c r="AQ17" s="16" t="s">
        <v>75</v>
      </c>
    </row>
    <row r="18" spans="1:43" s="25" customFormat="1" ht="382.5">
      <c r="A18" s="17">
        <v>4</v>
      </c>
      <c r="B18" s="16" t="s">
        <v>56</v>
      </c>
      <c r="C18" s="21" t="s">
        <v>76</v>
      </c>
      <c r="D18" s="16" t="s">
        <v>77</v>
      </c>
      <c r="E18" s="16" t="s">
        <v>59</v>
      </c>
      <c r="F18" s="16" t="s">
        <v>78</v>
      </c>
      <c r="G18" s="16" t="s">
        <v>79</v>
      </c>
      <c r="H18" s="17" t="s">
        <v>80</v>
      </c>
      <c r="I18" s="16" t="s">
        <v>63</v>
      </c>
      <c r="J18" s="16" t="s">
        <v>79</v>
      </c>
      <c r="K18" s="17">
        <v>109</v>
      </c>
      <c r="L18" s="17">
        <v>450</v>
      </c>
      <c r="M18" s="17">
        <v>660</v>
      </c>
      <c r="N18" s="17">
        <v>600</v>
      </c>
      <c r="O18" s="17">
        <f t="shared" ref="O18:O25" si="5">SUM(K18:N18)</f>
        <v>1819</v>
      </c>
      <c r="P18" s="16" t="s">
        <v>64</v>
      </c>
      <c r="Q18" s="16" t="s">
        <v>81</v>
      </c>
      <c r="R18" s="16" t="s">
        <v>82</v>
      </c>
      <c r="S18" s="16" t="s">
        <v>83</v>
      </c>
      <c r="T18" s="53">
        <f t="shared" si="0"/>
        <v>109</v>
      </c>
      <c r="U18" s="17">
        <v>109</v>
      </c>
      <c r="V18" s="34">
        <f t="shared" ref="V18:V25" si="6">IF(U18/T18&gt;100%,100%,U18/T18)</f>
        <v>1</v>
      </c>
      <c r="W18" s="16" t="s">
        <v>84</v>
      </c>
      <c r="X18" s="16" t="s">
        <v>85</v>
      </c>
      <c r="Y18" s="24">
        <f t="shared" si="1"/>
        <v>450</v>
      </c>
      <c r="Z18" s="16">
        <v>488</v>
      </c>
      <c r="AA18" s="63">
        <f t="shared" ref="AA18:AA25" si="7">IF(Z18/Y18&gt;100%,100%,Z18/Y18)</f>
        <v>1</v>
      </c>
      <c r="AB18" s="16" t="s">
        <v>86</v>
      </c>
      <c r="AC18" s="16" t="s">
        <v>85</v>
      </c>
      <c r="AD18" s="24">
        <f t="shared" si="2"/>
        <v>660</v>
      </c>
      <c r="AE18" s="16">
        <v>256</v>
      </c>
      <c r="AF18" s="63">
        <f t="shared" ref="AF18:AF25" si="8">IF(AE18/AD18&gt;100%,100%,AE18/AD18)</f>
        <v>0.38787878787878788</v>
      </c>
      <c r="AG18" s="16" t="s">
        <v>87</v>
      </c>
      <c r="AH18" s="16" t="s">
        <v>85</v>
      </c>
      <c r="AI18" s="53">
        <f t="shared" si="3"/>
        <v>600</v>
      </c>
      <c r="AJ18" s="17">
        <v>504</v>
      </c>
      <c r="AK18" s="134">
        <f t="shared" ref="AK18:AK25" si="9">IF(AJ18/AI18&gt;100%,100%,AJ18/AI18)</f>
        <v>0.84</v>
      </c>
      <c r="AL18" s="16" t="s">
        <v>88</v>
      </c>
      <c r="AM18" s="16" t="s">
        <v>81</v>
      </c>
      <c r="AN18" s="17">
        <f t="shared" si="4"/>
        <v>1819</v>
      </c>
      <c r="AO18" s="17">
        <f>SUM(U18+Z18+AE18+AJ18)</f>
        <v>1357</v>
      </c>
      <c r="AP18" s="33">
        <f t="shared" ref="AP18:AP25" si="10">IF(AO18/AN18&gt;100%,100%,AO18/AN18)</f>
        <v>0.74601429356789439</v>
      </c>
      <c r="AQ18" s="16" t="s">
        <v>89</v>
      </c>
    </row>
    <row r="19" spans="1:43" s="25" customFormat="1" ht="409.6">
      <c r="A19" s="17">
        <v>4</v>
      </c>
      <c r="B19" s="16" t="s">
        <v>56</v>
      </c>
      <c r="C19" s="21" t="s">
        <v>90</v>
      </c>
      <c r="D19" s="69" t="s">
        <v>91</v>
      </c>
      <c r="E19" s="16" t="s">
        <v>59</v>
      </c>
      <c r="F19" s="16" t="s">
        <v>92</v>
      </c>
      <c r="G19" s="16" t="s">
        <v>93</v>
      </c>
      <c r="H19" s="17" t="s">
        <v>94</v>
      </c>
      <c r="I19" s="16" t="s">
        <v>63</v>
      </c>
      <c r="J19" s="16" t="s">
        <v>93</v>
      </c>
      <c r="K19" s="17">
        <v>30</v>
      </c>
      <c r="L19" s="17">
        <v>60</v>
      </c>
      <c r="M19" s="31">
        <v>324</v>
      </c>
      <c r="N19" s="31">
        <v>110</v>
      </c>
      <c r="O19" s="31">
        <f t="shared" si="5"/>
        <v>524</v>
      </c>
      <c r="P19" s="16" t="s">
        <v>64</v>
      </c>
      <c r="Q19" s="16" t="s">
        <v>95</v>
      </c>
      <c r="R19" s="16" t="s">
        <v>82</v>
      </c>
      <c r="S19" s="16" t="s">
        <v>96</v>
      </c>
      <c r="T19" s="53">
        <f t="shared" si="0"/>
        <v>30</v>
      </c>
      <c r="U19" s="17">
        <v>43</v>
      </c>
      <c r="V19" s="34">
        <f t="shared" si="6"/>
        <v>1</v>
      </c>
      <c r="W19" s="16" t="s">
        <v>97</v>
      </c>
      <c r="X19" s="16" t="s">
        <v>85</v>
      </c>
      <c r="Y19" s="24">
        <f t="shared" si="1"/>
        <v>60</v>
      </c>
      <c r="Z19" s="16">
        <v>250</v>
      </c>
      <c r="AA19" s="63">
        <f t="shared" si="7"/>
        <v>1</v>
      </c>
      <c r="AB19" s="16" t="s">
        <v>98</v>
      </c>
      <c r="AC19" s="16" t="s">
        <v>85</v>
      </c>
      <c r="AD19" s="24">
        <f t="shared" si="2"/>
        <v>324</v>
      </c>
      <c r="AE19" s="16">
        <v>147</v>
      </c>
      <c r="AF19" s="63">
        <f t="shared" si="8"/>
        <v>0.45370370370370372</v>
      </c>
      <c r="AG19" s="16" t="s">
        <v>99</v>
      </c>
      <c r="AH19" s="16" t="s">
        <v>85</v>
      </c>
      <c r="AI19" s="53">
        <f t="shared" si="3"/>
        <v>110</v>
      </c>
      <c r="AJ19" s="17">
        <v>128</v>
      </c>
      <c r="AK19" s="134">
        <f t="shared" si="9"/>
        <v>1</v>
      </c>
      <c r="AL19" s="133" t="s">
        <v>100</v>
      </c>
      <c r="AM19" s="16" t="s">
        <v>95</v>
      </c>
      <c r="AN19" s="31">
        <f t="shared" si="4"/>
        <v>524</v>
      </c>
      <c r="AO19" s="17">
        <f t="shared" ref="AO19:AO23" si="11">SUM(U19+Z19+AE19+AJ19)</f>
        <v>568</v>
      </c>
      <c r="AP19" s="33">
        <f t="shared" si="10"/>
        <v>1</v>
      </c>
      <c r="AQ19" s="16" t="s">
        <v>101</v>
      </c>
    </row>
    <row r="20" spans="1:43" s="25" customFormat="1" ht="409.6">
      <c r="A20" s="17">
        <v>4</v>
      </c>
      <c r="B20" s="16" t="s">
        <v>56</v>
      </c>
      <c r="C20" s="21" t="s">
        <v>102</v>
      </c>
      <c r="D20" s="16" t="s">
        <v>103</v>
      </c>
      <c r="E20" s="16" t="s">
        <v>59</v>
      </c>
      <c r="F20" s="16" t="s">
        <v>104</v>
      </c>
      <c r="G20" s="16" t="s">
        <v>105</v>
      </c>
      <c r="H20" s="34" t="s">
        <v>106</v>
      </c>
      <c r="I20" s="16" t="s">
        <v>63</v>
      </c>
      <c r="J20" s="16" t="s">
        <v>107</v>
      </c>
      <c r="K20" s="17">
        <v>32</v>
      </c>
      <c r="L20" s="17">
        <v>60</v>
      </c>
      <c r="M20" s="131">
        <v>60</v>
      </c>
      <c r="N20" s="131">
        <v>53</v>
      </c>
      <c r="O20" s="17">
        <f t="shared" si="5"/>
        <v>205</v>
      </c>
      <c r="P20" s="16" t="s">
        <v>64</v>
      </c>
      <c r="Q20" s="16" t="s">
        <v>108</v>
      </c>
      <c r="R20" s="16" t="s">
        <v>82</v>
      </c>
      <c r="S20" s="16" t="s">
        <v>109</v>
      </c>
      <c r="T20" s="53">
        <f t="shared" si="0"/>
        <v>32</v>
      </c>
      <c r="U20" s="17">
        <v>27</v>
      </c>
      <c r="V20" s="34">
        <f t="shared" si="6"/>
        <v>0.84375</v>
      </c>
      <c r="W20" s="16" t="s">
        <v>110</v>
      </c>
      <c r="X20" s="16" t="s">
        <v>85</v>
      </c>
      <c r="Y20" s="24">
        <f t="shared" si="1"/>
        <v>60</v>
      </c>
      <c r="Z20" s="16">
        <v>62</v>
      </c>
      <c r="AA20" s="63">
        <f t="shared" si="7"/>
        <v>1</v>
      </c>
      <c r="AB20" s="16" t="s">
        <v>111</v>
      </c>
      <c r="AC20" s="16" t="s">
        <v>85</v>
      </c>
      <c r="AD20" s="24">
        <f t="shared" si="2"/>
        <v>60</v>
      </c>
      <c r="AE20" s="16">
        <v>47</v>
      </c>
      <c r="AF20" s="63">
        <f t="shared" si="8"/>
        <v>0.78333333333333333</v>
      </c>
      <c r="AG20" s="16" t="s">
        <v>112</v>
      </c>
      <c r="AH20" s="16" t="s">
        <v>85</v>
      </c>
      <c r="AI20" s="53">
        <f t="shared" si="3"/>
        <v>53</v>
      </c>
      <c r="AJ20" s="17">
        <v>69</v>
      </c>
      <c r="AK20" s="134">
        <f t="shared" si="9"/>
        <v>1</v>
      </c>
      <c r="AL20" s="133" t="s">
        <v>113</v>
      </c>
      <c r="AM20" s="16" t="s">
        <v>108</v>
      </c>
      <c r="AN20" s="17">
        <f t="shared" si="4"/>
        <v>205</v>
      </c>
      <c r="AO20" s="17">
        <f t="shared" si="11"/>
        <v>205</v>
      </c>
      <c r="AP20" s="33">
        <f t="shared" si="10"/>
        <v>1</v>
      </c>
      <c r="AQ20" s="16" t="s">
        <v>101</v>
      </c>
    </row>
    <row r="21" spans="1:43" s="25" customFormat="1" ht="265.5">
      <c r="A21" s="17">
        <v>4</v>
      </c>
      <c r="B21" s="16" t="s">
        <v>56</v>
      </c>
      <c r="C21" s="21" t="s">
        <v>114</v>
      </c>
      <c r="D21" s="16" t="s">
        <v>115</v>
      </c>
      <c r="E21" s="16" t="s">
        <v>59</v>
      </c>
      <c r="F21" s="16" t="s">
        <v>116</v>
      </c>
      <c r="G21" s="16" t="s">
        <v>117</v>
      </c>
      <c r="H21" s="34" t="s">
        <v>118</v>
      </c>
      <c r="I21" s="16" t="s">
        <v>63</v>
      </c>
      <c r="J21" s="16" t="s">
        <v>119</v>
      </c>
      <c r="K21" s="17">
        <v>10</v>
      </c>
      <c r="L21" s="17">
        <v>20</v>
      </c>
      <c r="M21" s="131">
        <v>21</v>
      </c>
      <c r="N21" s="131">
        <v>18</v>
      </c>
      <c r="O21" s="17">
        <f t="shared" si="5"/>
        <v>69</v>
      </c>
      <c r="P21" s="16" t="s">
        <v>64</v>
      </c>
      <c r="Q21" s="16" t="s">
        <v>120</v>
      </c>
      <c r="R21" s="16" t="s">
        <v>82</v>
      </c>
      <c r="S21" s="16" t="s">
        <v>121</v>
      </c>
      <c r="T21" s="53">
        <f t="shared" si="0"/>
        <v>10</v>
      </c>
      <c r="U21" s="17">
        <v>7</v>
      </c>
      <c r="V21" s="34">
        <f t="shared" si="6"/>
        <v>0.7</v>
      </c>
      <c r="W21" s="16" t="s">
        <v>122</v>
      </c>
      <c r="X21" s="16" t="s">
        <v>85</v>
      </c>
      <c r="Y21" s="24">
        <f t="shared" si="1"/>
        <v>20</v>
      </c>
      <c r="Z21" s="16">
        <v>18</v>
      </c>
      <c r="AA21" s="63">
        <f t="shared" si="7"/>
        <v>0.9</v>
      </c>
      <c r="AB21" s="16" t="s">
        <v>123</v>
      </c>
      <c r="AC21" s="16" t="s">
        <v>85</v>
      </c>
      <c r="AD21" s="24">
        <f t="shared" si="2"/>
        <v>21</v>
      </c>
      <c r="AE21" s="16">
        <v>15</v>
      </c>
      <c r="AF21" s="63">
        <f t="shared" si="8"/>
        <v>0.7142857142857143</v>
      </c>
      <c r="AG21" s="16" t="s">
        <v>124</v>
      </c>
      <c r="AH21" s="16" t="s">
        <v>85</v>
      </c>
      <c r="AI21" s="53">
        <f t="shared" si="3"/>
        <v>18</v>
      </c>
      <c r="AJ21" s="17">
        <v>29</v>
      </c>
      <c r="AK21" s="134">
        <f t="shared" si="9"/>
        <v>1</v>
      </c>
      <c r="AL21" s="16" t="s">
        <v>125</v>
      </c>
      <c r="AM21" s="16" t="s">
        <v>120</v>
      </c>
      <c r="AN21" s="17">
        <f t="shared" si="4"/>
        <v>69</v>
      </c>
      <c r="AO21" s="17">
        <f t="shared" si="11"/>
        <v>69</v>
      </c>
      <c r="AP21" s="33">
        <f t="shared" si="10"/>
        <v>1</v>
      </c>
      <c r="AQ21" s="16" t="s">
        <v>101</v>
      </c>
    </row>
    <row r="22" spans="1:43" s="25" customFormat="1" ht="409.6">
      <c r="A22" s="17">
        <v>4</v>
      </c>
      <c r="B22" s="16" t="s">
        <v>56</v>
      </c>
      <c r="C22" s="21" t="s">
        <v>126</v>
      </c>
      <c r="D22" s="69" t="s">
        <v>127</v>
      </c>
      <c r="E22" s="16" t="s">
        <v>59</v>
      </c>
      <c r="F22" s="16" t="s">
        <v>128</v>
      </c>
      <c r="G22" s="16" t="s">
        <v>129</v>
      </c>
      <c r="H22" s="17" t="s">
        <v>130</v>
      </c>
      <c r="I22" s="16" t="s">
        <v>63</v>
      </c>
      <c r="J22" s="16" t="s">
        <v>129</v>
      </c>
      <c r="K22" s="17">
        <v>140</v>
      </c>
      <c r="L22" s="17">
        <v>165</v>
      </c>
      <c r="M22" s="31">
        <v>464</v>
      </c>
      <c r="N22" s="31">
        <v>240</v>
      </c>
      <c r="O22" s="31">
        <f t="shared" si="5"/>
        <v>1009</v>
      </c>
      <c r="P22" s="16" t="s">
        <v>64</v>
      </c>
      <c r="Q22" s="16" t="s">
        <v>131</v>
      </c>
      <c r="R22" s="16" t="s">
        <v>82</v>
      </c>
      <c r="S22" s="16" t="s">
        <v>132</v>
      </c>
      <c r="T22" s="53">
        <f t="shared" si="0"/>
        <v>140</v>
      </c>
      <c r="U22" s="17">
        <v>132</v>
      </c>
      <c r="V22" s="34">
        <f t="shared" si="6"/>
        <v>0.94285714285714284</v>
      </c>
      <c r="W22" s="16" t="s">
        <v>133</v>
      </c>
      <c r="X22" s="16" t="s">
        <v>85</v>
      </c>
      <c r="Y22" s="24">
        <f t="shared" si="1"/>
        <v>165</v>
      </c>
      <c r="Z22" s="16">
        <v>341</v>
      </c>
      <c r="AA22" s="63">
        <f t="shared" si="7"/>
        <v>1</v>
      </c>
      <c r="AB22" s="16" t="s">
        <v>134</v>
      </c>
      <c r="AC22" s="16" t="s">
        <v>85</v>
      </c>
      <c r="AD22" s="24">
        <f t="shared" si="2"/>
        <v>464</v>
      </c>
      <c r="AE22" s="16">
        <v>213</v>
      </c>
      <c r="AF22" s="63">
        <f t="shared" si="8"/>
        <v>0.45905172413793105</v>
      </c>
      <c r="AG22" s="16" t="s">
        <v>135</v>
      </c>
      <c r="AH22" s="16" t="s">
        <v>85</v>
      </c>
      <c r="AI22" s="53">
        <f t="shared" si="3"/>
        <v>240</v>
      </c>
      <c r="AJ22" s="17">
        <v>375</v>
      </c>
      <c r="AK22" s="134">
        <f t="shared" si="9"/>
        <v>1</v>
      </c>
      <c r="AL22" s="133" t="s">
        <v>136</v>
      </c>
      <c r="AM22" s="133" t="s">
        <v>131</v>
      </c>
      <c r="AN22" s="31">
        <f t="shared" si="4"/>
        <v>1009</v>
      </c>
      <c r="AO22" s="17">
        <f t="shared" si="11"/>
        <v>1061</v>
      </c>
      <c r="AP22" s="33">
        <f t="shared" si="10"/>
        <v>1</v>
      </c>
      <c r="AQ22" s="16" t="s">
        <v>101</v>
      </c>
    </row>
    <row r="23" spans="1:43" s="25" customFormat="1" ht="409.6">
      <c r="A23" s="17">
        <v>4</v>
      </c>
      <c r="B23" s="16" t="s">
        <v>56</v>
      </c>
      <c r="C23" s="21" t="s">
        <v>137</v>
      </c>
      <c r="D23" s="16" t="s">
        <v>138</v>
      </c>
      <c r="E23" s="16" t="s">
        <v>59</v>
      </c>
      <c r="F23" s="16" t="s">
        <v>139</v>
      </c>
      <c r="G23" s="16" t="s">
        <v>140</v>
      </c>
      <c r="H23" s="17" t="s">
        <v>141</v>
      </c>
      <c r="I23" s="16" t="s">
        <v>63</v>
      </c>
      <c r="J23" s="16" t="s">
        <v>142</v>
      </c>
      <c r="K23" s="17">
        <v>0</v>
      </c>
      <c r="L23" s="17">
        <v>25</v>
      </c>
      <c r="M23" s="17">
        <v>54</v>
      </c>
      <c r="N23" s="17">
        <v>46</v>
      </c>
      <c r="O23" s="17">
        <f t="shared" si="5"/>
        <v>125</v>
      </c>
      <c r="P23" s="16" t="s">
        <v>64</v>
      </c>
      <c r="Q23" s="16" t="s">
        <v>143</v>
      </c>
      <c r="R23" s="16" t="s">
        <v>82</v>
      </c>
      <c r="S23" s="16" t="s">
        <v>144</v>
      </c>
      <c r="T23" s="53">
        <f t="shared" si="0"/>
        <v>0</v>
      </c>
      <c r="U23" s="17">
        <v>0</v>
      </c>
      <c r="V23" s="16" t="s">
        <v>74</v>
      </c>
      <c r="W23" s="16" t="s">
        <v>145</v>
      </c>
      <c r="X23" s="16" t="s">
        <v>74</v>
      </c>
      <c r="Y23" s="24">
        <f t="shared" si="1"/>
        <v>25</v>
      </c>
      <c r="Z23" s="16">
        <v>22</v>
      </c>
      <c r="AA23" s="63">
        <f t="shared" si="7"/>
        <v>0.88</v>
      </c>
      <c r="AB23" s="16" t="s">
        <v>146</v>
      </c>
      <c r="AC23" s="16" t="s">
        <v>85</v>
      </c>
      <c r="AD23" s="24">
        <f t="shared" si="2"/>
        <v>54</v>
      </c>
      <c r="AE23" s="16">
        <v>11</v>
      </c>
      <c r="AF23" s="63">
        <f t="shared" si="8"/>
        <v>0.20370370370370369</v>
      </c>
      <c r="AG23" s="16" t="s">
        <v>147</v>
      </c>
      <c r="AH23" s="16" t="s">
        <v>85</v>
      </c>
      <c r="AI23" s="53">
        <f t="shared" si="3"/>
        <v>46</v>
      </c>
      <c r="AJ23" s="17">
        <v>57</v>
      </c>
      <c r="AK23" s="134">
        <f t="shared" si="9"/>
        <v>1</v>
      </c>
      <c r="AL23" s="133" t="s">
        <v>148</v>
      </c>
      <c r="AM23" s="16" t="s">
        <v>143</v>
      </c>
      <c r="AN23" s="17">
        <f t="shared" si="4"/>
        <v>125</v>
      </c>
      <c r="AO23" s="17">
        <f t="shared" si="11"/>
        <v>90</v>
      </c>
      <c r="AP23" s="33">
        <f t="shared" si="10"/>
        <v>0.72</v>
      </c>
      <c r="AQ23" s="16" t="s">
        <v>149</v>
      </c>
    </row>
    <row r="24" spans="1:43" s="25" customFormat="1" ht="282.75">
      <c r="A24" s="17">
        <v>4</v>
      </c>
      <c r="B24" s="16" t="s">
        <v>56</v>
      </c>
      <c r="C24" s="21" t="s">
        <v>150</v>
      </c>
      <c r="D24" s="16" t="s">
        <v>151</v>
      </c>
      <c r="E24" s="16" t="s">
        <v>59</v>
      </c>
      <c r="F24" s="16" t="s">
        <v>152</v>
      </c>
      <c r="G24" s="16" t="s">
        <v>153</v>
      </c>
      <c r="H24" s="34">
        <v>1</v>
      </c>
      <c r="I24" s="16" t="s">
        <v>154</v>
      </c>
      <c r="J24" s="16" t="s">
        <v>155</v>
      </c>
      <c r="K24" s="132">
        <v>1</v>
      </c>
      <c r="L24" s="132">
        <v>1</v>
      </c>
      <c r="M24" s="132">
        <v>1</v>
      </c>
      <c r="N24" s="132">
        <v>1</v>
      </c>
      <c r="O24" s="132">
        <f>AVERAGE(K24:N24)</f>
        <v>1</v>
      </c>
      <c r="P24" s="16" t="s">
        <v>64</v>
      </c>
      <c r="Q24" s="16" t="s">
        <v>156</v>
      </c>
      <c r="R24" s="16" t="s">
        <v>157</v>
      </c>
      <c r="S24" s="16" t="s">
        <v>158</v>
      </c>
      <c r="T24" s="54">
        <f t="shared" si="0"/>
        <v>1</v>
      </c>
      <c r="U24" s="34">
        <v>1</v>
      </c>
      <c r="V24" s="34">
        <f t="shared" si="6"/>
        <v>1</v>
      </c>
      <c r="W24" s="16" t="s">
        <v>159</v>
      </c>
      <c r="X24" s="16" t="s">
        <v>160</v>
      </c>
      <c r="Y24" s="32">
        <f t="shared" si="1"/>
        <v>1</v>
      </c>
      <c r="Z24" s="66">
        <v>1</v>
      </c>
      <c r="AA24" s="63">
        <f t="shared" si="7"/>
        <v>1</v>
      </c>
      <c r="AB24" s="16" t="s">
        <v>161</v>
      </c>
      <c r="AC24" s="16" t="s">
        <v>162</v>
      </c>
      <c r="AD24" s="32">
        <f t="shared" si="2"/>
        <v>1</v>
      </c>
      <c r="AE24" s="70">
        <v>1</v>
      </c>
      <c r="AF24" s="63">
        <f t="shared" si="8"/>
        <v>1</v>
      </c>
      <c r="AG24" s="16" t="s">
        <v>163</v>
      </c>
      <c r="AH24" s="16" t="s">
        <v>164</v>
      </c>
      <c r="AI24" s="54">
        <f t="shared" si="3"/>
        <v>1</v>
      </c>
      <c r="AJ24" s="68">
        <v>1</v>
      </c>
      <c r="AK24" s="134">
        <f t="shared" si="9"/>
        <v>1</v>
      </c>
      <c r="AL24" s="135" t="s">
        <v>165</v>
      </c>
      <c r="AM24" s="16" t="s">
        <v>156</v>
      </c>
      <c r="AN24" s="54">
        <f t="shared" si="4"/>
        <v>1</v>
      </c>
      <c r="AO24" s="68">
        <f>AVERAGE(U24,Z24,AE24,AJ24)</f>
        <v>1</v>
      </c>
      <c r="AP24" s="33">
        <f t="shared" si="10"/>
        <v>1</v>
      </c>
      <c r="AQ24" s="16" t="s">
        <v>101</v>
      </c>
    </row>
    <row r="25" spans="1:43" s="25" customFormat="1" ht="299.25">
      <c r="A25" s="17">
        <v>4</v>
      </c>
      <c r="B25" s="16" t="s">
        <v>56</v>
      </c>
      <c r="C25" s="21" t="s">
        <v>166</v>
      </c>
      <c r="D25" s="16" t="s">
        <v>167</v>
      </c>
      <c r="E25" s="16" t="s">
        <v>59</v>
      </c>
      <c r="F25" s="16" t="s">
        <v>168</v>
      </c>
      <c r="G25" s="16" t="s">
        <v>169</v>
      </c>
      <c r="H25" s="17" t="s">
        <v>170</v>
      </c>
      <c r="I25" s="16" t="s">
        <v>63</v>
      </c>
      <c r="J25" s="16" t="s">
        <v>168</v>
      </c>
      <c r="K25" s="17">
        <v>1</v>
      </c>
      <c r="L25" s="17">
        <v>1</v>
      </c>
      <c r="M25" s="17">
        <v>1</v>
      </c>
      <c r="N25" s="17">
        <v>1</v>
      </c>
      <c r="O25" s="17">
        <f t="shared" si="5"/>
        <v>4</v>
      </c>
      <c r="P25" s="16" t="s">
        <v>64</v>
      </c>
      <c r="Q25" s="26" t="s">
        <v>171</v>
      </c>
      <c r="R25" s="26" t="s">
        <v>172</v>
      </c>
      <c r="S25" s="26" t="s">
        <v>173</v>
      </c>
      <c r="T25" s="53">
        <f t="shared" si="0"/>
        <v>1</v>
      </c>
      <c r="U25" s="17">
        <v>0</v>
      </c>
      <c r="V25" s="34">
        <f t="shared" si="6"/>
        <v>0</v>
      </c>
      <c r="W25" s="16" t="s">
        <v>174</v>
      </c>
      <c r="X25" s="16"/>
      <c r="Y25" s="24">
        <f t="shared" si="1"/>
        <v>1</v>
      </c>
      <c r="Z25" s="16">
        <v>1</v>
      </c>
      <c r="AA25" s="63">
        <f t="shared" si="7"/>
        <v>1</v>
      </c>
      <c r="AB25" s="16" t="s">
        <v>175</v>
      </c>
      <c r="AC25" s="16" t="s">
        <v>176</v>
      </c>
      <c r="AD25" s="24">
        <f t="shared" si="2"/>
        <v>1</v>
      </c>
      <c r="AE25" s="24">
        <v>2</v>
      </c>
      <c r="AF25" s="63">
        <f t="shared" si="8"/>
        <v>1</v>
      </c>
      <c r="AG25" s="16" t="s">
        <v>177</v>
      </c>
      <c r="AH25" s="16" t="s">
        <v>178</v>
      </c>
      <c r="AI25" s="53">
        <f t="shared" si="3"/>
        <v>1</v>
      </c>
      <c r="AJ25" s="17">
        <v>1</v>
      </c>
      <c r="AK25" s="134">
        <f t="shared" si="9"/>
        <v>1</v>
      </c>
      <c r="AL25" s="16" t="s">
        <v>179</v>
      </c>
      <c r="AM25" s="26" t="s">
        <v>172</v>
      </c>
      <c r="AN25" s="17">
        <f t="shared" si="4"/>
        <v>4</v>
      </c>
      <c r="AO25" s="17">
        <f>U25+Z25+AE25+AJ25</f>
        <v>4</v>
      </c>
      <c r="AP25" s="33">
        <f t="shared" si="10"/>
        <v>1</v>
      </c>
      <c r="AQ25" s="16" t="s">
        <v>101</v>
      </c>
    </row>
    <row r="26" spans="1:43" s="5" customFormat="1" ht="15.75">
      <c r="A26" s="10"/>
      <c r="B26" s="10"/>
      <c r="C26" s="10"/>
      <c r="D26" s="13" t="s">
        <v>180</v>
      </c>
      <c r="E26" s="10"/>
      <c r="F26" s="10"/>
      <c r="G26" s="10"/>
      <c r="H26" s="10"/>
      <c r="I26" s="10"/>
      <c r="J26" s="10"/>
      <c r="K26" s="55"/>
      <c r="L26" s="55"/>
      <c r="M26" s="55"/>
      <c r="N26" s="55"/>
      <c r="O26" s="55"/>
      <c r="P26" s="10"/>
      <c r="Q26" s="10"/>
      <c r="R26" s="10"/>
      <c r="S26" s="10"/>
      <c r="T26" s="55"/>
      <c r="U26" s="55"/>
      <c r="V26" s="59">
        <f>AVERAGE(V17:V25)*80%</f>
        <v>0.64866071428571437</v>
      </c>
      <c r="W26" s="14"/>
      <c r="X26" s="14"/>
      <c r="Y26" s="14"/>
      <c r="Z26" s="14"/>
      <c r="AA26" s="64">
        <f>AVERAGE(AA17:AA25)*80%</f>
        <v>0.78044444444444461</v>
      </c>
      <c r="AB26" s="14"/>
      <c r="AC26" s="14"/>
      <c r="AD26" s="14"/>
      <c r="AE26" s="14"/>
      <c r="AF26" s="64">
        <f>AVERAGE(AF17:AF25)*80%</f>
        <v>0.53350728595939323</v>
      </c>
      <c r="AG26" s="14"/>
      <c r="AH26" s="14"/>
      <c r="AI26" s="55"/>
      <c r="AJ26" s="55"/>
      <c r="AK26" s="59">
        <f>AVERAGE(AK17:AK25)*80%</f>
        <v>0.78400000000000003</v>
      </c>
      <c r="AL26" s="10"/>
      <c r="AM26" s="10"/>
      <c r="AN26" s="55"/>
      <c r="AO26" s="55"/>
      <c r="AP26" s="59">
        <f>AVERAGE(AP17:AP25)*80%</f>
        <v>0.75253460387270188</v>
      </c>
      <c r="AQ26" s="10"/>
    </row>
    <row r="27" spans="1:43" s="45" customFormat="1" ht="409.6">
      <c r="A27" s="27">
        <v>7</v>
      </c>
      <c r="B27" s="22" t="s">
        <v>181</v>
      </c>
      <c r="C27" s="27" t="s">
        <v>182</v>
      </c>
      <c r="D27" s="23" t="s">
        <v>183</v>
      </c>
      <c r="E27" s="22" t="s">
        <v>184</v>
      </c>
      <c r="F27" s="22" t="s">
        <v>185</v>
      </c>
      <c r="G27" s="22" t="s">
        <v>186</v>
      </c>
      <c r="H27" s="35" t="s">
        <v>187</v>
      </c>
      <c r="I27" s="23" t="s">
        <v>154</v>
      </c>
      <c r="J27" s="22" t="s">
        <v>185</v>
      </c>
      <c r="K27" s="36" t="s">
        <v>74</v>
      </c>
      <c r="L27" s="36">
        <v>0.8</v>
      </c>
      <c r="M27" s="36" t="s">
        <v>74</v>
      </c>
      <c r="N27" s="36">
        <v>0.8</v>
      </c>
      <c r="O27" s="36">
        <v>0.8</v>
      </c>
      <c r="P27" s="22" t="s">
        <v>64</v>
      </c>
      <c r="Q27" s="37" t="s">
        <v>188</v>
      </c>
      <c r="R27" s="37" t="s">
        <v>189</v>
      </c>
      <c r="S27" s="37" t="s">
        <v>190</v>
      </c>
      <c r="T27" s="38" t="str">
        <f>K27</f>
        <v>No programada</v>
      </c>
      <c r="U27" s="39" t="s">
        <v>74</v>
      </c>
      <c r="V27" s="39" t="s">
        <v>74</v>
      </c>
      <c r="W27" s="40" t="s">
        <v>145</v>
      </c>
      <c r="X27" s="40" t="s">
        <v>74</v>
      </c>
      <c r="Y27" s="41">
        <f>L27</f>
        <v>0.8</v>
      </c>
      <c r="Z27" s="42">
        <v>0.63</v>
      </c>
      <c r="AA27" s="43">
        <f t="shared" ref="AA27:AA31" si="12">IF(Z27/Y27&gt;100%,100%,Z27/Y27)</f>
        <v>0.78749999999999998</v>
      </c>
      <c r="AB27" s="22" t="s">
        <v>191</v>
      </c>
      <c r="AC27" s="22" t="s">
        <v>192</v>
      </c>
      <c r="AD27" s="38" t="str">
        <f>U27</f>
        <v>No programada</v>
      </c>
      <c r="AE27" s="39" t="s">
        <v>74</v>
      </c>
      <c r="AF27" s="39" t="s">
        <v>74</v>
      </c>
      <c r="AG27" s="40" t="s">
        <v>74</v>
      </c>
      <c r="AH27" s="40" t="s">
        <v>74</v>
      </c>
      <c r="AI27" s="41">
        <f>N27</f>
        <v>0.8</v>
      </c>
      <c r="AJ27" s="44">
        <v>0.77</v>
      </c>
      <c r="AK27" s="43">
        <f t="shared" ref="AK27:AK31" si="13">IF(AJ27/AI27&gt;100%,100%,AJ27/AI27)</f>
        <v>0.96250000000000002</v>
      </c>
      <c r="AL27" s="22" t="s">
        <v>193</v>
      </c>
      <c r="AM27" s="22" t="s">
        <v>194</v>
      </c>
      <c r="AN27" s="38">
        <f>O27</f>
        <v>0.8</v>
      </c>
      <c r="AO27" s="44">
        <f>AVERAGE(Z27,AJ27)</f>
        <v>0.7</v>
      </c>
      <c r="AP27" s="43">
        <f t="shared" ref="AP27:AP31" si="14">IF(AO27/AN27&gt;100%,100%,AO27/AN27)</f>
        <v>0.87499999999999989</v>
      </c>
      <c r="AQ27" s="40" t="s">
        <v>195</v>
      </c>
    </row>
    <row r="28" spans="1:43" s="45" customFormat="1" ht="133.5">
      <c r="A28" s="27">
        <v>7</v>
      </c>
      <c r="B28" s="22" t="s">
        <v>181</v>
      </c>
      <c r="C28" s="27" t="s">
        <v>196</v>
      </c>
      <c r="D28" s="22" t="s">
        <v>197</v>
      </c>
      <c r="E28" s="22" t="s">
        <v>184</v>
      </c>
      <c r="F28" s="22" t="s">
        <v>198</v>
      </c>
      <c r="G28" s="22" t="s">
        <v>199</v>
      </c>
      <c r="H28" s="35" t="s">
        <v>200</v>
      </c>
      <c r="I28" s="23" t="s">
        <v>154</v>
      </c>
      <c r="J28" s="22" t="s">
        <v>198</v>
      </c>
      <c r="K28" s="46">
        <v>0</v>
      </c>
      <c r="L28" s="46">
        <v>1</v>
      </c>
      <c r="M28" s="46">
        <v>0</v>
      </c>
      <c r="N28" s="46">
        <v>0</v>
      </c>
      <c r="O28" s="46">
        <v>1</v>
      </c>
      <c r="P28" s="22" t="s">
        <v>64</v>
      </c>
      <c r="Q28" s="37" t="s">
        <v>201</v>
      </c>
      <c r="R28" s="37" t="s">
        <v>202</v>
      </c>
      <c r="S28" s="37" t="s">
        <v>190</v>
      </c>
      <c r="T28" s="38">
        <f t="shared" ref="T28:T31" si="15">K28</f>
        <v>0</v>
      </c>
      <c r="U28" s="39" t="s">
        <v>74</v>
      </c>
      <c r="V28" s="39" t="s">
        <v>74</v>
      </c>
      <c r="W28" s="40" t="s">
        <v>145</v>
      </c>
      <c r="X28" s="39" t="s">
        <v>74</v>
      </c>
      <c r="Y28" s="41">
        <f t="shared" ref="Y28:Y29" si="16">L28</f>
        <v>1</v>
      </c>
      <c r="Z28" s="44">
        <v>1</v>
      </c>
      <c r="AA28" s="43">
        <f t="shared" si="12"/>
        <v>1</v>
      </c>
      <c r="AB28" s="22" t="s">
        <v>203</v>
      </c>
      <c r="AC28" s="22" t="s">
        <v>204</v>
      </c>
      <c r="AD28" s="41">
        <f>M28</f>
        <v>0</v>
      </c>
      <c r="AE28" s="39" t="s">
        <v>74</v>
      </c>
      <c r="AF28" s="39" t="s">
        <v>74</v>
      </c>
      <c r="AG28" s="40" t="s">
        <v>74</v>
      </c>
      <c r="AH28" s="39" t="s">
        <v>74</v>
      </c>
      <c r="AI28" s="41">
        <f t="shared" ref="AI28:AI29" si="17">N28</f>
        <v>0</v>
      </c>
      <c r="AJ28" s="39" t="s">
        <v>74</v>
      </c>
      <c r="AK28" s="39" t="s">
        <v>74</v>
      </c>
      <c r="AL28" s="39" t="s">
        <v>74</v>
      </c>
      <c r="AM28" s="39" t="s">
        <v>74</v>
      </c>
      <c r="AN28" s="38">
        <f t="shared" ref="AN28:AN31" si="18">O28</f>
        <v>1</v>
      </c>
      <c r="AO28" s="44">
        <v>1</v>
      </c>
      <c r="AP28" s="43">
        <f t="shared" si="14"/>
        <v>1</v>
      </c>
      <c r="AQ28" s="40" t="s">
        <v>205</v>
      </c>
    </row>
    <row r="29" spans="1:43" s="45" customFormat="1" ht="133.5">
      <c r="A29" s="27">
        <v>7</v>
      </c>
      <c r="B29" s="22" t="s">
        <v>181</v>
      </c>
      <c r="C29" s="27" t="s">
        <v>206</v>
      </c>
      <c r="D29" s="22" t="s">
        <v>207</v>
      </c>
      <c r="E29" s="22" t="s">
        <v>184</v>
      </c>
      <c r="F29" s="22" t="s">
        <v>208</v>
      </c>
      <c r="G29" s="22" t="s">
        <v>209</v>
      </c>
      <c r="H29" s="22" t="s">
        <v>62</v>
      </c>
      <c r="I29" s="23" t="s">
        <v>63</v>
      </c>
      <c r="J29" s="22" t="s">
        <v>208</v>
      </c>
      <c r="K29" s="47">
        <v>0</v>
      </c>
      <c r="L29" s="47">
        <v>1</v>
      </c>
      <c r="M29" s="47">
        <v>0</v>
      </c>
      <c r="N29" s="47">
        <v>1</v>
      </c>
      <c r="O29" s="47">
        <v>2</v>
      </c>
      <c r="P29" s="22" t="s">
        <v>64</v>
      </c>
      <c r="Q29" s="37" t="s">
        <v>210</v>
      </c>
      <c r="R29" s="37" t="s">
        <v>210</v>
      </c>
      <c r="S29" s="22" t="s">
        <v>211</v>
      </c>
      <c r="T29" s="39" t="s">
        <v>74</v>
      </c>
      <c r="U29" s="39" t="s">
        <v>74</v>
      </c>
      <c r="V29" s="39" t="s">
        <v>74</v>
      </c>
      <c r="W29" s="40" t="s">
        <v>145</v>
      </c>
      <c r="X29" s="40" t="s">
        <v>74</v>
      </c>
      <c r="Y29" s="48">
        <f t="shared" si="16"/>
        <v>1</v>
      </c>
      <c r="Z29" s="27">
        <v>1</v>
      </c>
      <c r="AA29" s="43">
        <f t="shared" si="12"/>
        <v>1</v>
      </c>
      <c r="AB29" s="22" t="s">
        <v>212</v>
      </c>
      <c r="AC29" s="22" t="s">
        <v>213</v>
      </c>
      <c r="AD29" s="39" t="s">
        <v>74</v>
      </c>
      <c r="AE29" s="39" t="s">
        <v>74</v>
      </c>
      <c r="AF29" s="39" t="s">
        <v>74</v>
      </c>
      <c r="AG29" s="40" t="s">
        <v>74</v>
      </c>
      <c r="AH29" s="40" t="s">
        <v>74</v>
      </c>
      <c r="AI29" s="48">
        <f t="shared" si="17"/>
        <v>1</v>
      </c>
      <c r="AJ29" s="27">
        <v>1</v>
      </c>
      <c r="AK29" s="43">
        <f t="shared" si="13"/>
        <v>1</v>
      </c>
      <c r="AL29" s="22" t="s">
        <v>214</v>
      </c>
      <c r="AM29" s="22" t="s">
        <v>215</v>
      </c>
      <c r="AN29" s="39">
        <f t="shared" si="18"/>
        <v>2</v>
      </c>
      <c r="AO29" s="39">
        <f>SUM(Z29,AJ29)</f>
        <v>2</v>
      </c>
      <c r="AP29" s="43">
        <f t="shared" si="14"/>
        <v>1</v>
      </c>
      <c r="AQ29" s="40" t="s">
        <v>216</v>
      </c>
    </row>
    <row r="30" spans="1:43" s="45" customFormat="1" ht="150">
      <c r="A30" s="27">
        <v>5</v>
      </c>
      <c r="B30" s="22" t="s">
        <v>217</v>
      </c>
      <c r="C30" s="27" t="s">
        <v>218</v>
      </c>
      <c r="D30" s="37" t="s">
        <v>219</v>
      </c>
      <c r="E30" s="37" t="s">
        <v>184</v>
      </c>
      <c r="F30" s="37" t="s">
        <v>220</v>
      </c>
      <c r="G30" s="37" t="s">
        <v>221</v>
      </c>
      <c r="H30" s="37" t="s">
        <v>222</v>
      </c>
      <c r="I30" s="37" t="s">
        <v>63</v>
      </c>
      <c r="J30" s="37" t="s">
        <v>220</v>
      </c>
      <c r="K30" s="41">
        <v>1</v>
      </c>
      <c r="L30" s="41">
        <v>0</v>
      </c>
      <c r="M30" s="41">
        <v>0</v>
      </c>
      <c r="N30" s="41">
        <v>0</v>
      </c>
      <c r="O30" s="41">
        <v>1</v>
      </c>
      <c r="P30" s="37" t="s">
        <v>64</v>
      </c>
      <c r="Q30" s="37" t="s">
        <v>223</v>
      </c>
      <c r="R30" s="37" t="s">
        <v>224</v>
      </c>
      <c r="S30" s="37" t="s">
        <v>225</v>
      </c>
      <c r="T30" s="38">
        <f t="shared" si="15"/>
        <v>1</v>
      </c>
      <c r="U30" s="41">
        <v>1</v>
      </c>
      <c r="V30" s="43">
        <f t="shared" ref="V30:V31" si="19">IF(U30/T30&gt;100%,100%,U30/T30)</f>
        <v>1</v>
      </c>
      <c r="W30" s="60" t="s">
        <v>226</v>
      </c>
      <c r="X30" s="61" t="s">
        <v>227</v>
      </c>
      <c r="Y30" s="39" t="s">
        <v>74</v>
      </c>
      <c r="Z30" s="39" t="s">
        <v>228</v>
      </c>
      <c r="AA30" s="39" t="s">
        <v>74</v>
      </c>
      <c r="AB30" s="40" t="s">
        <v>74</v>
      </c>
      <c r="AC30" s="40" t="s">
        <v>74</v>
      </c>
      <c r="AD30" s="39" t="s">
        <v>74</v>
      </c>
      <c r="AE30" s="39" t="s">
        <v>74</v>
      </c>
      <c r="AF30" s="39" t="s">
        <v>74</v>
      </c>
      <c r="AG30" s="40" t="s">
        <v>74</v>
      </c>
      <c r="AH30" s="40" t="s">
        <v>74</v>
      </c>
      <c r="AI30" s="39" t="s">
        <v>74</v>
      </c>
      <c r="AJ30" s="39" t="s">
        <v>74</v>
      </c>
      <c r="AK30" s="39" t="s">
        <v>74</v>
      </c>
      <c r="AL30" s="40" t="s">
        <v>74</v>
      </c>
      <c r="AM30" s="40" t="s">
        <v>74</v>
      </c>
      <c r="AN30" s="38">
        <f t="shared" si="18"/>
        <v>1</v>
      </c>
      <c r="AO30" s="67">
        <v>1</v>
      </c>
      <c r="AP30" s="43">
        <f t="shared" si="14"/>
        <v>1</v>
      </c>
      <c r="AQ30" s="60" t="s">
        <v>229</v>
      </c>
    </row>
    <row r="31" spans="1:43" s="45" customFormat="1" ht="182.25">
      <c r="A31" s="27">
        <v>5</v>
      </c>
      <c r="B31" s="22" t="s">
        <v>217</v>
      </c>
      <c r="C31" s="27" t="s">
        <v>230</v>
      </c>
      <c r="D31" s="37" t="s">
        <v>231</v>
      </c>
      <c r="E31" s="37" t="s">
        <v>184</v>
      </c>
      <c r="F31" s="37" t="s">
        <v>232</v>
      </c>
      <c r="G31" s="37" t="s">
        <v>233</v>
      </c>
      <c r="H31" s="37" t="s">
        <v>62</v>
      </c>
      <c r="I31" s="37" t="s">
        <v>154</v>
      </c>
      <c r="J31" s="37" t="s">
        <v>234</v>
      </c>
      <c r="K31" s="41">
        <v>1</v>
      </c>
      <c r="L31" s="41">
        <v>1</v>
      </c>
      <c r="M31" s="41">
        <v>1</v>
      </c>
      <c r="N31" s="41">
        <v>1</v>
      </c>
      <c r="O31" s="41">
        <v>1</v>
      </c>
      <c r="P31" s="37" t="s">
        <v>235</v>
      </c>
      <c r="Q31" s="37" t="s">
        <v>236</v>
      </c>
      <c r="R31" s="37" t="s">
        <v>224</v>
      </c>
      <c r="S31" s="37" t="s">
        <v>225</v>
      </c>
      <c r="T31" s="38">
        <f t="shared" si="15"/>
        <v>1</v>
      </c>
      <c r="U31" s="43">
        <f>330/341</f>
        <v>0.967741935483871</v>
      </c>
      <c r="V31" s="43">
        <f t="shared" si="19"/>
        <v>0.967741935483871</v>
      </c>
      <c r="W31" s="60" t="s">
        <v>237</v>
      </c>
      <c r="X31" s="61" t="s">
        <v>238</v>
      </c>
      <c r="Y31" s="41">
        <v>1</v>
      </c>
      <c r="Z31" s="42">
        <v>0.81</v>
      </c>
      <c r="AA31" s="43">
        <f t="shared" si="12"/>
        <v>0.81</v>
      </c>
      <c r="AB31" s="49" t="s">
        <v>239</v>
      </c>
      <c r="AC31" s="50" t="s">
        <v>240</v>
      </c>
      <c r="AD31" s="41">
        <v>1</v>
      </c>
      <c r="AE31" s="42">
        <v>0.79</v>
      </c>
      <c r="AF31" s="41">
        <f>IF(AE31/AD31&gt;100%,100%,AE31/AD31)</f>
        <v>0.79</v>
      </c>
      <c r="AG31" s="49" t="s">
        <v>241</v>
      </c>
      <c r="AH31" s="50"/>
      <c r="AI31" s="41">
        <v>1</v>
      </c>
      <c r="AJ31" s="41">
        <f>48/60</f>
        <v>0.8</v>
      </c>
      <c r="AK31" s="43">
        <f t="shared" si="13"/>
        <v>0.8</v>
      </c>
      <c r="AL31" s="49" t="s">
        <v>242</v>
      </c>
      <c r="AM31" s="50" t="s">
        <v>243</v>
      </c>
      <c r="AN31" s="38">
        <f t="shared" si="18"/>
        <v>1</v>
      </c>
      <c r="AO31" s="43">
        <f>AVERAGE(U31,Z31,AE31,AJ31)</f>
        <v>0.84193548387096784</v>
      </c>
      <c r="AP31" s="43">
        <f t="shared" si="14"/>
        <v>0.84193548387096784</v>
      </c>
      <c r="AQ31" s="60" t="s">
        <v>244</v>
      </c>
    </row>
    <row r="32" spans="1:43" s="5" customFormat="1" ht="17.25">
      <c r="A32" s="10"/>
      <c r="B32" s="10"/>
      <c r="C32" s="10"/>
      <c r="D32" s="11" t="s">
        <v>245</v>
      </c>
      <c r="E32" s="11"/>
      <c r="F32" s="11"/>
      <c r="G32" s="11"/>
      <c r="H32" s="11"/>
      <c r="I32" s="11"/>
      <c r="J32" s="11"/>
      <c r="K32" s="56"/>
      <c r="L32" s="56"/>
      <c r="M32" s="56"/>
      <c r="N32" s="56"/>
      <c r="O32" s="56"/>
      <c r="P32" s="11"/>
      <c r="Q32" s="10"/>
      <c r="R32" s="10"/>
      <c r="S32" s="10"/>
      <c r="T32" s="56"/>
      <c r="U32" s="56"/>
      <c r="V32" s="59">
        <f>AVERAGE(V27:V31)*20%</f>
        <v>0.1967741935483871</v>
      </c>
      <c r="W32" s="10"/>
      <c r="X32" s="10"/>
      <c r="Y32" s="12"/>
      <c r="Z32" s="12">
        <v>1</v>
      </c>
      <c r="AA32" s="64">
        <f>AVERAGE(AA27:AA31)*20%</f>
        <v>0.17987500000000001</v>
      </c>
      <c r="AB32" s="10"/>
      <c r="AC32" s="10"/>
      <c r="AD32" s="12"/>
      <c r="AE32" s="12"/>
      <c r="AF32" s="64">
        <f>AVERAGE(AF27:AF31)*20%</f>
        <v>0.15800000000000003</v>
      </c>
      <c r="AG32" s="10"/>
      <c r="AH32" s="10"/>
      <c r="AI32" s="56"/>
      <c r="AJ32" s="56"/>
      <c r="AK32" s="59">
        <f>AVERAGE(AK27:AK31)*20%</f>
        <v>0.1841666666666667</v>
      </c>
      <c r="AL32" s="10"/>
      <c r="AM32" s="10"/>
      <c r="AN32" s="56"/>
      <c r="AO32" s="56"/>
      <c r="AP32" s="59">
        <f>AVERAGE(AP27:AP31)*20%</f>
        <v>0.18867741935483873</v>
      </c>
      <c r="AQ32" s="10"/>
    </row>
    <row r="33" spans="1:43" s="9" customFormat="1" ht="20.25">
      <c r="A33" s="6"/>
      <c r="B33" s="6"/>
      <c r="C33" s="6"/>
      <c r="D33" s="7" t="s">
        <v>246</v>
      </c>
      <c r="E33" s="6"/>
      <c r="F33" s="6"/>
      <c r="G33" s="6"/>
      <c r="H33" s="6"/>
      <c r="I33" s="6"/>
      <c r="J33" s="6"/>
      <c r="K33" s="57"/>
      <c r="L33" s="57"/>
      <c r="M33" s="57"/>
      <c r="N33" s="57"/>
      <c r="O33" s="57"/>
      <c r="P33" s="6"/>
      <c r="Q33" s="6"/>
      <c r="R33" s="6"/>
      <c r="S33" s="6"/>
      <c r="T33" s="57"/>
      <c r="U33" s="57"/>
      <c r="V33" s="62">
        <f>V26+V32</f>
        <v>0.84543490783410147</v>
      </c>
      <c r="W33" s="6"/>
      <c r="X33" s="6"/>
      <c r="Y33" s="8"/>
      <c r="Z33" s="8"/>
      <c r="AA33" s="65">
        <f>AA26+AA32</f>
        <v>0.96031944444444461</v>
      </c>
      <c r="AB33" s="6"/>
      <c r="AC33" s="6"/>
      <c r="AD33" s="8"/>
      <c r="AE33" s="8"/>
      <c r="AF33" s="71">
        <f>AF26+AF32</f>
        <v>0.69150728595939326</v>
      </c>
      <c r="AG33" s="6"/>
      <c r="AH33" s="6"/>
      <c r="AI33" s="57"/>
      <c r="AJ33" s="57"/>
      <c r="AK33" s="62">
        <f>AK26+AK32</f>
        <v>0.96816666666666673</v>
      </c>
      <c r="AL33" s="6"/>
      <c r="AM33" s="6"/>
      <c r="AN33" s="57"/>
      <c r="AO33" s="57"/>
      <c r="AP33" s="62">
        <f>AP26+AP32</f>
        <v>0.94121202322754061</v>
      </c>
      <c r="AQ33" s="6"/>
    </row>
  </sheetData>
  <mergeCells count="23">
    <mergeCell ref="T14:X15"/>
    <mergeCell ref="Y14:AC15"/>
    <mergeCell ref="AD14:AH15"/>
    <mergeCell ref="AI14:AM15"/>
    <mergeCell ref="AN14:AQ15"/>
    <mergeCell ref="A14:B15"/>
    <mergeCell ref="A1:J1"/>
    <mergeCell ref="K1:O1"/>
    <mergeCell ref="C14:E15"/>
    <mergeCell ref="F14:P15"/>
    <mergeCell ref="A2:J2"/>
    <mergeCell ref="G9:J9"/>
    <mergeCell ref="G10:J10"/>
    <mergeCell ref="G11:J11"/>
    <mergeCell ref="G12:J12"/>
    <mergeCell ref="A4:B12"/>
    <mergeCell ref="C4:D12"/>
    <mergeCell ref="Q14:S15"/>
    <mergeCell ref="E4:J4"/>
    <mergeCell ref="G5:J5"/>
    <mergeCell ref="G6:J6"/>
    <mergeCell ref="G7:J7"/>
    <mergeCell ref="G8:J8"/>
  </mergeCells>
  <phoneticPr fontId="14" type="noConversion"/>
  <dataValidations count="1">
    <dataValidation allowBlank="1" showInputMessage="1" showErrorMessage="1" error="Escriba un texto " promptTitle="Cualquier contenido" sqref="E16 E3:E8 E13"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E1 E14:E15 E17:E26 E32:E1048576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36</v>
      </c>
    </row>
    <row r="2" spans="1:1">
      <c r="A2" t="s">
        <v>59</v>
      </c>
    </row>
    <row r="3" spans="1:1">
      <c r="A3" t="s">
        <v>247</v>
      </c>
    </row>
    <row r="4" spans="1:1">
      <c r="A4" t="s">
        <v>184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SharedWithUsers xmlns="d6eaa91c-3afb-4015-aba1-5ff992c1a5ca">
      <UserInfo>
        <DisplayName/>
        <AccountId xsi:nil="true"/>
        <AccountType/>
      </UserInfo>
    </SharedWithUsers>
    <MediaLengthInSeconds xmlns="4d1d2e24-7be0-47eb-a1db-99cc6d75caff"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849FCD8E-0755-49B6-9735-A9BE6FC0B8A3}"/>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2025-01-22T17:19:09Z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Order">
    <vt:r8>6667300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