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NIVEL CENTRAL2024/12. GESTION JURID/"/>
    </mc:Choice>
  </mc:AlternateContent>
  <xr:revisionPtr revIDLastSave="263" documentId="13_ncr:1_{B5DEF2D4-9A4F-439C-85CC-157B1D030148}" xr6:coauthVersionLast="47" xr6:coauthVersionMax="47" xr10:uidLastSave="{71CDBB58-2935-4E26-A4B9-45759A497C41}"/>
  <bookViews>
    <workbookView xWindow="-120" yWindow="-120" windowWidth="29040" windowHeight="15840" xr2:uid="{82425007-B10C-4B30-B14E-E133B79C6502}"/>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25" i="1" l="1"/>
  <c r="AO22" i="1"/>
  <c r="AF25" i="1"/>
  <c r="AO25" i="1" l="1"/>
  <c r="AO23" i="1"/>
  <c r="AO21" i="1"/>
  <c r="U19" i="1" l="1"/>
  <c r="AO19" i="1" s="1"/>
  <c r="U18" i="1"/>
  <c r="AO18" i="1" s="1"/>
  <c r="U17" i="1"/>
  <c r="AO17" i="1" s="1"/>
  <c r="U16" i="1"/>
  <c r="AO16" i="1" s="1"/>
  <c r="AP16" i="1" s="1"/>
  <c r="U15" i="1"/>
  <c r="AO15" i="1" s="1"/>
  <c r="AP15" i="1" s="1"/>
  <c r="AN25" i="1"/>
  <c r="AP25" i="1" s="1"/>
  <c r="AK25" i="1"/>
  <c r="AA25" i="1"/>
  <c r="T25" i="1"/>
  <c r="V25" i="1" s="1"/>
  <c r="AN24" i="1"/>
  <c r="AP24" i="1" s="1"/>
  <c r="T24" i="1"/>
  <c r="V24" i="1" s="1"/>
  <c r="AN23" i="1"/>
  <c r="AP23" i="1" s="1"/>
  <c r="AI23" i="1"/>
  <c r="AK23" i="1" s="1"/>
  <c r="Y23" i="1"/>
  <c r="AA23" i="1" s="1"/>
  <c r="AN22" i="1"/>
  <c r="AI22" i="1"/>
  <c r="AK22" i="1" s="1"/>
  <c r="AD22" i="1"/>
  <c r="AF22" i="1" s="1"/>
  <c r="AF26" i="1" s="1"/>
  <c r="Y22" i="1"/>
  <c r="AA22" i="1" s="1"/>
  <c r="T22" i="1"/>
  <c r="V22" i="1" s="1"/>
  <c r="AN21" i="1"/>
  <c r="AI21" i="1"/>
  <c r="AK21" i="1" s="1"/>
  <c r="AK26" i="1" s="1"/>
  <c r="AD21" i="1"/>
  <c r="Y21" i="1"/>
  <c r="AA21" i="1" s="1"/>
  <c r="T21" i="1"/>
  <c r="V26" i="1" l="1"/>
  <c r="AA26" i="1"/>
  <c r="T19" i="1"/>
  <c r="V19" i="1" s="1"/>
  <c r="T18" i="1"/>
  <c r="V18" i="1" s="1"/>
  <c r="T17" i="1"/>
  <c r="V17" i="1" s="1"/>
  <c r="T16" i="1"/>
  <c r="V16" i="1" s="1"/>
  <c r="T15" i="1"/>
  <c r="V15" i="1" s="1"/>
  <c r="AI15" i="1"/>
  <c r="AK15" i="1" s="1"/>
  <c r="AN19" i="1"/>
  <c r="AP19" i="1" s="1"/>
  <c r="AN18" i="1"/>
  <c r="AP18" i="1" s="1"/>
  <c r="AN17" i="1"/>
  <c r="AP17" i="1" s="1"/>
  <c r="AI19" i="1"/>
  <c r="AK19" i="1"/>
  <c r="AI18" i="1"/>
  <c r="AK18" i="1" s="1"/>
  <c r="AI17" i="1"/>
  <c r="AK17" i="1" s="1"/>
  <c r="AI16" i="1"/>
  <c r="AK16" i="1" s="1"/>
  <c r="AD19" i="1"/>
  <c r="AF19" i="1"/>
  <c r="AD18" i="1"/>
  <c r="AF18" i="1" s="1"/>
  <c r="AD17" i="1"/>
  <c r="AF17" i="1" s="1"/>
  <c r="AD16" i="1"/>
  <c r="AF16" i="1" s="1"/>
  <c r="AD15" i="1"/>
  <c r="AF15" i="1" s="1"/>
  <c r="Y19" i="1"/>
  <c r="AA19" i="1" s="1"/>
  <c r="Y18" i="1"/>
  <c r="AA18" i="1"/>
  <c r="Y17" i="1"/>
  <c r="AA17" i="1"/>
  <c r="Y16" i="1"/>
  <c r="AA16" i="1"/>
  <c r="Y15" i="1"/>
  <c r="AA15" i="1" s="1"/>
  <c r="V20" i="1" l="1"/>
  <c r="V27" i="1" s="1"/>
  <c r="AP20" i="1"/>
  <c r="AF20" i="1"/>
  <c r="AF27" i="1" s="1"/>
  <c r="AA20" i="1"/>
  <c r="AA27" i="1" s="1"/>
  <c r="AK20" i="1"/>
  <c r="AK27" i="1" s="1"/>
  <c r="AP21" i="1"/>
  <c r="AP22" i="1" l="1"/>
  <c r="AP26" i="1" s="1"/>
  <c r="AP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A14" authorId="0" shapeId="0" xr:uid="{2DD4CECD-D756-4467-A62C-53A6FC3549DD}">
      <text>
        <r>
          <rPr>
            <b/>
            <sz val="9"/>
            <color indexed="81"/>
            <rFont val="Tahoma"/>
            <family val="2"/>
          </rPr>
          <t>Incluya el número del objetivo estratégico, de acuerdo con lo adoptado en el Plan Estratégico Institucional</t>
        </r>
      </text>
    </comment>
    <comment ref="B14"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4" authorId="0" shapeId="0" xr:uid="{119F47BD-BB9E-4059-B26B-7A00F4141FBE}">
      <text>
        <r>
          <rPr>
            <b/>
            <sz val="9"/>
            <color indexed="81"/>
            <rFont val="Tahoma"/>
            <family val="2"/>
          </rPr>
          <t>Escriba el número de la meta, en orden consecutivo</t>
        </r>
      </text>
    </comment>
    <comment ref="D14"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4" authorId="0" shapeId="0" xr:uid="{66100535-6C62-4F58-A17C-0BE85EBD4F67}">
      <text>
        <r>
          <rPr>
            <b/>
            <sz val="9"/>
            <color indexed="81"/>
            <rFont val="Tahoma"/>
            <family val="2"/>
          </rPr>
          <t xml:space="preserve">Seleccione la opción que corresponda
</t>
        </r>
      </text>
    </comment>
    <comment ref="F14" authorId="0" shapeId="0" xr:uid="{2A83FE2C-B2C1-4597-A76A-578AAE54FC34}">
      <text>
        <r>
          <rPr>
            <b/>
            <sz val="9"/>
            <color indexed="81"/>
            <rFont val="Tahoma"/>
            <family val="2"/>
          </rPr>
          <t>Indique un nombre corto que refleje lo que pretende medir. 
Ej. Porcentaje de giros acumulados</t>
        </r>
      </text>
    </comment>
    <comment ref="G14"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4"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4"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4"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4" authorId="0" shapeId="0" xr:uid="{B30BBDB4-EC1D-4EA1-8538-25A32CED2539}">
      <text>
        <r>
          <rPr>
            <b/>
            <sz val="9"/>
            <color indexed="81"/>
            <rFont val="Tahoma"/>
            <family val="2"/>
          </rPr>
          <t xml:space="preserve">Indique la magnitud programada para el trimestre. </t>
        </r>
      </text>
    </comment>
    <comment ref="L14" authorId="0" shapeId="0" xr:uid="{31373292-3723-487A-8503-BD0B0A79E8B6}">
      <text>
        <r>
          <rPr>
            <b/>
            <sz val="9"/>
            <color indexed="81"/>
            <rFont val="Tahoma"/>
            <family val="2"/>
          </rPr>
          <t xml:space="preserve">Indique la magnitud programada para el trimestre. </t>
        </r>
      </text>
    </comment>
    <comment ref="M14" authorId="0" shapeId="0" xr:uid="{C846E2D7-3065-4128-8C76-51161E0D7C17}">
      <text>
        <r>
          <rPr>
            <b/>
            <sz val="9"/>
            <color indexed="81"/>
            <rFont val="Tahoma"/>
            <family val="2"/>
          </rPr>
          <t xml:space="preserve">Indique la magnitud programada para el trimestre. </t>
        </r>
      </text>
    </comment>
    <comment ref="N14" authorId="0" shapeId="0" xr:uid="{474117DA-14AA-4BAF-B752-1413A5718EC7}">
      <text>
        <r>
          <rPr>
            <b/>
            <sz val="9"/>
            <color indexed="81"/>
            <rFont val="Tahoma"/>
            <family val="2"/>
          </rPr>
          <t xml:space="preserve">Indique la magnitud programada para el trimestre. </t>
        </r>
      </text>
    </comment>
    <comment ref="O14" authorId="0" shapeId="0" xr:uid="{F1D07228-88D0-4309-9D4E-5EB885D7FDC6}">
      <text>
        <r>
          <rPr>
            <b/>
            <sz val="9"/>
            <color indexed="81"/>
            <rFont val="Tahoma"/>
            <family val="2"/>
          </rPr>
          <t>Indique la programación total de la vigencia. 
Debe ser coherente con la meta.</t>
        </r>
      </text>
    </comment>
    <comment ref="P14" authorId="0" shapeId="0" xr:uid="{FE21DFDB-AFF8-4147-B537-10C1B10248CA}">
      <text>
        <r>
          <rPr>
            <b/>
            <sz val="9"/>
            <color indexed="81"/>
            <rFont val="Tahoma"/>
            <family val="2"/>
          </rPr>
          <t xml:space="preserve">Indique el tipo de indicador: 
- Eficancia 
- Eficiencia 
- Efectividad </t>
        </r>
      </text>
    </comment>
    <comment ref="Q14" authorId="0" shapeId="0" xr:uid="{F21E4E22-60F3-48C1-9204-B22990CF58E2}">
      <text>
        <r>
          <rPr>
            <b/>
            <sz val="9"/>
            <color indexed="81"/>
            <rFont val="Tahoma"/>
            <family val="2"/>
          </rPr>
          <t>Indique la evidencia a presentar del cumplimiento de la meta. Se debe redactar de forma concreta y coherente con la meta</t>
        </r>
      </text>
    </comment>
    <comment ref="R14"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S14" authorId="0" shapeId="0" xr:uid="{29D96EE3-F7F5-47F6-888D-8FBFF7195BF0}">
      <text>
        <r>
          <rPr>
            <b/>
            <sz val="9"/>
            <color indexed="81"/>
            <rFont val="Tahoma"/>
            <family val="2"/>
          </rPr>
          <t>Indique el área y grupo de trabajo (si se tiene), responsable de cumplir o ejecutar la meta</t>
        </r>
      </text>
    </comment>
    <comment ref="T14" authorId="0" shapeId="0" xr:uid="{F773CF66-93F3-45C1-8401-3500EA5DFE30}">
      <text>
        <r>
          <rPr>
            <b/>
            <sz val="9"/>
            <color indexed="81"/>
            <rFont val="Tahoma"/>
            <family val="2"/>
          </rPr>
          <t>Indique la magnitud programada</t>
        </r>
      </text>
    </comment>
    <comment ref="U14" authorId="0" shapeId="0" xr:uid="{F5228218-2E22-4357-BBA2-F05EC2E0672D}">
      <text>
        <r>
          <rPr>
            <b/>
            <sz val="9"/>
            <color indexed="81"/>
            <rFont val="Tahoma"/>
            <family val="2"/>
          </rPr>
          <t>Indique la magnitud ejecutada. Corresponde al resultado de medir el indicador de la meta</t>
        </r>
      </text>
    </comment>
    <comment ref="V14"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W14"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X14" authorId="0" shapeId="0" xr:uid="{D0D90FBE-E6E2-4075-87AB-6F323F2D84BC}">
      <text>
        <r>
          <rPr>
            <b/>
            <sz val="9"/>
            <color indexed="81"/>
            <rFont val="Tahoma"/>
            <family val="2"/>
          </rPr>
          <t xml:space="preserve">Indicar el nombre concreto de la evidencia aportada. </t>
        </r>
      </text>
    </comment>
    <comment ref="Y14" authorId="0" shapeId="0" xr:uid="{B6305720-C9BD-47A6-9225-C9206B502FD0}">
      <text>
        <r>
          <rPr>
            <b/>
            <sz val="9"/>
            <color indexed="81"/>
            <rFont val="Tahoma"/>
            <family val="2"/>
          </rPr>
          <t>Indique la magnitud programada</t>
        </r>
      </text>
    </comment>
    <comment ref="Z14" authorId="0" shapeId="0" xr:uid="{49896E7A-471D-4CA3-B6D2-CA055AA84F85}">
      <text>
        <r>
          <rPr>
            <b/>
            <sz val="9"/>
            <color indexed="81"/>
            <rFont val="Tahoma"/>
            <family val="2"/>
          </rPr>
          <t>Indique la magnitud ejecutada. Corresponde al resultado de medir el indicador de la meta</t>
        </r>
      </text>
    </comment>
    <comment ref="AA14"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B14"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4" authorId="0" shapeId="0" xr:uid="{BF2915B6-D49D-4DC1-86C3-8A2E656FD968}">
      <text>
        <r>
          <rPr>
            <b/>
            <sz val="9"/>
            <color indexed="81"/>
            <rFont val="Tahoma"/>
            <family val="2"/>
          </rPr>
          <t xml:space="preserve">Indicar el nombre concreto de la evidencia aportada. </t>
        </r>
      </text>
    </comment>
    <comment ref="AD14" authorId="0" shapeId="0" xr:uid="{5CCDF014-BF0B-42B7-92F7-6CBF58EA98EF}">
      <text>
        <r>
          <rPr>
            <b/>
            <sz val="9"/>
            <color indexed="81"/>
            <rFont val="Tahoma"/>
            <family val="2"/>
          </rPr>
          <t>Indique la magnitud programada</t>
        </r>
      </text>
    </comment>
    <comment ref="AE14" authorId="0" shapeId="0" xr:uid="{A3FA785E-EDEC-4164-99A5-88C5B890A708}">
      <text>
        <r>
          <rPr>
            <b/>
            <sz val="9"/>
            <color indexed="81"/>
            <rFont val="Tahoma"/>
            <family val="2"/>
          </rPr>
          <t>Indique la magnitud ejecutada. Corresponde al resultado de medir el indicador de la meta</t>
        </r>
      </text>
    </comment>
    <comment ref="AF14"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G14"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4" authorId="0" shapeId="0" xr:uid="{07F8A95D-778F-4057-9D7F-FC1A1EDBDEC6}">
      <text>
        <r>
          <rPr>
            <b/>
            <sz val="9"/>
            <color indexed="81"/>
            <rFont val="Tahoma"/>
            <family val="2"/>
          </rPr>
          <t xml:space="preserve">Indicar el nombre concreto de la evidencia aportada. </t>
        </r>
      </text>
    </comment>
    <comment ref="AI14" authorId="0" shapeId="0" xr:uid="{1CF6DDD2-D0F7-497B-A878-3984E176C12A}">
      <text>
        <r>
          <rPr>
            <b/>
            <sz val="9"/>
            <color indexed="81"/>
            <rFont val="Tahoma"/>
            <family val="2"/>
          </rPr>
          <t>Indique la magnitud programada</t>
        </r>
      </text>
    </comment>
    <comment ref="AJ14" authorId="0" shapeId="0" xr:uid="{978B8E67-E2CF-4EA1-B0E8-C23EE154AD33}">
      <text>
        <r>
          <rPr>
            <b/>
            <sz val="9"/>
            <color indexed="81"/>
            <rFont val="Tahoma"/>
            <family val="2"/>
          </rPr>
          <t>Indique la magnitud ejecutada. Corresponde al resultado de medir el indicador de la meta</t>
        </r>
      </text>
    </comment>
    <comment ref="AK14"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L14"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M14" authorId="0" shapeId="0" xr:uid="{517F2593-F76E-4236-90C8-0209530447DA}">
      <text>
        <r>
          <rPr>
            <b/>
            <sz val="9"/>
            <color indexed="81"/>
            <rFont val="Tahoma"/>
            <family val="2"/>
          </rPr>
          <t xml:space="preserve">Indicar el nombre concreto de la evidencia aportada. </t>
        </r>
      </text>
    </comment>
    <comment ref="AN14" authorId="0" shapeId="0" xr:uid="{A3C321AB-87DC-4E7F-8C8F-8F767BB0A1DF}">
      <text>
        <r>
          <rPr>
            <b/>
            <sz val="9"/>
            <color indexed="81"/>
            <rFont val="Tahoma"/>
            <family val="2"/>
          </rPr>
          <t>Indique la magnitud total programada para la vigencia</t>
        </r>
      </text>
    </comment>
    <comment ref="AO14" authorId="0" shapeId="0" xr:uid="{FC771540-1D2C-4B21-9686-7D6684444881}">
      <text>
        <r>
          <rPr>
            <b/>
            <sz val="9"/>
            <color indexed="81"/>
            <rFont val="Tahoma"/>
            <family val="2"/>
          </rPr>
          <t xml:space="preserve">Indique la magnitud ejecutada acumulada para la vigencia </t>
        </r>
      </text>
    </comment>
    <comment ref="AP14"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Q14" authorId="0" shapeId="0" xr:uid="{308CE112-015B-49F8-A4DA-7DB95EB2D67D}">
      <text>
        <r>
          <rPr>
            <b/>
            <sz val="9"/>
            <color indexed="81"/>
            <rFont val="Tahoma"/>
            <family val="2"/>
          </rPr>
          <t>Es la descripción detallada de los avances y logros obtenidos con la ejecución de la meta acumulados para la vigencia</t>
        </r>
      </text>
    </comment>
    <comment ref="D20" authorId="0" shapeId="0" xr:uid="{CD94BD62-55DA-4C1E-96B6-1A5F6A4412D7}">
      <text>
        <r>
          <rPr>
            <b/>
            <sz val="9"/>
            <color indexed="81"/>
            <rFont val="Tahoma"/>
            <family val="2"/>
          </rPr>
          <t>Promedio obtenido para el periodo x 80%</t>
        </r>
      </text>
    </comment>
    <comment ref="D26" authorId="0" shapeId="0" xr:uid="{9871DD7B-59A9-4D33-830E-91A8A028A8A2}">
      <text>
        <r>
          <rPr>
            <b/>
            <sz val="9"/>
            <color indexed="81"/>
            <rFont val="Tahoma"/>
            <family val="2"/>
          </rPr>
          <t>Promedio obtenido en las metas transversales para el periodo x 20%</t>
        </r>
      </text>
    </comment>
    <comment ref="D27"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<sst xmlns="http://schemas.openxmlformats.org/spreadsheetml/2006/main" count="315" uniqueCount="213">
  <si>
    <r>
      <rPr>
        <b/>
        <sz val="14"/>
        <color rgb="FF000000"/>
        <rFont val="Calibri Light"/>
        <family val="2"/>
      </rPr>
      <t xml:space="preserve">FORMULACIÓN Y SEGUIMIENTO PLANES DE GESTIÓN NIVEL CENTRAL
</t>
    </r>
    <r>
      <rPr>
        <b/>
        <sz val="11"/>
        <color rgb="FF000000"/>
        <rFont val="Calibri Light"/>
        <family val="2"/>
      </rPr>
      <t xml:space="preserve">PROCESO  </t>
    </r>
    <r>
      <rPr>
        <b/>
        <u/>
        <sz val="11"/>
        <color rgb="FF000000"/>
        <rFont val="Calibri Light"/>
        <family val="2"/>
      </rPr>
      <t>GESTIÓN JURÍDICA</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</si>
  <si>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</si>
  <si>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</si>
  <si>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DEPENDENCIAS ASOCIADAS</t>
  </si>
  <si>
    <t>DIRECCIÓN JURÍDICA</t>
  </si>
  <si>
    <t>CONTROL DE CAMBIOS</t>
  </si>
  <si>
    <t>VERSIÓN</t>
  </si>
  <si>
    <t>FECHA</t>
  </si>
  <si>
    <t>DESCRIPCIÓN DE LA MODIFICACIÓN</t>
  </si>
  <si>
    <t>30 de enero de 2024</t>
  </si>
  <si>
    <r>
      <t xml:space="preserve">Publicación del plan de gestión aprobado. Caso HOLA: </t>
    </r>
    <r>
      <rPr>
        <b/>
        <sz val="11"/>
        <color rgb="FF000000"/>
        <rFont val="Calibri Light"/>
        <family val="2"/>
      </rPr>
      <t>14712</t>
    </r>
  </si>
  <si>
    <t>3 de mayo de 2024</t>
  </si>
  <si>
    <t>Para el primer trimestre de la vigencia 2024, el Plan de Gestión del proceso Gestión Jurídica alcanzó un nivel de desempeño del 100% y del 25,8% acumulado para la vigencia.</t>
  </si>
  <si>
    <t>30 de julio de 2024</t>
  </si>
  <si>
    <t>Para el segundo  trimestre de la vigencia 2024, el Plan de Gestión del proceso Gestión Jurídica alcanzó un nivel de desempeño del  97,14% y del 93,53% acumulado para la vigencia 2024</t>
  </si>
  <si>
    <t>30 de octubre de 2024</t>
  </si>
  <si>
    <t>Para el tercer  trimestre de la vigencia 2024, el Plan de Gestión del proceso Gestión Jurídica alcanzó un nivel de desempeño del 97,10% y del 94,82% acumulado para la vigencia 2024</t>
  </si>
  <si>
    <t>31 de enero de 2025</t>
  </si>
  <si>
    <t>Para el cuarto  trimestre de la vigencia 2024, el Plan de Gestión del proceso Gestión Jurídica alcanzó un nivel de desempeño del 82,47% y del 94,21% acumulado para la vigencia 2024</t>
  </si>
  <si>
    <t>PLAN ESTRATÉGICO INSTITUCIONAL</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</si>
  <si>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</si>
  <si>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</si>
  <si>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</si>
  <si>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</si>
  <si>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</si>
  <si>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</si>
  <si>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</si>
  <si>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</si>
  <si>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</si>
  <si>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</si>
  <si>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</si>
  <si>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</si>
  <si>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</si>
  <si>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</si>
  <si>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</si>
  <si>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</si>
  <si>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</si>
  <si>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</si>
  <si>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</si>
  <si>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</si>
  <si>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</si>
  <si>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</si>
  <si>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</si>
  <si>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</si>
  <si>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</si>
  <si>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</si>
  <si>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</si>
  <si>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PROGRAMADO</t>
  </si>
  <si>
    <t>EJECUTADO</t>
  </si>
  <si>
    <t>RESULTADO DE LA MEDICIÓN</t>
  </si>
  <si>
    <t>ANÁLISIS DE AVANCE</t>
  </si>
  <si>
    <t xml:space="preserve">EVIDENCIA </t>
  </si>
  <si>
    <t>Fortalecer la gestión institucional aumentando las capacidades de la entidad para la planeación, seguimiento y ejecución de sus metas y recursos, y la gestión del talento humano.</t>
  </si>
  <si>
    <t>1</t>
  </si>
  <si>
    <t xml:space="preserve">Adelantar la etapa de juzgamiento de los procesos disciplinarios de los cuales la Oficina de Control Disciplinario Interno ha adelantado previamente la etapa de investigación.
Nota: esta meta se incluye en virtud de las competencias de la Dirección Jurídica para facilitar su gestión y reporte. </t>
  </si>
  <si>
    <t>Gestión</t>
  </si>
  <si>
    <t>Porcentaje  de actos administrativos de segunda instancia en materia disciplinaria sustanciados</t>
  </si>
  <si>
    <t>(# total de fallos/decisiones en procesos disciplinarios allegados) / ( # total de expedientes de procesos disciplinarios allegados para juzgamiento)*100</t>
  </si>
  <si>
    <t>Constante</t>
  </si>
  <si>
    <t>Porcentaje de procesos disciplinarios fallados</t>
  </si>
  <si>
    <t>EFICACIA</t>
  </si>
  <si>
    <t>Reporte de fallos proferidos en la etapa de juzgamiento de procesos disciplinarios allegados</t>
  </si>
  <si>
    <t xml:space="preserve">1.Aplicativo de Gestión Documental.
2. Informe Actos Administrativos de Segunda Instancia en Materia Disciplinaria Sustanciados </t>
  </si>
  <si>
    <t xml:space="preserve">Dirección Jurídica
</t>
  </si>
  <si>
    <t>Durante el primer trimestre de la vigencia 2024  se adelantaron un total de 13 gestiones distribuidas de la siguiente manera:
1. Autos de práctica de pruebas, Archivo y recurso de apelación (3)
2. Audiencias verbales (2)
3. Constancias de ejecutoria (3)
4. Respuesta a peticiones de información (2)
5.  Solicitudes de pruebas y de recurso de apelación (3)</t>
  </si>
  <si>
    <t>Relación de soportes de audiencias, documentos, memorandos, comunicaciones y radicados tramitados</t>
  </si>
  <si>
    <t>Se adelantó la gestión de 3 Autos dentro de procesos de juzgamiento disciplinario:
2 para fijar procedimiento
1 para comisionar a un abogado
Se solicitaron 2 prácticas de pruebas en el proceso del expediente: 089 de 2021
Se emitieron 4 comunicaciones relacionadas con los expedientes:
669 de 2020
051 de 2020
A través de dichas comunicaciones se notificó lo decidido en los autos: 
08 y 10 de 2024.
Se adelantó audiencia de juzgamiento del proceso del expediente 089 de 2021 y se solicitó práctica de pruebas</t>
  </si>
  <si>
    <t>Matriz Soporte- Juzgamiento Disciplinario</t>
  </si>
  <si>
    <t xml:space="preserve">Dentro de la etapa de juzgamiento de procesos disciplinarios a partir de la fase de investigación adelantada por la Oficina de Control Disciplinario Interno, se adelantaron un total de 14 gestiones, distribuidas en la expedición/notificación de 11 Autos, la remisión de dos expedientes así como el envío de una respuesta  a petición de la Personería de Bogotá. 
Autos expedidos: 
1. Corre traslado para alegar de Conclusión - Exp. 759/21
2. Exp. 884/2020
-Reconoce personería jurídica (19 Julio 2024)
-Remite expediente a OCID para variación de cargo (10 Septiembre 2024)
-Comunicación de auto / Notificación electrónica
3. Exp. 051/2020
-Remite expediente a OCID para variación de cargo (8 Agosto 2024)
4. Un total de 11 comunicaciones diferentes comunicando autos o notificando electrónicamente a los investigados
</t>
  </si>
  <si>
    <t>Matriz de actuaciones cargada en carpeta compartida
Radicados en orfeo para consulta de acuerdo a política de privacidad y datos personales</t>
  </si>
  <si>
    <t xml:space="preserve">La totalidad de procesos y expedientes que se encontraban en estudio y análisis para juzgamiento al corte de Septiembre de 2024 continuaron en dicha etapa y se espera la programación de audiencias de juicio en el primer semestre de 2025. 
Así mismo se proyectó un fallo disciplinario de primera instancia en el Expediente  759 de 2021, el contenido preliminar de dicha decisión se anexa en la carpeta de evidencias. </t>
  </si>
  <si>
    <t xml:space="preserve">Proyecto de Fallo Disciplinario- Expediente 759/21
Soporte: 
Carpeta-Meta 1
La evidencia aportada, no es coherente con la definición de entregable de soporte. </t>
  </si>
  <si>
    <t>Se cumplió con el 75% de la meta establecida para la vigencia.</t>
  </si>
  <si>
    <t>2</t>
  </si>
  <si>
    <t>Representar el 100% de los procesos judiciales, extrajudiciales y actuaciones administrativas debidamente notificadas a la Dirección Jurídica de conformidad con las facultades y en los términos establecidos en la normatividad vigente.</t>
  </si>
  <si>
    <t>Porcentaje de procesos, diligencias y solicitudes de representación judicial y extrajudicial  atendidas</t>
  </si>
  <si>
    <t>(# Total de procesos atendidos / # de procesos  judiciales, extrajudiciales y administrativos debidamente notificados) * 100</t>
  </si>
  <si>
    <t>Porcentaje de procesos y actuaciones  atendidos</t>
  </si>
  <si>
    <t xml:space="preserve">Reporte de acciones sobre los procesos judiciales, extrajudiciales y actuaciones administrativas </t>
  </si>
  <si>
    <t>1.Informes de gestión trimestrales que remiten los abogados.
2.SIPROJ. 
3. Rama Judicial (En los que aplica).
4.Aplicativo de Gestión Documental
5. Outlook</t>
  </si>
  <si>
    <t xml:space="preserve">Dirección Jurídica - Grupo de   Representación Judicial y extrajudicial. </t>
  </si>
  <si>
    <t>Durante el primer trimestre de la vigencia 2024 se adelantaron diversas gestiones de trámites extrajudiciales y judiciales dentro de 419 procesos distintos. 
EXTRAJUDICIAL:
33 Gestiones dentro de las que se comprenden
7 Audiencias Extrajudiciales
7 Diligencias de representación extrajudicial
3 Fichas de conciliación proyectadas
9 Poderes de representación tramitados
7 Solicitudes de conciliación extrajudicial
JUDICIAL: 
70 gestiones dentro de las que se comprenden
4 Alegatos de Conclusión
8 Audiencias
2 Conciliaciones Judiciales
8 Demandas COntestadas
1 Demanda Instaurada
3 Mesas de trabajo
21 Poderes de representación tramitados
2 Recursos Interpuestos
7 Memorandos o comunicaciones escritas de gestión</t>
  </si>
  <si>
    <t xml:space="preserve">Para el período comprendido entre Abril y Junio de 2024 se tuvieron un total de 442 procesos activos dentro de los cuales se adelantaron:
66 Diligencias o trámites extrajudiciales
115 Trámites judiciales
15 fichas sometidas al Comité de Conciliación. </t>
  </si>
  <si>
    <t>Matriz de Representación Judicial y Extrajudicial</t>
  </si>
  <si>
    <t>Durante el trimestre Julio-Septiembre de 2024 se adelantaron 138 diligencias, trámites, acciones o gestiones para atender en oportunidad los frentes de litigio/conciliación tanto extrajudicial como judicial. Actualmente la entidad cuenta con más de 450 procesos judiciales activos registrados en SIPROJ cuya proporción se distribuye: 76% procesos contra localidad y 24% contra el nivel central.
Las 138 gestiones se distribuyeron de la siguiente manera:
EXTRAJUDICIAL
Un total de 45 actuaciones dentro de las que se incluyeron:
12 Audiencias extrajudiciales celebradas con el objetivo de evitar el desgaste propio de los procesos judiciales
3 Mesas de trabajo del grupo de representación al interior de las cuales se imparten lineamientos técnicos para la oportuna gestión de los diferentes litigios o asuntos de estudio en el comité de conciliación
8 Poderes expedidos para ejercer la representación, presentados oportunamente ante la Procuraduría General de la Nación
JUDICIAL
93 diligencias/gestiones de tipo judicial dentro de las cuales se destacaron: 
11 Audiencias 
9 Demandas contestadas
12 Gestiones a través de las cuales se solicitaron:
Expedientes Contractuales
Consulta de procesos
Solicitud de fijación de audiencia inicial</t>
  </si>
  <si>
    <t>Matriz de Representación Judicial y Extrajudicial con soportes enlazados
Siproj Web-Consulta parametrizada</t>
  </si>
  <si>
    <t>Durante el trimestre se adelantaron más de 180 gestiones diferentes en los frentes Extrajudicial y Judicial relacionadas con la litigiosidad de la entidad que asciende a 440 procesos activos y un promedio de 10 solicitudes de conciliación mensuales. 
TRÁMITES JUDICIALES: 135
Se destacan 27 movimientos en demandas nuevas (Instauradas/Contestadas) de las cuales se esperan audiencias iniciales o de pruebas en el primer semestre de 2025
TRÁMITES EXTRAJUDICIALES: 54
Se destacan 15 diligencias de audiencia de conciliación en diferentes solicitudes relacionadas con litigios contra algunas localidades especificas: Ciudad Bolivar-Teusaquillo-San Cristobal</t>
  </si>
  <si>
    <t>Consolidado de PRocesos Activos a 31 de Diciembre
Matriz de Gestión Judicial y Extrajudicial</t>
  </si>
  <si>
    <t>Se cumplió con el 100% de la meta establecida para la vigencia.</t>
  </si>
  <si>
    <t>3</t>
  </si>
  <si>
    <t>Tramitar el 100% de las tutelas remitidas a la Dirección Jurídica, notificadas o recibidas a través del AGD en los términos establecidos por el juzgado de origen.</t>
  </si>
  <si>
    <t xml:space="preserve">Porcentaje de tutelas tramitadas en los términos otorgados. </t>
  </si>
  <si>
    <t>(# Total de tutelas tramitadas en los términos establecidos por el juzgado)  / # Total de tutelas notificadas o recibidas por la Dirección Jurídica) * 100</t>
  </si>
  <si>
    <t>Porcentaje de tutelas tramitadas en los términos establecidos por el juzgado</t>
  </si>
  <si>
    <t xml:space="preserve">Reporte de tutelas tramitadas por la Dirección Jurídica </t>
  </si>
  <si>
    <t>1: Tabla de Excel 
2. SIPROJ
3. Aplicativo de Gestión Documental 
4. Outlook</t>
  </si>
  <si>
    <t xml:space="preserve">
Dirección Jurídica - Grupo funcional de   Representación Judicial y extrajudicial ( Tutelas)</t>
  </si>
  <si>
    <t>Durante el primer trimestre de 2024 se adelantó el trámite y respuesta de un total de 572 acciones de tutela. 
EL 54% de dichas acciones de tutela tuvieron un término máximo de respuesta de 24 horas.
El 10% de las acciones de tutela solicitaban el amparo del Derecho al Debido Proceso.
El 42% de las acciones (como es usual) solicitaron la protección del Derecho de Petición en concurso o conexión con otros derechos como: Igualdad, minímo vital y acceso a la información.</t>
  </si>
  <si>
    <t>Reporte de tutelas</t>
  </si>
  <si>
    <t>En el período de Abril-Junio se recibieron en total 658 acciones de tutela, dentro de las cuales alrededor del 50% solicitaban la protección del Derecho al debido proceso, seguido de alrededor del 28% por Derecho de Petición y dos o más derechos en conexidad en alrededor del 30% de las tutelas recibidas</t>
  </si>
  <si>
    <t>Matriz de soporte- Acciones de Tutela</t>
  </si>
  <si>
    <t xml:space="preserve">Para el período entre Julio-Septiembre de 2024 se recibieron y respondieron un total de 724 acciones de tutela. 
El 28% de las tutelas en mención invocaron el DERECHO DE PETICIÓN, El 7% estuvo representado por acciones que buscaban la reivindicación de diferentes derecho mayormente: vida digna, trabajo, minimo vital y estabilidad laboral reforzada. En en 6% de los casos invocaron el DEBIDO PROCESO. 
Los términos de respuesta concedidos en mayor parte correspondieron a: 1 día (45%), 2 días (30%), y 24 horas o menos (7%). </t>
  </si>
  <si>
    <t>Matriz de Tutelas procesadas por la Dirección Jurídica</t>
  </si>
  <si>
    <t xml:space="preserve">Durante el período se atendieron 879 acciones constitucionales de Tutela, volumen dentro del cual se identificaron una serie de tendencias relevantes para entender el comportamiento litigioso contra la entidad y prevenir el daño antijurídico.
MAYORES ACCIONADOS:
Alcaldía de Suba: 56
Alcaldía de Usaquen: 28
Alcaldía Usaquen: 44
Alcaldía Bosa: 30
Como es usual el 26% de las acciones tramitadas de tutela solicitaron el amparo del Derecho de Petición. 
El 15% de las acciones recibidas solicitaron la protección del Debido Proceso. La salud con el minimo vital y el trabajo conjuntamente representó el 5%. </t>
  </si>
  <si>
    <t>Consolidado Acciones de Tutela 
Cuarto trimestre 2024</t>
  </si>
  <si>
    <t>4</t>
  </si>
  <si>
    <t>Tramitar 100% de solicitudes, como conceptos, derechos de petición y viabilidades jurídicas, solicitados a la Dirección Jurídica que sean competencia del Secretario (a) Distrital de Gobierno</t>
  </si>
  <si>
    <t xml:space="preserve">Porcentaje de respuesta  solicitudes, como conceptos, derechos de petición y viabilidades jurídicas, en los términos establecidos. </t>
  </si>
  <si>
    <t>(# Total de  solicitudes, como conceptos, derechos de petición y viabilidades jurídicas con respuesta de fondo en los términos establecidos por la Ley 1755 de 2015/ # Total de  solicitudes, como conceptos, derechos de petición y viabilidades jurídicas recibidas que sean de competencia de la Dirección  Jurídica)*100</t>
  </si>
  <si>
    <t>Porcentaje de solicitudes atendidas  en los términos establecidos por la Ley 1755 de 2015 con respuesta de fondo</t>
  </si>
  <si>
    <t>Reporte de solicitudes tramitadas por la Dirección Jurídica</t>
  </si>
  <si>
    <t xml:space="preserve">
1. Aplicativo de Gestión Documental. 
2. Outlook Puntos de Control y revisión a través de Correo electrónico
</t>
  </si>
  <si>
    <t>Dirección Jurídica - Grupo funcional (Conceptos)</t>
  </si>
  <si>
    <t>Durante el primer trimestre de 2024 se tramitaron en total 110 solicitudes o comunicaciones asociadas a la emisión/necesidad de: COnceptos, Viabilidades, Resoluciones y Derechos de Petiición. 
DIstribuidos así: 
3 Acuerdos locales
18 Conceptos jurídicos
4 Impedimentos y recusaciones
12 Viabilidades
58 Proyectos de Acuerdo
1 Procedimiento de SDG
14 Comunicacionmes, oficios y solicitudes</t>
  </si>
  <si>
    <t xml:space="preserve">Para el período Abril-Junio se totalizaron 86 solicitudes y tramites del grupo de conceptos, dentro de las que se destacaron 32 proyectos de acuerdo del concejo, 12 Conceptos y 3 viabilidades de Resoluciones. </t>
  </si>
  <si>
    <t>Matriz de Soporte- Solicitudes de Conceptos</t>
  </si>
  <si>
    <t xml:space="preserve">Entre Julio y Septiembre de 2024 se tramitaron un total de 84 solicitudes de Conceptos, Viabilidades, Proyectos de Acuerdo y Peticiones/Consultas para el análisis y respuesta respectivos del grupo de conceptos. Dentro de esta gestión se destacó un volumen de 47 proyectos de Acuerdo que representan el 56% del total de tramites asignados. </t>
  </si>
  <si>
    <t>Matriz de Conceptos, Viabilidades y tramites adelantados</t>
  </si>
  <si>
    <t>Se tramitaron un total de 90 solicitudes las cuales trataron diferentes tipos de temáticas e inquietudes propias del quehacer de la administración en el nivel local, algunos recursos ante las autoridades administrativas y el ejercicio de producción normativa propio del Concejo de Bogotá.
Se revisaron 57 Proyectos de Acuerdo Distrital que entre diversos asuntos destacaban: Estrategias de disminución de riñas, Consejo Distrital de Emprendimiento, Consejos Locales de Salud Mental, Prevención y reducción del acoso sexual en el espacio público.
Se emitieron 6 conceptos sobre
Propiedad Horizontal
Planes de Desarrollo Local
Inconstitucionalidad de la ley 2345/2023 sobre manual de imagen y marcas de gobierno</t>
  </si>
  <si>
    <t>Consolidado Solicitudes de Concepto, Viabilidades o consultas</t>
  </si>
  <si>
    <t>5</t>
  </si>
  <si>
    <t xml:space="preserve">Resolver con aprobación o negación el 100% de las solicitudes de autorización para la realización de actividades de aglomeración de público de alta o media complejidad, planeadas para realizarse en el Distrito Capital, previa evaluación del cumplimiento de la totalidad de los requerimientos legales definidos en la normatividad vigente. 
Nota: esta meta se incluye en virtud de las competencias de la Dirección Jurídica para facilitar su gestión y reporte. </t>
  </si>
  <si>
    <t>Porcentaje de Resoluciones de Aprobación/Negación de autorización para la realización de aglomeraciones de público</t>
  </si>
  <si>
    <t>(# de Resoluciones de Aprobación y Negación de aglomeraciones de público / # Total de solicitudes  de autorización para la realización de actividades de aglomeración de público recibidas)*100</t>
  </si>
  <si>
    <t>Porcentaje de resoluciones de aprobación o negación de aglomeraciones de público emitidas</t>
  </si>
  <si>
    <t>Soportes, matriz de resoluciones de aprobacion y negación, consecutivos o seriales de radicados de comunicación sobre solicitudes de aglomeración</t>
  </si>
  <si>
    <t>1. Aplicativo de Gestión Documental
2. Matriz y detalles de información consolidada sobre las solicitudes de aglomeraciones</t>
  </si>
  <si>
    <t>Dirección Jurídica - Grupo Funcional de Aglomeraciones</t>
  </si>
  <si>
    <t>Durante el primer trimestre de 2024 se atendieron un total de 447 gestiones propias del grupo de aglomeraciones distribuidas de la siguiente manera: 
1. Resoluciones de autorización de eventos: 23
2. Resolución modificatoria: 1
3. Resoluciones de recurso de reposición: 101
4. Derechos de Petición: 23
5. Prestámos de Plaza de Bolivar: 67
6. Recursos SUGA: 119
7. Alcance a Recursos SUGA: 113</t>
  </si>
  <si>
    <t>Reporte de aglomeraciones</t>
  </si>
  <si>
    <t>Para el período Abril-Junio el grupo de Aglomeraciones de la Dirección Jurídica expidió un total de 438 Resoluciones sobre autorización de aglomeraciones de público en la ciudad, distribuidas de la siguiente manera:
196 de Reposición
231 de Negación
2 de Modificación
7 Confirmando negación
2 de Autorización (Carrera de Los Héroes y Carrera de Las Rosas)
Así mismo se procesaron 480 solicitudes relacionadas con Recursos frente a resoluciones del grupo de aglomeraciones, solicitudes de prestámo para la plaza de Bolivar y Derechos de Petición-Consulta</t>
  </si>
  <si>
    <t>Entre Julio-Septiembre de 2024 se tramitaron 220 Resoluciones ante solicitudes de autorizacion de eventos/aglomeraciones de público. 
Las resoluciones mencionadas se distribuyeron así:
Modificaciones: 3
Rechazo: 1
Reposición: 216
Adicionalmente se atendieron más de 560 trámites relacionados con el aplicativo SUGA o con el proceso para el prestámo de la Plaza de Bolivar, dichos trámites se distribuyeron así:
Alcances a Recursos SUGA: 191
Derecho de Petición: 42
Solicitudes de Prestámo-Plaza de Bolivar: 131
Recursos SUGA: 199</t>
  </si>
  <si>
    <t>Matriz de tramites de Aglomeraciones</t>
  </si>
  <si>
    <t xml:space="preserve">Se atendieron 564 tramites diferentes en solicitudes de autorización de aglomeraciones de publico. Se destacan 283 negaciones de solicitudes debidamente motivadas, 12 confirmaciones de negación y 266 recursos de reposición. 
Se prestó la plaza de bolivar en 58 ocasiones distintas para la realización de eventos artísticos, culturales y movilizaciones ciudadanas. </t>
  </si>
  <si>
    <t>Consolidado Trámites de Aglomeraciones</t>
  </si>
  <si>
    <t>Total metas técnicas (80%)</t>
  </si>
  <si>
    <t>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</si>
  <si>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</si>
  <si>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</si>
  <si>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</si>
  <si>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Total de criterios ambientales establecidos * 100</t>
  </si>
  <si>
    <t>80% meta 2023</t>
  </si>
  <si>
    <t>No programada</t>
  </si>
  <si>
    <t>Eficacia</t>
  </si>
  <si>
    <t>Reporte ambiental Oficina Asesora de Planeación</t>
  </si>
  <si>
    <t>Herramienta Oficina Asesora de Planeación</t>
  </si>
  <si>
    <t>Aplicación de la meta: dependencias del proceso.
Reporte de la meta: Oficina Asesora de Planeación</t>
  </si>
  <si>
    <t>No programada para el trimestre</t>
  </si>
  <si>
    <t>Dirección Jurídica (Calificación 43%)
Consumo de papel: No han reportado en 2024
Participación:  Cultura Ambiental: 1 persona; Socialicación medidas de ahorro agua y energía: 1 persona.
Semana ambiental: No hubo participación por parte de esta dependencia</t>
  </si>
  <si>
    <t>Reporte meta ambiental OAP</t>
  </si>
  <si>
    <t>Dirección Jurídica:calificación 67%
Consumo de papel: Se presentó reporte con corte a septiembre de 2024.
Participación: Participaron 9 personas en generalidades del Sistema de Gestión Ambiental y ninguna en la socialización de la estrategia de Cero Papel.
Curso gestión ambiental: Realizaron el curso 17 personas de la dependencia de un total de 46 funcionarios de planta y contratistas.</t>
  </si>
  <si>
    <t xml:space="preserve">Reporte meta ambiental de la OAP - Equipo ambiental </t>
  </si>
  <si>
    <t xml:space="preserve">68,75% de cumplimiento de la meta acumulado </t>
  </si>
  <si>
    <t>T2</t>
  </si>
  <si>
    <t>Actualizar el 100% los documentos del proceso conforme al plan de trabajo definido.</t>
  </si>
  <si>
    <t>Porcentaje de actualización documental</t>
  </si>
  <si>
    <t>Número de documentos actualizados del proceso / Número de documentos programados a actualizar en el plan de trabajo *100</t>
  </si>
  <si>
    <t>100% meta 2023</t>
  </si>
  <si>
    <t>suma</t>
  </si>
  <si>
    <t xml:space="preserve">Listado Maestro de Documentos Matiz </t>
  </si>
  <si>
    <t xml:space="preserve">Casos Hola de actualización generados
Listado Maestro de Documentos 
Matiz </t>
  </si>
  <si>
    <t>Se cumplió con la actualización del 100% de los documentos establecidos en el plan de trabajo</t>
  </si>
  <si>
    <t xml:space="preserve">la dependencia dio cumplimiento a la ejecucoion de la meta de acuerdo con lo programado </t>
  </si>
  <si>
    <t xml:space="preserve">Listado de maestro de documentos </t>
  </si>
  <si>
    <t>la dependencia cumplio con lo programado para el periodo</t>
  </si>
  <si>
    <t xml:space="preserve">Listado maestro de documentos </t>
  </si>
  <si>
    <t xml:space="preserve">Listado maestro de documentos y cronograma de acualizacion </t>
  </si>
  <si>
    <t xml:space="preserve">100% de cumplimento de la meta de acuerdo con lo programado </t>
  </si>
  <si>
    <t>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</si>
  <si>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</si>
  <si>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</si>
  <si>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</si>
  <si>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</si>
  <si>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Suma</t>
  </si>
  <si>
    <t>Registro de asistencia y presentación realizada</t>
  </si>
  <si>
    <t>Líder del proceso</t>
  </si>
  <si>
    <t>Listado de asistencia y PPT</t>
  </si>
  <si>
    <t xml:space="preserve">la dependencia cumplio con la meta programada para el periodo </t>
  </si>
  <si>
    <t xml:space="preserve">Listado de asistencia y demas evidencias </t>
  </si>
  <si>
    <t xml:space="preserve">La dependencia dio cumplimiento  al 100% de la ejecucoion de la meta de acuerdo con lo programado </t>
  </si>
  <si>
    <t>Brindar atención oportuna y de calidad a los diferentes sectores poblacionales, generando relaciones de confianza y respeto por la diferencia.</t>
  </si>
  <si>
    <t>T4</t>
  </si>
  <si>
    <t>Dar respuesta al 100% de los requerimientos ciudadanos asignados a las dependencias de nivel central  con corte a 31 de diciembre de 2023 registradas y tipificadas como Derechos de Petición en el aplicativo Bogotá te Escucha y gestor documental ORFEO.</t>
  </si>
  <si>
    <t>Porcentaje de requerimientos ciudadanos con respuesta definitiva</t>
  </si>
  <si>
    <t>(No. de respuestas efectuadas / No. requerimientos instaurados antes del 31 de diciembre 2023 pendientes por gestionar) X 100</t>
  </si>
  <si>
    <t>Peticiones pendientes por gestionar al 31 de diciembre de  2023</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</si>
  <si>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</si>
  <si>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</si>
  <si>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SGI</t>
  </si>
  <si>
    <t>Se atendió 1 requerimiento ciudadano asignado con corte a 31 de diciembre de 2023 tipificado como Derechos de Petición registrado en el aplicativo Bogotá te Escucha y gestor documental ORFEO, por parte de las dependencias de Nivel Central responsables de dar respuesta.</t>
  </si>
  <si>
    <t>Reporte de peticiones ciudadanas gestionadas  (con respuesta definitiva o traslado por competencia) Memorando  20244600114073</t>
  </si>
  <si>
    <t>100% de Cumplimiento de la meta</t>
  </si>
  <si>
    <t>T5</t>
  </si>
  <si>
    <t xml:space="preserve">
Gestionar oportunamente el 100% de los requerimientos  que se tipifiquen como derecho de petición ciudadano en los aplicativos Bogotá Te Escucha y  ORFEO, que  sean asignados a las dependencias de Nivel Central durante la vigencia 2024.
</t>
  </si>
  <si>
    <t>Porcentaje de requerimientos ciudadanos  gestionados dentro del término de ley.</t>
  </si>
  <si>
    <t>(No. de peticiones gestionadas en los términos de ley / No. Requerimientos recibidos en la vigencia 2024 que deben tener respuesta) X 100</t>
  </si>
  <si>
    <t xml:space="preserve">Porcentaje de requerimientos ciudadanos gestionados </t>
  </si>
  <si>
    <t xml:space="preserve">Eficiencia </t>
  </si>
  <si>
    <t>Reporte de peticiones ciudadanas gestionadas (con respuesta definitiva o traslado por competencia)</t>
  </si>
  <si>
    <t>Se gestionaron oportunamente 84 requerimientos  que se tipificaron como derecho de petición ciudadano en los aplicativos Bogotá Te Escucha y  ORFEO, asignados durante la vigencia 2024.</t>
  </si>
  <si>
    <t>Reporte de peticiones ciudadanas gestionadas (con respuesta definitiva o traslado por competencia) Memorando 20244600126503</t>
  </si>
  <si>
    <t xml:space="preserve">La dependencia dio respuesta a 17 requerimeintos ciudadanos de los 19 instaurados que se tipifiquen como derechos de peticion en los aplicativos Bogota te escucha y ORFEO </t>
  </si>
  <si>
    <t xml:space="preserve">Respuesta requerimientos ciudadanos Radicado No. 20244600214423 de la oficina de atencion a la ciudadania </t>
  </si>
  <si>
    <t xml:space="preserve">La dependencia dio respuesta a 10 requerimentos de los 14 instaurados </t>
  </si>
  <si>
    <t xml:space="preserve">Radicado No. 20244600316223 de la oficina de atencion al ciudadano </t>
  </si>
  <si>
    <t xml:space="preserve">la dependencia dio respuesta a 6 requerimientos de los 7 instaurados durante el periodo </t>
  </si>
  <si>
    <t>Segun Radicado No. 20254600001173
Fecha: 03-01-2025</t>
  </si>
  <si>
    <t xml:space="preserve">La dependencia dio respuesta al 86,43%  de los  requerimeintos ciudadanos  instaurados que se tipifiquen como derechos de peticion en los aplicativos Bogota te escucha y ORFEO </t>
  </si>
  <si>
    <t>Total metas transversales (20%)</t>
  </si>
  <si>
    <t xml:space="preserve">Total plan de gestión </t>
  </si>
  <si>
    <t>Aprobado: KARINA PAOLA GÓMEZ BERNAL</t>
  </si>
  <si>
    <t>DIRECTORA JURÍDICA</t>
  </si>
  <si>
    <t>Retadora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</si>
</sst>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2">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9"/>
      <color indexed="81"/>
      <name val="Tahoma"/>
      <family val="2"/>
    </font>
    <font>
      <sz val="9"/>
      <color indexed="81"/>
      <name val="Tahoma"/>
      <family val="2"/>
    </font>
    <font>
      <b/>
      <sz val="11"/>
      <color rgb="FF000000"/>
      <name val="Calibri Light"/>
      <family val="2"/>
    </font>
    <font>
      <u/>
      <sz val="11"/>
      <color theme="10"/>
      <name val="Calibri"/>
      <family val="2"/>
      <scheme val="minor"/>
    </font>
    <font>
      <sz val="11"/>
      <color rgb="FF000000"/>
      <name val="Calibri Light"/>
      <family val="2"/>
    </font>
    <font>
      <sz val="11"/>
      <color rgb="FF000000"/>
      <name val="Calibri Light"/>
      <family val="2"/>
      <scheme val="major"/>
    </font>
    <font>
      <sz val="11"/>
      <color rgb="FF0070C0"/>
      <name val="Calibri Light"/>
      <family val="2"/>
    </font>
    <font>
      <b/>
      <sz val="14"/>
      <color rgb="FF000000"/>
      <name val="Calibri Light"/>
      <family val="2"/>
    </font>
    <font>
      <b/>
      <u/>
      <sz val="11"/>
      <color rgb="FF000000"/>
      <name val="Calibri Light"/>
      <family val="2"/>
    </font>
    <font>
      <sz val="11"/>
      <color rgb="FF0070C0"/>
      <name val="Calibri"/>
      <family val="2"/>
      <scheme val="minor"/>
    </font>
    <font>
      <sz val="11"/>
      <color theme="8"/>
      <name val="Calibri"/>
      <family val="2"/>
      <scheme val="min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3">
    <xf numFmtId="0" fontId="0" fillId="0" borderId="0"/>
    <xf numFmtId="9" fontId="4" fillId="0" borderId="0" applyFont="0" applyFill="0" applyBorder="0" applyAlignment="0" applyProtection="0"/>
    <xf numFmtId="0" fontId="14" fillId="0" borderId="0" applyNumberFormat="0" applyFill="0" applyBorder="0" applyAlignment="0" applyProtection="0"/>
  </cellStyleXfs>
  <cellXfs count="149">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3" fillId="0" borderId="1" xfId="0" applyFont="1" applyBorder="1" applyAlignment="1">
      <alignment horizontal="left" vertical="center" wrapText="1"/>
    </xf>
    <xf numFmtId="15" fontId="1" fillId="9" borderId="1" xfId="0" applyNumberFormat="1" applyFont="1" applyFill="1" applyBorder="1" applyAlignment="1">
      <alignment horizontal="center" vertical="center" wrapText="1"/>
    </xf>
    <xf numFmtId="0" fontId="16" fillId="0" borderId="1" xfId="0" applyFont="1" applyBorder="1" applyAlignment="1">
      <alignment horizontal="justify"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9" fontId="3" fillId="0" borderId="1" xfId="0" applyNumberFormat="1" applyFont="1" applyBorder="1" applyAlignment="1">
      <alignment horizontal="center" vertical="center" wrapText="1"/>
    </xf>
    <xf numFmtId="9" fontId="7" fillId="3" borderId="1" xfId="1" applyFont="1" applyFill="1" applyBorder="1" applyAlignment="1">
      <alignment horizont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0" fontId="1" fillId="0" borderId="0" xfId="0" applyFont="1" applyAlignment="1">
      <alignment horizontal="center" wrapText="1"/>
    </xf>
    <xf numFmtId="9" fontId="1" fillId="0" borderId="1" xfId="1" applyFont="1" applyBorder="1" applyAlignment="1">
      <alignment horizontal="center" vertical="center" wrapText="1"/>
    </xf>
    <xf numFmtId="10" fontId="3" fillId="0" borderId="1" xfId="1" applyNumberFormat="1" applyFont="1" applyBorder="1" applyAlignment="1">
      <alignment horizontal="center" vertical="center" wrapText="1"/>
    </xf>
    <xf numFmtId="10" fontId="7" fillId="3" borderId="1" xfId="1" applyNumberFormat="1" applyFont="1" applyFill="1" applyBorder="1" applyAlignment="1">
      <alignment horizontal="center" wrapText="1"/>
    </xf>
    <xf numFmtId="0" fontId="17" fillId="0" borderId="1" xfId="0" applyFont="1" applyBorder="1" applyAlignment="1">
      <alignment horizontal="left" vertical="center" wrapText="1"/>
    </xf>
    <xf numFmtId="10" fontId="9" fillId="2" borderId="1" xfId="0" applyNumberFormat="1" applyFont="1" applyFill="1" applyBorder="1" applyAlignment="1">
      <alignment horizontal="center" wrapText="1"/>
    </xf>
    <xf numFmtId="9" fontId="5" fillId="0" borderId="1" xfId="0" applyNumberFormat="1" applyFont="1" applyBorder="1" applyAlignment="1">
      <alignment horizontal="justify" vertical="center" wrapText="1"/>
    </xf>
    <xf numFmtId="9" fontId="5" fillId="9" borderId="1" xfId="0" applyNumberFormat="1" applyFont="1" applyFill="1" applyBorder="1" applyAlignment="1" applyProtection="1">
      <alignment horizontal="center" vertical="center" wrapText="1"/>
      <protection locked="0"/>
    </xf>
    <xf numFmtId="0" fontId="5" fillId="0" borderId="1" xfId="0" applyFont="1" applyBorder="1" applyAlignment="1">
      <alignment horizontal="left" vertical="center" wrapText="1"/>
    </xf>
    <xf numFmtId="9" fontId="5"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1" fontId="5" fillId="0" borderId="1" xfId="0" applyNumberFormat="1" applyFont="1" applyBorder="1" applyAlignment="1">
      <alignment horizontal="left" vertical="center" wrapText="1"/>
    </xf>
    <xf numFmtId="9" fontId="5" fillId="0" borderId="1" xfId="1" applyFont="1" applyBorder="1" applyAlignment="1">
      <alignment horizontal="center" vertical="center" wrapText="1"/>
    </xf>
    <xf numFmtId="164" fontId="5" fillId="0" borderId="1" xfId="1" applyNumberFormat="1" applyFont="1" applyBorder="1" applyAlignment="1">
      <alignment horizontal="center"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0" fontId="5" fillId="0" borderId="0" xfId="0" applyFont="1" applyAlignment="1">
      <alignment horizontal="justify" vertical="center" wrapText="1"/>
    </xf>
    <xf numFmtId="9" fontId="5" fillId="9" borderId="1" xfId="1" applyFont="1" applyFill="1" applyBorder="1" applyAlignment="1">
      <alignment horizontal="center" vertical="center" wrapText="1"/>
    </xf>
    <xf numFmtId="10" fontId="5" fillId="0" borderId="1" xfId="0" applyNumberFormat="1" applyFont="1" applyBorder="1" applyAlignment="1">
      <alignment horizontal="center" vertical="center" wrapText="1"/>
    </xf>
    <xf numFmtId="1" fontId="5" fillId="9" borderId="1" xfId="1" applyNumberFormat="1" applyFont="1" applyFill="1" applyBorder="1" applyAlignment="1">
      <alignment horizontal="center" vertical="center" wrapText="1"/>
    </xf>
    <xf numFmtId="1" fontId="5" fillId="0" borderId="1" xfId="1" applyNumberFormat="1" applyFont="1" applyBorder="1" applyAlignment="1">
      <alignment horizontal="center" vertical="center" wrapText="1"/>
    </xf>
    <xf numFmtId="0" fontId="17" fillId="0" borderId="1" xfId="0" applyFont="1" applyBorder="1" applyAlignment="1">
      <alignment horizontal="center" vertical="center" wrapText="1"/>
    </xf>
    <xf numFmtId="9" fontId="17" fillId="0" borderId="1" xfId="1" applyFont="1" applyBorder="1" applyAlignment="1">
      <alignment horizontal="center" vertical="center" wrapText="1"/>
    </xf>
    <xf numFmtId="0" fontId="17" fillId="0" borderId="1" xfId="0" applyFont="1" applyBorder="1" applyAlignment="1">
      <alignment vertical="center" wrapText="1"/>
    </xf>
    <xf numFmtId="10" fontId="5" fillId="0" borderId="1" xfId="1" applyNumberFormat="1" applyFont="1" applyBorder="1" applyAlignment="1">
      <alignment horizontal="justify" vertical="center" wrapText="1"/>
    </xf>
    <xf numFmtId="9" fontId="5" fillId="0" borderId="1" xfId="1" applyFont="1" applyBorder="1" applyAlignment="1">
      <alignment horizontal="justify" vertical="center" wrapText="1"/>
    </xf>
    <xf numFmtId="9" fontId="1" fillId="0" borderId="1" xfId="1" applyFont="1" applyBorder="1" applyAlignment="1">
      <alignment horizontal="justify" vertical="center" wrapText="1"/>
    </xf>
    <xf numFmtId="10" fontId="1" fillId="0" borderId="1" xfId="1" applyNumberFormat="1" applyFont="1" applyBorder="1" applyAlignment="1">
      <alignment horizontal="justify" vertical="center" wrapText="1"/>
    </xf>
    <xf numFmtId="0" fontId="20" fillId="0" borderId="1" xfId="2" applyFont="1" applyBorder="1" applyAlignment="1">
      <alignment horizontal="justify" vertical="center" wrapText="1"/>
    </xf>
    <xf numFmtId="165" fontId="1" fillId="0" borderId="1" xfId="1" applyNumberFormat="1" applyFont="1" applyBorder="1" applyAlignment="1">
      <alignment horizontal="justify" vertical="center" wrapText="1"/>
    </xf>
    <xf numFmtId="164" fontId="1" fillId="0" borderId="1" xfId="0" applyNumberFormat="1" applyFont="1" applyBorder="1" applyAlignment="1">
      <alignment horizontal="justify" vertical="center" wrapText="1"/>
    </xf>
    <xf numFmtId="164" fontId="7" fillId="3" borderId="1" xfId="1" applyNumberFormat="1" applyFont="1" applyFill="1" applyBorder="1" applyAlignment="1">
      <alignment wrapText="1"/>
    </xf>
    <xf numFmtId="0" fontId="21" fillId="0" borderId="0" xfId="0" applyFont="1" applyAlignment="1">
      <alignment wrapText="1"/>
    </xf>
    <xf numFmtId="10" fontId="7" fillId="3" borderId="1" xfId="0" applyNumberFormat="1" applyFont="1" applyFill="1" applyBorder="1" applyAlignment="1">
      <alignment wrapText="1"/>
    </xf>
    <xf numFmtId="10" fontId="1" fillId="0" borderId="1" xfId="1" applyNumberFormat="1" applyFont="1" applyBorder="1" applyAlignment="1">
      <alignment horizontal="center" vertical="center" wrapText="1"/>
    </xf>
    <xf numFmtId="164" fontId="5" fillId="9" borderId="1" xfId="1" applyNumberFormat="1" applyFont="1" applyFill="1" applyBorder="1" applyAlignment="1">
      <alignment horizontal="center" vertical="center" wrapText="1"/>
    </xf>
    <xf numFmtId="10" fontId="9" fillId="2" borderId="1" xfId="0" applyNumberFormat="1" applyFont="1" applyFill="1" applyBorder="1" applyAlignment="1">
      <alignment wrapText="1"/>
    </xf>
    <xf numFmtId="10" fontId="7" fillId="3" borderId="1" xfId="1" applyNumberFormat="1" applyFont="1" applyFill="1" applyBorder="1" applyAlignment="1">
      <alignment wrapText="1"/>
    </xf>
    <xf numFmtId="0" fontId="15" fillId="0" borderId="1" xfId="0" applyFont="1" applyBorder="1" applyAlignment="1">
      <alignment wrapText="1"/>
    </xf>
    <xf numFmtId="164" fontId="1" fillId="0" borderId="1" xfId="1" applyNumberFormat="1" applyFont="1" applyBorder="1" applyAlignment="1">
      <alignment horizontal="center" vertical="center" wrapText="1"/>
    </xf>
    <xf numFmtId="0" fontId="15" fillId="0" borderId="1" xfId="0" applyFont="1" applyBorder="1" applyAlignment="1">
      <alignment vertical="center" wrapText="1"/>
    </xf>
    <xf numFmtId="9" fontId="1" fillId="0" borderId="1" xfId="0" applyNumberFormat="1" applyFont="1" applyBorder="1" applyAlignment="1">
      <alignment horizontal="center" vertical="center" wrapText="1"/>
    </xf>
    <xf numFmtId="0" fontId="6" fillId="3" borderId="1" xfId="0" applyFont="1" applyFill="1" applyBorder="1" applyAlignment="1">
      <alignment horizontal="center" wrapText="1"/>
    </xf>
    <xf numFmtId="0" fontId="10" fillId="3" borderId="1" xfId="0" applyFont="1" applyFill="1" applyBorder="1" applyAlignment="1">
      <alignment horizontal="center" wrapText="1"/>
    </xf>
    <xf numFmtId="0" fontId="8" fillId="2" borderId="1" xfId="0" applyFont="1" applyFill="1" applyBorder="1" applyAlignment="1">
      <alignment horizontal="center" wrapText="1"/>
    </xf>
    <xf numFmtId="164" fontId="1" fillId="0" borderId="1" xfId="0" applyNumberFormat="1" applyFont="1" applyBorder="1" applyAlignment="1">
      <alignment horizontal="center" vertical="center" wrapText="1"/>
    </xf>
    <xf numFmtId="10" fontId="7" fillId="3" borderId="1" xfId="0" applyNumberFormat="1" applyFont="1" applyFill="1" applyBorder="1" applyAlignment="1">
      <alignment horizontal="center" wrapText="1"/>
    </xf>
    <xf numFmtId="0" fontId="1" fillId="9" borderId="1" xfId="0" applyFont="1" applyFill="1" applyBorder="1" applyAlignment="1">
      <alignment horizontal="justify" vertical="center" wrapText="1"/>
    </xf>
    <xf numFmtId="164" fontId="1" fillId="9" borderId="1" xfId="0" applyNumberFormat="1" applyFont="1" applyFill="1" applyBorder="1" applyAlignment="1">
      <alignment horizontal="center" vertical="center" wrapText="1"/>
    </xf>
    <xf numFmtId="10" fontId="1" fillId="9" borderId="1" xfId="1"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5" fillId="9" borderId="1" xfId="0" applyFont="1" applyFill="1" applyBorder="1" applyAlignment="1">
      <alignment horizontal="justify" vertical="center" wrapText="1"/>
    </xf>
    <xf numFmtId="0" fontId="1" fillId="9" borderId="1" xfId="0" applyFont="1" applyFill="1" applyBorder="1" applyAlignment="1">
      <alignment horizontal="justify" vertical="center" wrapText="1"/>
    </xf>
    <xf numFmtId="0" fontId="1" fillId="9" borderId="2" xfId="0" applyFont="1" applyFill="1" applyBorder="1" applyAlignment="1">
      <alignment horizontal="left" vertical="center" wrapText="1"/>
    </xf>
    <xf numFmtId="0" fontId="1" fillId="9" borderId="4" xfId="0" applyFont="1" applyFill="1" applyBorder="1" applyAlignment="1">
      <alignment horizontal="left" vertical="center" wrapText="1"/>
    </xf>
    <xf numFmtId="0" fontId="1" fillId="9" borderId="3" xfId="0" applyFont="1" applyFill="1" applyBorder="1" applyAlignment="1">
      <alignment horizontal="left" vertical="center" wrapText="1"/>
    </xf>
    <xf numFmtId="0" fontId="13"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9" borderId="7"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1" xfId="0" applyFont="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7" borderId="11"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1" fillId="0" borderId="1" xfId="0" applyFont="1" applyFill="1" applyBorder="1" applyAlignment="1">
      <alignment horizontal="justify"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Q30"/>
  <sheetViews>
    <sheetView tabSelected="1" topLeftCell="S8" zoomScale="70" zoomScaleNormal="70" workbookViewId="0">
      <selection activeCell="AM15" sqref="AM15"/>
    </sheetView>
  </sheetViews>
  <sheetFormatPr defaultColWidth="10.85546875" defaultRowHeight="15"/>
  <cols>
    <col min="1" max="1" width="4.140625" style="1" customWidth="1"/>
    <col min="2" max="2" width="25.5703125" style="1" customWidth="1"/>
    <col min="3" max="3" width="8.140625" style="1" customWidth="1"/>
    <col min="4" max="4" width="44.28515625" style="1" bestFit="1" customWidth="1"/>
    <col min="5" max="5" width="10.85546875" style="1" customWidth="1"/>
    <col min="6" max="6" width="24.42578125" style="1" customWidth="1"/>
    <col min="7" max="7" width="34" style="1" customWidth="1"/>
    <col min="8" max="8" width="10" style="1" customWidth="1"/>
    <col min="9" max="9" width="21.140625" style="1" bestFit="1" customWidth="1"/>
    <col min="10" max="10" width="15.85546875" style="1" customWidth="1"/>
    <col min="11" max="14" width="7.28515625" style="1" customWidth="1"/>
    <col min="15" max="15" width="22.5703125" style="1" customWidth="1"/>
    <col min="16" max="16" width="17.85546875" style="1" customWidth="1"/>
    <col min="17" max="17" width="19.7109375" style="1" customWidth="1"/>
    <col min="18" max="18" width="21.7109375" style="1" customWidth="1"/>
    <col min="19" max="19" width="25.42578125" style="1" customWidth="1"/>
    <col min="20" max="22" width="16.5703125" style="41" hidden="1" customWidth="1"/>
    <col min="23" max="23" width="40.28515625" style="1" hidden="1" customWidth="1"/>
    <col min="24" max="27" width="16.5703125" style="1" hidden="1" customWidth="1"/>
    <col min="28" max="28" width="33.42578125" style="1" hidden="1" customWidth="1"/>
    <col min="29" max="32" width="16.5703125" style="1" hidden="1" customWidth="1"/>
    <col min="33" max="33" width="43.7109375" style="1" hidden="1" customWidth="1"/>
    <col min="34" max="34" width="16.5703125" style="1" hidden="1" customWidth="1"/>
    <col min="35" max="36" width="22" style="1" customWidth="1"/>
    <col min="37" max="37" width="16.5703125" style="1" customWidth="1"/>
    <col min="38" max="38" width="34.85546875" style="1" customWidth="1"/>
    <col min="39" max="39" width="16.5703125" style="1" customWidth="1"/>
    <col min="40" max="41" width="16.5703125" style="41" customWidth="1"/>
    <col min="42" max="42" width="21.5703125" style="41" customWidth="1"/>
    <col min="43" max="43" width="39.42578125" style="1" customWidth="1"/>
    <col min="44" max="16384" width="10.85546875" style="1"/>
  </cols>
  <sheetData>
    <row r="1" spans="1:43" s="28" customFormat="1" ht="70.5" customHeight="1">
      <c r="A1" s="100" t="s">
        <v>0</v>
      </c>
      <c r="B1" s="101"/>
      <c r="C1" s="101"/>
      <c r="D1" s="101"/>
      <c r="E1" s="101"/>
      <c r="F1" s="101"/>
      <c r="G1" s="101"/>
      <c r="H1" s="101"/>
      <c r="I1" s="101"/>
      <c r="J1" s="101"/>
      <c r="K1" s="102" t="s">
        <v>1</v>
      </c>
      <c r="L1" s="102"/>
      <c r="M1" s="102"/>
      <c r="N1" s="102"/>
      <c r="O1" s="102"/>
      <c r="T1" s="35"/>
      <c r="U1" s="35"/>
      <c r="V1" s="35"/>
      <c r="AN1" s="35"/>
      <c r="AO1" s="35"/>
      <c r="AP1" s="35"/>
    </row>
    <row r="2" spans="1:43" s="30" customFormat="1" ht="23.45" customHeight="1">
      <c r="A2" s="104" t="s">
        <v>2</v>
      </c>
      <c r="B2" s="105"/>
      <c r="C2" s="105"/>
      <c r="D2" s="105"/>
      <c r="E2" s="105"/>
      <c r="F2" s="105"/>
      <c r="G2" s="105"/>
      <c r="H2" s="105"/>
      <c r="I2" s="105"/>
      <c r="J2" s="105"/>
      <c r="K2" s="29"/>
      <c r="L2" s="29"/>
      <c r="M2" s="29"/>
      <c r="N2" s="29"/>
      <c r="O2" s="29"/>
      <c r="T2" s="36"/>
      <c r="U2" s="36"/>
      <c r="V2" s="36"/>
      <c r="AN2" s="36"/>
      <c r="AO2" s="36"/>
      <c r="AP2" s="36"/>
    </row>
    <row r="3" spans="1:43" s="28" customFormat="1">
      <c r="T3" s="35"/>
      <c r="U3" s="35"/>
      <c r="V3" s="35"/>
      <c r="AN3" s="35"/>
      <c r="AO3" s="35"/>
      <c r="AP3" s="35"/>
    </row>
    <row r="4" spans="1:43" s="28" customFormat="1" ht="29.1" customHeight="1">
      <c r="A4" s="106" t="s">
        <v>3</v>
      </c>
      <c r="B4" s="107"/>
      <c r="C4" s="112" t="s">
        <v>4</v>
      </c>
      <c r="D4" s="113"/>
      <c r="E4" s="92" t="s">
        <v>5</v>
      </c>
      <c r="F4" s="93"/>
      <c r="G4" s="93"/>
      <c r="H4" s="93"/>
      <c r="I4" s="93"/>
      <c r="J4" s="94"/>
      <c r="T4" s="35"/>
      <c r="U4" s="35"/>
      <c r="V4" s="35"/>
      <c r="AN4" s="35"/>
      <c r="AO4" s="35"/>
      <c r="AP4" s="35"/>
    </row>
    <row r="5" spans="1:43" s="28" customFormat="1" ht="15" customHeight="1">
      <c r="A5" s="108"/>
      <c r="B5" s="109"/>
      <c r="C5" s="114"/>
      <c r="D5" s="115"/>
      <c r="E5" s="2" t="s">
        <v>6</v>
      </c>
      <c r="F5" s="2" t="s">
        <v>7</v>
      </c>
      <c r="G5" s="92" t="s">
        <v>8</v>
      </c>
      <c r="H5" s="93"/>
      <c r="I5" s="93"/>
      <c r="J5" s="94"/>
      <c r="T5" s="35"/>
      <c r="U5" s="35"/>
      <c r="V5" s="35"/>
      <c r="AN5" s="35"/>
      <c r="AO5" s="35"/>
      <c r="AP5" s="35"/>
    </row>
    <row r="6" spans="1:43" s="28" customFormat="1" ht="15" customHeight="1">
      <c r="A6" s="108"/>
      <c r="B6" s="109"/>
      <c r="C6" s="114"/>
      <c r="D6" s="115"/>
      <c r="E6" s="17">
        <v>1</v>
      </c>
      <c r="F6" s="17" t="s">
        <v>9</v>
      </c>
      <c r="G6" s="95" t="s">
        <v>10</v>
      </c>
      <c r="H6" s="96"/>
      <c r="I6" s="96"/>
      <c r="J6" s="96"/>
      <c r="T6" s="35"/>
      <c r="U6" s="35"/>
      <c r="V6" s="35"/>
      <c r="AN6" s="35"/>
      <c r="AO6" s="35"/>
      <c r="AP6" s="35"/>
    </row>
    <row r="7" spans="1:43" s="28" customFormat="1" ht="46.5" customHeight="1">
      <c r="A7" s="108"/>
      <c r="B7" s="109"/>
      <c r="C7" s="114"/>
      <c r="D7" s="115"/>
      <c r="E7" s="31">
        <v>2</v>
      </c>
      <c r="F7" s="33" t="s">
        <v>11</v>
      </c>
      <c r="G7" s="96" t="s">
        <v>12</v>
      </c>
      <c r="H7" s="96"/>
      <c r="I7" s="96"/>
      <c r="J7" s="96"/>
      <c r="T7" s="35"/>
      <c r="U7" s="35"/>
      <c r="V7" s="35"/>
      <c r="AN7" s="35"/>
      <c r="AO7" s="35"/>
      <c r="AP7" s="35"/>
    </row>
    <row r="8" spans="1:43" s="28" customFormat="1" ht="46.5" customHeight="1">
      <c r="A8" s="108"/>
      <c r="B8" s="109"/>
      <c r="C8" s="114"/>
      <c r="D8" s="115"/>
      <c r="E8" s="31">
        <v>3</v>
      </c>
      <c r="F8" s="31" t="s">
        <v>13</v>
      </c>
      <c r="G8" s="97" t="s">
        <v>14</v>
      </c>
      <c r="H8" s="98"/>
      <c r="I8" s="98"/>
      <c r="J8" s="99"/>
      <c r="T8" s="35"/>
      <c r="U8" s="35"/>
      <c r="V8" s="35"/>
      <c r="AN8" s="35"/>
      <c r="AO8" s="35"/>
      <c r="AP8" s="35"/>
    </row>
    <row r="9" spans="1:43" s="28" customFormat="1" ht="46.5" customHeight="1">
      <c r="A9" s="108"/>
      <c r="B9" s="109"/>
      <c r="C9" s="114"/>
      <c r="D9" s="115"/>
      <c r="E9" s="31">
        <v>4</v>
      </c>
      <c r="F9" s="31" t="s">
        <v>15</v>
      </c>
      <c r="G9" s="97" t="s">
        <v>16</v>
      </c>
      <c r="H9" s="98"/>
      <c r="I9" s="98"/>
      <c r="J9" s="99"/>
      <c r="T9" s="35"/>
      <c r="U9" s="35"/>
      <c r="V9" s="35"/>
      <c r="AN9" s="35"/>
      <c r="AO9" s="35"/>
      <c r="AP9" s="35"/>
    </row>
    <row r="10" spans="1:43" s="28" customFormat="1" ht="39" customHeight="1">
      <c r="A10" s="110"/>
      <c r="B10" s="111"/>
      <c r="C10" s="116"/>
      <c r="D10" s="117"/>
      <c r="E10" s="31">
        <v>5</v>
      </c>
      <c r="F10" s="31" t="s">
        <v>17</v>
      </c>
      <c r="G10" s="97" t="s">
        <v>18</v>
      </c>
      <c r="H10" s="98"/>
      <c r="I10" s="98"/>
      <c r="J10" s="99"/>
      <c r="T10" s="35"/>
      <c r="U10" s="35"/>
      <c r="V10" s="35"/>
      <c r="AN10" s="35"/>
      <c r="AO10" s="35"/>
      <c r="AP10" s="35"/>
    </row>
    <row r="11" spans="1:43" s="28" customFormat="1">
      <c r="T11" s="35"/>
      <c r="U11" s="35"/>
      <c r="V11" s="35"/>
      <c r="AN11" s="35"/>
      <c r="AO11" s="35"/>
      <c r="AP11" s="35"/>
    </row>
    <row r="12" spans="1:43" ht="14.45" customHeight="1">
      <c r="A12" s="91" t="s">
        <v>19</v>
      </c>
      <c r="B12" s="91"/>
      <c r="C12" s="91" t="s">
        <v>20</v>
      </c>
      <c r="D12" s="91"/>
      <c r="E12" s="91"/>
      <c r="F12" s="103" t="s">
        <v>21</v>
      </c>
      <c r="G12" s="103"/>
      <c r="H12" s="103"/>
      <c r="I12" s="103"/>
      <c r="J12" s="103"/>
      <c r="K12" s="103"/>
      <c r="L12" s="103"/>
      <c r="M12" s="103"/>
      <c r="N12" s="103"/>
      <c r="O12" s="103"/>
      <c r="P12" s="103"/>
      <c r="Q12" s="91" t="s">
        <v>22</v>
      </c>
      <c r="R12" s="91"/>
      <c r="S12" s="91"/>
      <c r="T12" s="118" t="s">
        <v>23</v>
      </c>
      <c r="U12" s="119"/>
      <c r="V12" s="119"/>
      <c r="W12" s="119"/>
      <c r="X12" s="120"/>
      <c r="Y12" s="124" t="s">
        <v>24</v>
      </c>
      <c r="Z12" s="125"/>
      <c r="AA12" s="125"/>
      <c r="AB12" s="125"/>
      <c r="AC12" s="126"/>
      <c r="AD12" s="130" t="s">
        <v>25</v>
      </c>
      <c r="AE12" s="131"/>
      <c r="AF12" s="131"/>
      <c r="AG12" s="131"/>
      <c r="AH12" s="132"/>
      <c r="AI12" s="136" t="s">
        <v>26</v>
      </c>
      <c r="AJ12" s="137"/>
      <c r="AK12" s="137"/>
      <c r="AL12" s="137"/>
      <c r="AM12" s="138"/>
      <c r="AN12" s="142" t="s">
        <v>27</v>
      </c>
      <c r="AO12" s="143"/>
      <c r="AP12" s="143"/>
      <c r="AQ12" s="144"/>
    </row>
    <row r="13" spans="1:43" ht="14.45" customHeight="1">
      <c r="A13" s="91"/>
      <c r="B13" s="91"/>
      <c r="C13" s="91"/>
      <c r="D13" s="91"/>
      <c r="E13" s="91"/>
      <c r="F13" s="103"/>
      <c r="G13" s="103"/>
      <c r="H13" s="103"/>
      <c r="I13" s="103"/>
      <c r="J13" s="103"/>
      <c r="K13" s="103"/>
      <c r="L13" s="103"/>
      <c r="M13" s="103"/>
      <c r="N13" s="103"/>
      <c r="O13" s="103"/>
      <c r="P13" s="103"/>
      <c r="Q13" s="91"/>
      <c r="R13" s="91"/>
      <c r="S13" s="91"/>
      <c r="T13" s="121"/>
      <c r="U13" s="122"/>
      <c r="V13" s="122"/>
      <c r="W13" s="122"/>
      <c r="X13" s="123"/>
      <c r="Y13" s="127"/>
      <c r="Z13" s="128"/>
      <c r="AA13" s="128"/>
      <c r="AB13" s="128"/>
      <c r="AC13" s="129"/>
      <c r="AD13" s="133"/>
      <c r="AE13" s="134"/>
      <c r="AF13" s="134"/>
      <c r="AG13" s="134"/>
      <c r="AH13" s="135"/>
      <c r="AI13" s="139"/>
      <c r="AJ13" s="140"/>
      <c r="AK13" s="140"/>
      <c r="AL13" s="140"/>
      <c r="AM13" s="141"/>
      <c r="AN13" s="145"/>
      <c r="AO13" s="146"/>
      <c r="AP13" s="146"/>
      <c r="AQ13" s="147"/>
    </row>
    <row r="14" spans="1:43" ht="45">
      <c r="A14" s="2" t="s">
        <v>28</v>
      </c>
      <c r="B14" s="2" t="s">
        <v>29</v>
      </c>
      <c r="C14" s="2" t="s">
        <v>30</v>
      </c>
      <c r="D14" s="2" t="s">
        <v>31</v>
      </c>
      <c r="E14" s="2" t="s">
        <v>32</v>
      </c>
      <c r="F14" s="15" t="s">
        <v>33</v>
      </c>
      <c r="G14" s="15" t="s">
        <v>34</v>
      </c>
      <c r="H14" s="15" t="s">
        <v>35</v>
      </c>
      <c r="I14" s="15" t="s">
        <v>36</v>
      </c>
      <c r="J14" s="15" t="s">
        <v>37</v>
      </c>
      <c r="K14" s="15" t="s">
        <v>38</v>
      </c>
      <c r="L14" s="15" t="s">
        <v>39</v>
      </c>
      <c r="M14" s="15" t="s">
        <v>40</v>
      </c>
      <c r="N14" s="15" t="s">
        <v>41</v>
      </c>
      <c r="O14" s="15" t="s">
        <v>42</v>
      </c>
      <c r="P14" s="15" t="s">
        <v>43</v>
      </c>
      <c r="Q14" s="2" t="s">
        <v>44</v>
      </c>
      <c r="R14" s="2" t="s">
        <v>45</v>
      </c>
      <c r="S14" s="2" t="s">
        <v>46</v>
      </c>
      <c r="T14" s="3" t="s">
        <v>47</v>
      </c>
      <c r="U14" s="3" t="s">
        <v>48</v>
      </c>
      <c r="V14" s="3" t="s">
        <v>49</v>
      </c>
      <c r="W14" s="3" t="s">
        <v>50</v>
      </c>
      <c r="X14" s="3" t="s">
        <v>51</v>
      </c>
      <c r="Y14" s="18" t="s">
        <v>47</v>
      </c>
      <c r="Z14" s="18" t="s">
        <v>48</v>
      </c>
      <c r="AA14" s="18" t="s">
        <v>49</v>
      </c>
      <c r="AB14" s="18" t="s">
        <v>50</v>
      </c>
      <c r="AC14" s="18" t="s">
        <v>51</v>
      </c>
      <c r="AD14" s="19" t="s">
        <v>47</v>
      </c>
      <c r="AE14" s="19" t="s">
        <v>48</v>
      </c>
      <c r="AF14" s="19" t="s">
        <v>49</v>
      </c>
      <c r="AG14" s="19" t="s">
        <v>50</v>
      </c>
      <c r="AH14" s="19" t="s">
        <v>51</v>
      </c>
      <c r="AI14" s="20" t="s">
        <v>47</v>
      </c>
      <c r="AJ14" s="20" t="s">
        <v>48</v>
      </c>
      <c r="AK14" s="20" t="s">
        <v>49</v>
      </c>
      <c r="AL14" s="20" t="s">
        <v>50</v>
      </c>
      <c r="AM14" s="20" t="s">
        <v>51</v>
      </c>
      <c r="AN14" s="4" t="s">
        <v>47</v>
      </c>
      <c r="AO14" s="4" t="s">
        <v>48</v>
      </c>
      <c r="AP14" s="4" t="s">
        <v>49</v>
      </c>
      <c r="AQ14" s="4" t="s">
        <v>50</v>
      </c>
    </row>
    <row r="15" spans="1:43" s="24" customFormat="1" ht="282.75">
      <c r="A15" s="17">
        <v>7</v>
      </c>
      <c r="B15" s="32" t="s">
        <v>52</v>
      </c>
      <c r="C15" s="21" t="s">
        <v>53</v>
      </c>
      <c r="D15" s="26" t="s">
        <v>54</v>
      </c>
      <c r="E15" s="16" t="s">
        <v>55</v>
      </c>
      <c r="F15" s="26" t="s">
        <v>56</v>
      </c>
      <c r="G15" s="26" t="s">
        <v>57</v>
      </c>
      <c r="H15" s="25">
        <v>1</v>
      </c>
      <c r="I15" s="16" t="s">
        <v>58</v>
      </c>
      <c r="J15" s="26" t="s">
        <v>59</v>
      </c>
      <c r="K15" s="82">
        <v>1</v>
      </c>
      <c r="L15" s="82">
        <v>1</v>
      </c>
      <c r="M15" s="82">
        <v>1</v>
      </c>
      <c r="N15" s="82">
        <v>1</v>
      </c>
      <c r="O15" s="82">
        <v>1</v>
      </c>
      <c r="P15" s="17" t="s">
        <v>60</v>
      </c>
      <c r="Q15" s="32" t="s">
        <v>61</v>
      </c>
      <c r="R15" s="26" t="s">
        <v>62</v>
      </c>
      <c r="S15" s="26" t="s">
        <v>63</v>
      </c>
      <c r="T15" s="37">
        <f>K15</f>
        <v>1</v>
      </c>
      <c r="U15" s="37">
        <f t="shared" ref="U15:U19" si="0">L15</f>
        <v>1</v>
      </c>
      <c r="V15" s="43">
        <f t="shared" ref="V15:V18" si="1">IF(U15/T15&gt;100%,100%,U15/T15)</f>
        <v>1</v>
      </c>
      <c r="W15" s="16" t="s">
        <v>64</v>
      </c>
      <c r="X15" s="16" t="s">
        <v>65</v>
      </c>
      <c r="Y15" s="67">
        <f t="shared" ref="Y15:Y19" si="2">L15</f>
        <v>1</v>
      </c>
      <c r="Z15" s="71">
        <v>1</v>
      </c>
      <c r="AA15" s="68">
        <f>IF(Z15/Y15&gt;100%,100%,Z15/Y15)</f>
        <v>1</v>
      </c>
      <c r="AB15" s="16" t="s">
        <v>66</v>
      </c>
      <c r="AC15" s="16" t="s">
        <v>67</v>
      </c>
      <c r="AD15" s="67">
        <f t="shared" ref="AD15:AD19" si="3">M15</f>
        <v>1</v>
      </c>
      <c r="AE15" s="71">
        <v>1</v>
      </c>
      <c r="AF15" s="68">
        <f>IF(AE15/AD15&gt;100%,100%,AE15/AD15)</f>
        <v>1</v>
      </c>
      <c r="AG15" s="16" t="s">
        <v>68</v>
      </c>
      <c r="AH15" s="16" t="s">
        <v>69</v>
      </c>
      <c r="AI15" s="42">
        <f t="shared" ref="AI15:AI19" si="4">N15</f>
        <v>1</v>
      </c>
      <c r="AJ15" s="89">
        <v>0</v>
      </c>
      <c r="AK15" s="90">
        <f>IF(AJ15/AI15&gt;100%,100%,AJ15/AI15)</f>
        <v>0</v>
      </c>
      <c r="AL15" s="88" t="s">
        <v>70</v>
      </c>
      <c r="AM15" s="88" t="s">
        <v>71</v>
      </c>
      <c r="AN15" s="42">
        <v>1</v>
      </c>
      <c r="AO15" s="80">
        <f>AVERAGE(U15,Z15,AE15,AJ15)</f>
        <v>0.75</v>
      </c>
      <c r="AP15" s="75">
        <f t="shared" ref="AP15:AP19" si="5">IF(AO15/AN15&gt;100%,100%,AO15/AN15)</f>
        <v>0.75</v>
      </c>
      <c r="AQ15" s="148" t="s">
        <v>72</v>
      </c>
    </row>
    <row r="16" spans="1:43" s="24" customFormat="1" ht="399">
      <c r="A16" s="17">
        <v>7</v>
      </c>
      <c r="B16" s="32" t="s">
        <v>52</v>
      </c>
      <c r="C16" s="21" t="s">
        <v>73</v>
      </c>
      <c r="D16" s="26" t="s">
        <v>74</v>
      </c>
      <c r="E16" s="16" t="s">
        <v>55</v>
      </c>
      <c r="F16" s="26" t="s">
        <v>75</v>
      </c>
      <c r="G16" s="26" t="s">
        <v>76</v>
      </c>
      <c r="H16" s="25">
        <v>1</v>
      </c>
      <c r="I16" s="16" t="s">
        <v>58</v>
      </c>
      <c r="J16" s="26" t="s">
        <v>77</v>
      </c>
      <c r="K16" s="82">
        <v>1</v>
      </c>
      <c r="L16" s="82">
        <v>1</v>
      </c>
      <c r="M16" s="82">
        <v>1</v>
      </c>
      <c r="N16" s="82">
        <v>1</v>
      </c>
      <c r="O16" s="82">
        <v>1</v>
      </c>
      <c r="P16" s="17" t="s">
        <v>60</v>
      </c>
      <c r="Q16" s="32" t="s">
        <v>78</v>
      </c>
      <c r="R16" s="26" t="s">
        <v>79</v>
      </c>
      <c r="S16" s="26" t="s">
        <v>80</v>
      </c>
      <c r="T16" s="37">
        <f t="shared" ref="T16:T19" si="6">K16</f>
        <v>1</v>
      </c>
      <c r="U16" s="37">
        <f t="shared" si="0"/>
        <v>1</v>
      </c>
      <c r="V16" s="43">
        <f t="shared" si="1"/>
        <v>1</v>
      </c>
      <c r="W16" s="34" t="s">
        <v>81</v>
      </c>
      <c r="X16" s="16" t="s">
        <v>65</v>
      </c>
      <c r="Y16" s="67">
        <f t="shared" si="2"/>
        <v>1</v>
      </c>
      <c r="Z16" s="71">
        <v>1</v>
      </c>
      <c r="AA16" s="70">
        <f t="shared" ref="AA16:AA19" si="7">IF(Z16/Y16&gt;100%,100%,Z16/Y16)</f>
        <v>1</v>
      </c>
      <c r="AB16" s="16" t="s">
        <v>82</v>
      </c>
      <c r="AC16" s="16" t="s">
        <v>83</v>
      </c>
      <c r="AD16" s="67">
        <f t="shared" si="3"/>
        <v>1</v>
      </c>
      <c r="AE16" s="71">
        <v>1</v>
      </c>
      <c r="AF16" s="68">
        <f t="shared" ref="AF16:AF19" si="8">IF(AE16/AD16&gt;100%,100%,AE16/AD16)</f>
        <v>1</v>
      </c>
      <c r="AG16" s="16" t="s">
        <v>84</v>
      </c>
      <c r="AH16" s="16" t="s">
        <v>85</v>
      </c>
      <c r="AI16" s="42">
        <f t="shared" si="4"/>
        <v>1</v>
      </c>
      <c r="AJ16" s="86">
        <v>1</v>
      </c>
      <c r="AK16" s="75">
        <f t="shared" ref="AK16:AK19" si="9">IF(AJ16/AI16&gt;100%,100%,AJ16/AI16)</f>
        <v>1</v>
      </c>
      <c r="AL16" s="16" t="s">
        <v>86</v>
      </c>
      <c r="AM16" s="16" t="s">
        <v>87</v>
      </c>
      <c r="AN16" s="42">
        <v>1</v>
      </c>
      <c r="AO16" s="80">
        <f>AVERAGE(U16,Z16,AE16,AJ16)</f>
        <v>1</v>
      </c>
      <c r="AP16" s="75">
        <f t="shared" si="5"/>
        <v>1</v>
      </c>
      <c r="AQ16" s="16" t="s">
        <v>88</v>
      </c>
    </row>
    <row r="17" spans="1:43" s="24" customFormat="1" ht="409.6">
      <c r="A17" s="17">
        <v>7</v>
      </c>
      <c r="B17" s="32" t="s">
        <v>52</v>
      </c>
      <c r="C17" s="21" t="s">
        <v>89</v>
      </c>
      <c r="D17" s="26" t="s">
        <v>90</v>
      </c>
      <c r="E17" s="16" t="s">
        <v>55</v>
      </c>
      <c r="F17" s="26" t="s">
        <v>91</v>
      </c>
      <c r="G17" s="26" t="s">
        <v>92</v>
      </c>
      <c r="H17" s="25">
        <v>1</v>
      </c>
      <c r="I17" s="16" t="s">
        <v>58</v>
      </c>
      <c r="J17" s="26" t="s">
        <v>93</v>
      </c>
      <c r="K17" s="82">
        <v>1</v>
      </c>
      <c r="L17" s="82">
        <v>1</v>
      </c>
      <c r="M17" s="82">
        <v>1</v>
      </c>
      <c r="N17" s="82">
        <v>1</v>
      </c>
      <c r="O17" s="82">
        <v>1</v>
      </c>
      <c r="P17" s="17" t="s">
        <v>60</v>
      </c>
      <c r="Q17" s="32" t="s">
        <v>94</v>
      </c>
      <c r="R17" s="26" t="s">
        <v>95</v>
      </c>
      <c r="S17" s="26" t="s">
        <v>96</v>
      </c>
      <c r="T17" s="37">
        <f t="shared" si="6"/>
        <v>1</v>
      </c>
      <c r="U17" s="37">
        <f t="shared" si="0"/>
        <v>1</v>
      </c>
      <c r="V17" s="43">
        <f t="shared" si="1"/>
        <v>1</v>
      </c>
      <c r="W17" s="16" t="s">
        <v>97</v>
      </c>
      <c r="X17" s="16" t="s">
        <v>98</v>
      </c>
      <c r="Y17" s="67">
        <f t="shared" si="2"/>
        <v>1</v>
      </c>
      <c r="Z17" s="71">
        <v>1</v>
      </c>
      <c r="AA17" s="68">
        <f t="shared" si="7"/>
        <v>1</v>
      </c>
      <c r="AB17" s="16" t="s">
        <v>99</v>
      </c>
      <c r="AC17" s="16" t="s">
        <v>100</v>
      </c>
      <c r="AD17" s="67">
        <f t="shared" si="3"/>
        <v>1</v>
      </c>
      <c r="AE17" s="71">
        <v>1</v>
      </c>
      <c r="AF17" s="68">
        <f t="shared" si="8"/>
        <v>1</v>
      </c>
      <c r="AG17" s="16" t="s">
        <v>101</v>
      </c>
      <c r="AH17" s="16" t="s">
        <v>102</v>
      </c>
      <c r="AI17" s="42">
        <f t="shared" si="4"/>
        <v>1</v>
      </c>
      <c r="AJ17" s="86">
        <v>1</v>
      </c>
      <c r="AK17" s="75">
        <f t="shared" si="9"/>
        <v>1</v>
      </c>
      <c r="AL17" s="16" t="s">
        <v>103</v>
      </c>
      <c r="AM17" s="16" t="s">
        <v>104</v>
      </c>
      <c r="AN17" s="42">
        <f t="shared" ref="AN17:AN19" si="10">O17</f>
        <v>1</v>
      </c>
      <c r="AO17" s="80">
        <f t="shared" ref="AO17:AO19" si="11">AVERAGE(U17,Z17,AE17,AJ17)</f>
        <v>1</v>
      </c>
      <c r="AP17" s="75">
        <f t="shared" si="5"/>
        <v>1</v>
      </c>
      <c r="AQ17" s="16" t="s">
        <v>88</v>
      </c>
    </row>
    <row r="18" spans="1:43" s="24" customFormat="1" ht="409.6">
      <c r="A18" s="17">
        <v>7</v>
      </c>
      <c r="B18" s="32" t="s">
        <v>52</v>
      </c>
      <c r="C18" s="21" t="s">
        <v>105</v>
      </c>
      <c r="D18" s="26" t="s">
        <v>106</v>
      </c>
      <c r="E18" s="16" t="s">
        <v>55</v>
      </c>
      <c r="F18" s="26" t="s">
        <v>107</v>
      </c>
      <c r="G18" s="26" t="s">
        <v>108</v>
      </c>
      <c r="H18" s="25">
        <v>1</v>
      </c>
      <c r="I18" s="16" t="s">
        <v>58</v>
      </c>
      <c r="J18" s="26" t="s">
        <v>109</v>
      </c>
      <c r="K18" s="82">
        <v>1</v>
      </c>
      <c r="L18" s="82">
        <v>1</v>
      </c>
      <c r="M18" s="82">
        <v>1</v>
      </c>
      <c r="N18" s="82">
        <v>1</v>
      </c>
      <c r="O18" s="82">
        <v>1</v>
      </c>
      <c r="P18" s="17" t="s">
        <v>60</v>
      </c>
      <c r="Q18" s="32" t="s">
        <v>110</v>
      </c>
      <c r="R18" s="26" t="s">
        <v>111</v>
      </c>
      <c r="S18" s="26" t="s">
        <v>112</v>
      </c>
      <c r="T18" s="37">
        <f t="shared" si="6"/>
        <v>1</v>
      </c>
      <c r="U18" s="37">
        <f t="shared" si="0"/>
        <v>1</v>
      </c>
      <c r="V18" s="43">
        <f t="shared" si="1"/>
        <v>1</v>
      </c>
      <c r="W18" s="34" t="s">
        <v>113</v>
      </c>
      <c r="X18" s="32" t="s">
        <v>110</v>
      </c>
      <c r="Y18" s="67">
        <f t="shared" si="2"/>
        <v>1</v>
      </c>
      <c r="Z18" s="71">
        <v>1</v>
      </c>
      <c r="AA18" s="68">
        <f t="shared" si="7"/>
        <v>1</v>
      </c>
      <c r="AB18" s="16" t="s">
        <v>114</v>
      </c>
      <c r="AC18" s="16" t="s">
        <v>115</v>
      </c>
      <c r="AD18" s="67">
        <f t="shared" si="3"/>
        <v>1</v>
      </c>
      <c r="AE18" s="71">
        <v>1</v>
      </c>
      <c r="AF18" s="68">
        <f t="shared" si="8"/>
        <v>1</v>
      </c>
      <c r="AG18" s="16" t="s">
        <v>116</v>
      </c>
      <c r="AH18" s="16" t="s">
        <v>117</v>
      </c>
      <c r="AI18" s="42">
        <f t="shared" si="4"/>
        <v>1</v>
      </c>
      <c r="AJ18" s="86">
        <v>1</v>
      </c>
      <c r="AK18" s="75">
        <f t="shared" si="9"/>
        <v>1</v>
      </c>
      <c r="AL18" s="79" t="s">
        <v>118</v>
      </c>
      <c r="AM18" s="81" t="s">
        <v>119</v>
      </c>
      <c r="AN18" s="42">
        <f t="shared" si="10"/>
        <v>1</v>
      </c>
      <c r="AO18" s="80">
        <f t="shared" si="11"/>
        <v>1</v>
      </c>
      <c r="AP18" s="75">
        <f t="shared" si="5"/>
        <v>1</v>
      </c>
      <c r="AQ18" s="16" t="s">
        <v>88</v>
      </c>
    </row>
    <row r="19" spans="1:43" s="24" customFormat="1" ht="232.5">
      <c r="A19" s="17">
        <v>7</v>
      </c>
      <c r="B19" s="32" t="s">
        <v>52</v>
      </c>
      <c r="C19" s="21" t="s">
        <v>120</v>
      </c>
      <c r="D19" s="16" t="s">
        <v>121</v>
      </c>
      <c r="E19" s="16" t="s">
        <v>55</v>
      </c>
      <c r="F19" s="16" t="s">
        <v>122</v>
      </c>
      <c r="G19" s="16" t="s">
        <v>123</v>
      </c>
      <c r="H19" s="25">
        <v>0</v>
      </c>
      <c r="I19" s="16" t="s">
        <v>58</v>
      </c>
      <c r="J19" s="16" t="s">
        <v>124</v>
      </c>
      <c r="K19" s="82">
        <v>1</v>
      </c>
      <c r="L19" s="82">
        <v>1</v>
      </c>
      <c r="M19" s="82">
        <v>1</v>
      </c>
      <c r="N19" s="82">
        <v>1</v>
      </c>
      <c r="O19" s="82">
        <v>1</v>
      </c>
      <c r="P19" s="17" t="s">
        <v>60</v>
      </c>
      <c r="Q19" s="16" t="s">
        <v>125</v>
      </c>
      <c r="R19" s="16" t="s">
        <v>126</v>
      </c>
      <c r="S19" s="16" t="s">
        <v>127</v>
      </c>
      <c r="T19" s="37">
        <f t="shared" si="6"/>
        <v>1</v>
      </c>
      <c r="U19" s="37">
        <f t="shared" si="0"/>
        <v>1</v>
      </c>
      <c r="V19" s="43">
        <f t="shared" ref="V19" si="12">IF(U19/T19&gt;100%,100%,U19/T19)</f>
        <v>1</v>
      </c>
      <c r="W19" s="16" t="s">
        <v>128</v>
      </c>
      <c r="X19" s="16" t="s">
        <v>129</v>
      </c>
      <c r="Y19" s="67">
        <f t="shared" si="2"/>
        <v>1</v>
      </c>
      <c r="Z19" s="71">
        <v>1</v>
      </c>
      <c r="AA19" s="68">
        <f t="shared" si="7"/>
        <v>1</v>
      </c>
      <c r="AB19" s="16" t="s">
        <v>130</v>
      </c>
      <c r="AC19" s="16"/>
      <c r="AD19" s="67">
        <f t="shared" si="3"/>
        <v>1</v>
      </c>
      <c r="AE19" s="71">
        <v>1</v>
      </c>
      <c r="AF19" s="68">
        <f t="shared" si="8"/>
        <v>1</v>
      </c>
      <c r="AG19" s="16" t="s">
        <v>131</v>
      </c>
      <c r="AH19" s="16" t="s">
        <v>132</v>
      </c>
      <c r="AI19" s="42">
        <f t="shared" si="4"/>
        <v>1</v>
      </c>
      <c r="AJ19" s="86">
        <v>1</v>
      </c>
      <c r="AK19" s="75">
        <f t="shared" si="9"/>
        <v>1</v>
      </c>
      <c r="AL19" s="16" t="s">
        <v>133</v>
      </c>
      <c r="AM19" s="16" t="s">
        <v>134</v>
      </c>
      <c r="AN19" s="42">
        <f t="shared" si="10"/>
        <v>1</v>
      </c>
      <c r="AO19" s="80">
        <f t="shared" si="11"/>
        <v>1</v>
      </c>
      <c r="AP19" s="75">
        <f t="shared" si="5"/>
        <v>1</v>
      </c>
      <c r="AQ19" s="16" t="s">
        <v>88</v>
      </c>
    </row>
    <row r="20" spans="1:43" s="5" customFormat="1" ht="15.75">
      <c r="A20" s="10"/>
      <c r="B20" s="10"/>
      <c r="C20" s="10"/>
      <c r="D20" s="13" t="s">
        <v>135</v>
      </c>
      <c r="E20" s="10"/>
      <c r="F20" s="10"/>
      <c r="G20" s="10"/>
      <c r="H20" s="10"/>
      <c r="I20" s="10"/>
      <c r="J20" s="10"/>
      <c r="K20" s="38"/>
      <c r="L20" s="38"/>
      <c r="M20" s="38"/>
      <c r="N20" s="38"/>
      <c r="O20" s="38"/>
      <c r="P20" s="83"/>
      <c r="Q20" s="10"/>
      <c r="R20" s="10"/>
      <c r="S20" s="10"/>
      <c r="T20" s="38"/>
      <c r="U20" s="38"/>
      <c r="V20" s="44">
        <f>AVERAGE(V15:V19)*80%</f>
        <v>0.8</v>
      </c>
      <c r="W20" s="14"/>
      <c r="X20" s="14"/>
      <c r="Y20" s="14"/>
      <c r="Z20" s="14"/>
      <c r="AA20" s="72">
        <f>AVERAGE(AA15:AA19)*80%</f>
        <v>0.8</v>
      </c>
      <c r="AB20" s="14"/>
      <c r="AC20" s="14"/>
      <c r="AD20" s="14"/>
      <c r="AE20" s="14"/>
      <c r="AF20" s="72">
        <f>AVERAGE(AF15:AF19)*80%</f>
        <v>0.8</v>
      </c>
      <c r="AG20" s="14"/>
      <c r="AH20" s="14"/>
      <c r="AI20" s="38"/>
      <c r="AJ20" s="38"/>
      <c r="AK20" s="44">
        <f>AVERAGE(AK15:AK19)*80%</f>
        <v>0.64000000000000012</v>
      </c>
      <c r="AL20" s="10"/>
      <c r="AM20" s="10"/>
      <c r="AN20" s="38"/>
      <c r="AO20" s="38"/>
      <c r="AP20" s="44">
        <f>AVERAGE(AP15:AP19)*80%</f>
        <v>0.76</v>
      </c>
      <c r="AQ20" s="10"/>
    </row>
    <row r="21" spans="1:43" s="57" customFormat="1" ht="158.25" customHeight="1">
      <c r="A21" s="27">
        <v>7</v>
      </c>
      <c r="B21" s="22" t="s">
        <v>52</v>
      </c>
      <c r="C21" s="27" t="s">
        <v>136</v>
      </c>
      <c r="D21" s="23" t="s">
        <v>137</v>
      </c>
      <c r="E21" s="22" t="s">
        <v>138</v>
      </c>
      <c r="F21" s="22" t="s">
        <v>139</v>
      </c>
      <c r="G21" s="22" t="s">
        <v>140</v>
      </c>
      <c r="H21" s="47" t="s">
        <v>141</v>
      </c>
      <c r="I21" s="23" t="s">
        <v>58</v>
      </c>
      <c r="J21" s="22" t="s">
        <v>139</v>
      </c>
      <c r="K21" s="48" t="s">
        <v>142</v>
      </c>
      <c r="L21" s="48">
        <v>0.8</v>
      </c>
      <c r="M21" s="48" t="s">
        <v>142</v>
      </c>
      <c r="N21" s="48">
        <v>0.8</v>
      </c>
      <c r="O21" s="48">
        <v>0.8</v>
      </c>
      <c r="P21" s="27" t="s">
        <v>143</v>
      </c>
      <c r="Q21" s="49" t="s">
        <v>144</v>
      </c>
      <c r="R21" s="49" t="s">
        <v>145</v>
      </c>
      <c r="S21" s="49" t="s">
        <v>146</v>
      </c>
      <c r="T21" s="50" t="str">
        <f>K21</f>
        <v>No programada</v>
      </c>
      <c r="U21" s="51" t="s">
        <v>142</v>
      </c>
      <c r="V21" s="51" t="s">
        <v>142</v>
      </c>
      <c r="W21" s="52" t="s">
        <v>147</v>
      </c>
      <c r="X21" s="52" t="s">
        <v>142</v>
      </c>
      <c r="Y21" s="53">
        <f>L21</f>
        <v>0.8</v>
      </c>
      <c r="Z21" s="54">
        <v>0.43</v>
      </c>
      <c r="AA21" s="55">
        <f t="shared" ref="AA21:AA25" si="13">IF(Z21/Y21&gt;100%,100%,Z21/Y21)</f>
        <v>0.53749999999999998</v>
      </c>
      <c r="AB21" s="22" t="s">
        <v>148</v>
      </c>
      <c r="AC21" s="22" t="s">
        <v>149</v>
      </c>
      <c r="AD21" s="50" t="str">
        <f>U21</f>
        <v>No programada</v>
      </c>
      <c r="AE21" s="51" t="s">
        <v>142</v>
      </c>
      <c r="AF21" s="51" t="s">
        <v>142</v>
      </c>
      <c r="AG21" s="52" t="s">
        <v>142</v>
      </c>
      <c r="AH21" s="52" t="s">
        <v>142</v>
      </c>
      <c r="AI21" s="53">
        <f>N21</f>
        <v>0.8</v>
      </c>
      <c r="AJ21" s="50">
        <v>0.67</v>
      </c>
      <c r="AK21" s="55">
        <f t="shared" ref="AK21:AK25" si="14">IF(AJ21/AI21&gt;100%,100%,AJ21/AI21)</f>
        <v>0.83750000000000002</v>
      </c>
      <c r="AL21" s="22" t="s">
        <v>150</v>
      </c>
      <c r="AM21" s="22" t="s">
        <v>151</v>
      </c>
      <c r="AN21" s="50">
        <f>O21</f>
        <v>0.8</v>
      </c>
      <c r="AO21" s="56">
        <f>AVERAGE(Z21,AJ21)</f>
        <v>0.55000000000000004</v>
      </c>
      <c r="AP21" s="55">
        <f t="shared" ref="AP21:AP25" si="15">IF(AO21/AN21&gt;100%,100%,AO21/AN21)</f>
        <v>0.6875</v>
      </c>
      <c r="AQ21" s="52" t="s">
        <v>152</v>
      </c>
    </row>
    <row r="22" spans="1:43" s="57" customFormat="1" ht="133.5">
      <c r="A22" s="27">
        <v>7</v>
      </c>
      <c r="B22" s="22" t="s">
        <v>52</v>
      </c>
      <c r="C22" s="27" t="s">
        <v>153</v>
      </c>
      <c r="D22" s="22" t="s">
        <v>154</v>
      </c>
      <c r="E22" s="22" t="s">
        <v>138</v>
      </c>
      <c r="F22" s="22" t="s">
        <v>155</v>
      </c>
      <c r="G22" s="22" t="s">
        <v>156</v>
      </c>
      <c r="H22" s="47" t="s">
        <v>157</v>
      </c>
      <c r="I22" s="23" t="s">
        <v>158</v>
      </c>
      <c r="J22" s="22" t="s">
        <v>155</v>
      </c>
      <c r="K22" s="58">
        <v>0.2</v>
      </c>
      <c r="L22" s="58">
        <v>0.2</v>
      </c>
      <c r="M22" s="58">
        <v>0.4</v>
      </c>
      <c r="N22" s="58">
        <v>0.2</v>
      </c>
      <c r="O22" s="58">
        <v>1</v>
      </c>
      <c r="P22" s="27" t="s">
        <v>143</v>
      </c>
      <c r="Q22" s="49" t="s">
        <v>159</v>
      </c>
      <c r="R22" s="49" t="s">
        <v>160</v>
      </c>
      <c r="S22" s="49" t="s">
        <v>146</v>
      </c>
      <c r="T22" s="50">
        <f t="shared" ref="T22:T25" si="16">K22</f>
        <v>0.2</v>
      </c>
      <c r="U22" s="56">
        <v>0.2</v>
      </c>
      <c r="V22" s="55">
        <f t="shared" ref="V22:V25" si="17">IF(U22/T22&gt;100%,100%,U22/T22)</f>
        <v>1</v>
      </c>
      <c r="W22" s="45" t="s">
        <v>161</v>
      </c>
      <c r="X22" s="45" t="s">
        <v>159</v>
      </c>
      <c r="Y22" s="53">
        <f t="shared" ref="Y22:Y23" si="18">L22</f>
        <v>0.2</v>
      </c>
      <c r="Z22" s="56">
        <v>0.2</v>
      </c>
      <c r="AA22" s="55">
        <f t="shared" si="13"/>
        <v>1</v>
      </c>
      <c r="AB22" s="22" t="s">
        <v>162</v>
      </c>
      <c r="AC22" s="22" t="s">
        <v>163</v>
      </c>
      <c r="AD22" s="53">
        <f>M22</f>
        <v>0.4</v>
      </c>
      <c r="AE22" s="56">
        <v>0.4</v>
      </c>
      <c r="AF22" s="55">
        <f t="shared" ref="AF22" si="19">IF(AE22/AD22&gt;100%,100%,AE22/AD22)</f>
        <v>1</v>
      </c>
      <c r="AG22" s="22" t="s">
        <v>164</v>
      </c>
      <c r="AH22" s="22" t="s">
        <v>165</v>
      </c>
      <c r="AI22" s="53">
        <f t="shared" ref="AI22:AI23" si="20">N22</f>
        <v>0.2</v>
      </c>
      <c r="AJ22" s="50">
        <v>0.2</v>
      </c>
      <c r="AK22" s="55">
        <f t="shared" si="14"/>
        <v>1</v>
      </c>
      <c r="AL22" s="22" t="s">
        <v>166</v>
      </c>
      <c r="AM22" s="22" t="s">
        <v>165</v>
      </c>
      <c r="AN22" s="50">
        <f t="shared" ref="AN22:AN25" si="21">O22</f>
        <v>1</v>
      </c>
      <c r="AO22" s="59">
        <f>SUM(U22,Z22,AE22,AJ22)</f>
        <v>1</v>
      </c>
      <c r="AP22" s="55">
        <f t="shared" si="15"/>
        <v>1</v>
      </c>
      <c r="AQ22" s="45" t="s">
        <v>167</v>
      </c>
    </row>
    <row r="23" spans="1:43" s="57" customFormat="1" ht="133.5">
      <c r="A23" s="27">
        <v>7</v>
      </c>
      <c r="B23" s="22" t="s">
        <v>52</v>
      </c>
      <c r="C23" s="27" t="s">
        <v>168</v>
      </c>
      <c r="D23" s="22" t="s">
        <v>169</v>
      </c>
      <c r="E23" s="22" t="s">
        <v>138</v>
      </c>
      <c r="F23" s="22" t="s">
        <v>170</v>
      </c>
      <c r="G23" s="22" t="s">
        <v>171</v>
      </c>
      <c r="H23" s="22" t="s">
        <v>172</v>
      </c>
      <c r="I23" s="23" t="s">
        <v>173</v>
      </c>
      <c r="J23" s="22" t="s">
        <v>170</v>
      </c>
      <c r="K23" s="60">
        <v>0</v>
      </c>
      <c r="L23" s="60">
        <v>1</v>
      </c>
      <c r="M23" s="60">
        <v>0</v>
      </c>
      <c r="N23" s="60">
        <v>1</v>
      </c>
      <c r="O23" s="60">
        <v>2</v>
      </c>
      <c r="P23" s="27" t="s">
        <v>143</v>
      </c>
      <c r="Q23" s="49" t="s">
        <v>174</v>
      </c>
      <c r="R23" s="49" t="s">
        <v>174</v>
      </c>
      <c r="S23" s="22" t="s">
        <v>175</v>
      </c>
      <c r="T23" s="51" t="s">
        <v>142</v>
      </c>
      <c r="U23" s="51" t="s">
        <v>142</v>
      </c>
      <c r="V23" s="51" t="s">
        <v>142</v>
      </c>
      <c r="W23" s="52" t="s">
        <v>147</v>
      </c>
      <c r="X23" s="52" t="s">
        <v>142</v>
      </c>
      <c r="Y23" s="61">
        <f t="shared" si="18"/>
        <v>1</v>
      </c>
      <c r="Z23" s="27">
        <v>1</v>
      </c>
      <c r="AA23" s="55">
        <f t="shared" si="13"/>
        <v>1</v>
      </c>
      <c r="AB23" s="69" t="s">
        <v>162</v>
      </c>
      <c r="AC23" s="22" t="s">
        <v>176</v>
      </c>
      <c r="AD23" s="51" t="s">
        <v>142</v>
      </c>
      <c r="AE23" s="51" t="s">
        <v>142</v>
      </c>
      <c r="AF23" s="51" t="s">
        <v>142</v>
      </c>
      <c r="AG23" s="52" t="s">
        <v>142</v>
      </c>
      <c r="AH23" s="52" t="s">
        <v>142</v>
      </c>
      <c r="AI23" s="61">
        <f t="shared" si="20"/>
        <v>1</v>
      </c>
      <c r="AJ23" s="27">
        <v>1</v>
      </c>
      <c r="AK23" s="55">
        <f t="shared" si="14"/>
        <v>1</v>
      </c>
      <c r="AL23" s="22" t="s">
        <v>177</v>
      </c>
      <c r="AM23" s="22" t="s">
        <v>178</v>
      </c>
      <c r="AN23" s="51">
        <f t="shared" si="21"/>
        <v>2</v>
      </c>
      <c r="AO23" s="51">
        <f>SUM(Z23,AJ23)</f>
        <v>2</v>
      </c>
      <c r="AP23" s="55">
        <f t="shared" si="15"/>
        <v>1</v>
      </c>
      <c r="AQ23" s="52" t="s">
        <v>179</v>
      </c>
    </row>
    <row r="24" spans="1:43" s="57" customFormat="1" ht="126.75" customHeight="1">
      <c r="A24" s="27">
        <v>5</v>
      </c>
      <c r="B24" s="22" t="s">
        <v>180</v>
      </c>
      <c r="C24" s="62" t="s">
        <v>181</v>
      </c>
      <c r="D24" s="45" t="s">
        <v>182</v>
      </c>
      <c r="E24" s="45" t="s">
        <v>138</v>
      </c>
      <c r="F24" s="45" t="s">
        <v>183</v>
      </c>
      <c r="G24" s="45" t="s">
        <v>184</v>
      </c>
      <c r="H24" s="45" t="s">
        <v>185</v>
      </c>
      <c r="I24" s="45" t="s">
        <v>173</v>
      </c>
      <c r="J24" s="45" t="s">
        <v>183</v>
      </c>
      <c r="K24" s="63">
        <v>1</v>
      </c>
      <c r="L24" s="63">
        <v>0</v>
      </c>
      <c r="M24" s="63">
        <v>0</v>
      </c>
      <c r="N24" s="63">
        <v>0</v>
      </c>
      <c r="O24" s="63">
        <v>1</v>
      </c>
      <c r="P24" s="62" t="s">
        <v>143</v>
      </c>
      <c r="Q24" s="45" t="s">
        <v>186</v>
      </c>
      <c r="R24" s="45" t="s">
        <v>187</v>
      </c>
      <c r="S24" s="45" t="s">
        <v>188</v>
      </c>
      <c r="T24" s="50">
        <f t="shared" si="16"/>
        <v>1</v>
      </c>
      <c r="U24" s="53">
        <v>1</v>
      </c>
      <c r="V24" s="55">
        <f t="shared" si="17"/>
        <v>1</v>
      </c>
      <c r="W24" s="64" t="s">
        <v>189</v>
      </c>
      <c r="X24" s="45" t="s">
        <v>190</v>
      </c>
      <c r="Y24" s="51" t="s">
        <v>142</v>
      </c>
      <c r="Z24" s="51" t="s">
        <v>142</v>
      </c>
      <c r="AA24" s="51" t="s">
        <v>142</v>
      </c>
      <c r="AB24" s="52" t="s">
        <v>142</v>
      </c>
      <c r="AC24" s="52" t="s">
        <v>142</v>
      </c>
      <c r="AD24" s="51" t="s">
        <v>142</v>
      </c>
      <c r="AE24" s="51" t="s">
        <v>142</v>
      </c>
      <c r="AF24" s="51" t="s">
        <v>142</v>
      </c>
      <c r="AG24" s="52" t="s">
        <v>142</v>
      </c>
      <c r="AH24" s="52" t="s">
        <v>142</v>
      </c>
      <c r="AI24" s="51" t="s">
        <v>142</v>
      </c>
      <c r="AJ24" s="51" t="s">
        <v>142</v>
      </c>
      <c r="AK24" s="51" t="s">
        <v>142</v>
      </c>
      <c r="AL24" s="52" t="s">
        <v>142</v>
      </c>
      <c r="AM24" s="52" t="s">
        <v>142</v>
      </c>
      <c r="AN24" s="50">
        <f t="shared" si="21"/>
        <v>1</v>
      </c>
      <c r="AO24" s="76">
        <v>1</v>
      </c>
      <c r="AP24" s="55">
        <f t="shared" si="15"/>
        <v>1</v>
      </c>
      <c r="AQ24" s="64" t="s">
        <v>191</v>
      </c>
    </row>
    <row r="25" spans="1:43" s="57" customFormat="1" ht="137.25" customHeight="1">
      <c r="A25" s="27">
        <v>5</v>
      </c>
      <c r="B25" s="22" t="s">
        <v>180</v>
      </c>
      <c r="C25" s="62" t="s">
        <v>192</v>
      </c>
      <c r="D25" s="45" t="s">
        <v>193</v>
      </c>
      <c r="E25" s="45" t="s">
        <v>138</v>
      </c>
      <c r="F25" s="45" t="s">
        <v>194</v>
      </c>
      <c r="G25" s="45" t="s">
        <v>195</v>
      </c>
      <c r="H25" s="45" t="s">
        <v>172</v>
      </c>
      <c r="I25" s="45" t="s">
        <v>58</v>
      </c>
      <c r="J25" s="45" t="s">
        <v>196</v>
      </c>
      <c r="K25" s="63">
        <v>1</v>
      </c>
      <c r="L25" s="63">
        <v>1</v>
      </c>
      <c r="M25" s="63">
        <v>1</v>
      </c>
      <c r="N25" s="63">
        <v>1</v>
      </c>
      <c r="O25" s="63">
        <v>1</v>
      </c>
      <c r="P25" s="62" t="s">
        <v>197</v>
      </c>
      <c r="Q25" s="45" t="s">
        <v>198</v>
      </c>
      <c r="R25" s="45" t="s">
        <v>187</v>
      </c>
      <c r="S25" s="45" t="s">
        <v>188</v>
      </c>
      <c r="T25" s="50">
        <f t="shared" si="16"/>
        <v>1</v>
      </c>
      <c r="U25" s="53">
        <v>1</v>
      </c>
      <c r="V25" s="55">
        <f t="shared" si="17"/>
        <v>1</v>
      </c>
      <c r="W25" s="64" t="s">
        <v>199</v>
      </c>
      <c r="X25" s="45" t="s">
        <v>200</v>
      </c>
      <c r="Y25" s="53">
        <v>1</v>
      </c>
      <c r="Z25" s="54">
        <v>0.89</v>
      </c>
      <c r="AA25" s="55">
        <f t="shared" si="13"/>
        <v>0.89</v>
      </c>
      <c r="AB25" s="65" t="s">
        <v>201</v>
      </c>
      <c r="AC25" s="73" t="s">
        <v>202</v>
      </c>
      <c r="AD25" s="53">
        <v>1</v>
      </c>
      <c r="AE25" s="54">
        <v>0.71</v>
      </c>
      <c r="AF25" s="54">
        <f>IF(AE25/AD25&gt;100%,100%,AE25/AD25)</f>
        <v>0.71</v>
      </c>
      <c r="AG25" s="65" t="s">
        <v>203</v>
      </c>
      <c r="AH25" s="66" t="s">
        <v>204</v>
      </c>
      <c r="AI25" s="53">
        <v>1</v>
      </c>
      <c r="AJ25" s="54">
        <f>6/7</f>
        <v>0.8571428571428571</v>
      </c>
      <c r="AK25" s="55">
        <f t="shared" si="14"/>
        <v>0.8571428571428571</v>
      </c>
      <c r="AL25" s="65" t="s">
        <v>205</v>
      </c>
      <c r="AM25" s="66" t="s">
        <v>206</v>
      </c>
      <c r="AN25" s="50">
        <f t="shared" si="21"/>
        <v>1</v>
      </c>
      <c r="AO25" s="54">
        <f>AVERAGE(U25,Z25,AE25,AJ25)</f>
        <v>0.86428571428571432</v>
      </c>
      <c r="AP25" s="55">
        <f t="shared" si="15"/>
        <v>0.86428571428571432</v>
      </c>
      <c r="AQ25" s="64" t="s">
        <v>207</v>
      </c>
    </row>
    <row r="26" spans="1:43" s="5" customFormat="1" ht="17.25">
      <c r="A26" s="10"/>
      <c r="B26" s="10"/>
      <c r="C26" s="10"/>
      <c r="D26" s="11" t="s">
        <v>208</v>
      </c>
      <c r="E26" s="11"/>
      <c r="F26" s="11"/>
      <c r="G26" s="11"/>
      <c r="H26" s="11"/>
      <c r="I26" s="11"/>
      <c r="J26" s="11"/>
      <c r="K26" s="39"/>
      <c r="L26" s="39"/>
      <c r="M26" s="39"/>
      <c r="N26" s="39"/>
      <c r="O26" s="39"/>
      <c r="P26" s="84"/>
      <c r="Q26" s="10"/>
      <c r="R26" s="10"/>
      <c r="S26" s="10"/>
      <c r="T26" s="39"/>
      <c r="U26" s="39"/>
      <c r="V26" s="44">
        <f>AVERAGE(V21:V25)*20%</f>
        <v>0.2</v>
      </c>
      <c r="W26" s="10"/>
      <c r="X26" s="10"/>
      <c r="Y26" s="12"/>
      <c r="Z26" s="12"/>
      <c r="AA26" s="74">
        <f>AVERAGE(AA21:AA25)*20%</f>
        <v>0.17137500000000003</v>
      </c>
      <c r="AB26" s="10"/>
      <c r="AC26" s="10"/>
      <c r="AD26" s="12"/>
      <c r="AE26" s="12"/>
      <c r="AF26" s="78">
        <f>AVERAGE(AF21:AF25)*20%</f>
        <v>0.17100000000000001</v>
      </c>
      <c r="AG26" s="10"/>
      <c r="AH26" s="10"/>
      <c r="AI26" s="39"/>
      <c r="AJ26" s="39"/>
      <c r="AK26" s="87">
        <f>AVERAGE(AK21:AK25)*20%</f>
        <v>0.18473214285714287</v>
      </c>
      <c r="AL26" s="10"/>
      <c r="AM26" s="10"/>
      <c r="AN26" s="39"/>
      <c r="AO26" s="39"/>
      <c r="AP26" s="44">
        <f>AVERAGE(AP21:AP25)*20%</f>
        <v>0.18207142857142855</v>
      </c>
      <c r="AQ26" s="10"/>
    </row>
    <row r="27" spans="1:43" s="9" customFormat="1" ht="20.25">
      <c r="A27" s="6"/>
      <c r="B27" s="6"/>
      <c r="C27" s="6"/>
      <c r="D27" s="7" t="s">
        <v>209</v>
      </c>
      <c r="E27" s="6"/>
      <c r="F27" s="6"/>
      <c r="G27" s="6"/>
      <c r="H27" s="6"/>
      <c r="I27" s="6"/>
      <c r="J27" s="6"/>
      <c r="K27" s="40"/>
      <c r="L27" s="40"/>
      <c r="M27" s="40"/>
      <c r="N27" s="40"/>
      <c r="O27" s="40"/>
      <c r="P27" s="85"/>
      <c r="Q27" s="6"/>
      <c r="R27" s="6"/>
      <c r="S27" s="6"/>
      <c r="T27" s="40"/>
      <c r="U27" s="40"/>
      <c r="V27" s="46">
        <f>V20+V26</f>
        <v>1</v>
      </c>
      <c r="W27" s="6"/>
      <c r="X27" s="6"/>
      <c r="Y27" s="8"/>
      <c r="Z27" s="8"/>
      <c r="AA27" s="77">
        <f>AA20+AA26</f>
        <v>0.9713750000000001</v>
      </c>
      <c r="AB27" s="6"/>
      <c r="AC27" s="6"/>
      <c r="AD27" s="8"/>
      <c r="AE27" s="8"/>
      <c r="AF27" s="77">
        <f>AF20+AF26</f>
        <v>0.97100000000000009</v>
      </c>
      <c r="AG27" s="6"/>
      <c r="AH27" s="6"/>
      <c r="AI27" s="40"/>
      <c r="AJ27" s="40"/>
      <c r="AK27" s="46">
        <f>AK20+AK26</f>
        <v>0.82473214285714302</v>
      </c>
      <c r="AL27" s="6"/>
      <c r="AM27" s="6"/>
      <c r="AN27" s="40"/>
      <c r="AO27" s="40"/>
      <c r="AP27" s="46">
        <f>AP20+AP26</f>
        <v>0.94207142857142856</v>
      </c>
      <c r="AQ27" s="6"/>
    </row>
    <row r="29" spans="1:43" ht="30">
      <c r="B29" s="1" t="s">
        <v>210</v>
      </c>
    </row>
    <row r="30" spans="1:43">
      <c r="B30" s="1" t="s">
        <v>211</v>
      </c>
    </row>
  </sheetData>
  <mergeCells count="21">
    <mergeCell ref="T12:X13"/>
    <mergeCell ref="Y12:AC13"/>
    <mergeCell ref="AD12:AH13"/>
    <mergeCell ref="AI12:AM13"/>
    <mergeCell ref="AN12:AQ13"/>
    <mergeCell ref="A12:B13"/>
    <mergeCell ref="A1:J1"/>
    <mergeCell ref="K1:O1"/>
    <mergeCell ref="C12:E13"/>
    <mergeCell ref="F12:P13"/>
    <mergeCell ref="A2:J2"/>
    <mergeCell ref="A4:B10"/>
    <mergeCell ref="C4:D10"/>
    <mergeCell ref="G10:J10"/>
    <mergeCell ref="Q12:S13"/>
    <mergeCell ref="E4:J4"/>
    <mergeCell ref="G5:J5"/>
    <mergeCell ref="G6:J6"/>
    <mergeCell ref="G7:J7"/>
    <mergeCell ref="G8:J8"/>
    <mergeCell ref="G9:J9"/>
  </mergeCells>
  <dataValidations count="2">
    <dataValidation allowBlank="1" showInputMessage="1" showErrorMessage="1" error="Escriba un texto " promptTitle="Cualquier contenido" sqref="E14 E3:E5 E7:E11" xr:uid="{AB2F453D-9BA8-4F99-93AD-20B9F2FA7BA6}"/>
    <dataValidation type="list" allowBlank="1" showInputMessage="1" showErrorMessage="1" sqref="B15:B19" xr:uid="{4AB5ECF5-1310-4225-9FD6-DA7FB01C6759}">
      <formula1>$CQ$12:$CQ$18</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9E76F605-6537-463A-8FDD-F1BFB46BF568}">
          <x14:formula1>
            <xm:f>Listas!$A$2:$A$4</xm:f>
          </x14:formula1>
          <xm:sqref>E1 E12:E13 E15:E20 E26:E1048576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A4"/>
  <sheetViews>
    <sheetView workbookViewId="0"/>
  </sheetViews>
  <sheetFormatPr defaultColWidth="11.42578125" defaultRowHeight="15"/>
  <cols>
    <col min="1" max="1" width="34.5703125" bestFit="1" customWidth="1"/>
  </cols>
  <sheetData>
    <row r="1" spans="1:1">
      <c r="A1" t="s">
        <v>32</v>
      </c>
    </row>
    <row r="2" spans="1:1">
      <c r="A2" t="s">
        <v>55</v>
      </c>
    </row>
    <row r="3" spans="1:1">
      <c r="A3" t="s">
        <v>212</v>
      </c>
    </row>
    <row r="4" spans="1:1">
      <c r="A4" t="s">
        <v>138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9" ma:contentTypeDescription="Crear nuevo documento." ma:contentTypeScope="" ma:versionID="cf7f30f7140e17c94d377d6e3151e84d">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0d0d08e0558f5f74c02ec14063961090"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SharedWithUsers xmlns="d6eaa91c-3afb-4015-aba1-5ff992c1a5ca">
      <UserInfo>
        <DisplayName/>
        <AccountId xsi:nil="true"/>
        <AccountType/>
      </UserInfo>
    </SharedWithUsers>
    <MediaLengthInSeconds xmlns="4d1d2e24-7be0-47eb-a1db-99cc6d75caf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DDF7FE-900C-4F84-9EAE-4A81E832FA9B}"/>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2025-01-29T14:10:30Z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Order">
    <vt:r8>6448800</vt:r8>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