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09. GCI/"/>
    </mc:Choice>
  </mc:AlternateContent>
  <xr:revisionPtr revIDLastSave="435" documentId="13_ncr:1_{4E15C7A3-9BFC-4D3E-9F7A-FDFD4A793F7A}" xr6:coauthVersionLast="47" xr6:coauthVersionMax="47" xr10:uidLastSave="{3B8A8014-783C-4E6E-AC44-18F8B8CEF79F}"/>
  <bookViews>
    <workbookView showSheetTabs="0"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3" i="1" l="1"/>
  <c r="AO32" i="1"/>
  <c r="AO31" i="1"/>
  <c r="AK27" i="1"/>
  <c r="AK26" i="1"/>
  <c r="AI29" i="1"/>
  <c r="AK29" i="1"/>
  <c r="AK30" i="1"/>
  <c r="AK32" i="1"/>
  <c r="AK34" i="1"/>
  <c r="AI32" i="1"/>
  <c r="AI30" i="1"/>
  <c r="AO29" i="1"/>
  <c r="AF40" i="1"/>
  <c r="AF34" i="1" l="1"/>
  <c r="AF30" i="1"/>
  <c r="AF29" i="1"/>
  <c r="AF27" i="1"/>
  <c r="AF26" i="1"/>
  <c r="AO40" i="1" l="1"/>
  <c r="AO38" i="1"/>
  <c r="AO36" i="1"/>
  <c r="AO34" i="1"/>
  <c r="AO28" i="1"/>
  <c r="AF28" i="1"/>
  <c r="AK28" i="1"/>
  <c r="AP28" i="1" l="1"/>
  <c r="AO26" i="1"/>
  <c r="AO25" i="1"/>
  <c r="AO24" i="1"/>
  <c r="AO22" i="1"/>
  <c r="AO20" i="1"/>
  <c r="Y30" i="1" l="1"/>
  <c r="AA30" i="1" l="1"/>
  <c r="AO30" i="1" s="1"/>
  <c r="AP30" i="1" s="1"/>
  <c r="AA29" i="1"/>
  <c r="AP29" i="1" s="1"/>
  <c r="Y28" i="1"/>
  <c r="AA28" i="1" s="1"/>
  <c r="Y31" i="1"/>
  <c r="AA31" i="1" s="1"/>
  <c r="Y32" i="1"/>
  <c r="AA32" i="1" s="1"/>
  <c r="Y33" i="1"/>
  <c r="AA33" i="1" s="1"/>
  <c r="Y34" i="1"/>
  <c r="AA34" i="1" s="1"/>
  <c r="Y27" i="1"/>
  <c r="AA27" i="1" s="1"/>
  <c r="Y26" i="1"/>
  <c r="AA26" i="1" s="1"/>
  <c r="AP34" i="1"/>
  <c r="AP32" i="1"/>
  <c r="AP27" i="1"/>
  <c r="T26" i="1"/>
  <c r="T19" i="1"/>
  <c r="V19" i="1" s="1"/>
  <c r="T18" i="1"/>
  <c r="V18" i="1" s="1"/>
  <c r="T17" i="1"/>
  <c r="V17" i="1" s="1"/>
  <c r="AN16" i="1"/>
  <c r="AP16" i="1" s="1"/>
  <c r="T16" i="1"/>
  <c r="V16" i="1" s="1"/>
  <c r="AN40" i="1"/>
  <c r="AP40" i="1" s="1"/>
  <c r="AK40" i="1"/>
  <c r="AA40" i="1"/>
  <c r="T40" i="1"/>
  <c r="V40" i="1" s="1"/>
  <c r="AN39" i="1"/>
  <c r="AP39" i="1" s="1"/>
  <c r="T39" i="1"/>
  <c r="V39" i="1"/>
  <c r="AN38" i="1"/>
  <c r="AP38" i="1" s="1"/>
  <c r="AI38" i="1"/>
  <c r="AK38" i="1" s="1"/>
  <c r="Y38" i="1"/>
  <c r="AA38" i="1"/>
  <c r="AN37" i="1"/>
  <c r="AP37" i="1" s="1"/>
  <c r="AI37" i="1"/>
  <c r="AD37" i="1"/>
  <c r="AF37" i="1" s="1"/>
  <c r="AF41" i="1" s="1"/>
  <c r="Y37" i="1"/>
  <c r="AN36" i="1"/>
  <c r="AP36" i="1" s="1"/>
  <c r="AI36" i="1"/>
  <c r="AK36" i="1" s="1"/>
  <c r="AD36" i="1"/>
  <c r="Y36" i="1"/>
  <c r="AA36" i="1" s="1"/>
  <c r="T36" i="1"/>
  <c r="AN26" i="1"/>
  <c r="AP26" i="1" s="1"/>
  <c r="AN25" i="1"/>
  <c r="AP25" i="1" s="1"/>
  <c r="AI25" i="1"/>
  <c r="AD25" i="1"/>
  <c r="AF25" i="1" s="1"/>
  <c r="Y25" i="1"/>
  <c r="AA25" i="1" s="1"/>
  <c r="T25" i="1"/>
  <c r="AN24" i="1"/>
  <c r="AP24" i="1" s="1"/>
  <c r="AI24" i="1"/>
  <c r="AD24" i="1"/>
  <c r="AF24" i="1" s="1"/>
  <c r="Y24" i="1"/>
  <c r="AA24" i="1" s="1"/>
  <c r="T24" i="1"/>
  <c r="AN23" i="1"/>
  <c r="AP23" i="1" s="1"/>
  <c r="AI23" i="1"/>
  <c r="AK23" i="1" s="1"/>
  <c r="AD23" i="1"/>
  <c r="Y23" i="1"/>
  <c r="T23" i="1"/>
  <c r="AN22" i="1"/>
  <c r="AP22" i="1" s="1"/>
  <c r="AI22" i="1"/>
  <c r="AD22" i="1"/>
  <c r="AF22" i="1"/>
  <c r="Y22" i="1"/>
  <c r="AA22" i="1" s="1"/>
  <c r="T22" i="1"/>
  <c r="AN21" i="1"/>
  <c r="AP21" i="1" s="1"/>
  <c r="AI21" i="1"/>
  <c r="AD21" i="1"/>
  <c r="AF21" i="1" s="1"/>
  <c r="Y21" i="1"/>
  <c r="T21" i="1"/>
  <c r="AN20" i="1"/>
  <c r="AP20" i="1" s="1"/>
  <c r="AI20" i="1"/>
  <c r="AK20" i="1"/>
  <c r="AD20" i="1"/>
  <c r="Y20" i="1"/>
  <c r="AA20" i="1" s="1"/>
  <c r="T20" i="1"/>
  <c r="V34" i="1"/>
  <c r="AN33" i="1"/>
  <c r="AP33" i="1" s="1"/>
  <c r="AI33" i="1"/>
  <c r="AK33" i="1" s="1"/>
  <c r="AD33" i="1"/>
  <c r="AF33" i="1"/>
  <c r="T33" i="1"/>
  <c r="AN31" i="1"/>
  <c r="AP31" i="1" s="1"/>
  <c r="AI31" i="1"/>
  <c r="AK31" i="1" s="1"/>
  <c r="AD31" i="1"/>
  <c r="AF31" i="1" s="1"/>
  <c r="T31" i="1"/>
  <c r="AI16" i="1"/>
  <c r="AK16" i="1" s="1"/>
  <c r="AN19" i="1"/>
  <c r="AN18" i="1"/>
  <c r="AN17" i="1"/>
  <c r="AI19" i="1"/>
  <c r="AK19" i="1"/>
  <c r="AI18" i="1"/>
  <c r="AK18" i="1"/>
  <c r="AI17" i="1"/>
  <c r="AK17" i="1" s="1"/>
  <c r="AD19" i="1"/>
  <c r="AF19" i="1" s="1"/>
  <c r="AD18" i="1"/>
  <c r="AF18" i="1" s="1"/>
  <c r="AD17" i="1"/>
  <c r="AF17" i="1" s="1"/>
  <c r="AD16" i="1"/>
  <c r="AF16" i="1" s="1"/>
  <c r="Y19" i="1"/>
  <c r="AA19" i="1"/>
  <c r="AO19" i="1" s="1"/>
  <c r="AP19" i="1" s="1"/>
  <c r="Y18" i="1"/>
  <c r="AA18" i="1"/>
  <c r="Y17" i="1"/>
  <c r="AA17" i="1"/>
  <c r="AO17" i="1" s="1"/>
  <c r="AP17" i="1" s="1"/>
  <c r="Y16" i="1"/>
  <c r="AA16" i="1" s="1"/>
  <c r="AO18" i="1" l="1"/>
  <c r="AP18" i="1" s="1"/>
  <c r="AP35" i="1" s="1"/>
  <c r="AF35" i="1"/>
  <c r="AF42" i="1" s="1"/>
  <c r="AK35" i="1"/>
  <c r="V35" i="1"/>
  <c r="AA35" i="1"/>
  <c r="AK41" i="1"/>
  <c r="AA41" i="1"/>
  <c r="V41" i="1"/>
  <c r="AP41" i="1"/>
  <c r="AK42" i="1" l="1"/>
  <c r="AA42" i="1"/>
  <c r="V42" i="1"/>
  <c r="AP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00000000-0006-0000-0000-000001000000}">
      <text>
        <r>
          <rPr>
            <b/>
            <sz val="9"/>
            <color indexed="81"/>
            <rFont val="Tahoma"/>
            <family val="2"/>
          </rPr>
          <t>Cuadro que resume los cambios realizados de una versión a otra</t>
        </r>
      </text>
    </comment>
    <comment ref="E5" authorId="0" shapeId="0" xr:uid="{00000000-0006-0000-0000-000002000000}">
      <text>
        <r>
          <rPr>
            <b/>
            <sz val="9"/>
            <color indexed="81"/>
            <rFont val="Tahoma"/>
            <family val="2"/>
          </rPr>
          <t xml:space="preserve">Número consecutivo de la versión generada </t>
        </r>
      </text>
    </comment>
    <comment ref="F5" authorId="0" shapeId="0" xr:uid="{00000000-0006-0000-0000-000003000000}">
      <text>
        <r>
          <rPr>
            <b/>
            <sz val="9"/>
            <color indexed="81"/>
            <rFont val="Tahoma"/>
            <family val="2"/>
          </rPr>
          <t>Fecha de la versión generada</t>
        </r>
      </text>
    </comment>
    <comment ref="G5" authorId="0" shapeId="0" xr:uid="{00000000-0006-0000-0000-000004000000}">
      <text>
        <r>
          <rPr>
            <b/>
            <sz val="9"/>
            <color indexed="81"/>
            <rFont val="Tahoma"/>
            <family val="2"/>
          </rPr>
          <t>Breve descripción del cambio realizado en la nueva versión</t>
        </r>
      </text>
    </comment>
    <comment ref="A15" authorId="0" shapeId="0" xr:uid="{00000000-0006-0000-0000-000005000000}">
      <text>
        <r>
          <rPr>
            <b/>
            <sz val="9"/>
            <color indexed="81"/>
            <rFont val="Tahoma"/>
            <family val="2"/>
          </rPr>
          <t>Incluya el número del objetivo estratégico, de acuerdo con lo adoptado en el Plan Estratégico Institucional</t>
        </r>
      </text>
    </comment>
    <comment ref="B15" authorId="0" shapeId="0" xr:uid="{00000000-0006-0000-0000-000006000000}">
      <text>
        <r>
          <rPr>
            <b/>
            <sz val="9"/>
            <color indexed="81"/>
            <rFont val="Tahoma"/>
            <family val="2"/>
          </rPr>
          <t>Incluya el objetivo estratégico, de acuerdo con lo adoptado en el Plan Estratégico Institucional, al cual se asocia la meta</t>
        </r>
      </text>
    </comment>
    <comment ref="C15" authorId="0" shapeId="0" xr:uid="{00000000-0006-0000-0000-000007000000}">
      <text>
        <r>
          <rPr>
            <b/>
            <sz val="9"/>
            <color indexed="81"/>
            <rFont val="Tahoma"/>
            <family val="2"/>
          </rPr>
          <t>Escriba el número de la meta, en orden consecutivo</t>
        </r>
      </text>
    </comment>
    <comment ref="D15" authorId="0" shapeId="0" xr:uid="{00000000-0006-0000-0000-000008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00000000-0006-0000-0000-000009000000}">
      <text>
        <r>
          <rPr>
            <b/>
            <sz val="9"/>
            <color indexed="81"/>
            <rFont val="Tahoma"/>
            <family val="2"/>
          </rPr>
          <t xml:space="preserve">Seleccione la opción que corresponda
</t>
        </r>
      </text>
    </comment>
    <comment ref="F15" authorId="0" shapeId="0" xr:uid="{00000000-0006-0000-0000-00000A000000}">
      <text>
        <r>
          <rPr>
            <b/>
            <sz val="9"/>
            <color indexed="81"/>
            <rFont val="Tahoma"/>
            <family val="2"/>
          </rPr>
          <t>Indique un nombre corto que refleje lo que pretende medir. 
Ej. Porcentaje de giros acumulados</t>
        </r>
      </text>
    </comment>
    <comment ref="G15"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00000000-0006-0000-0000-00000F000000}">
      <text>
        <r>
          <rPr>
            <b/>
            <sz val="9"/>
            <color indexed="81"/>
            <rFont val="Tahoma"/>
            <family val="2"/>
          </rPr>
          <t xml:space="preserve">Indique la magnitud programada para el trimestre.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Indique la programación total de la vigencia. 
Debe ser coherente con la meta.</t>
        </r>
      </text>
    </comment>
    <comment ref="P15" authorId="0" shapeId="0" xr:uid="{00000000-0006-0000-0000-000014000000}">
      <text>
        <r>
          <rPr>
            <b/>
            <sz val="9"/>
            <color indexed="81"/>
            <rFont val="Tahoma"/>
            <family val="2"/>
          </rPr>
          <t xml:space="preserve">Indique el tipo de indicador: 
- Eficancia 
- Eficiencia 
- Efectividad </t>
        </r>
      </text>
    </comment>
    <comment ref="Q15" authorId="0" shapeId="0" xr:uid="{00000000-0006-0000-0000-000015000000}">
      <text>
        <r>
          <rPr>
            <b/>
            <sz val="9"/>
            <color indexed="81"/>
            <rFont val="Tahoma"/>
            <family val="2"/>
          </rPr>
          <t>Indique la evidencia a presentar del cumplimiento de la meta. Se debe redactar de forma concreta y coherente con la meta</t>
        </r>
      </text>
    </comment>
    <comment ref="R15" authorId="0" shapeId="0" xr:uid="{00000000-0006-0000-0000-000016000000}">
      <text>
        <r>
          <rPr>
            <b/>
            <sz val="9"/>
            <color indexed="81"/>
            <rFont val="Tahoma"/>
            <family val="2"/>
          </rPr>
          <t>Indique la herramienta o aplicativo donde reposa la información que da origen al entregable o en el que es posible contrastar o verificar la información de ser necesario.</t>
        </r>
      </text>
    </comment>
    <comment ref="S15" authorId="0" shapeId="0" xr:uid="{00000000-0006-0000-0000-000017000000}">
      <text>
        <r>
          <rPr>
            <b/>
            <sz val="9"/>
            <color indexed="81"/>
            <rFont val="Tahoma"/>
            <family val="2"/>
          </rPr>
          <t>Indique el área y grupo de trabajo (si se tiene), responsable de cumplir o ejecutar la meta</t>
        </r>
      </text>
    </comment>
    <comment ref="T15" authorId="0" shapeId="0" xr:uid="{00000000-0006-0000-0000-000018000000}">
      <text>
        <r>
          <rPr>
            <b/>
            <sz val="9"/>
            <color indexed="81"/>
            <rFont val="Tahoma"/>
            <family val="2"/>
          </rPr>
          <t>Indique la magnitud programada</t>
        </r>
      </text>
    </comment>
    <comment ref="U15" authorId="0" shapeId="0" xr:uid="{00000000-0006-0000-0000-000019000000}">
      <text>
        <r>
          <rPr>
            <b/>
            <sz val="9"/>
            <color indexed="81"/>
            <rFont val="Tahoma"/>
            <family val="2"/>
          </rPr>
          <t>Indique la magnitud ejecutada. Corresponde al resultado de medir el indicador de la meta</t>
        </r>
      </text>
    </comment>
    <comment ref="V15"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W15"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5" authorId="0" shapeId="0" xr:uid="{00000000-0006-0000-0000-00001C000000}">
      <text>
        <r>
          <rPr>
            <b/>
            <sz val="9"/>
            <color indexed="81"/>
            <rFont val="Tahoma"/>
            <family val="2"/>
          </rPr>
          <t xml:space="preserve">Indicar el nombre concreto de la evidencia aportada. </t>
        </r>
      </text>
    </comment>
    <comment ref="Y15" authorId="0" shapeId="0" xr:uid="{00000000-0006-0000-0000-00001D000000}">
      <text>
        <r>
          <rPr>
            <b/>
            <sz val="9"/>
            <color indexed="81"/>
            <rFont val="Tahoma"/>
            <family val="2"/>
          </rPr>
          <t>Indique la magnitud programada</t>
        </r>
      </text>
    </comment>
    <comment ref="Z15" authorId="0" shapeId="0" xr:uid="{00000000-0006-0000-0000-00001E000000}">
      <text>
        <r>
          <rPr>
            <b/>
            <sz val="9"/>
            <color indexed="81"/>
            <rFont val="Tahoma"/>
            <family val="2"/>
          </rPr>
          <t>Indique la magnitud ejecutada. Corresponde al resultado de medir el indicador de la meta</t>
        </r>
      </text>
    </comment>
    <comment ref="AA15"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B15"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5" authorId="0" shapeId="0" xr:uid="{00000000-0006-0000-0000-000021000000}">
      <text>
        <r>
          <rPr>
            <b/>
            <sz val="9"/>
            <color indexed="81"/>
            <rFont val="Tahoma"/>
            <family val="2"/>
          </rPr>
          <t xml:space="preserve">Indicar el nombre concreto de la evidencia aportada. </t>
        </r>
      </text>
    </comment>
    <comment ref="AD15" authorId="0" shapeId="0" xr:uid="{00000000-0006-0000-0000-000022000000}">
      <text>
        <r>
          <rPr>
            <b/>
            <sz val="9"/>
            <color indexed="81"/>
            <rFont val="Tahoma"/>
            <family val="2"/>
          </rPr>
          <t>Indique la magnitud programada</t>
        </r>
      </text>
    </comment>
    <comment ref="AE15" authorId="0" shapeId="0" xr:uid="{00000000-0006-0000-0000-000023000000}">
      <text>
        <r>
          <rPr>
            <b/>
            <sz val="9"/>
            <color indexed="81"/>
            <rFont val="Tahoma"/>
            <family val="2"/>
          </rPr>
          <t>Indique la magnitud ejecutada. Corresponde al resultado de medir el indicador de la meta</t>
        </r>
      </text>
    </comment>
    <comment ref="AF15"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G15"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5" authorId="0" shapeId="0" xr:uid="{00000000-0006-0000-0000-000026000000}">
      <text>
        <r>
          <rPr>
            <b/>
            <sz val="9"/>
            <color indexed="81"/>
            <rFont val="Tahoma"/>
            <family val="2"/>
          </rPr>
          <t xml:space="preserve">Indicar el nombre concreto de la evidencia aportada. </t>
        </r>
      </text>
    </comment>
    <comment ref="AI15" authorId="0" shapeId="0" xr:uid="{00000000-0006-0000-0000-000027000000}">
      <text>
        <r>
          <rPr>
            <b/>
            <sz val="9"/>
            <color indexed="81"/>
            <rFont val="Tahoma"/>
            <family val="2"/>
          </rPr>
          <t>Indique la magnitud programada</t>
        </r>
      </text>
    </comment>
    <comment ref="AJ15" authorId="0" shapeId="0" xr:uid="{00000000-0006-0000-0000-000028000000}">
      <text>
        <r>
          <rPr>
            <b/>
            <sz val="9"/>
            <color indexed="81"/>
            <rFont val="Tahoma"/>
            <family val="2"/>
          </rPr>
          <t>Indique la magnitud ejecutada. Corresponde al resultado de medir el indicador de la meta</t>
        </r>
      </text>
    </comment>
    <comment ref="AK15" authorId="0" shapeId="0" xr:uid="{00000000-0006-0000-0000-000029000000}">
      <text>
        <r>
          <rPr>
            <b/>
            <sz val="9"/>
            <color indexed="81"/>
            <rFont val="Tahoma"/>
            <family val="2"/>
          </rPr>
          <t>Es el resultado porcentual de dividir lo ejecutado vs. lo programado. En caso de sobre ejecución, el resultado máximo es el 100%</t>
        </r>
      </text>
    </comment>
    <comment ref="AL15" authorId="0" shapeId="0" xr:uid="{00000000-0006-0000-0000-00002A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5" authorId="0" shapeId="0" xr:uid="{00000000-0006-0000-0000-00002B000000}">
      <text>
        <r>
          <rPr>
            <b/>
            <sz val="9"/>
            <color indexed="81"/>
            <rFont val="Tahoma"/>
            <family val="2"/>
          </rPr>
          <t xml:space="preserve">Indicar el nombre concreto de la evidencia aportada. </t>
        </r>
      </text>
    </comment>
    <comment ref="AN15" authorId="0" shapeId="0" xr:uid="{00000000-0006-0000-0000-00002C000000}">
      <text>
        <r>
          <rPr>
            <b/>
            <sz val="9"/>
            <color indexed="81"/>
            <rFont val="Tahoma"/>
            <family val="2"/>
          </rPr>
          <t>Indique la magnitud total programada para la vigencia</t>
        </r>
      </text>
    </comment>
    <comment ref="AO15" authorId="0" shapeId="0" xr:uid="{00000000-0006-0000-0000-00002D000000}">
      <text>
        <r>
          <rPr>
            <b/>
            <sz val="9"/>
            <color indexed="81"/>
            <rFont val="Tahoma"/>
            <family val="2"/>
          </rPr>
          <t xml:space="preserve">Indique la magnitud ejecutada acumulada para la vigencia </t>
        </r>
      </text>
    </comment>
    <comment ref="AP15" authorId="0" shapeId="0" xr:uid="{00000000-0006-0000-0000-00002E000000}">
      <text>
        <r>
          <rPr>
            <b/>
            <sz val="9"/>
            <color indexed="81"/>
            <rFont val="Tahoma"/>
            <family val="2"/>
          </rPr>
          <t>Es el resultado porcentual de dividir lo ejecutado vs. lo programado. En caso de sobre ejecución, el resultado máximo es el 100%</t>
        </r>
      </text>
    </comment>
    <comment ref="AQ15" authorId="0" shapeId="0" xr:uid="{00000000-0006-0000-0000-00002F000000}">
      <text>
        <r>
          <rPr>
            <b/>
            <sz val="9"/>
            <color indexed="81"/>
            <rFont val="Tahoma"/>
            <family val="2"/>
          </rPr>
          <t>Es la descripción detallada de los avances y logros obtenidos con la ejecución de la meta acumulados para la vigencia</t>
        </r>
      </text>
    </comment>
  </commentList>
</comments>
</file>

<file path=xl/sharedStrings.xml><?xml version="1.0" encoding="utf-8"?>
<sst xmlns="http://schemas.openxmlformats.org/spreadsheetml/2006/main" count="670" uniqueCount="333">
  <si>
    <r>
      <rPr>
        <b/>
        <sz val="14"/>
        <color rgb="FF000000"/>
        <rFont val="Calibri Light"/>
        <family val="2"/>
      </rPr>
      <t xml:space="preserve">FORMULACIÓN Y SEGUIMIENTO PLANES DE GESTIÓN NIVEL CENTRAL
</t>
    </r>
    <r>
      <rPr>
        <b/>
        <sz val="11"/>
        <color rgb="FF000000"/>
        <rFont val="Calibri Light"/>
        <family val="2"/>
      </rPr>
      <t xml:space="preserve">PROCESO </t>
    </r>
    <r>
      <rPr>
        <b/>
        <u/>
        <sz val="11"/>
        <color rgb="FF000000"/>
        <rFont val="Calibri Light"/>
        <family val="2"/>
      </rPr>
      <t>GESTIÓN CORPORATIVA INSTITUCIONAL</t>
    </r>
  </si>
  <si>
    <r>
      <rPr>
        <b/>
        <sz val="11"/>
        <color indexed="8"/>
        <rFont val="Calibri Light"/>
        <family val="2"/>
      </rPr>
      <t xml:space="preserve">Código Formato: </t>
    </r>
    <r>
      <rPr>
        <sz val="11"/>
        <color indexed="8"/>
        <rFont val="Calibri Light"/>
        <family val="2"/>
      </rPr>
      <t xml:space="preserve">PLE-PIN-F017
</t>
    </r>
    <r>
      <rPr>
        <b/>
        <sz val="11"/>
        <color indexed="8"/>
        <rFont val="Calibri Light"/>
        <family val="2"/>
      </rPr>
      <t xml:space="preserve">Versión: </t>
    </r>
    <r>
      <rPr>
        <sz val="11"/>
        <color indexed="8"/>
        <rFont val="Calibri Light"/>
        <family val="2"/>
      </rPr>
      <t xml:space="preserve">6
</t>
    </r>
    <r>
      <rPr>
        <b/>
        <sz val="11"/>
        <color indexed="8"/>
        <rFont val="Calibri Light"/>
        <family val="2"/>
      </rPr>
      <t xml:space="preserve">Vigencia desde: </t>
    </r>
    <r>
      <rPr>
        <sz val="11"/>
        <color indexed="8"/>
        <rFont val="Calibri Light"/>
        <family val="2"/>
      </rPr>
      <t xml:space="preserve">23 de enero de 2023
</t>
    </r>
    <r>
      <rPr>
        <b/>
        <sz val="11"/>
        <color indexed="8"/>
        <rFont val="Calibri Light"/>
        <family val="2"/>
      </rPr>
      <t xml:space="preserve">Caso HOLA: </t>
    </r>
    <r>
      <rPr>
        <sz val="11"/>
        <color indexed="8"/>
        <rFont val="Calibri Light"/>
        <family val="2"/>
      </rPr>
      <t>291736</t>
    </r>
  </si>
  <si>
    <t>VIGENCIA DE LA PLANEACIÓN 2024</t>
  </si>
  <si>
    <t>DEPENDENCIAS ASOCIADAS</t>
  </si>
  <si>
    <t>Subsecretaría de Gestión Institucional</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</si>
  <si>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</si>
  <si>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</si>
  <si>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</si>
  <si>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</si>
  <si>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</si>
  <si>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14638</t>
    </r>
  </si>
  <si>
    <t>03 de mayo de 2024</t>
  </si>
  <si>
    <t>Para el primer trimestre de la vigencia 2024, el Plan de Gestión del proceso Gestión Corporativa Institucional alcanzó un nivel de desempeño del 95,21% y 15,72%  acumulado para la vigencia.</t>
  </si>
  <si>
    <t>30 de julio de 2024</t>
  </si>
  <si>
    <t>Para el segundo trimestre de la vigencia 2024, el Plan de Gestión del proceso Gestión Corporativa Institucional alcanzó un nivel de desempeño del 94,51%y del 58,63%  acumulado para la vigencia.</t>
  </si>
  <si>
    <t>30 deoctubre de 2024</t>
  </si>
  <si>
    <t>Para el tercer  de la vigencia 2024, el Plan de Gestión del proceso Gestión Corporativa Institucional alcanzó un nivel de desempeño del 85,44%y del 72,49%  acumulado para la vigencia.</t>
  </si>
  <si>
    <t>31 de enero de 2025</t>
  </si>
  <si>
    <t>Para el  cuarto trimestre   de la vigencia 2024, el Plan de Gestión del proceso Gestión Corporativa Institucional alcanzó un nivel de desempeño del 92,25%y del 94,57%  acumulado para la vigencia.</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</si>
  <si>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</si>
  <si>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</si>
  <si>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</si>
  <si>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</si>
  <si>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</si>
  <si>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</si>
  <si>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</si>
  <si>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</si>
  <si>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</si>
  <si>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</si>
  <si>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</si>
  <si>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</si>
  <si>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</si>
  <si>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</si>
  <si>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</si>
  <si>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</si>
  <si>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</si>
  <si>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</si>
  <si>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</si>
  <si>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</si>
  <si>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</si>
  <si>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</si>
  <si>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</si>
  <si>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</si>
  <si>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</si>
  <si>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</si>
  <si>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</si>
  <si>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</si>
  <si>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</si>
  <si>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</si>
  <si>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</si>
  <si>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</si>
  <si>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</si>
  <si>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gestión institucional aumentando las capacidades de la entidad para la planeación, seguimiento y ejecución de sus metas y recursos, y la gestión del talento humano.</t>
  </si>
  <si>
    <t>Liquidar o liberar el 90% de los contratos  identificados en la línea base de contratos.</t>
  </si>
  <si>
    <t>Gestión</t>
  </si>
  <si>
    <t>Liquidación de contratos de Obligaciones por Pagar o Liberación.</t>
  </si>
  <si>
    <t>(Número contratos liquidados o liberados/ Número total de contratos de la linea base)*100</t>
  </si>
  <si>
    <t>Pendiente, se incluye en el primer trimestre.</t>
  </si>
  <si>
    <t>Creciente</t>
  </si>
  <si>
    <t>Porcentaje de contratos liquidados</t>
  </si>
  <si>
    <t>Eficacia</t>
  </si>
  <si>
    <t xml:space="preserve">Actas de liquidación o formatos de liberación de los contratos. </t>
  </si>
  <si>
    <t>SECOPII</t>
  </si>
  <si>
    <t>Dirección de Contratación</t>
  </si>
  <si>
    <t xml:space="preserve">En el primer trimestre del año en curso, se procedió con la liquidación y/o liberación de cinco (5) contratos de acuerdo con la línea base establecida. Al corte del 31 de marzo de 2024, se han identificado un total de setenta y ocho (78) contratos pendientes de liquidación. Adicionalmente, se remitieron diecisiete (17) memorandos a los supervisores frente al seguimiento de las reservas presupuestales vigencia 2023. </t>
  </si>
  <si>
    <t xml:space="preserve">Actas de liquidación o formatos de liberación de los contratos. 
Línea base de liquidaciones
Memorandos </t>
  </si>
  <si>
    <t>Durante el segundo trimestre del año en curso, se procedió con la liquidación y/o liberación de doce (12) contratos relacionados en la línea base establecida.</t>
  </si>
  <si>
    <t xml:space="preserve">Actas de liquidación  y/o liberación. 
Linea base de Liquidaciones
</t>
  </si>
  <si>
    <t>Durante el tercer trimestre del año en curso, se procedió con la liquidación y/o liberación de veintiún (21) contratos relacionados en la línea base establecida.</t>
  </si>
  <si>
    <t>Actas de liquidación  y/o liberación. 
Memorandos</t>
  </si>
  <si>
    <t xml:space="preserve">En el mes de octubre: Se tramitaron cinco (5) liberaciones de saldo y (1) liquidación de la vigencia 2023 y 4 liberaciones de saldo de la vigencia 2024.  
En el mes de noviembre: Se gestionaron y tramitaron 14 liberaciones y liquidaciones vigencia 2023 y 14 liberaciones y liquidaciones de la vigencia 2024. 
En el mes de diciembre: Se gestionaron y tramitaron 26 liberaciones y liquidaciones vigencia 2023 y 19 vigencia 2024. 
Mediante resolución 1113-2024 se tramitaron 88 liberaciones de saldo vigencia 2024. 
Mediante resolución 1162-2024 se tramitaron 26 liberaciones de saldo vigencia 2024. </t>
  </si>
  <si>
    <t>Actas de liquidación  y/o liberación. 
Resoluciones</t>
  </si>
  <si>
    <t xml:space="preserve">Publicar en los términos de ley el 100% de los documentos precontractuales en la plataforma del Sistema Electrónico para la Contratación Pública – SECOP II. </t>
  </si>
  <si>
    <t xml:space="preserve">Documentos precontractuales publicados en los términos de ley. </t>
  </si>
  <si>
    <t>(Número de contratos con documentos precontractuales cargados en término en SECOPII / Número total de contratos con documentos precontractuales cargados en SECOPII)*100</t>
  </si>
  <si>
    <t>N/A</t>
  </si>
  <si>
    <t>Constante</t>
  </si>
  <si>
    <t>Porcentaje de documentos cargados en término en SECOPII</t>
  </si>
  <si>
    <t>Informe de publicación de documentos cargados en SECOPII</t>
  </si>
  <si>
    <t xml:space="preserve">Durante el primer trimestre de la presente vigencia se suscribieron 572 contratos, y el 100% de los documentos precontractuales fueron debidamente publicados en la plataforma del Sistema Electrónico para la Contratación Pública – SECOP II. </t>
  </si>
  <si>
    <t>Listado de contratos publicados en SECOPII</t>
  </si>
  <si>
    <t xml:space="preserve">Durante el segundo trimestre de la presente vigencia se suscribieron 213 contratos, y el 100% de los documentos precontractuales fueron debidamente publicados en la plataforma del Sistema Electrónico para la Contratación Pública – SECOP II. Así mismo se adelantaron las modificaciones contractuales radicadas en la Dirección de Contratación. </t>
  </si>
  <si>
    <t xml:space="preserve">Listado de contratos publicados en SECOPII
</t>
  </si>
  <si>
    <t xml:space="preserve">Durante el tercer trimestre de la presente vigencia se suscribieron 592 contratos, y el 100% de los documentos precontractuales fueron debidamente publicados en la plataforma del Sistema Electrónico para la Contratación Pública – SECOP II. Así mismo se adelantaron las modificaciones contractuales radicadas en la Dirección de Contratación. </t>
  </si>
  <si>
    <t>Durante el cuarto trimestre de la presente vigencia se suscribieron 250 contratos y el 100% de los documentos precontractuales fueron debidamente publicados en la plataforma del Sistema Electrónico para la Contratación Pública – SECOP II y Tienda Virtual del Estado Colombiano. Así mismo se adelantaron 566 modificaciones contractuales radicadas en la Dirección de Contratación.</t>
  </si>
  <si>
    <t xml:space="preserve">Realizar seguimiento sobre el estado del 100% de las necesidades incorporadas en PAA de la vigencia 2024. </t>
  </si>
  <si>
    <t>Reuniones de seguimiento PAA</t>
  </si>
  <si>
    <t>(Numero de reuniones realizadas / Numero total de reuniones citadas)*100</t>
  </si>
  <si>
    <t>100%
(Información que se mantiene constante)</t>
  </si>
  <si>
    <t>Porcentaje reuniones citadas</t>
  </si>
  <si>
    <t xml:space="preserve">Memorandos y actas de reunión. </t>
  </si>
  <si>
    <t>PAA SDG</t>
  </si>
  <si>
    <t xml:space="preserve">Se enviaron memorandos a los supervisores con los procesos a trabajar, se realizaron las modificaciones solicitadas y se actualizaron las mismas en las reuniones del comité correspondiente. Se realizaron mesas de seguimiento con las áreas. </t>
  </si>
  <si>
    <t>Durante el segundo trimestre se realizó seguimiento a las necesidades incorporadas por las áreas en el Plan Anual de Adquisiciones-PAA, validando así el avance que se ha realizado en los procesos en curso y el estado de las etapas de los procesos pendientes.
Adicional se validaron los datos que constituyen cada línea y se modificaron los necesarios, según las necesidades que se pudieran presentar en cada uno para actualizar o eliminar.</t>
  </si>
  <si>
    <t xml:space="preserve">Memorandos y actas de reunión. 
 </t>
  </si>
  <si>
    <t>Durante el tercer trimestre se realizó seguimiento a las necesidades incorporadas por las áreas en el Plan Anual de Adquisiciones-PAA, validando así el avance que se ha realizado en los procesos en curso y el estado de las etapas de los procesos pendientes.
Adicional se validaron los datos que constituyen cada línea y se modificaron los necesarios, según las necesidades que se pudieran presentar en cada uno para actualizar o eliminar.</t>
  </si>
  <si>
    <t>Durante el cuarto trimestre se llevaron a cabo los comités de contratación y se realizaron la respectivas actualizaciones en el Plan Anual de Adquisiciones. 
Adicional se validaron los datos que constituyen cada línea y se modificaron los necesarios, según las necesidades que se pudieran presentar en cada uno para actualizar o eliminar.</t>
  </si>
  <si>
    <t>Actas
Versiones PAA</t>
  </si>
  <si>
    <t>Enviar bimestralmente alertas a la supervisión sobre el estado de vencimiento de los contratos suscritos en la vigencia 2024.</t>
  </si>
  <si>
    <t>Alertas a la supervisión</t>
  </si>
  <si>
    <t>(Número de alertas realizadas durante la vigencia/ Número total de alertas programadas en la vigencia)*100</t>
  </si>
  <si>
    <t xml:space="preserve">Porcentaje de alertas realizadas. </t>
  </si>
  <si>
    <t>Memorandos de alertas</t>
  </si>
  <si>
    <t>SIPSE</t>
  </si>
  <si>
    <t>Durante el primer trimestre de la vigencia 2024 se enviaron treinta y nueve (39) memorandos de alerta de contratos que vencían en los meses de enero, febrero, marzo, abril y mayo de 2024.</t>
  </si>
  <si>
    <t xml:space="preserve">Durante el segundo trimestre se emitieron 22 memorandos de alerta de 184 contratos que finalizan en junio y julio del año 2024. </t>
  </si>
  <si>
    <t>Durante el tercer trimestre se emitieron 35 memorandos de alertas de 554 contratos que finalizaban en los meses de agosto, septiembre, octubre y noviembre de 2024</t>
  </si>
  <si>
    <t>Durante el cuarto trimestre se emitieron 28 memorandos de alertas de 743 contratos que finalizaban en el mes de diciembre de 2024.</t>
  </si>
  <si>
    <t>Realizar tres (3) ejercicios de depuración de inventarios de conformidad con lo establecido en la Resolución DDC- 000001 de 2019 y la Resolución 1519 del 20 de noviembre de 2019, o normas que las sustituyan.</t>
  </si>
  <si>
    <t>Depuración de Inventarios</t>
  </si>
  <si>
    <t>Número de ejercicios de depuración realizados</t>
  </si>
  <si>
    <t>3 ejercicios de depuración en la vigencia 2024</t>
  </si>
  <si>
    <t>Suma</t>
  </si>
  <si>
    <t>Ejercicios de Depuración de Inventarios</t>
  </si>
  <si>
    <t>No programada</t>
  </si>
  <si>
    <t>Informe Depuración de Inventarios (egreso)</t>
  </si>
  <si>
    <t>Resoluciones de baja de bienes.</t>
  </si>
  <si>
    <t>Dirección Administrativa</t>
  </si>
  <si>
    <t>No programada para el trimestre</t>
  </si>
  <si>
    <t>Se realizá el comité de inventarios en abril, sin embargo no se ha recibido el Acta de Comite de Inventarios firmada por la OAP, documento indispensable para realizar la Resolución y la depuración física y en el sistema</t>
  </si>
  <si>
    <t xml:space="preserve">Acta comité de abril; Borrador de resolución se solicita a OAP el Acta de Inventarios </t>
  </si>
  <si>
    <t xml:space="preserve">Meta no programada </t>
  </si>
  <si>
    <t>Meta no programada</t>
  </si>
  <si>
    <t>Se presentaron al Comité Institucional de Gestión y Desempeño 4 procesos de baja, de los cuales 2 están soportados por las resoluciones respectivas, una por el acta del comité de octubre (resolución en trámite) y estamos a la espera del acta del comité de diciembre para enviar a la Dirección Jurídica el borrador de la resolución.</t>
  </si>
  <si>
    <t>2 Resoluciones, Acta de comité mes de octubre.
Pendiente Acta de comité de Diciembre -2024 para continuar con el tramite</t>
  </si>
  <si>
    <t xml:space="preserve">para el tercer trimestre </t>
  </si>
  <si>
    <t>Realizar  mantenimiento al 100% de los push (138);   54 sanitarios,  25 orinales y 59 lavamanos del edificio bicentenario (destapando sifones)</t>
  </si>
  <si>
    <t>Porcentaje de Calibración y mantenimiento push de sanitarios, orinales y lavamanos</t>
  </si>
  <si>
    <t>(Número de push de  sanitarios, orinales y lavamanos del edificio bicentenario con mantenimiento/Número de push de  sanitarios, orinales y lavamanos del edificio bicentenario programados para mantenimiento)*100</t>
  </si>
  <si>
    <t>Porcentaje de Calibración y mantenimiento Push</t>
  </si>
  <si>
    <t>Reporte de mantenimiento de instalaciones</t>
  </si>
  <si>
    <t>Certificación emitida por Oficina Asesora de Planeación - equipo de Planeación Institucional y registro fotográfico</t>
  </si>
  <si>
    <t>Desde la dirección administrativa, se ha llevado a cabo un mantenimiento en las válvulas de descarga sanitarias de los baños ubicados en el edificio Liévano. Se informa que los baños para el personal con discapacidad y movilidad reducida están en óptimas condiciones y cumplen con las normativas de accesibilidad.</t>
  </si>
  <si>
    <t>Mantenimiento de válvulas</t>
  </si>
  <si>
    <t>Desde la dirección administrativa, se realizó mantenimiento en las válvulas de descarga sanitarias de los baños, incluyendo los del personal con movilidad reducida, ubicados en el edificio Liévano de la Secretaría de Gobierno. Adicionalmente, se llevó a cabo el mantenimiento de los lavamanos, revisando los sensores instalados en los lavamanos destinados al personal con movilidad reducida. Se informa que los baños para personas con discapacidad y movilidad reducida se encuentran en óptimas condiciones y cumplen con las normativas de accesibilidad.</t>
  </si>
  <si>
    <t>Mantenimiento de válvulas / registro fotográfico</t>
  </si>
  <si>
    <t>Realizar el mantenimiento al 100% de las luminarios con un bajo rendimiento del edificio bicentenario.</t>
  </si>
  <si>
    <t>Mantenimiento luminarias</t>
  </si>
  <si>
    <t>(Numero de luminarias reemplazadas/Numero de luminarias programadas)*100</t>
  </si>
  <si>
    <t>mantenimiento luminarias</t>
  </si>
  <si>
    <t>reporte de mantenimiento de instalaciones</t>
  </si>
  <si>
    <t>Se inicio mantenimiento enfocado en la renovación de las luminarias en el edificio Bicentenario de la Secretaría Distrital de Gobierno. Este proceso abarca todas las áreas del edificio. Durante este trimestre, se ha llevado a cabo el cambio de luminarias del área de policivo y en los baños del segundo piso ubicados en el costado oriental, tanto para damas como para caballeros. Además, se han reemplazado todas las luminarias de las escaleras que conectan desde el primer hasta el tercer piso, tanto en el costado oriental como en el occidental, incluyendo el sótano.</t>
  </si>
  <si>
    <t>Reporte de mantenimiento de instalacones con el registro fotográfico correspondiente</t>
  </si>
  <si>
    <t>Se han realizado cambios de luminarias en el edificio Liévano de la Secretaría de Gobierno, reemplazando aproximadamente 100 luminarias. Las nuevas luminarias son de 12 watts y de tipo 60x60, con el objetivo de mejorar la eficiencia energética y alcanzar los objetivos del proceso de gestión.</t>
  </si>
  <si>
    <t>Cambio de luminarias</t>
  </si>
  <si>
    <t>Se inició un mantenimiento enfocado en la renovación de las luminarias en el edificio Liévano de la Secretaría Distrital de Gobierno, abarcando todas las áreas del edificio. Durante el trimestre final, se ha llevado a cabo el cambio de luminarias en el área de la Dirección Administrativa y, adicionalmente, se realizó mantenimiento de luminarias en el área de DTI, con el objetivo de cumplir al 100% con el mantenimiento de luminarias.</t>
  </si>
  <si>
    <t>Regsitro Fotográfico</t>
  </si>
  <si>
    <t>Instalar un (1) extractor en el area de almacenamiento de residuos solidos y sustancias químicas del edificio bicentenario.</t>
  </si>
  <si>
    <t>Instalación extractor</t>
  </si>
  <si>
    <t>Número de extractores instalados.</t>
  </si>
  <si>
    <t>Instalación reductor</t>
  </si>
  <si>
    <t>Se realizó instalación de extractor bajo los requerimientos establecidos</t>
  </si>
  <si>
    <t xml:space="preserve">Cambiar el 100% del piso de las inspeciones de policia (180 m2), ubicado en el primer piso cerca a la puerta </t>
  </si>
  <si>
    <t>Porcentaje de Instalación m2 de piso de las cabinas</t>
  </si>
  <si>
    <t>(Número de m2 instalados / Número de m2 programados) * 100</t>
  </si>
  <si>
    <t xml:space="preserve">porcentaje de instalación </t>
  </si>
  <si>
    <t>Se ha realizado la instalación de un nuevo piso en el área policial del primer piso, abarcando un total de 90m2, a principios del mes de mayo. Actualmente, se está programando la intervención en la otra área del sector policial para completar un total de 180m2, conforme a los objetivos establecidos en el plan de gestión. Esta meta tiene como propósito cumplir con las mejoras y adecuación de las instalaciones del edificio Bicentenario de la Secretaría Distrital de Gobierno.</t>
  </si>
  <si>
    <t>Se han realizado cambios de piso en el área policiva de ambos costados entre los meses de mayo y agosto, con el fin de cumplir con los objetivos propuestos.</t>
  </si>
  <si>
    <t>Piso</t>
  </si>
  <si>
    <t xml:space="preserve">Meta no programada para el periodod </t>
  </si>
  <si>
    <t>Realizar el mantenimiento al 100% de los brazos hidráulicos (9) de las puertas de evacuación del edificio bicentenario.</t>
  </si>
  <si>
    <t>Mantenimiento brazos hidráulicos</t>
  </si>
  <si>
    <t>(Número de brazos hidráulicos  con mantenimiento/Número de brazos programadas)*100</t>
  </si>
  <si>
    <t xml:space="preserve">Durante este trimestre, se está llevando a cabo el mantenimiento de los brazos hidráulicos de las puertas de evacuación en el edificio Bicentenario de la Secretaría Distrital de Gobierno. Este proceso se inició con las puertas ubicadas en el primer y tercer piso, como parte del cumplimiento del objetivo.
El objetivo de esta intervención es asegurar que las puertas de evacuación operen de manera eficiente y segura en situaciones de emergencia. </t>
  </si>
  <si>
    <t>Se realiza cambio de brazo hidráulico en las puertas ubicada en los costados al lado de los baños del primer piso del personal con movilidad reducida del edificio lievano del Edificio de Secretaria de Gobierno</t>
  </si>
  <si>
    <t>mantenimientos</t>
  </si>
  <si>
    <t xml:space="preserve">Se realiza cambio de brazo hidráulico en las puertas ubicada en los costados al lado de los baños del primer piso del personal con movilidad reducida del edificio lievano del Edificio de Secretaria de Gobierno
</t>
  </si>
  <si>
    <t>Atender el 100% de las recomendaciones dadas por OCI, teniendo en cuenta el informe final de auditoria de accesibilidad al medio físico del punto de servicio al ciudadano de nivel central.</t>
  </si>
  <si>
    <t>Acciones implementadas</t>
  </si>
  <si>
    <t>(Acciones implementadas/total recomendaciones del informe de auditoría) * 100</t>
  </si>
  <si>
    <t>Acciones</t>
  </si>
  <si>
    <t>Mejoramiento de la accesibilidad al punto de atención al ciudadano</t>
  </si>
  <si>
    <t>Se amplió puerta baño para personal con discapacidad primer piso</t>
  </si>
  <si>
    <t>documento word que evidencia lo descrito</t>
  </si>
  <si>
    <t>Se han instalado sensores para iluminacion y control de agua en los baños del edificio Bicentenario de la Secretaría Distrital de Gobierno, especialmente diseñados para el uso del personal con discapacidad. Esta iniciativa se lleva a cabo con el objetivo de cumplir con los requisitos establecidos en el informe de auditoría de accesibilidad.</t>
  </si>
  <si>
    <t>Se realiza instalación de sensores de agua y de iluminación en los baños para el personal de movilidad reducida, cambio de chapas y lavamanos, incluyendo revisión de las tazas de baño, esto con el fin de cumplimiento de norma de accesibilidad.</t>
  </si>
  <si>
    <t>Instlación de sensores</t>
  </si>
  <si>
    <t>Se llevo a cabo la instalación de sensores de agua y de iluminación en los baños destinados al personal con movilidad reducida, así como el cambio de chapas y lavamanos, e incluyendo la revisión de las tazas de baño. Estas acciones tienen como objetivo cumplir con la normatividad de accesibilidad establecida en la NTC 6047 y dar respuesta a los hallazgos detectados en la auditoría realizada al edificio de la Secretaría de Gobierno. Este conjunto de mejoras busca garantizar una adecuada accesibilidad y comodidad para las personas con movilidad reducida en el edificio, incluyendo la rampa destinada a este personal.</t>
  </si>
  <si>
    <t>Girar el 100% de las reservas presupuestales definitivas de la Secretaría Distrital de Gobierno.</t>
  </si>
  <si>
    <t>Porcentaje de Giros de Reservas Presupuestales</t>
  </si>
  <si>
    <t>Total de Giros de Reservas Presupuestales</t>
  </si>
  <si>
    <t>55%
(Información con corte al 31 de diciembre (4to trimestre) de 2023)</t>
  </si>
  <si>
    <t>Porcentaje de Giros de Reservas</t>
  </si>
  <si>
    <t>Informe de Ejecución de Reservas Presupuestales</t>
  </si>
  <si>
    <t>Aplicativo SDH
SAP-BOGDATA, página web</t>
  </si>
  <si>
    <t>Dirección Financiera</t>
  </si>
  <si>
    <t>La Dirección Financiera tramitó las cuentas que fueron radicadas por los supervisores de los contratos y los gerentes de los proyectos. 
Con corte al 31 de marzo de 2024,  se ejecutaron $3.531.501.640 de la reserva constituida equivalente a $6.686.287.650.</t>
  </si>
  <si>
    <t>Ejecución de Reservas Presupuestales</t>
  </si>
  <si>
    <t>La Dirección Financiera tramitó las cuentas que contaban con recursos de reservas, las cuales que fueron radicadas por los supervisores de los contratos. Así mismo, se realizaron las liberaciones de saldos solicitadas.
Con corte al 30 de junio de 2024,  se ejecutaron $5.297.611.002 de la reserva constituida equivalente a $6.686.287.650.</t>
  </si>
  <si>
    <t>La Dirección Financiera tramitó las cuentas que contaban con recursos de reservas, las cuales que fueron radicadas por los supervisores de los contratos. Así mismo, se realizaron las liberaciones de saldos solicitadas.
Con corte al 30 de septiembre de 2024,  se ejecutaron $6.182,767.206 de la reserva constituida equivalente a $ 6.686.287.650</t>
  </si>
  <si>
    <t>La Dirección Financiera tramitó las cuentas que contaban con recursos de reservas, las cuales que fueron radicadas por los supervisores de los contratos. Así mismo, se realizaron las liberaciones de saldos solicitadas.
Con corte al 30 de diciembre de 2024,  se ejecutaron $6.313.806.529 de la reserva constituida equivalente a $ 6.686.287.650</t>
  </si>
  <si>
    <t>Mantener  la generación de órdenes de pago a las cuentas de prestación de servicios personales en (4) días hábiles contados a partir del día siguiente de la radicación, previo cumplimiento de los requisitos.</t>
  </si>
  <si>
    <t>Pago de cuentas</t>
  </si>
  <si>
    <t>Número de días para generar orden de pago (promedio)</t>
  </si>
  <si>
    <t>3,954
(Información con corte al 31 de diciembre (4to trimestre) de 2023)</t>
  </si>
  <si>
    <t>Días para pago de cuentas</t>
  </si>
  <si>
    <t>Eficiencia</t>
  </si>
  <si>
    <t>Base de datos de registro de cuentas</t>
  </si>
  <si>
    <t>Archivo Dirección Financiera
Opget / BogDATA</t>
  </si>
  <si>
    <t xml:space="preserve">En el I trimestre el tiempo para la generación de las órdenes de pago por servicios prestados a través de los Contratos de Prestación de Servicios Profesionales y de Apoyo a la Gestión, fue de 4 días, conforme a la programación establecida. </t>
  </si>
  <si>
    <t>Formato de indicadores de gestión de pagos CPS</t>
  </si>
  <si>
    <t xml:space="preserve">En el II trimestre el tiempo para la generación de las órdenes de pago por servicios prestados a través de los Contratos de Prestación de Servicios Profesionales y de Apoyo a la Gestión, fue de 4 días, conforme a la programación establecida. </t>
  </si>
  <si>
    <t xml:space="preserve">En el III trimestre el tiempo para la generación de las órdenes de pago por servicios prestados a través de los Contratos de Prestación de Servicios Profesionales y de Apoyo a la Gestión, fue de 4 días, conforme a la programación establecida. </t>
  </si>
  <si>
    <t xml:space="preserve">En el IV trimestre el tiempo para la generación de las órdenes de pago por servicios prestados a través de los Contratos de Prestación de Servicios Profesionales y de Apoyo a la Gestión, fue de 3 días, superando la programación establecida. </t>
  </si>
  <si>
    <t>Publicar en la pagina web de la SDG los estados financieros trimestrales, el último día habil del mes siguiente al corte.</t>
  </si>
  <si>
    <t xml:space="preserve">Presentación de Estados Financieros </t>
  </si>
  <si>
    <t>Número de días promedio para la presentación de los Estados Financieros</t>
  </si>
  <si>
    <t>90 días (Promedio de presentación de Estados Financieros en la vigencia 2023, con corte a 31 de diciembre)</t>
  </si>
  <si>
    <t>Días para presentación de estados financieros</t>
  </si>
  <si>
    <t>Estados financieros (fecha de presentación)
Certificación</t>
  </si>
  <si>
    <t>Archivo Dirección Financiera
Página Web, sección Transparencia - presupuesto - Estados Financieros</t>
  </si>
  <si>
    <t>De acuerdo con la  Resolución,   CGN 356 del 30/diciembre/2022, en el primer trimiestre de la vigencia 2024, se publicaron en la página Web de la SDG los  Estados financieros correspondientes al IV Trimestre de la vigencia 2023</t>
  </si>
  <si>
    <t>Estados financieros IV Trimestre 2023</t>
  </si>
  <si>
    <t>De acuerdo con la  Resolución,   CGN 356 del 30/diciembre/2022, en el segundo de la vigencia 2024, se publicaron en la página Web de la SDG el día 24 de abril de 2024, los  Estados financieros correspondientes al I Trimestre de la vigencia 2024.</t>
  </si>
  <si>
    <t>Estados financieros I Trimestre 2024</t>
  </si>
  <si>
    <t>De acuerdo con la  Resolución,   CGN 356 del 30/diciembre/2022, en el tercer trimestre de la vigencia 2024, se publicaron en la página Web de la SDG el día 26 de julio de 2024, los  Estados financieros correspondientes al II Trimestre de la vigencia 2024.</t>
  </si>
  <si>
    <t>Estados financieros II Trimestre 2024</t>
  </si>
  <si>
    <t>De acuerdo con la  Resolución,   CGN 356 del 30/diciembre/2022, en el tercer trimestre de la vigencia 2024, se publicaron en la página Web de la SDG el día 28 de octubre de 2024, los  Estados financieros correspondientes al III Trimestre de la vigencia 2024.</t>
  </si>
  <si>
    <t>Estados financieros III Trimestre 2024</t>
  </si>
  <si>
    <t>Ejecutar el 95% del PAC programado por las dependencias</t>
  </si>
  <si>
    <t>Ejecución del PAC programado</t>
  </si>
  <si>
    <t>(PAC ejecutado/PAC programado)*100</t>
  </si>
  <si>
    <t>92,74%  (ejecución trimestral de la vigencia 2023, hasta el 31 de diciembre)</t>
  </si>
  <si>
    <t>Porcentaje deL PAC programado</t>
  </si>
  <si>
    <t xml:space="preserve">Informe de ejecución del PAC </t>
  </si>
  <si>
    <t>SAP</t>
  </si>
  <si>
    <t>El avance de la meta contiene el PAC programado y ejecutado con corte a 31 de marzo de 2024, tanto de recursos de vigencia como recursos de reservas. En este orden, se obtuvo la siguiente ejecución:
Ejecución PAC Reservas I trimestre 2024:
Programado:$4.404.787.379
Ejecutado $3.531.501.640
Ejecución PAC Vigencia I trimestre 2024
Programado: $47.587.207.398
Ejecutado $36.076.988.811
El porcentaje de ejecución del primer trimestre corresponde al 76.18%</t>
  </si>
  <si>
    <t>El avance de la meta contiene el PAC programado y ejecutado con corte a 30 de junio de 2024, tanto de recursos de vigencia como recursos de reservas. En este orden, se obtuvo la siguiente ejecución:
Ejecución PAC Reservas II trimestre 2024: 
Programado:$1.832.011.711
Ejecutado $1.766.109.362
Ejecución PAC Vigencia II trimestre 2024 
Programado: $59.416.296.296
Ejecutado $65.515.989.645
Los recursos programados en el mes de junio no fueron los suficientes lo que generó que se solicitara un PAC adicional por valor de $1.567.719.749.
El porcentaje de ejecución del segundo trimestre corresponde al 98.96%</t>
  </si>
  <si>
    <t>El avance de la meta contiene el PAC programado y ejecutado con corte a 30 de Septiembre de 2024, tanto de recursos de vigencia como recursos de reservas. En este orden, se obtuvo la siguiente ejecución:
Ejecución PAC Reservas III trimestre 2024: 
Programado: $838.658.744
Ejecutado $826.506.767
Ejecución PAC Vigencia III trimestre 2024 
Programado: $ 49.728.340.250
Ejecutado $49.684.025.658
Los recursos programados en el mes de agosto no fueron los suficientes lo que generó que se solicitara un PAC adicional por valor de $1.950.000.000, para realizar el pago de las líquidaciones de la nómina de inversión.
El porcentaje de ejecución del tercer trimestre corresponde al 99,89%</t>
  </si>
  <si>
    <t xml:space="preserve">El avance de la meta contiene el PAC programado y ejecutado con corte a 30 de Diciembre de 2024, tanto de recursos de vigencia como recursos de reservas. En este orden, se obtuvo la siguiente ejecución:
Ejecución PAC Reservas IV trimestre 2024:
Programado:$461.888.772
Ejecutado $187.348.760
Ejecución PAC Vigencia IV trimestre 2024
Programado: $85.230.115.632
Ejecutado $69.746.751.223
El porcentaje de ejecución del IV trimestre corresponde al 82%
</t>
  </si>
  <si>
    <t xml:space="preserve">Realizar dos informes de seguimiento a la implementación del Sistema de Gestión Antisoborno de la Secretaría de Gobierno </t>
  </si>
  <si>
    <t>Informes de seguimiento a la implementación del Sistema de Gestión Antisoborno</t>
  </si>
  <si>
    <t>número de Informes de seguimiento a la implementación del sistema de Gestión Antisoborno</t>
  </si>
  <si>
    <t>Informes de seguimiento del Sistema de Gestión Antisoborno</t>
  </si>
  <si>
    <t>Informe de seguimiento a la implementación</t>
  </si>
  <si>
    <t>Reporte de productos ejecutados del Sistema de Gestión Antisoborno.</t>
  </si>
  <si>
    <t xml:space="preserve">2. Apoyo en la actualización del cronograma hoja de ruta con tiempos y responsables  
12. Plan de trabajo socialización sesiones de sensibilización 2024, para antisoborno y Sarlaft 
25 Seguimiento a la matriz de escalamiento del canal ético  </t>
  </si>
  <si>
    <t xml:space="preserve">2. Cronograma Hoja de Ruta
12. PLAN DE TRABAJO SOCIALIZACION 2024.xlsx 
25.  Matriz Escalamiento Canal Denuncias SDG 2024.xlsx </t>
  </si>
  <si>
    <t>Se han analizado datos sobre la implementación del Sistema de Gestión Antisoborno en la Secretaría de Gobierno, identificando buenas prácticas y áreas de mejora. Los informes incluyen recomendaciones específicas para fortalecer el cumplimiento normativo y la prevención del soborno.</t>
  </si>
  <si>
    <t>Informe Antisoborno</t>
  </si>
  <si>
    <t xml:space="preserve">Realizar dos informes de seguimiento a la implementación del Sistema de Administración de Lavado de Activos y Financiación del Terrorismo en la Secretaría de Gobierno </t>
  </si>
  <si>
    <t>Informes de seguimiento a la implementación del Sarlaft</t>
  </si>
  <si>
    <t>Informes de seguimiento del Sarlaft</t>
  </si>
  <si>
    <t>Reporte de productos ejecutados del Sarlaft</t>
  </si>
  <si>
    <t xml:space="preserve">1. Apoyo en la actualización relacionada con el levantamiento de información sobre SARLAFT, Anti-Soborno existente y pendiente, archivo llamado Bitácora de Documentos 
8. Apoyo en la elaboración del plan de mejora SDG – ITB 2024, identificando avances con porcentaje sobre productos programados 
9. Presentación a la Subsecretaria sobre actualización de formatos de debida diligencia  
10. Revisión del listado maestro que contiene los formatos a cargo de la Subsecretaria 
11. Propuesta de creación, actualización o eliminación de formatos par el proceso de contratación de prestación de servicios  
13.  Presentación del taller en Power Point y se paso a plantilla de SDG la presentación respectiva 
14. Construcción de piezas publicitarias 
15. Firma Dra Carine a solicitud de pieza publicitaria 
16. Script para la Dra Carine grabación del martes 25 
17. Grabación de video para la Dra Carine se realizó en el mes de junio 
18. Google forms con encuesta 2024  
19. Cronograma de capacitaciones y agenda equipo subsecretaria 
20. Listado de asistentes (servidores, colaboradores, alcaldías locales), dentro de este se adjuntan los links de la reunion s¿donde se evidencia el personal citado 
21. Correos y agendamiento de participantes con la pieza publicitaria (4 sesiones ) desde el correo de la Dra Carine,estos agendamientos se realizaron en el mes de Junio 
24. Solicitud de claves Sirel para el Oficial de cumplimiento </t>
  </si>
  <si>
    <t xml:space="preserve">1. Bitácora de documentos 
8. Plan de Mejora SDG – ITB 2024 y enlace para verificación Plan Mejora SDG - ITB 19042024 (1).xlsx 
9. ptt 19 junio mesa de trabajo debida diligencia.pptx 
10. Listado maestro filtrado Transparencia.xlsx 
11. Formatos SARLAFT 
13. PTT SARLAFT DEBIDA DILIGENCIA.pptx 
14. Piezas Publicitarias Invitación.pdf 
15. Firma Dra Carine.pdf 
16. script_Dra_Carine final.docx 
17. Video Carine Pening Gaviria - Invitación a socializaciones debida diligencia.mp4 
18. Encuesta Forms 2024.pdf 
19. Cronograma de capacitaciones.pdf 
20. Planeación de fechas y agendamientos de socializaciones.docx 
21. Evidencia correo de difusión invitación soialización 28062024.pdf 
24. Información enviada a SIREL oficial 2024.docx </t>
  </si>
  <si>
    <t xml:space="preserve">Se ha llevado a cabo una evaluación detallada del avance en la implementación del sistema LA/FT, enfocándose en la efectividad de los controles establecidos y la detección de riesgos potenciales. </t>
  </si>
  <si>
    <t>Informe SARLAFT</t>
  </si>
  <si>
    <t>Reportar dos (2) seguimientos a la implementación de la Política Pública Distrital de Transparencia, Integridad y No Tolerancia con la Corrupción en el Distrito Capital</t>
  </si>
  <si>
    <t>Implementación del PPDTINTC</t>
  </si>
  <si>
    <t>Número de seguimientos al plan de acción de ITB realizados</t>
  </si>
  <si>
    <t>Seguimiento al PPDTINTC</t>
  </si>
  <si>
    <t>seguimiento al PPDTINTC</t>
  </si>
  <si>
    <t>Página web SDG: publicación de los reportes</t>
  </si>
  <si>
    <t xml:space="preserve">3. Apoyo en la actualización de la presentación donde se explica la estrategia para la implementación del PTEP y la Gestión de Riesgos para el Comité Directivo 
4. Seguimiento PTEP Primer cuatrimestre 2024 
5,6,7 Reuniones de apoyo en el direccionamiento del PTEP en la SDG con algunas áreas clave 
22. Reuniones de apoyo en el direccionamiento del PTEP en la SDG con algunas áreas clave 
23. Asistencia a la reunión citada por la Alcaldía Mayor  que convoco a la Red de oficiales de cumplimiento de las entidades distritales   </t>
  </si>
  <si>
    <t xml:space="preserve">3. ptt Consejo Directivo 26 04 2024
4. Seguimiento PTEP primer cuatrimestre 2024 y enlace para verificación: 120241500125883_00002.xls 
5. Reunión de apoyo y enlace para verificación: 2. Acta Reunion SDG 02042024.pdf 
6. Reunión de apoyo y enlace para verificación 3. Reunión virtual 03042024.docx 
7. Reunión de apoyo y enlace para verificación 4. Reunion Virtual Estrategia SDG 05042024.docx 
22. Reunion 14-06-2024.pdf 
23. Reunión 18 junio 2024.docx </t>
  </si>
  <si>
    <t>Se han documentado los progresos en la ejecución de la política pública, resaltando acciones específicas para promover la transparencia y la integridad en el Distrito Capital.</t>
  </si>
  <si>
    <t>RETRO Instrumento Reporte III Trim - PPTINTC- SDG 26-11-2024</t>
  </si>
  <si>
    <t>Asegurar la sostenibilidad y mejora del sistema integrado de planeación y gestión del proceso SGI, a través del apoyo para el cumplimiento de los cronogramas programados a los Planes y procesos de las Direcciones de la SGI, correponde al porcentaje de cumplimiento del cronograma</t>
  </si>
  <si>
    <t>Cronogramas cumplidos</t>
  </si>
  <si>
    <t>(Cronogramas cumplidos / Cronogramas establecidos) * 100</t>
  </si>
  <si>
    <t>Porcentaje</t>
  </si>
  <si>
    <t>reporte mensual de actualización documental proceso GCI</t>
  </si>
  <si>
    <t>reporte mensual de actualización proceso GCI</t>
  </si>
  <si>
    <t>Se tramita el diligenciamiento de matriz y evidencias del Plan Estratégico Sectorial I trimestre, que tiene fecha de entrega el 15 de abril 2024.
Se tramita el diligenciamiento de matriz y evidencias del Plan Estratégico Institucional I trimestre, que tiene fecha de entrega el 15 de abril 2024.
Se tramita el diligenciamiento de matriz de Gestión 2024, que tiene fecha de entrega el 15 de abril.
Se tramita y completa la entrega de la matriz del Plan de Gestión para 2024.
El 22 de marzo se entrega la matriz revisada de contexto interno y externo para el proceso de Gestión Corporativa Institucional.</t>
  </si>
  <si>
    <t>Imagen de correos de actividades descritas</t>
  </si>
  <si>
    <t>No se tiene programada documentación.
se ha actualzado documentos por necesidad del tarabajo</t>
  </si>
  <si>
    <t>Documento .pdf. con evidencia de actividades realizadas</t>
  </si>
  <si>
    <t> Se ha hecho acompañamiento a documentación no programada en las Direcciones de Contratación, Dirección Administrativa y Dirección Financiera, de acuerdo con cuadro excel de evidencia.
Los ajustes corresponden a necesidades del servicio
En el cronograma se encuentran los manuales de trabajo Inteligente y de Lavado de activos, los equipos de trabajo se completaron a finales del trimestre y se trabaja intensamente para cumplir al final de 2024
El reporte se hacia mensual copmo respaldo del proyecto 7800, sin embargo a partir del III trimestre  la documentación no está atada a un proyecto especifíco.</t>
  </si>
  <si>
    <t> 19.1. Se tramitó y remitió el 18-NOV. la proyección del PEI y PES, ante la solicitud de OAP, se entioqueció la información invluyendo no solo el proceso sino todas las dependencias de la SGI
19.2. Se gestionó cumplimiento y entrega de evidencias del plan de gestión IV trimestre
19.3. se gestionó y entregó proyección del plan de gestión 2025 del proceso de gestión Corpórativa Institucional
19.4. se gestionó y entregó información concerninete al monitoreo de riesgo de Corrupción III cuatrimestre.
19.5. Se acompañó, gestionó, lideró y trabajó en documentación del proceso de Gestión Corporativa; El cronograma propuesto se rebaso considerablemte, ya que por razones del servicio se tuvo que trabajar en varios cambios no presupuestados.
En otros temas se gestionó matriz de conocimiento implicito, Buenas prácticas y seguridad de la información.</t>
  </si>
  <si>
    <t xml:space="preserve">pantallazos correos  electrónicos </t>
  </si>
  <si>
    <t>Total metas técnicas (80%)</t>
  </si>
  <si>
    <t>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</si>
  <si>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</si>
  <si>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</si>
  <si>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</si>
  <si>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Total de criterios ambientales establecidos * 100</t>
  </si>
  <si>
    <t>80% meta 2023</t>
  </si>
  <si>
    <t>Reporte ambiental Oficina Asesora de Planeación</t>
  </si>
  <si>
    <t>Herramienta Oficina Asesora de Planeación</t>
  </si>
  <si>
    <t>Aplicación de la meta: dependencias del proceso.
Reporte de la meta: Oficina Asesora de Planeación</t>
  </si>
  <si>
    <t>Subsecretaría de Gestión Institucional (Calificación 88%)
Consumo de papel: tienen reporte hasta el mes de junio de 2024
Participación:  participación de 6 personas en jornada de buenas prácticas para el cuidado del agua y de la energía y 25 personas para capacitación de cultura ambiental
Semana ambiental: participación de 1 persona en jornada de agricultura en Bicentenario.
Recepción campaña puesto a puesto: Se otorga a todas las dependencias un puntaje de 10 puntos como máximo por su excelente recepeción en las campañas y socializaciones realizadas puesto a puesto.
Dirección Administrativa  (Calificación 73%)
Consumo de papel: No se a presentado reporete en el semestre.
Participación: participación de 7 personas en jornada de buenas prácticas para el cuidado del agua y de la energía y 4 personas para capacitación de cultura ambiental.
Semana ambiental: participación de 3 personas en jornada de agricultura en Bicentenario.
Recepción campaña puesto a puesto: Se otorga a todas las dependencias un puntaje de 10 puntos como máximo por su excelente recepeción en las campañas y socializaciones realizadas puesto a puesto.
Dirección Financiera  (Calificación 43%)
Consumo de papel: No se ha presentado reporte en el semestre
Participación: asistencia de 2 personas en jornada de capacitación de cultura ambiental
Semana ambiental: no participaron en las actividades de la semana ambiental.
Recepción campaña puesto a puesto: Se otorga a todas las dependencias un puntaje de 10 puntos como máximo por su excelente recepeción en las campañas y socializaciones realizadas puesto a puesto.
Dirección de Contratación  (Calificación 65%)
Consumo de papel: tienen reporte hasta el mes de abril de 2024.
Participación: asistencia de 7 personas en jornada de capacitación de cultura ambiental.
Semana ambiental: no participaron en las actividades de la semana ambiental.
Recepción campaña puesto a puesto: Se otorga a todas las dependencias un puntaje de 10 puntos como máximo por su excelente recepeción en las campañas y socializaciones realizadas puesto a puesto.</t>
  </si>
  <si>
    <t>Reporte meta ambiental de la OAP</t>
  </si>
  <si>
    <t>Subsecretaría de Gestión Institucional: calificación 77%
Consumo de papel: tienen reporte hasta el mes de noviembre de 2024
Participación: participación de 1 persona en jornada de generalidades del Sistema de Gestión Ambiental  y ninguna persona en la capacitación de Cero Papel
Curso gestión ambiental:  Realizaron el curso 47 personas de la dependencia de un total de 69 funcionarios de planta y contratistas
Dirección Administrativa: calificaicón 37%
Consumo de papel: No han presentado reporte en el semestre
Participación: participación de 1 persona en jornada de generalidades del Sistema de Gestión Ambiental  y ninguna persona a la capacitación de Cero Papel.
Curso gestión ambiental: Realizaron el curso 13 personas de la dependencia de un total de 71 funcionarios de planta y contratistas
Dirección Financiera: calificaicón 63%
Consumo de papel: tienen reporte hasta el mes de noviembre de 2024
Participación: No hubo participación por parte de esta dependencia para el período evaluado  ni para la capacitaciòn del Sistema de Gestión Ambiental ni para la capacitación de Cero Papel
Curso gestión ambiental: Realizaron el curso 10 personas de la dependencia de un total de 23 funcionarios de planta y contratistas
Dirección de Contratación: calificación 77
Consumo de papel: tienen reporte hasta el mes de noviembre de 2024
Participación: participación de 1 persona en jornada de generalidades del Sistema de Gestión Ambiental   y ninguna persona a la capacitación de Cero Papel.
Curso gestión ambiental: Realizaron el curso 17 personas de la dependencia de un total de 26 funcionarios de planta y contratistas</t>
  </si>
  <si>
    <t xml:space="preserve">Reporte meta ambiental del equipo ambiental de la OAP </t>
  </si>
  <si>
    <t xml:space="preserve">81,25% de cumplimiento de la meta acumulada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</si>
  <si>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</si>
  <si>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</si>
  <si>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</si>
  <si>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</si>
  <si>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</si>
  <si>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Listado Maestro de Documentos Matiz </t>
  </si>
  <si>
    <t xml:space="preserve">Casos Hola de actualización generados
Listado Maestro de Documentos 
Matiz </t>
  </si>
  <si>
    <t xml:space="preserve">Listado maestro de documentos </t>
  </si>
  <si>
    <t xml:space="preserve">meta no programada </t>
  </si>
  <si>
    <t xml:space="preserve">la meta se cumplio al 100% </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</si>
  <si>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</si>
  <si>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</si>
  <si>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</si>
  <si>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</si>
  <si>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t>
  </si>
  <si>
    <t>Líder del proceso</t>
  </si>
  <si>
    <t xml:space="preserve">La dependencia realizo la actividad programada  conrorme la meta establecida </t>
  </si>
  <si>
    <t xml:space="preserve">PPT y convocatoria </t>
  </si>
  <si>
    <t xml:space="preserve">la dependencia realizo la actividad programada en la meta </t>
  </si>
  <si>
    <t xml:space="preserve">Listado de asistencia </t>
  </si>
  <si>
    <t xml:space="preserve">la dependencia dio cumplimiento al 100% de la meta programada </t>
  </si>
  <si>
    <t>Brindar atención oportuna y de calidad a los diferentes sectores poblacionales, generando relaciones de confianza y respeto por la diferencia.</t>
  </si>
  <si>
    <t>T4</t>
  </si>
  <si>
    <t>Dar respuesta al 100% de los requerimientos ciudadanos asignados a la alcaldía local con corte a 31 de diciembre de 2023 tipificadas como Derechos de Petición registradas en el aplicativo Bogotá te Escucha y gestor documental ORFEO, por parte de las dependencias de Nivel Central responsables de dar respuesta.</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</si>
  <si>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</si>
  <si>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</si>
  <si>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</si>
  <si>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</si>
  <si>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</si>
  <si>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t>
  </si>
  <si>
    <t>El proceso cumplió con la atención del 100% de requerimientos ciudadanos asignados a 31 de diciembre de 2023, registrados y tipificados como Derechos de Petición en el aplicativo Bogotá te Escucha y gestor documental ORFEO.</t>
  </si>
  <si>
    <t xml:space="preserve">Reporte SGI </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</si>
  <si>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</si>
  <si>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</si>
  <si>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</si>
  <si>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terminos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</si>
  <si>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</si>
  <si>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</si>
  <si>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</si>
  <si>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El proceso cumplió oportunamente con la atención de 6 requerimientos registrados y tipificados como Derechos de Petición en el aplicativo Bogotá te Escucha y gestor documental ORFEO durante la vigencia 2024.</t>
  </si>
  <si>
    <t>la dependencia dio respuesta a 1 requerimiento de  2 que fueron instaurados durante este periodo según Radicado No. 20244600214423 del 10 de julio de 2024</t>
  </si>
  <si>
    <t xml:space="preserve">La dependencia dio respuesta a 2 requerimientos de los 2 instaurados </t>
  </si>
  <si>
    <t>Segun Radicado No. 20254600001173
Fecha: 03-01-2025</t>
  </si>
  <si>
    <t>El proceso cumplió con el 87,50% de la meta de la atención de los requerimientos registrados y tipificados como Derechos de Petición en el aplicativo Bogotá te Escucha y gestor documental ORFEO durante la vigencia 2024.</t>
  </si>
  <si>
    <t>Total metas transversales (20%)</t>
  </si>
  <si>
    <t xml:space="preserve">Total plan de gestión </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</si>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</sst>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2">
    <font>
      <sz val="11"/>
      <color theme="1"/>
      <name val="Calibri"/>
      <family val="2"/>
      <scheme val="minor"/>
    </font>
    <font>
      <sz val="11"/>
      <color indexed="8"/>
      <name val="Calibri Light"/>
      <family val="2"/>
    </font>
    <font>
      <b/>
      <sz val="11"/>
      <color indexed="8"/>
      <name val="Calibri Light"/>
      <family val="2"/>
    </font>
    <font>
      <b/>
      <sz val="9"/>
      <color indexed="81"/>
      <name val="Tahoma"/>
      <family val="2"/>
    </font>
    <font>
      <sz val="9"/>
      <color indexed="81"/>
      <name val="Tahoma"/>
      <family val="2"/>
    </font>
    <font>
      <sz val="11"/>
      <color theme="1"/>
      <name val="Calibri"/>
      <family val="2"/>
      <scheme val="minor"/>
    </font>
    <font>
      <u/>
      <sz val="11"/>
      <color theme="10"/>
      <name val="Calibri"/>
      <family val="2"/>
      <scheme val="minor"/>
    </font>
    <font>
      <sz val="11"/>
      <color theme="1"/>
      <name val="Calibri Light"/>
      <family val="2"/>
      <scheme val="major"/>
    </font>
    <font>
      <b/>
      <sz val="11"/>
      <color theme="1"/>
      <name val="Calibri Light"/>
      <family val="2"/>
      <scheme val="major"/>
    </font>
    <font>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2"/>
      <color theme="1"/>
      <name val="Calibri Light"/>
      <family val="2"/>
      <scheme val="major"/>
    </font>
    <font>
      <sz val="11"/>
      <color rgb="FF0070C0"/>
      <name val="Calibri Light"/>
      <family val="2"/>
      <scheme val="major"/>
    </font>
    <font>
      <sz val="11"/>
      <color rgb="FF000000"/>
      <name val="Calibri Light"/>
      <family val="2"/>
    </font>
    <font>
      <sz val="11"/>
      <name val="Calibri Light"/>
      <family val="2"/>
      <scheme val="major"/>
    </font>
    <font>
      <sz val="11"/>
      <color rgb="FF000000"/>
      <name val="Calibri Light"/>
      <family val="2"/>
      <scheme val="major"/>
    </font>
    <font>
      <b/>
      <sz val="14"/>
      <color rgb="FF000000"/>
      <name val="Calibri Light"/>
      <family val="2"/>
    </font>
    <font>
      <b/>
      <sz val="11"/>
      <color rgb="FF000000"/>
      <name val="Calibri Light"/>
      <family val="2"/>
    </font>
    <font>
      <b/>
      <u/>
      <sz val="11"/>
      <color rgb="FF000000"/>
      <name val="Calibri Light"/>
      <family val="2"/>
    </font>
    <font>
      <sz val="11"/>
      <color theme="8" tint="-0.249977111117893"/>
      <name val="Calibri"/>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5">
    <xf numFmtId="0" fontId="0" fillId="0" borderId="0"/>
    <xf numFmtId="0" fontId="6" fillId="0" borderId="0" applyNumberForma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9" fontId="5" fillId="0" borderId="0" applyFont="0" applyFill="0" applyBorder="0" applyAlignment="0" applyProtection="0"/>
  </cellStyleXfs>
  <cellXfs count="186">
    <xf numFmtId="0" fontId="0" fillId="0" borderId="0" xfId="0"/>
    <xf numFmtId="0" fontId="7" fillId="0" borderId="0" xfId="0" applyFont="1" applyAlignment="1">
      <alignment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0" borderId="0" xfId="0" applyFont="1" applyAlignment="1">
      <alignment wrapText="1"/>
    </xf>
    <xf numFmtId="0" fontId="10" fillId="5" borderId="1" xfId="0" applyFont="1" applyFill="1" applyBorder="1" applyAlignment="1">
      <alignment wrapText="1"/>
    </xf>
    <xf numFmtId="0" fontId="11" fillId="5" borderId="1" xfId="0" applyFont="1" applyFill="1" applyBorder="1" applyAlignment="1">
      <alignment wrapText="1"/>
    </xf>
    <xf numFmtId="9" fontId="10" fillId="5" borderId="1" xfId="4" applyFont="1" applyFill="1" applyBorder="1" applyAlignment="1">
      <alignment wrapText="1"/>
    </xf>
    <xf numFmtId="0" fontId="10" fillId="0" borderId="0" xfId="0" applyFont="1" applyAlignment="1">
      <alignment wrapText="1"/>
    </xf>
    <xf numFmtId="0" fontId="9" fillId="2" borderId="1" xfId="0" applyFont="1" applyFill="1" applyBorder="1" applyAlignment="1">
      <alignment wrapText="1"/>
    </xf>
    <xf numFmtId="0" fontId="12" fillId="2" borderId="1" xfId="0" applyFont="1" applyFill="1" applyBorder="1" applyAlignment="1">
      <alignment wrapText="1"/>
    </xf>
    <xf numFmtId="9" fontId="12" fillId="2" borderId="1" xfId="0" applyNumberFormat="1" applyFont="1" applyFill="1" applyBorder="1" applyAlignment="1">
      <alignment wrapText="1"/>
    </xf>
    <xf numFmtId="0" fontId="8" fillId="5"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4" fillId="9" borderId="1" xfId="0" applyFont="1" applyFill="1" applyBorder="1" applyAlignment="1">
      <alignment horizontal="justify" vertical="center" wrapText="1"/>
    </xf>
    <xf numFmtId="1" fontId="7" fillId="0" borderId="1" xfId="0" applyNumberFormat="1" applyFont="1" applyBorder="1" applyAlignment="1">
      <alignment horizontal="justify" vertical="center" wrapText="1"/>
    </xf>
    <xf numFmtId="0" fontId="7" fillId="0" borderId="0" xfId="0" applyFont="1" applyAlignment="1">
      <alignment horizontal="justify" vertical="center" wrapText="1"/>
    </xf>
    <xf numFmtId="10" fontId="7" fillId="0" borderId="1" xfId="0" applyNumberFormat="1" applyFont="1" applyBorder="1" applyAlignment="1">
      <alignment horizontal="justify" vertical="center" wrapText="1"/>
    </xf>
    <xf numFmtId="9" fontId="7" fillId="0" borderId="1" xfId="4" applyFont="1" applyBorder="1" applyAlignment="1">
      <alignment horizontal="justify" vertical="center" wrapText="1"/>
    </xf>
    <xf numFmtId="0" fontId="14" fillId="0" borderId="1" xfId="0" applyFont="1" applyBorder="1" applyAlignment="1">
      <alignment horizontal="center" vertical="center" wrapText="1"/>
    </xf>
    <xf numFmtId="0" fontId="7" fillId="9" borderId="0" xfId="0" applyFont="1" applyFill="1" applyAlignment="1">
      <alignment wrapText="1"/>
    </xf>
    <xf numFmtId="0" fontId="8" fillId="9" borderId="0" xfId="0" applyFont="1" applyFill="1" applyAlignment="1">
      <alignment vertical="center" wrapText="1"/>
    </xf>
    <xf numFmtId="0" fontId="7" fillId="9" borderId="0" xfId="0" applyFont="1" applyFill="1" applyAlignment="1">
      <alignment vertical="center" wrapText="1"/>
    </xf>
    <xf numFmtId="0" fontId="7" fillId="9" borderId="1" xfId="0" applyFont="1" applyFill="1" applyBorder="1" applyAlignment="1">
      <alignment horizontal="center" vertical="center" wrapText="1"/>
    </xf>
    <xf numFmtId="0" fontId="16" fillId="0" borderId="1" xfId="0" applyFont="1" applyBorder="1" applyAlignment="1" applyProtection="1">
      <alignment horizontal="center" vertical="center" wrapText="1"/>
      <protection hidden="1"/>
    </xf>
    <xf numFmtId="41" fontId="16" fillId="0" borderId="1" xfId="2" applyFont="1" applyFill="1" applyBorder="1" applyAlignment="1" applyProtection="1">
      <alignment horizontal="center" vertical="center" wrapText="1"/>
      <protection hidden="1"/>
    </xf>
    <xf numFmtId="1" fontId="16" fillId="0" borderId="1" xfId="4" applyNumberFormat="1" applyFont="1" applyFill="1" applyBorder="1" applyAlignment="1" applyProtection="1">
      <alignment horizontal="center" vertical="center" wrapText="1"/>
      <protection hidden="1"/>
    </xf>
    <xf numFmtId="1" fontId="16" fillId="0" borderId="1" xfId="0" applyNumberFormat="1" applyFont="1" applyBorder="1" applyAlignment="1" applyProtection="1">
      <alignment horizontal="center" vertical="center" wrapText="1"/>
      <protection hidden="1"/>
    </xf>
    <xf numFmtId="0" fontId="16" fillId="0" borderId="1" xfId="0" applyFont="1" applyBorder="1" applyAlignment="1">
      <alignment horizontal="center" vertical="center" wrapText="1"/>
    </xf>
    <xf numFmtId="9" fontId="16" fillId="0" borderId="1" xfId="0" applyNumberFormat="1" applyFont="1" applyBorder="1" applyAlignment="1">
      <alignment horizontal="center" vertical="center" wrapText="1"/>
    </xf>
    <xf numFmtId="9" fontId="16" fillId="0" borderId="1" xfId="4" applyFont="1" applyFill="1" applyBorder="1" applyAlignment="1">
      <alignment horizontal="center" vertical="center" wrapText="1"/>
    </xf>
    <xf numFmtId="1" fontId="16" fillId="0" borderId="1" xfId="0" applyNumberFormat="1" applyFont="1" applyBorder="1" applyAlignment="1">
      <alignment horizontal="center" vertical="center" wrapText="1"/>
    </xf>
    <xf numFmtId="41" fontId="16" fillId="0" borderId="1" xfId="3" applyFont="1" applyFill="1" applyBorder="1" applyAlignment="1" applyProtection="1">
      <alignment horizontal="center" vertical="center" wrapText="1"/>
      <protection hidden="1"/>
    </xf>
    <xf numFmtId="41" fontId="16" fillId="0" borderId="1" xfId="3" applyFont="1" applyBorder="1" applyAlignment="1" applyProtection="1">
      <alignment horizontal="center" vertical="center" wrapText="1"/>
      <protection hidden="1"/>
    </xf>
    <xf numFmtId="0" fontId="16" fillId="0" borderId="1" xfId="0" applyFont="1" applyBorder="1" applyAlignment="1" applyProtection="1">
      <alignment horizontal="left" vertical="center" wrapText="1"/>
      <protection hidden="1"/>
    </xf>
    <xf numFmtId="1" fontId="7"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1" fontId="16" fillId="9"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wrapText="1"/>
    </xf>
    <xf numFmtId="9" fontId="7" fillId="10" borderId="1" xfId="0" applyNumberFormat="1" applyFont="1" applyFill="1" applyBorder="1" applyAlignment="1">
      <alignment horizontal="center" vertical="center" wrapText="1"/>
    </xf>
    <xf numFmtId="9" fontId="7" fillId="10" borderId="1" xfId="4" applyFont="1" applyFill="1" applyBorder="1" applyAlignment="1">
      <alignment horizontal="center" vertical="center" wrapText="1"/>
    </xf>
    <xf numFmtId="0" fontId="16" fillId="10" borderId="1" xfId="0" applyFont="1" applyFill="1" applyBorder="1" applyAlignment="1">
      <alignment horizontal="center" vertical="center" wrapText="1"/>
    </xf>
    <xf numFmtId="9" fontId="16" fillId="0" borderId="1" xfId="2" applyNumberFormat="1" applyFont="1" applyFill="1" applyBorder="1" applyAlignment="1" applyProtection="1">
      <alignment horizontal="center" vertical="center" wrapText="1"/>
      <protection hidden="1"/>
    </xf>
    <xf numFmtId="0" fontId="16" fillId="0" borderId="1" xfId="0" applyFont="1" applyBorder="1" applyAlignment="1">
      <alignment horizontal="justify" vertical="center" wrapText="1"/>
    </xf>
    <xf numFmtId="9" fontId="14" fillId="0" borderId="1" xfId="0" applyNumberFormat="1" applyFont="1" applyBorder="1" applyAlignment="1">
      <alignment horizontal="justify" vertical="center" wrapText="1"/>
    </xf>
    <xf numFmtId="9" fontId="14" fillId="9"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9"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1" fontId="14" fillId="0" borderId="1" xfId="0" applyNumberFormat="1" applyFont="1" applyBorder="1" applyAlignment="1">
      <alignment horizontal="left" vertical="center" wrapText="1"/>
    </xf>
    <xf numFmtId="9" fontId="14" fillId="0" borderId="1" xfId="4" applyFont="1" applyBorder="1" applyAlignment="1">
      <alignment horizontal="center" vertical="center" wrapText="1"/>
    </xf>
    <xf numFmtId="164" fontId="14" fillId="0" borderId="1" xfId="4" applyNumberFormat="1" applyFont="1" applyBorder="1" applyAlignment="1">
      <alignment horizontal="center" vertical="center" wrapText="1"/>
    </xf>
    <xf numFmtId="10" fontId="14" fillId="0" borderId="1" xfId="4"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0" xfId="0" applyFont="1" applyAlignment="1">
      <alignment horizontal="justify" vertical="center" wrapText="1"/>
    </xf>
    <xf numFmtId="9" fontId="14" fillId="9" borderId="1" xfId="4" applyFont="1" applyFill="1" applyBorder="1" applyAlignment="1">
      <alignment horizontal="center" vertical="center" wrapText="1"/>
    </xf>
    <xf numFmtId="1" fontId="14" fillId="9" borderId="1" xfId="4" applyNumberFormat="1" applyFont="1" applyFill="1" applyBorder="1" applyAlignment="1">
      <alignment horizontal="center" vertical="center" wrapText="1"/>
    </xf>
    <xf numFmtId="1" fontId="14" fillId="0" borderId="1" xfId="4" applyNumberFormat="1" applyFont="1" applyBorder="1" applyAlignment="1">
      <alignment horizontal="center" vertical="center" wrapText="1"/>
    </xf>
    <xf numFmtId="10" fontId="14" fillId="0" borderId="1" xfId="4" applyNumberFormat="1" applyFont="1" applyBorder="1" applyAlignment="1">
      <alignment horizontal="justify" vertical="center" wrapText="1"/>
    </xf>
    <xf numFmtId="9" fontId="14" fillId="0" borderId="1" xfId="4" applyFont="1" applyBorder="1" applyAlignment="1">
      <alignment horizontal="justify" vertical="center" wrapText="1"/>
    </xf>
    <xf numFmtId="14" fontId="7" fillId="9" borderId="1" xfId="0" applyNumberFormat="1" applyFont="1" applyFill="1" applyBorder="1" applyAlignment="1">
      <alignment horizontal="center" vertical="center" wrapText="1"/>
    </xf>
    <xf numFmtId="0" fontId="7" fillId="9" borderId="0" xfId="0" applyFont="1" applyFill="1" applyAlignment="1">
      <alignment horizontal="center" vertical="center" wrapText="1"/>
    </xf>
    <xf numFmtId="9" fontId="7" fillId="0" borderId="1" xfId="4" applyFont="1" applyBorder="1" applyAlignment="1">
      <alignment horizontal="center" vertical="center" wrapText="1"/>
    </xf>
    <xf numFmtId="41" fontId="7" fillId="0" borderId="1" xfId="0" applyNumberFormat="1" applyFont="1" applyBorder="1" applyAlignment="1">
      <alignment horizontal="center" vertical="center" wrapText="1"/>
    </xf>
    <xf numFmtId="1" fontId="7" fillId="0" borderId="1" xfId="4" applyNumberFormat="1" applyFont="1" applyBorder="1" applyAlignment="1">
      <alignment horizontal="center" vertical="center" wrapText="1"/>
    </xf>
    <xf numFmtId="1" fontId="7" fillId="9" borderId="1" xfId="0" applyNumberFormat="1" applyFont="1" applyFill="1" applyBorder="1" applyAlignment="1">
      <alignment horizontal="center" vertical="center" wrapText="1"/>
    </xf>
    <xf numFmtId="10" fontId="7" fillId="0" borderId="1" xfId="4" applyNumberFormat="1" applyFont="1" applyBorder="1" applyAlignment="1">
      <alignment horizontal="center" vertical="center" wrapText="1"/>
    </xf>
    <xf numFmtId="164" fontId="7" fillId="9" borderId="1" xfId="0" applyNumberFormat="1" applyFont="1" applyFill="1" applyBorder="1" applyAlignment="1">
      <alignment horizontal="center" vertical="center" wrapText="1"/>
    </xf>
    <xf numFmtId="9" fontId="12" fillId="2" borderId="1" xfId="0" applyNumberFormat="1" applyFont="1" applyFill="1" applyBorder="1" applyAlignment="1">
      <alignment horizontal="center" vertical="center" wrapText="1"/>
    </xf>
    <xf numFmtId="9" fontId="10" fillId="5" borderId="1" xfId="4" applyFont="1" applyFill="1" applyBorder="1" applyAlignment="1">
      <alignment horizontal="center" vertical="center" wrapText="1"/>
    </xf>
    <xf numFmtId="0" fontId="7" fillId="0" borderId="0" xfId="0" applyFont="1" applyAlignment="1">
      <alignment horizontal="center" vertical="center" wrapText="1"/>
    </xf>
    <xf numFmtId="0" fontId="7" fillId="9" borderId="0" xfId="0" applyFont="1" applyFill="1" applyAlignment="1">
      <alignment horizontal="justify" vertical="center" wrapText="1"/>
    </xf>
    <xf numFmtId="0" fontId="8" fillId="3" borderId="1" xfId="0" applyFont="1" applyFill="1" applyBorder="1" applyAlignment="1">
      <alignment horizontal="justify" vertical="center" wrapText="1"/>
    </xf>
    <xf numFmtId="1" fontId="14" fillId="0" borderId="1" xfId="0" applyNumberFormat="1" applyFont="1" applyBorder="1" applyAlignment="1">
      <alignment horizontal="justify" vertical="center" wrapText="1"/>
    </xf>
    <xf numFmtId="0" fontId="9" fillId="2" borderId="1" xfId="0" applyFont="1" applyFill="1" applyBorder="1" applyAlignment="1">
      <alignment horizontal="justify" vertical="center" wrapText="1"/>
    </xf>
    <xf numFmtId="0" fontId="10" fillId="5" borderId="1" xfId="0" applyFont="1" applyFill="1" applyBorder="1" applyAlignment="1">
      <alignment horizontal="justify" vertical="center" wrapText="1"/>
    </xf>
    <xf numFmtId="10" fontId="13" fillId="2" borderId="1" xfId="4" applyNumberFormat="1" applyFont="1" applyFill="1" applyBorder="1" applyAlignment="1">
      <alignment horizontal="center" vertical="center" wrapText="1"/>
    </xf>
    <xf numFmtId="10" fontId="11" fillId="5" borderId="1" xfId="4" applyNumberFormat="1" applyFont="1" applyFill="1" applyBorder="1" applyAlignment="1">
      <alignment horizontal="center" vertical="center" wrapText="1"/>
    </xf>
    <xf numFmtId="0" fontId="17" fillId="0" borderId="1" xfId="0" applyFont="1" applyBorder="1" applyAlignment="1">
      <alignment vertical="center" wrapText="1"/>
    </xf>
    <xf numFmtId="9" fontId="17" fillId="0" borderId="1"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0" fontId="17" fillId="0" borderId="10" xfId="0" applyFont="1" applyBorder="1" applyAlignment="1">
      <alignment vertical="center" wrapText="1"/>
    </xf>
    <xf numFmtId="0" fontId="17" fillId="0" borderId="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10" xfId="0" applyFont="1" applyBorder="1" applyAlignment="1">
      <alignment horizontal="justify" vertical="center" wrapText="1"/>
    </xf>
    <xf numFmtId="10" fontId="16" fillId="0" borderId="10"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10" fontId="17" fillId="0" borderId="1" xfId="0" applyNumberFormat="1" applyFont="1" applyBorder="1" applyAlignment="1">
      <alignment horizontal="center" vertical="center" wrapText="1"/>
    </xf>
    <xf numFmtId="164" fontId="17" fillId="9" borderId="1" xfId="0" applyNumberFormat="1" applyFont="1" applyFill="1" applyBorder="1" applyAlignment="1">
      <alignment horizontal="center" vertical="center" wrapText="1"/>
    </xf>
    <xf numFmtId="0" fontId="17" fillId="9" borderId="1" xfId="0" applyFont="1" applyFill="1" applyBorder="1" applyAlignment="1">
      <alignment horizontal="center" vertical="center" wrapText="1"/>
    </xf>
    <xf numFmtId="0" fontId="7" fillId="2" borderId="1" xfId="0" applyFont="1" applyFill="1" applyBorder="1" applyAlignment="1">
      <alignment wrapText="1"/>
    </xf>
    <xf numFmtId="0" fontId="8" fillId="2" borderId="1" xfId="0" applyFont="1" applyFill="1" applyBorder="1"/>
    <xf numFmtId="9" fontId="8" fillId="2" borderId="1" xfId="4" applyFont="1" applyFill="1" applyBorder="1" applyAlignment="1">
      <alignment wrapText="1"/>
    </xf>
    <xf numFmtId="9" fontId="8" fillId="2" borderId="1" xfId="4" applyFont="1" applyFill="1" applyBorder="1" applyAlignment="1">
      <alignment horizontal="center" vertical="center" wrapText="1"/>
    </xf>
    <xf numFmtId="10" fontId="8" fillId="2" borderId="1" xfId="4" applyNumberFormat="1" applyFont="1" applyFill="1" applyBorder="1" applyAlignment="1">
      <alignment horizontal="center" vertical="center" wrapText="1"/>
    </xf>
    <xf numFmtId="9" fontId="8" fillId="2" borderId="1" xfId="4" applyFont="1" applyFill="1" applyBorder="1" applyAlignment="1">
      <alignment horizontal="justify" vertical="center" wrapText="1"/>
    </xf>
    <xf numFmtId="0" fontId="14" fillId="0" borderId="13" xfId="0" applyFont="1" applyBorder="1" applyAlignment="1">
      <alignment horizontal="left" vertical="center" wrapText="1"/>
    </xf>
    <xf numFmtId="1" fontId="7" fillId="0" borderId="1" xfId="4" applyNumberFormat="1" applyFont="1" applyBorder="1" applyAlignment="1">
      <alignment horizontal="justify" vertical="center" wrapText="1"/>
    </xf>
    <xf numFmtId="10" fontId="7" fillId="0" borderId="1" xfId="4" applyNumberFormat="1" applyFont="1" applyBorder="1" applyAlignment="1">
      <alignment horizontal="justify" vertical="center" wrapText="1"/>
    </xf>
    <xf numFmtId="164" fontId="7" fillId="0" borderId="1" xfId="0" applyNumberFormat="1" applyFont="1" applyBorder="1" applyAlignment="1">
      <alignment horizontal="justify" vertical="center" wrapText="1"/>
    </xf>
    <xf numFmtId="0" fontId="7" fillId="9" borderId="1" xfId="0" applyFont="1" applyFill="1" applyBorder="1" applyAlignment="1">
      <alignment horizontal="justify" vertical="center" wrapText="1"/>
    </xf>
    <xf numFmtId="164" fontId="13" fillId="2" borderId="1" xfId="4" applyNumberFormat="1" applyFont="1" applyFill="1" applyBorder="1" applyAlignment="1">
      <alignment wrapText="1"/>
    </xf>
    <xf numFmtId="0" fontId="21" fillId="0" borderId="0" xfId="0" applyFont="1" applyAlignment="1">
      <alignment vertical="center" wrapText="1"/>
    </xf>
    <xf numFmtId="164" fontId="7" fillId="9" borderId="1" xfId="0" applyNumberFormat="1" applyFont="1" applyFill="1" applyBorder="1" applyAlignment="1">
      <alignment horizontal="justify" vertical="center" wrapText="1"/>
    </xf>
    <xf numFmtId="164" fontId="8" fillId="2" borderId="1" xfId="4" applyNumberFormat="1" applyFont="1" applyFill="1" applyBorder="1" applyAlignment="1">
      <alignment wrapText="1"/>
    </xf>
    <xf numFmtId="1" fontId="17" fillId="9" borderId="10" xfId="4" applyNumberFormat="1" applyFont="1" applyFill="1" applyBorder="1" applyAlignment="1">
      <alignment horizontal="center" vertical="center" wrapText="1"/>
    </xf>
    <xf numFmtId="164" fontId="17" fillId="9" borderId="10" xfId="4" applyNumberFormat="1"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1" xfId="1" applyFont="1" applyFill="1" applyBorder="1" applyAlignment="1">
      <alignment horizontal="justify" vertical="center" wrapText="1"/>
    </xf>
    <xf numFmtId="10" fontId="11" fillId="5" borderId="1" xfId="0" applyNumberFormat="1" applyFont="1" applyFill="1" applyBorder="1" applyAlignment="1">
      <alignment wrapText="1"/>
    </xf>
    <xf numFmtId="164" fontId="7" fillId="0" borderId="1" xfId="4" applyNumberFormat="1" applyFont="1" applyBorder="1" applyAlignment="1">
      <alignment horizontal="justify" vertical="center" wrapText="1"/>
    </xf>
    <xf numFmtId="164" fontId="7" fillId="0" borderId="1" xfId="4" applyNumberFormat="1" applyFont="1" applyBorder="1" applyAlignment="1">
      <alignment horizontal="center" vertical="center" wrapText="1"/>
    </xf>
    <xf numFmtId="164" fontId="17" fillId="0" borderId="1" xfId="4" applyNumberFormat="1" applyFont="1" applyBorder="1" applyAlignment="1">
      <alignment horizontal="center" vertical="center" wrapText="1"/>
    </xf>
    <xf numFmtId="0" fontId="7" fillId="9" borderId="14" xfId="0" applyFont="1" applyFill="1" applyBorder="1" applyAlignment="1">
      <alignment horizontal="center" vertical="center" wrapText="1"/>
    </xf>
    <xf numFmtId="10" fontId="8" fillId="2" borderId="1" xfId="4" applyNumberFormat="1" applyFont="1" applyFill="1" applyBorder="1" applyAlignment="1">
      <alignment wrapText="1"/>
    </xf>
    <xf numFmtId="10" fontId="13" fillId="2" borderId="1" xfId="4" applyNumberFormat="1" applyFont="1" applyFill="1" applyBorder="1" applyAlignment="1">
      <alignment wrapText="1"/>
    </xf>
    <xf numFmtId="164" fontId="7" fillId="0" borderId="1"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9" fontId="14" fillId="9" borderId="1" xfId="0" applyNumberFormat="1" applyFont="1" applyFill="1" applyBorder="1" applyAlignment="1">
      <alignment horizontal="center" vertical="center" wrapText="1"/>
    </xf>
    <xf numFmtId="10" fontId="14" fillId="9" borderId="1" xfId="4"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7" fillId="9" borderId="1" xfId="0" applyFont="1" applyFill="1" applyBorder="1" applyAlignment="1">
      <alignment horizontal="justify"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15" fillId="11" borderId="8" xfId="0" applyFont="1" applyFill="1" applyBorder="1" applyAlignment="1">
      <alignment horizontal="justify" vertical="center" wrapText="1"/>
    </xf>
    <xf numFmtId="0" fontId="15" fillId="11" borderId="9" xfId="0" applyFont="1" applyFill="1" applyBorder="1" applyAlignment="1">
      <alignment horizontal="justify" vertical="center" wrapText="1"/>
    </xf>
    <xf numFmtId="0" fontId="15" fillId="11" borderId="10" xfId="0" applyFont="1" applyFill="1" applyBorder="1" applyAlignment="1">
      <alignment horizontal="justify" vertical="center" wrapText="1"/>
    </xf>
    <xf numFmtId="0" fontId="7" fillId="9" borderId="1" xfId="0" applyFont="1" applyFill="1" applyBorder="1" applyAlignment="1">
      <alignment horizontal="left" vertical="center" wrapText="1"/>
    </xf>
    <xf numFmtId="0" fontId="19"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1" xfId="0" applyFont="1" applyFill="1" applyBorder="1" applyAlignment="1">
      <alignment horizontal="left" vertical="top" wrapText="1"/>
    </xf>
    <xf numFmtId="0" fontId="8" fillId="5" borderId="1"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9" fontId="7" fillId="0" borderId="1" xfId="0" applyNumberFormat="1" applyFont="1" applyBorder="1" applyAlignment="1">
      <alignment horizontal="justify" vertical="center" wrapText="1"/>
    </xf>
  </cellXfs>
  <cellStyles count="5">
    <cellStyle name="Hipervínculo" xfId="1" builtinId="8"/>
    <cellStyle name="Millares [0]" xfId="2" builtinId="6"/>
    <cellStyle name="Millares [0] 2" xfId="3" xr:uid="{00000000-0005-0000-0000-000002000000}"/>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295275</xdr:colOff>
      <xdr:row>0</xdr:row>
      <xdr:rowOff>733425</xdr:rowOff>
    </xdr:to>
    <xdr:pic>
      <xdr:nvPicPr>
        <xdr:cNvPr id="1127" name="Imagen 1">
          <a:extLst>
            <a:ext uri="{FF2B5EF4-FFF2-40B4-BE49-F238E27FC236}">
              <a16:creationId xmlns:a16="http://schemas.microsoft.com/office/drawing/2014/main" id="{D2CA826B-4486-00E6-B3D0-B29F69F39B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2669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2"/>
  <sheetViews>
    <sheetView tabSelected="1" topLeftCell="Q25" zoomScale="70" zoomScaleNormal="70" workbookViewId="0">
      <selection activeCell="G10" sqref="G10:J10"/>
    </sheetView>
  </sheetViews>
  <sheetFormatPr defaultColWidth="10.85546875" defaultRowHeight="15"/>
  <cols>
    <col min="1" max="1" width="4.140625" style="1" customWidth="1"/>
    <col min="2" max="2" width="25.42578125" style="1" customWidth="1"/>
    <col min="3" max="3" width="8.140625" style="1" customWidth="1"/>
    <col min="4" max="4" width="44.28515625" style="1" bestFit="1" customWidth="1"/>
    <col min="5" max="5" width="10.85546875" style="1" customWidth="1"/>
    <col min="6" max="6" width="24.42578125" style="1" customWidth="1"/>
    <col min="7" max="7" width="23.42578125" style="1" customWidth="1"/>
    <col min="8" max="8" width="14.140625" style="1" customWidth="1"/>
    <col min="9" max="9" width="18.42578125" style="1" customWidth="1"/>
    <col min="10" max="10" width="15.85546875" style="1" customWidth="1"/>
    <col min="11" max="14" width="7.28515625" style="1" customWidth="1"/>
    <col min="15" max="15" width="22.42578125" style="1" customWidth="1"/>
    <col min="16" max="16" width="17.85546875" style="1" customWidth="1"/>
    <col min="17" max="17" width="19.7109375" style="1" customWidth="1"/>
    <col min="18" max="18" width="21.7109375" style="1" customWidth="1"/>
    <col min="19" max="19" width="25.42578125" style="1" customWidth="1"/>
    <col min="20" max="22" width="16.42578125" style="77" hidden="1" customWidth="1"/>
    <col min="23" max="23" width="40.28515625" style="22" hidden="1" customWidth="1"/>
    <col min="24" max="24" width="16.42578125" style="22" hidden="1" customWidth="1"/>
    <col min="25" max="27" width="16.42578125" style="1" hidden="1" customWidth="1"/>
    <col min="28" max="28" width="33.42578125" style="1" hidden="1" customWidth="1"/>
    <col min="29" max="32" width="16.42578125" style="1" hidden="1" customWidth="1"/>
    <col min="33" max="33" width="43.7109375" style="1" hidden="1" customWidth="1"/>
    <col min="34" max="34" width="16.42578125" style="1" hidden="1" customWidth="1"/>
    <col min="35" max="36" width="22" style="1" customWidth="1"/>
    <col min="37" max="37" width="16.42578125" style="1" customWidth="1"/>
    <col min="38" max="38" width="34.85546875" style="1" customWidth="1"/>
    <col min="39" max="39" width="16.42578125" style="1" customWidth="1"/>
    <col min="40" max="41" width="16.42578125" style="77" customWidth="1"/>
    <col min="42" max="42" width="21.42578125" style="77" customWidth="1"/>
    <col min="43" max="43" width="39.42578125" style="1" customWidth="1"/>
    <col min="44" max="16384" width="10.85546875" style="1"/>
  </cols>
  <sheetData>
    <row r="1" spans="1:43" s="26" customFormat="1" ht="70.5" customHeight="1">
      <c r="A1" s="167" t="s">
        <v>0</v>
      </c>
      <c r="B1" s="168"/>
      <c r="C1" s="168"/>
      <c r="D1" s="168"/>
      <c r="E1" s="168"/>
      <c r="F1" s="168"/>
      <c r="G1" s="168"/>
      <c r="H1" s="168"/>
      <c r="I1" s="168"/>
      <c r="J1" s="168"/>
      <c r="K1" s="169" t="s">
        <v>1</v>
      </c>
      <c r="L1" s="169"/>
      <c r="M1" s="169"/>
      <c r="N1" s="169"/>
      <c r="O1" s="169"/>
      <c r="T1" s="68"/>
      <c r="U1" s="68"/>
      <c r="V1" s="68"/>
      <c r="W1" s="78"/>
      <c r="X1" s="78"/>
      <c r="AN1" s="68"/>
      <c r="AO1" s="68"/>
      <c r="AP1" s="68"/>
    </row>
    <row r="2" spans="1:43" s="28" customFormat="1" ht="23.45" customHeight="1">
      <c r="A2" s="171" t="s">
        <v>2</v>
      </c>
      <c r="B2" s="172"/>
      <c r="C2" s="172"/>
      <c r="D2" s="172"/>
      <c r="E2" s="172"/>
      <c r="F2" s="172"/>
      <c r="G2" s="172"/>
      <c r="H2" s="172"/>
      <c r="I2" s="172"/>
      <c r="J2" s="172"/>
      <c r="K2" s="27"/>
      <c r="L2" s="27"/>
      <c r="M2" s="27"/>
      <c r="N2" s="27"/>
      <c r="O2" s="27"/>
      <c r="T2" s="68"/>
      <c r="U2" s="68"/>
      <c r="V2" s="68"/>
      <c r="W2" s="78"/>
      <c r="X2" s="78"/>
      <c r="AN2" s="68"/>
      <c r="AO2" s="68"/>
      <c r="AP2" s="68"/>
    </row>
    <row r="3" spans="1:43" s="26" customFormat="1">
      <c r="T3" s="68"/>
      <c r="U3" s="68"/>
      <c r="V3" s="68"/>
      <c r="W3" s="78"/>
      <c r="X3" s="78"/>
      <c r="AN3" s="68"/>
      <c r="AO3" s="68"/>
      <c r="AP3" s="68"/>
    </row>
    <row r="4" spans="1:43" s="26" customFormat="1" ht="29.1" customHeight="1">
      <c r="A4" s="173" t="s">
        <v>3</v>
      </c>
      <c r="B4" s="174"/>
      <c r="C4" s="179" t="s">
        <v>4</v>
      </c>
      <c r="D4" s="180"/>
      <c r="E4" s="135" t="s">
        <v>5</v>
      </c>
      <c r="F4" s="136"/>
      <c r="G4" s="136"/>
      <c r="H4" s="136"/>
      <c r="I4" s="136"/>
      <c r="J4" s="137"/>
      <c r="T4" s="68"/>
      <c r="U4" s="68"/>
      <c r="V4" s="68"/>
      <c r="W4" s="78"/>
      <c r="X4" s="78"/>
      <c r="AN4" s="68"/>
      <c r="AO4" s="68"/>
      <c r="AP4" s="68"/>
    </row>
    <row r="5" spans="1:43" s="26" customFormat="1" ht="15" customHeight="1">
      <c r="A5" s="175"/>
      <c r="B5" s="176"/>
      <c r="C5" s="181"/>
      <c r="D5" s="182"/>
      <c r="E5" s="2" t="s">
        <v>6</v>
      </c>
      <c r="F5" s="2" t="s">
        <v>7</v>
      </c>
      <c r="G5" s="135" t="s">
        <v>8</v>
      </c>
      <c r="H5" s="136"/>
      <c r="I5" s="136"/>
      <c r="J5" s="137"/>
      <c r="T5" s="68"/>
      <c r="U5" s="68"/>
      <c r="V5" s="68"/>
      <c r="W5" s="78"/>
      <c r="X5" s="78"/>
      <c r="AN5" s="68"/>
      <c r="AO5" s="68"/>
      <c r="AP5" s="68"/>
    </row>
    <row r="6" spans="1:43" s="26" customFormat="1">
      <c r="A6" s="175"/>
      <c r="B6" s="176"/>
      <c r="C6" s="181"/>
      <c r="D6" s="182"/>
      <c r="E6" s="29">
        <v>1</v>
      </c>
      <c r="F6" s="67" t="s">
        <v>9</v>
      </c>
      <c r="G6" s="138" t="s">
        <v>10</v>
      </c>
      <c r="H6" s="138"/>
      <c r="I6" s="138"/>
      <c r="J6" s="138"/>
      <c r="T6" s="68"/>
      <c r="U6" s="68"/>
      <c r="V6" s="68"/>
      <c r="W6" s="78"/>
      <c r="X6" s="78"/>
      <c r="AN6" s="68"/>
      <c r="AO6" s="68"/>
      <c r="AP6" s="68"/>
    </row>
    <row r="7" spans="1:43" s="26" customFormat="1" ht="54" customHeight="1">
      <c r="A7" s="175"/>
      <c r="B7" s="176"/>
      <c r="C7" s="181"/>
      <c r="D7" s="182"/>
      <c r="E7" s="29">
        <v>2</v>
      </c>
      <c r="F7" s="29" t="s">
        <v>11</v>
      </c>
      <c r="G7" s="163" t="s">
        <v>12</v>
      </c>
      <c r="H7" s="164"/>
      <c r="I7" s="164"/>
      <c r="J7" s="165"/>
      <c r="T7" s="68"/>
      <c r="U7" s="68"/>
      <c r="V7" s="68"/>
      <c r="W7" s="78"/>
      <c r="X7" s="78"/>
      <c r="AN7" s="68"/>
      <c r="AO7" s="68"/>
      <c r="AP7" s="68"/>
    </row>
    <row r="8" spans="1:43" s="26" customFormat="1" ht="54" customHeight="1">
      <c r="A8" s="175"/>
      <c r="B8" s="176"/>
      <c r="C8" s="181"/>
      <c r="D8" s="182"/>
      <c r="E8" s="29">
        <v>3</v>
      </c>
      <c r="F8" s="29" t="s">
        <v>13</v>
      </c>
      <c r="G8" s="138" t="s">
        <v>14</v>
      </c>
      <c r="H8" s="138"/>
      <c r="I8" s="138"/>
      <c r="J8" s="138"/>
      <c r="T8" s="68"/>
      <c r="U8" s="68"/>
      <c r="V8" s="68"/>
      <c r="W8" s="78"/>
      <c r="X8" s="78"/>
      <c r="AN8" s="68"/>
      <c r="AO8" s="68"/>
      <c r="AP8" s="68"/>
    </row>
    <row r="9" spans="1:43" s="26" customFormat="1" ht="54" customHeight="1">
      <c r="A9" s="175"/>
      <c r="B9" s="176"/>
      <c r="C9" s="181"/>
      <c r="D9" s="182"/>
      <c r="E9" s="29">
        <v>4</v>
      </c>
      <c r="F9" s="29" t="s">
        <v>15</v>
      </c>
      <c r="G9" s="166" t="s">
        <v>16</v>
      </c>
      <c r="H9" s="166"/>
      <c r="I9" s="166"/>
      <c r="J9" s="166"/>
      <c r="T9" s="68"/>
      <c r="U9" s="68"/>
      <c r="V9" s="68"/>
      <c r="W9" s="78"/>
      <c r="X9" s="78"/>
      <c r="AN9" s="68"/>
      <c r="AO9" s="68"/>
      <c r="AP9" s="68"/>
    </row>
    <row r="10" spans="1:43" s="26" customFormat="1" ht="54" customHeight="1">
      <c r="A10" s="175"/>
      <c r="B10" s="176"/>
      <c r="C10" s="181"/>
      <c r="D10" s="182"/>
      <c r="E10" s="29">
        <v>5</v>
      </c>
      <c r="F10" s="29" t="s">
        <v>17</v>
      </c>
      <c r="G10" s="166" t="s">
        <v>18</v>
      </c>
      <c r="H10" s="166"/>
      <c r="I10" s="166"/>
      <c r="J10" s="166"/>
      <c r="T10" s="68"/>
      <c r="U10" s="68"/>
      <c r="V10" s="68"/>
      <c r="W10" s="78"/>
      <c r="X10" s="78"/>
      <c r="AN10" s="68"/>
      <c r="AO10" s="68"/>
      <c r="AP10" s="68"/>
    </row>
    <row r="11" spans="1:43" s="26" customFormat="1">
      <c r="A11" s="177"/>
      <c r="B11" s="178"/>
      <c r="C11" s="183"/>
      <c r="D11" s="184"/>
      <c r="E11" s="121"/>
      <c r="T11" s="68"/>
      <c r="U11" s="68"/>
      <c r="V11" s="68"/>
      <c r="W11" s="78"/>
      <c r="X11" s="78"/>
      <c r="AN11" s="68"/>
      <c r="AO11" s="68"/>
      <c r="AP11" s="68"/>
    </row>
    <row r="12" spans="1:43" s="26" customFormat="1">
      <c r="T12" s="68"/>
      <c r="U12" s="68"/>
      <c r="V12" s="68"/>
      <c r="W12" s="78"/>
      <c r="X12" s="78"/>
      <c r="AN12" s="68"/>
      <c r="AO12" s="68"/>
      <c r="AP12" s="68"/>
    </row>
    <row r="13" spans="1:43" ht="14.45" customHeight="1">
      <c r="A13" s="134" t="s">
        <v>19</v>
      </c>
      <c r="B13" s="134"/>
      <c r="C13" s="134" t="s">
        <v>20</v>
      </c>
      <c r="D13" s="134"/>
      <c r="E13" s="134"/>
      <c r="F13" s="170" t="s">
        <v>21</v>
      </c>
      <c r="G13" s="170"/>
      <c r="H13" s="170"/>
      <c r="I13" s="170"/>
      <c r="J13" s="170"/>
      <c r="K13" s="170"/>
      <c r="L13" s="170"/>
      <c r="M13" s="170"/>
      <c r="N13" s="170"/>
      <c r="O13" s="170"/>
      <c r="P13" s="170"/>
      <c r="Q13" s="134" t="s">
        <v>22</v>
      </c>
      <c r="R13" s="134"/>
      <c r="S13" s="134"/>
      <c r="T13" s="139" t="s">
        <v>23</v>
      </c>
      <c r="U13" s="140"/>
      <c r="V13" s="140"/>
      <c r="W13" s="140"/>
      <c r="X13" s="141"/>
      <c r="Y13" s="145" t="s">
        <v>24</v>
      </c>
      <c r="Z13" s="146"/>
      <c r="AA13" s="146"/>
      <c r="AB13" s="146"/>
      <c r="AC13" s="147"/>
      <c r="AD13" s="151" t="s">
        <v>25</v>
      </c>
      <c r="AE13" s="152"/>
      <c r="AF13" s="152"/>
      <c r="AG13" s="152"/>
      <c r="AH13" s="153"/>
      <c r="AI13" s="157" t="s">
        <v>26</v>
      </c>
      <c r="AJ13" s="158"/>
      <c r="AK13" s="158"/>
      <c r="AL13" s="158"/>
      <c r="AM13" s="159"/>
      <c r="AN13" s="128" t="s">
        <v>27</v>
      </c>
      <c r="AO13" s="129"/>
      <c r="AP13" s="129"/>
      <c r="AQ13" s="130"/>
    </row>
    <row r="14" spans="1:43" ht="14.45" customHeight="1">
      <c r="A14" s="134"/>
      <c r="B14" s="134"/>
      <c r="C14" s="134"/>
      <c r="D14" s="134"/>
      <c r="E14" s="134"/>
      <c r="F14" s="170"/>
      <c r="G14" s="170"/>
      <c r="H14" s="170"/>
      <c r="I14" s="170"/>
      <c r="J14" s="170"/>
      <c r="K14" s="170"/>
      <c r="L14" s="170"/>
      <c r="M14" s="170"/>
      <c r="N14" s="170"/>
      <c r="O14" s="170"/>
      <c r="P14" s="170"/>
      <c r="Q14" s="134"/>
      <c r="R14" s="134"/>
      <c r="S14" s="134"/>
      <c r="T14" s="142"/>
      <c r="U14" s="143"/>
      <c r="V14" s="143"/>
      <c r="W14" s="143"/>
      <c r="X14" s="144"/>
      <c r="Y14" s="148"/>
      <c r="Z14" s="149"/>
      <c r="AA14" s="149"/>
      <c r="AB14" s="149"/>
      <c r="AC14" s="150"/>
      <c r="AD14" s="154"/>
      <c r="AE14" s="155"/>
      <c r="AF14" s="155"/>
      <c r="AG14" s="155"/>
      <c r="AH14" s="156"/>
      <c r="AI14" s="160"/>
      <c r="AJ14" s="161"/>
      <c r="AK14" s="161"/>
      <c r="AL14" s="161"/>
      <c r="AM14" s="162"/>
      <c r="AN14" s="131"/>
      <c r="AO14" s="132"/>
      <c r="AP14" s="132"/>
      <c r="AQ14" s="133"/>
    </row>
    <row r="15" spans="1:43" ht="45">
      <c r="A15" s="2" t="s">
        <v>28</v>
      </c>
      <c r="B15" s="2" t="s">
        <v>29</v>
      </c>
      <c r="C15" s="2" t="s">
        <v>30</v>
      </c>
      <c r="D15" s="2" t="s">
        <v>31</v>
      </c>
      <c r="E15" s="2" t="s">
        <v>32</v>
      </c>
      <c r="F15" s="13" t="s">
        <v>33</v>
      </c>
      <c r="G15" s="13" t="s">
        <v>34</v>
      </c>
      <c r="H15" s="13" t="s">
        <v>35</v>
      </c>
      <c r="I15" s="13" t="s">
        <v>36</v>
      </c>
      <c r="J15" s="13" t="s">
        <v>37</v>
      </c>
      <c r="K15" s="13" t="s">
        <v>38</v>
      </c>
      <c r="L15" s="13" t="s">
        <v>39</v>
      </c>
      <c r="M15" s="13" t="s">
        <v>40</v>
      </c>
      <c r="N15" s="13" t="s">
        <v>41</v>
      </c>
      <c r="O15" s="13" t="s">
        <v>42</v>
      </c>
      <c r="P15" s="13" t="s">
        <v>43</v>
      </c>
      <c r="Q15" s="2" t="s">
        <v>44</v>
      </c>
      <c r="R15" s="2" t="s">
        <v>45</v>
      </c>
      <c r="S15" s="2" t="s">
        <v>46</v>
      </c>
      <c r="T15" s="3" t="s">
        <v>47</v>
      </c>
      <c r="U15" s="3" t="s">
        <v>48</v>
      </c>
      <c r="V15" s="3" t="s">
        <v>49</v>
      </c>
      <c r="W15" s="79" t="s">
        <v>50</v>
      </c>
      <c r="X15" s="79" t="s">
        <v>51</v>
      </c>
      <c r="Y15" s="16" t="s">
        <v>47</v>
      </c>
      <c r="Z15" s="16" t="s">
        <v>48</v>
      </c>
      <c r="AA15" s="16" t="s">
        <v>49</v>
      </c>
      <c r="AB15" s="16" t="s">
        <v>50</v>
      </c>
      <c r="AC15" s="16" t="s">
        <v>51</v>
      </c>
      <c r="AD15" s="17" t="s">
        <v>47</v>
      </c>
      <c r="AE15" s="17" t="s">
        <v>48</v>
      </c>
      <c r="AF15" s="17" t="s">
        <v>49</v>
      </c>
      <c r="AG15" s="17" t="s">
        <v>50</v>
      </c>
      <c r="AH15" s="17" t="s">
        <v>51</v>
      </c>
      <c r="AI15" s="18" t="s">
        <v>47</v>
      </c>
      <c r="AJ15" s="18" t="s">
        <v>48</v>
      </c>
      <c r="AK15" s="18" t="s">
        <v>49</v>
      </c>
      <c r="AL15" s="18" t="s">
        <v>50</v>
      </c>
      <c r="AM15" s="18" t="s">
        <v>51</v>
      </c>
      <c r="AN15" s="4" t="s">
        <v>47</v>
      </c>
      <c r="AO15" s="4" t="s">
        <v>48</v>
      </c>
      <c r="AP15" s="4" t="s">
        <v>49</v>
      </c>
      <c r="AQ15" s="4" t="s">
        <v>50</v>
      </c>
    </row>
    <row r="16" spans="1:43" s="22" customFormat="1" ht="157.5" customHeight="1">
      <c r="A16" s="15">
        <v>7</v>
      </c>
      <c r="B16" s="85" t="s">
        <v>52</v>
      </c>
      <c r="C16" s="15">
        <v>1</v>
      </c>
      <c r="D16" s="50" t="s">
        <v>53</v>
      </c>
      <c r="E16" s="14" t="s">
        <v>54</v>
      </c>
      <c r="F16" s="14" t="s">
        <v>55</v>
      </c>
      <c r="G16" s="14" t="s">
        <v>56</v>
      </c>
      <c r="H16" s="23" t="s">
        <v>57</v>
      </c>
      <c r="I16" s="34" t="s">
        <v>58</v>
      </c>
      <c r="J16" s="34" t="s">
        <v>59</v>
      </c>
      <c r="K16" s="35">
        <v>0.1</v>
      </c>
      <c r="L16" s="35">
        <v>0.35</v>
      </c>
      <c r="M16" s="35">
        <v>0.7</v>
      </c>
      <c r="N16" s="35">
        <v>0.9</v>
      </c>
      <c r="O16" s="35">
        <v>0.9</v>
      </c>
      <c r="P16" s="34" t="s">
        <v>60</v>
      </c>
      <c r="Q16" s="34" t="s">
        <v>61</v>
      </c>
      <c r="R16" s="34" t="s">
        <v>62</v>
      </c>
      <c r="S16" s="34" t="s">
        <v>63</v>
      </c>
      <c r="T16" s="69">
        <f>K16</f>
        <v>0.1</v>
      </c>
      <c r="U16" s="43">
        <v>0.06</v>
      </c>
      <c r="V16" s="69">
        <f>IF(U16/T16&gt;100%,100%,U16/T16)</f>
        <v>0.6</v>
      </c>
      <c r="W16" s="14" t="s">
        <v>64</v>
      </c>
      <c r="X16" s="50" t="s">
        <v>65</v>
      </c>
      <c r="Y16" s="24">
        <f t="shared" ref="Y16:Y25" si="0">L16</f>
        <v>0.35</v>
      </c>
      <c r="Z16" s="107">
        <v>0.27</v>
      </c>
      <c r="AA16" s="106">
        <f>IF(Z16/Y16&gt;100%,100%,Z16/Y16)</f>
        <v>0.77142857142857157</v>
      </c>
      <c r="AB16" s="14" t="s">
        <v>66</v>
      </c>
      <c r="AC16" s="14" t="s">
        <v>67</v>
      </c>
      <c r="AD16" s="24">
        <f t="shared" ref="AD16:AD33" si="1">M16</f>
        <v>0.7</v>
      </c>
      <c r="AE16" s="118">
        <v>0.45660000000000001</v>
      </c>
      <c r="AF16" s="118">
        <f>IF(AE16/AD16&gt;100%,100%,AE16/AD16)</f>
        <v>0.65228571428571436</v>
      </c>
      <c r="AG16" s="14" t="s">
        <v>68</v>
      </c>
      <c r="AH16" s="14" t="s">
        <v>69</v>
      </c>
      <c r="AI16" s="24">
        <f t="shared" ref="AI16:AI33" si="2">N16</f>
        <v>0.9</v>
      </c>
      <c r="AJ16" s="185">
        <v>0.93</v>
      </c>
      <c r="AK16" s="106">
        <f>IF(AJ16/AI16&gt;100%,100%,AJ16/AI16)</f>
        <v>1</v>
      </c>
      <c r="AL16" s="14" t="s">
        <v>70</v>
      </c>
      <c r="AM16" s="14" t="s">
        <v>71</v>
      </c>
      <c r="AN16" s="69">
        <f t="shared" ref="AN16:AN33" si="3">O16</f>
        <v>0.9</v>
      </c>
      <c r="AO16" s="124">
        <v>0.93</v>
      </c>
      <c r="AP16" s="73">
        <f>IF(AO16/AN16&gt;100%,100%,AO16/AN16)</f>
        <v>1</v>
      </c>
      <c r="AQ16" s="14" t="s">
        <v>68</v>
      </c>
    </row>
    <row r="17" spans="1:43" s="22" customFormat="1" ht="199.5">
      <c r="A17" s="15">
        <v>7</v>
      </c>
      <c r="B17" s="85" t="s">
        <v>52</v>
      </c>
      <c r="C17" s="15">
        <v>2</v>
      </c>
      <c r="D17" s="14" t="s">
        <v>72</v>
      </c>
      <c r="E17" s="14" t="s">
        <v>54</v>
      </c>
      <c r="F17" s="14" t="s">
        <v>73</v>
      </c>
      <c r="G17" s="14" t="s">
        <v>74</v>
      </c>
      <c r="H17" s="23" t="s">
        <v>75</v>
      </c>
      <c r="I17" s="34" t="s">
        <v>76</v>
      </c>
      <c r="J17" s="34" t="s">
        <v>77</v>
      </c>
      <c r="K17" s="35">
        <v>1</v>
      </c>
      <c r="L17" s="35">
        <v>1</v>
      </c>
      <c r="M17" s="35">
        <v>1</v>
      </c>
      <c r="N17" s="35">
        <v>1</v>
      </c>
      <c r="O17" s="35">
        <v>1</v>
      </c>
      <c r="P17" s="34" t="s">
        <v>60</v>
      </c>
      <c r="Q17" s="34" t="s">
        <v>78</v>
      </c>
      <c r="R17" s="34" t="s">
        <v>62</v>
      </c>
      <c r="S17" s="34" t="s">
        <v>63</v>
      </c>
      <c r="T17" s="69">
        <f t="shared" ref="T17:T19" si="4">K17</f>
        <v>1</v>
      </c>
      <c r="U17" s="43">
        <v>1</v>
      </c>
      <c r="V17" s="43">
        <f>IF(U17/T17&gt;100%,100%,U17/T17)</f>
        <v>1</v>
      </c>
      <c r="W17" s="14" t="s">
        <v>79</v>
      </c>
      <c r="X17" s="50" t="s">
        <v>80</v>
      </c>
      <c r="Y17" s="24">
        <f t="shared" si="0"/>
        <v>1</v>
      </c>
      <c r="Z17" s="107">
        <v>1</v>
      </c>
      <c r="AA17" s="106">
        <f>IF(Z17/Y17&gt;100%,100%,Z17/Y17)</f>
        <v>1</v>
      </c>
      <c r="AB17" s="14" t="s">
        <v>81</v>
      </c>
      <c r="AC17" s="14" t="s">
        <v>82</v>
      </c>
      <c r="AD17" s="24">
        <f t="shared" si="1"/>
        <v>1</v>
      </c>
      <c r="AE17" s="118">
        <v>1</v>
      </c>
      <c r="AF17" s="118">
        <f>IF(AE17/AD17&gt;100%,100%,AE17/AD17)</f>
        <v>1</v>
      </c>
      <c r="AG17" s="14" t="s">
        <v>83</v>
      </c>
      <c r="AH17" s="14" t="s">
        <v>80</v>
      </c>
      <c r="AI17" s="24">
        <f t="shared" si="2"/>
        <v>1</v>
      </c>
      <c r="AJ17" s="185">
        <v>1</v>
      </c>
      <c r="AK17" s="106">
        <f>IF(AJ17/AI17&gt;100%,100%,AJ17/AI17)</f>
        <v>1</v>
      </c>
      <c r="AL17" s="14" t="s">
        <v>84</v>
      </c>
      <c r="AM17" s="14" t="s">
        <v>80</v>
      </c>
      <c r="AN17" s="69">
        <f t="shared" si="3"/>
        <v>1</v>
      </c>
      <c r="AO17" s="124">
        <f>AVERAGE(U17,Z17:AE17,AJ17)</f>
        <v>1</v>
      </c>
      <c r="AP17" s="73">
        <f>IF(AO17/AN17&gt;100%,100%,AO17/AN17)</f>
        <v>1</v>
      </c>
      <c r="AQ17" s="14" t="s">
        <v>83</v>
      </c>
    </row>
    <row r="18" spans="1:43" s="22" customFormat="1" ht="249">
      <c r="A18" s="15">
        <v>7</v>
      </c>
      <c r="B18" s="85" t="s">
        <v>52</v>
      </c>
      <c r="C18" s="15">
        <v>3</v>
      </c>
      <c r="D18" s="14" t="s">
        <v>85</v>
      </c>
      <c r="E18" s="14" t="s">
        <v>54</v>
      </c>
      <c r="F18" s="14" t="s">
        <v>86</v>
      </c>
      <c r="G18" s="14" t="s">
        <v>87</v>
      </c>
      <c r="H18" s="23" t="s">
        <v>88</v>
      </c>
      <c r="I18" s="34" t="s">
        <v>76</v>
      </c>
      <c r="J18" s="34" t="s">
        <v>89</v>
      </c>
      <c r="K18" s="35">
        <v>1</v>
      </c>
      <c r="L18" s="35">
        <v>1</v>
      </c>
      <c r="M18" s="35">
        <v>1</v>
      </c>
      <c r="N18" s="35">
        <v>1</v>
      </c>
      <c r="O18" s="35">
        <v>1</v>
      </c>
      <c r="P18" s="34" t="s">
        <v>60</v>
      </c>
      <c r="Q18" s="34" t="s">
        <v>90</v>
      </c>
      <c r="R18" s="34" t="s">
        <v>91</v>
      </c>
      <c r="S18" s="34" t="s">
        <v>63</v>
      </c>
      <c r="T18" s="69">
        <f t="shared" si="4"/>
        <v>1</v>
      </c>
      <c r="U18" s="43">
        <v>1</v>
      </c>
      <c r="V18" s="43">
        <f>IF(U18/T18&gt;100%,100%,U18/T18)</f>
        <v>1</v>
      </c>
      <c r="W18" s="14" t="s">
        <v>92</v>
      </c>
      <c r="X18" s="14" t="s">
        <v>90</v>
      </c>
      <c r="Y18" s="24">
        <f t="shared" si="0"/>
        <v>1</v>
      </c>
      <c r="Z18" s="107">
        <v>1</v>
      </c>
      <c r="AA18" s="106">
        <f>IF(Z18/Y18&gt;100%,100%,Z18/Y18)</f>
        <v>1</v>
      </c>
      <c r="AB18" s="14" t="s">
        <v>93</v>
      </c>
      <c r="AC18" s="14" t="s">
        <v>94</v>
      </c>
      <c r="AD18" s="24">
        <f t="shared" si="1"/>
        <v>1</v>
      </c>
      <c r="AE18" s="118">
        <v>1</v>
      </c>
      <c r="AF18" s="118">
        <f>IF(AE18/AD18&gt;100%,100%,AE18/AD18)</f>
        <v>1</v>
      </c>
      <c r="AG18" s="14" t="s">
        <v>95</v>
      </c>
      <c r="AH18" s="14" t="s">
        <v>90</v>
      </c>
      <c r="AI18" s="24">
        <f t="shared" si="2"/>
        <v>1</v>
      </c>
      <c r="AJ18" s="185">
        <v>1</v>
      </c>
      <c r="AK18" s="106">
        <f>IF(AJ18/AI18&gt;100%,100%,AJ18/AI18)</f>
        <v>1</v>
      </c>
      <c r="AL18" s="14" t="s">
        <v>96</v>
      </c>
      <c r="AM18" s="14" t="s">
        <v>97</v>
      </c>
      <c r="AN18" s="69">
        <f t="shared" si="3"/>
        <v>1</v>
      </c>
      <c r="AO18" s="124">
        <f>AVERAGE(U18,Z18:AE18,AJ18)</f>
        <v>1</v>
      </c>
      <c r="AP18" s="73">
        <f>IF(AO18/AN18&gt;100%,100%,AO18/AN18)</f>
        <v>1</v>
      </c>
      <c r="AQ18" s="14" t="s">
        <v>95</v>
      </c>
    </row>
    <row r="19" spans="1:43" s="22" customFormat="1" ht="133.5">
      <c r="A19" s="15">
        <v>7</v>
      </c>
      <c r="B19" s="85" t="s">
        <v>52</v>
      </c>
      <c r="C19" s="15">
        <v>4</v>
      </c>
      <c r="D19" s="14" t="s">
        <v>98</v>
      </c>
      <c r="E19" s="14" t="s">
        <v>54</v>
      </c>
      <c r="F19" s="14" t="s">
        <v>99</v>
      </c>
      <c r="G19" s="14" t="s">
        <v>100</v>
      </c>
      <c r="H19" s="23" t="s">
        <v>88</v>
      </c>
      <c r="I19" s="34" t="s">
        <v>76</v>
      </c>
      <c r="J19" s="34" t="s">
        <v>101</v>
      </c>
      <c r="K19" s="35">
        <v>1</v>
      </c>
      <c r="L19" s="35">
        <v>1</v>
      </c>
      <c r="M19" s="35">
        <v>1</v>
      </c>
      <c r="N19" s="35">
        <v>1</v>
      </c>
      <c r="O19" s="35">
        <v>1</v>
      </c>
      <c r="P19" s="34" t="s">
        <v>60</v>
      </c>
      <c r="Q19" s="34" t="s">
        <v>102</v>
      </c>
      <c r="R19" s="34" t="s">
        <v>103</v>
      </c>
      <c r="S19" s="34" t="s">
        <v>63</v>
      </c>
      <c r="T19" s="69">
        <f t="shared" si="4"/>
        <v>1</v>
      </c>
      <c r="U19" s="43">
        <v>1</v>
      </c>
      <c r="V19" s="43">
        <f>IF(U19/T19&gt;100%,100%,U19/T19)</f>
        <v>1</v>
      </c>
      <c r="W19" s="14" t="s">
        <v>104</v>
      </c>
      <c r="X19" s="14" t="s">
        <v>102</v>
      </c>
      <c r="Y19" s="24">
        <f t="shared" si="0"/>
        <v>1</v>
      </c>
      <c r="Z19" s="107">
        <v>1</v>
      </c>
      <c r="AA19" s="106">
        <f>IF(Z19/Y19&gt;100%,100%,Z19/Y19)</f>
        <v>1</v>
      </c>
      <c r="AB19" s="14" t="s">
        <v>105</v>
      </c>
      <c r="AC19" s="14" t="s">
        <v>102</v>
      </c>
      <c r="AD19" s="24">
        <f t="shared" si="1"/>
        <v>1</v>
      </c>
      <c r="AE19" s="118">
        <v>1</v>
      </c>
      <c r="AF19" s="118">
        <f>IF(AE19/AD19&gt;100%,100%,AE19/AD19)</f>
        <v>1</v>
      </c>
      <c r="AG19" s="14" t="s">
        <v>106</v>
      </c>
      <c r="AH19" s="14" t="s">
        <v>102</v>
      </c>
      <c r="AI19" s="24">
        <f t="shared" si="2"/>
        <v>1</v>
      </c>
      <c r="AJ19" s="185">
        <v>1</v>
      </c>
      <c r="AK19" s="106">
        <f>IF(AJ19/AI19&gt;100%,100%,AJ19/AI19)</f>
        <v>1</v>
      </c>
      <c r="AL19" s="14" t="s">
        <v>107</v>
      </c>
      <c r="AM19" s="14" t="s">
        <v>102</v>
      </c>
      <c r="AN19" s="69">
        <f t="shared" si="3"/>
        <v>1</v>
      </c>
      <c r="AO19" s="124">
        <f>AVERAGE(U19,Z19:AE19,AJ19)</f>
        <v>1</v>
      </c>
      <c r="AP19" s="73">
        <f>IF(AO19/AN19&gt;100%,100%,AO19/AN19)</f>
        <v>1</v>
      </c>
      <c r="AQ19" s="14" t="s">
        <v>106</v>
      </c>
    </row>
    <row r="20" spans="1:43" s="22" customFormat="1" ht="182.25">
      <c r="A20" s="15">
        <v>7</v>
      </c>
      <c r="B20" s="85" t="s">
        <v>52</v>
      </c>
      <c r="C20" s="15">
        <v>5</v>
      </c>
      <c r="D20" s="14" t="s">
        <v>108</v>
      </c>
      <c r="E20" s="14" t="s">
        <v>54</v>
      </c>
      <c r="F20" s="14" t="s">
        <v>109</v>
      </c>
      <c r="G20" s="14" t="s">
        <v>110</v>
      </c>
      <c r="H20" s="23" t="s">
        <v>111</v>
      </c>
      <c r="I20" s="30" t="s">
        <v>112</v>
      </c>
      <c r="J20" s="30" t="s">
        <v>113</v>
      </c>
      <c r="K20" s="31" t="s">
        <v>114</v>
      </c>
      <c r="L20" s="31">
        <v>1</v>
      </c>
      <c r="M20" s="32" t="s">
        <v>114</v>
      </c>
      <c r="N20" s="32">
        <v>2</v>
      </c>
      <c r="O20" s="33">
        <v>3</v>
      </c>
      <c r="P20" s="30" t="s">
        <v>60</v>
      </c>
      <c r="Q20" s="30" t="s">
        <v>115</v>
      </c>
      <c r="R20" s="30" t="s">
        <v>116</v>
      </c>
      <c r="S20" s="30" t="s">
        <v>117</v>
      </c>
      <c r="T20" s="41" t="str">
        <f t="shared" ref="T20:T25" si="5">K20</f>
        <v>No programada</v>
      </c>
      <c r="U20" s="15" t="s">
        <v>114</v>
      </c>
      <c r="V20" s="15" t="s">
        <v>114</v>
      </c>
      <c r="W20" s="14" t="s">
        <v>118</v>
      </c>
      <c r="X20" s="14" t="s">
        <v>114</v>
      </c>
      <c r="Y20" s="21">
        <f t="shared" si="0"/>
        <v>1</v>
      </c>
      <c r="Z20" s="14">
        <v>1</v>
      </c>
      <c r="AA20" s="106">
        <f t="shared" ref="AA20:AA30" si="6">IF(Z20/Y20&gt;100%,100%,Z20/Y20)</f>
        <v>1</v>
      </c>
      <c r="AB20" s="14" t="s">
        <v>119</v>
      </c>
      <c r="AC20" s="14" t="s">
        <v>120</v>
      </c>
      <c r="AD20" s="21" t="str">
        <f t="shared" si="1"/>
        <v>No programada</v>
      </c>
      <c r="AE20" s="118" t="s">
        <v>121</v>
      </c>
      <c r="AF20" s="118" t="s">
        <v>122</v>
      </c>
      <c r="AG20" s="14" t="s">
        <v>122</v>
      </c>
      <c r="AH20" s="14" t="s">
        <v>122</v>
      </c>
      <c r="AI20" s="21">
        <f t="shared" si="2"/>
        <v>2</v>
      </c>
      <c r="AJ20" s="21">
        <v>2</v>
      </c>
      <c r="AK20" s="106">
        <f t="shared" ref="AK20:AK25" si="7">IF(AJ20/AI20&gt;100%,100%,AJ20/AI20)</f>
        <v>1</v>
      </c>
      <c r="AL20" s="14" t="s">
        <v>123</v>
      </c>
      <c r="AM20" s="14" t="s">
        <v>124</v>
      </c>
      <c r="AN20" s="15">
        <f t="shared" si="3"/>
        <v>3</v>
      </c>
      <c r="AO20" s="72">
        <f>SUM(Z19,AJ19)</f>
        <v>2</v>
      </c>
      <c r="AP20" s="73">
        <f>IF(AO20/AN20&gt;100%,100%,AO20/AN20)</f>
        <v>0.66666666666666663</v>
      </c>
      <c r="AQ20" s="14" t="s">
        <v>125</v>
      </c>
    </row>
    <row r="21" spans="1:43" s="22" customFormat="1" ht="282.75">
      <c r="A21" s="15">
        <v>7</v>
      </c>
      <c r="B21" s="85" t="s">
        <v>52</v>
      </c>
      <c r="C21" s="15">
        <v>6</v>
      </c>
      <c r="D21" s="14" t="s">
        <v>126</v>
      </c>
      <c r="E21" s="14" t="s">
        <v>54</v>
      </c>
      <c r="F21" s="14" t="s">
        <v>127</v>
      </c>
      <c r="G21" s="14" t="s">
        <v>128</v>
      </c>
      <c r="H21" s="23" t="s">
        <v>75</v>
      </c>
      <c r="I21" s="30" t="s">
        <v>112</v>
      </c>
      <c r="J21" s="34" t="s">
        <v>129</v>
      </c>
      <c r="K21" s="31" t="s">
        <v>114</v>
      </c>
      <c r="L21" s="31" t="s">
        <v>114</v>
      </c>
      <c r="M21" s="35">
        <v>1</v>
      </c>
      <c r="N21" s="31" t="s">
        <v>114</v>
      </c>
      <c r="O21" s="36">
        <v>1</v>
      </c>
      <c r="P21" s="30" t="s">
        <v>60</v>
      </c>
      <c r="Q21" s="30" t="s">
        <v>130</v>
      </c>
      <c r="R21" s="30" t="s">
        <v>131</v>
      </c>
      <c r="S21" s="30" t="s">
        <v>117</v>
      </c>
      <c r="T21" s="41" t="str">
        <f t="shared" si="5"/>
        <v>No programada</v>
      </c>
      <c r="U21" s="15" t="s">
        <v>114</v>
      </c>
      <c r="V21" s="15" t="s">
        <v>114</v>
      </c>
      <c r="W21" s="14" t="s">
        <v>118</v>
      </c>
      <c r="X21" s="14" t="s">
        <v>114</v>
      </c>
      <c r="Y21" s="21" t="str">
        <f t="shared" si="0"/>
        <v>No programada</v>
      </c>
      <c r="Z21" s="14" t="s">
        <v>114</v>
      </c>
      <c r="AA21" s="106" t="s">
        <v>122</v>
      </c>
      <c r="AB21" s="14" t="s">
        <v>114</v>
      </c>
      <c r="AC21" s="14" t="s">
        <v>114</v>
      </c>
      <c r="AD21" s="24">
        <f t="shared" si="1"/>
        <v>1</v>
      </c>
      <c r="AE21" s="118">
        <v>0.85</v>
      </c>
      <c r="AF21" s="106">
        <f t="shared" ref="AF21:AF27" si="8">IF(AE21/AD21&gt;100%,100%,AE21/AD21)</f>
        <v>0.85</v>
      </c>
      <c r="AG21" s="14" t="s">
        <v>132</v>
      </c>
      <c r="AH21" s="14" t="s">
        <v>133</v>
      </c>
      <c r="AI21" s="21" t="str">
        <f t="shared" si="2"/>
        <v>No programada</v>
      </c>
      <c r="AJ21" s="185" t="s">
        <v>121</v>
      </c>
      <c r="AK21" s="106" t="s">
        <v>121</v>
      </c>
      <c r="AL21" s="14" t="s">
        <v>134</v>
      </c>
      <c r="AM21" s="14" t="s">
        <v>135</v>
      </c>
      <c r="AN21" s="69">
        <f t="shared" si="3"/>
        <v>1</v>
      </c>
      <c r="AO21" s="119">
        <v>0.85</v>
      </c>
      <c r="AP21" s="73">
        <f t="shared" ref="AP21:AP29" si="9">IF(AO21/AN21&gt;100%,100%,AO21/AN21)</f>
        <v>0.85</v>
      </c>
      <c r="AQ21" s="14" t="s">
        <v>132</v>
      </c>
    </row>
    <row r="22" spans="1:43" s="22" customFormat="1" ht="299.25">
      <c r="A22" s="15">
        <v>7</v>
      </c>
      <c r="B22" s="85" t="s">
        <v>52</v>
      </c>
      <c r="C22" s="15">
        <v>7</v>
      </c>
      <c r="D22" s="14" t="s">
        <v>136</v>
      </c>
      <c r="E22" s="14" t="s">
        <v>54</v>
      </c>
      <c r="F22" s="14" t="s">
        <v>137</v>
      </c>
      <c r="G22" s="14" t="s">
        <v>138</v>
      </c>
      <c r="H22" s="23" t="s">
        <v>75</v>
      </c>
      <c r="I22" s="30" t="s">
        <v>112</v>
      </c>
      <c r="J22" s="34" t="s">
        <v>139</v>
      </c>
      <c r="K22" s="31" t="s">
        <v>114</v>
      </c>
      <c r="L22" s="35">
        <v>0.5</v>
      </c>
      <c r="M22" s="35">
        <v>0.5</v>
      </c>
      <c r="N22" s="31" t="s">
        <v>114</v>
      </c>
      <c r="O22" s="36">
        <v>1</v>
      </c>
      <c r="P22" s="30" t="s">
        <v>60</v>
      </c>
      <c r="Q22" s="30" t="s">
        <v>140</v>
      </c>
      <c r="R22" s="30" t="s">
        <v>131</v>
      </c>
      <c r="S22" s="30" t="s">
        <v>117</v>
      </c>
      <c r="T22" s="41" t="str">
        <f t="shared" si="5"/>
        <v>No programada</v>
      </c>
      <c r="U22" s="15" t="s">
        <v>114</v>
      </c>
      <c r="V22" s="15" t="s">
        <v>114</v>
      </c>
      <c r="W22" s="14" t="s">
        <v>118</v>
      </c>
      <c r="X22" s="14" t="s">
        <v>114</v>
      </c>
      <c r="Y22" s="24">
        <f t="shared" si="0"/>
        <v>0.5</v>
      </c>
      <c r="Z22" s="111">
        <v>0.5</v>
      </c>
      <c r="AA22" s="106">
        <f t="shared" si="6"/>
        <v>1</v>
      </c>
      <c r="AB22" s="14" t="s">
        <v>141</v>
      </c>
      <c r="AC22" s="14" t="s">
        <v>142</v>
      </c>
      <c r="AD22" s="24">
        <f t="shared" si="1"/>
        <v>0.5</v>
      </c>
      <c r="AE22" s="118">
        <v>0.45</v>
      </c>
      <c r="AF22" s="106">
        <f t="shared" si="8"/>
        <v>0.9</v>
      </c>
      <c r="AG22" s="14" t="s">
        <v>143</v>
      </c>
      <c r="AH22" s="14" t="s">
        <v>144</v>
      </c>
      <c r="AI22" s="21" t="str">
        <f t="shared" si="2"/>
        <v>No programada</v>
      </c>
      <c r="AJ22" s="185" t="s">
        <v>121</v>
      </c>
      <c r="AK22" s="106" t="s">
        <v>121</v>
      </c>
      <c r="AL22" s="14" t="s">
        <v>145</v>
      </c>
      <c r="AM22" s="14" t="s">
        <v>146</v>
      </c>
      <c r="AN22" s="69">
        <f t="shared" si="3"/>
        <v>1</v>
      </c>
      <c r="AO22" s="119">
        <f>SUM(Z22,AE22)</f>
        <v>0.95</v>
      </c>
      <c r="AP22" s="73">
        <f t="shared" si="9"/>
        <v>0.95</v>
      </c>
      <c r="AQ22" s="108" t="s">
        <v>143</v>
      </c>
    </row>
    <row r="23" spans="1:43" s="22" customFormat="1" ht="133.5">
      <c r="A23" s="15">
        <v>7</v>
      </c>
      <c r="B23" s="85" t="s">
        <v>52</v>
      </c>
      <c r="C23" s="15">
        <v>8</v>
      </c>
      <c r="D23" s="14" t="s">
        <v>147</v>
      </c>
      <c r="E23" s="14" t="s">
        <v>54</v>
      </c>
      <c r="F23" s="14" t="s">
        <v>148</v>
      </c>
      <c r="G23" s="14" t="s">
        <v>149</v>
      </c>
      <c r="H23" s="23" t="s">
        <v>75</v>
      </c>
      <c r="I23" s="30" t="s">
        <v>112</v>
      </c>
      <c r="J23" s="34" t="s">
        <v>150</v>
      </c>
      <c r="K23" s="31" t="s">
        <v>114</v>
      </c>
      <c r="L23" s="31" t="s">
        <v>114</v>
      </c>
      <c r="M23" s="31" t="s">
        <v>114</v>
      </c>
      <c r="N23" s="32">
        <v>1</v>
      </c>
      <c r="O23" s="37">
        <v>1</v>
      </c>
      <c r="P23" s="30" t="s">
        <v>60</v>
      </c>
      <c r="Q23" s="30" t="s">
        <v>140</v>
      </c>
      <c r="R23" s="30" t="s">
        <v>131</v>
      </c>
      <c r="S23" s="30" t="s">
        <v>117</v>
      </c>
      <c r="T23" s="41" t="str">
        <f t="shared" si="5"/>
        <v>No programada</v>
      </c>
      <c r="U23" s="15" t="s">
        <v>114</v>
      </c>
      <c r="V23" s="15" t="s">
        <v>114</v>
      </c>
      <c r="W23" s="14" t="s">
        <v>118</v>
      </c>
      <c r="X23" s="14" t="s">
        <v>114</v>
      </c>
      <c r="Y23" s="21" t="str">
        <f t="shared" si="0"/>
        <v>No programada</v>
      </c>
      <c r="Z23" s="14" t="s">
        <v>114</v>
      </c>
      <c r="AA23" s="106" t="s">
        <v>114</v>
      </c>
      <c r="AB23" s="14" t="s">
        <v>114</v>
      </c>
      <c r="AC23" s="14" t="s">
        <v>114</v>
      </c>
      <c r="AD23" s="21" t="str">
        <f t="shared" si="1"/>
        <v>No programada</v>
      </c>
      <c r="AE23" s="118" t="s">
        <v>121</v>
      </c>
      <c r="AF23" s="118" t="s">
        <v>122</v>
      </c>
      <c r="AG23" s="14" t="s">
        <v>122</v>
      </c>
      <c r="AH23" s="14" t="s">
        <v>122</v>
      </c>
      <c r="AI23" s="21">
        <f t="shared" si="2"/>
        <v>1</v>
      </c>
      <c r="AJ23" s="14">
        <v>1</v>
      </c>
      <c r="AK23" s="106">
        <f t="shared" si="7"/>
        <v>1</v>
      </c>
      <c r="AL23" s="14" t="s">
        <v>151</v>
      </c>
      <c r="AM23" s="14" t="s">
        <v>146</v>
      </c>
      <c r="AN23" s="15">
        <f t="shared" si="3"/>
        <v>1</v>
      </c>
      <c r="AO23" s="119">
        <v>1</v>
      </c>
      <c r="AP23" s="73">
        <f t="shared" si="9"/>
        <v>1</v>
      </c>
      <c r="AQ23" s="14" t="s">
        <v>122</v>
      </c>
    </row>
    <row r="24" spans="1:43" s="22" customFormat="1" ht="249">
      <c r="A24" s="15">
        <v>7</v>
      </c>
      <c r="B24" s="85" t="s">
        <v>52</v>
      </c>
      <c r="C24" s="15">
        <v>9</v>
      </c>
      <c r="D24" s="14" t="s">
        <v>152</v>
      </c>
      <c r="E24" s="14" t="s">
        <v>54</v>
      </c>
      <c r="F24" s="14" t="s">
        <v>153</v>
      </c>
      <c r="G24" s="14" t="s">
        <v>154</v>
      </c>
      <c r="H24" s="23" t="s">
        <v>75</v>
      </c>
      <c r="I24" s="30" t="s">
        <v>112</v>
      </c>
      <c r="J24" s="34" t="s">
        <v>155</v>
      </c>
      <c r="K24" s="31" t="s">
        <v>114</v>
      </c>
      <c r="L24" s="49">
        <v>0.5</v>
      </c>
      <c r="M24" s="49">
        <v>0.5</v>
      </c>
      <c r="N24" s="32" t="s">
        <v>114</v>
      </c>
      <c r="O24" s="36">
        <v>1</v>
      </c>
      <c r="P24" s="30" t="s">
        <v>60</v>
      </c>
      <c r="Q24" s="30" t="s">
        <v>140</v>
      </c>
      <c r="R24" s="30" t="s">
        <v>131</v>
      </c>
      <c r="S24" s="30" t="s">
        <v>117</v>
      </c>
      <c r="T24" s="41" t="str">
        <f t="shared" si="5"/>
        <v>No programada</v>
      </c>
      <c r="U24" s="15" t="s">
        <v>114</v>
      </c>
      <c r="V24" s="15" t="s">
        <v>114</v>
      </c>
      <c r="W24" s="14" t="s">
        <v>118</v>
      </c>
      <c r="X24" s="14" t="s">
        <v>114</v>
      </c>
      <c r="Y24" s="24">
        <f t="shared" si="0"/>
        <v>0.5</v>
      </c>
      <c r="Z24" s="111">
        <v>0.5</v>
      </c>
      <c r="AA24" s="106">
        <f t="shared" si="6"/>
        <v>1</v>
      </c>
      <c r="AB24" s="108" t="s">
        <v>156</v>
      </c>
      <c r="AC24" s="14" t="s">
        <v>142</v>
      </c>
      <c r="AD24" s="24">
        <f t="shared" si="1"/>
        <v>0.5</v>
      </c>
      <c r="AE24" s="118">
        <v>0.5</v>
      </c>
      <c r="AF24" s="106">
        <f t="shared" si="8"/>
        <v>1</v>
      </c>
      <c r="AG24" s="14" t="s">
        <v>157</v>
      </c>
      <c r="AH24" s="14" t="s">
        <v>158</v>
      </c>
      <c r="AI24" s="21" t="str">
        <f t="shared" si="2"/>
        <v>No programada</v>
      </c>
      <c r="AJ24" s="14" t="s">
        <v>121</v>
      </c>
      <c r="AK24" s="106" t="s">
        <v>121</v>
      </c>
      <c r="AL24" s="14" t="s">
        <v>159</v>
      </c>
      <c r="AM24" s="14" t="s">
        <v>121</v>
      </c>
      <c r="AN24" s="69">
        <f t="shared" si="3"/>
        <v>1</v>
      </c>
      <c r="AO24" s="124">
        <f>SUM(Z24,AE24)</f>
        <v>1</v>
      </c>
      <c r="AP24" s="73">
        <f t="shared" si="9"/>
        <v>1</v>
      </c>
      <c r="AQ24" s="14" t="s">
        <v>157</v>
      </c>
    </row>
    <row r="25" spans="1:43" s="22" customFormat="1" ht="249">
      <c r="A25" s="15">
        <v>7</v>
      </c>
      <c r="B25" s="85" t="s">
        <v>52</v>
      </c>
      <c r="C25" s="15">
        <v>10</v>
      </c>
      <c r="D25" s="14" t="s">
        <v>160</v>
      </c>
      <c r="E25" s="14" t="s">
        <v>54</v>
      </c>
      <c r="F25" s="14" t="s">
        <v>161</v>
      </c>
      <c r="G25" s="14" t="s">
        <v>162</v>
      </c>
      <c r="H25" s="23" t="s">
        <v>75</v>
      </c>
      <c r="I25" s="30" t="s">
        <v>112</v>
      </c>
      <c r="J25" s="14" t="s">
        <v>161</v>
      </c>
      <c r="K25" s="31" t="s">
        <v>114</v>
      </c>
      <c r="L25" s="35">
        <v>0.5</v>
      </c>
      <c r="M25" s="35">
        <v>0.5</v>
      </c>
      <c r="N25" s="31" t="s">
        <v>114</v>
      </c>
      <c r="O25" s="36">
        <v>1</v>
      </c>
      <c r="P25" s="30" t="s">
        <v>60</v>
      </c>
      <c r="Q25" s="30" t="s">
        <v>140</v>
      </c>
      <c r="R25" s="30" t="s">
        <v>131</v>
      </c>
      <c r="S25" s="30" t="s">
        <v>117</v>
      </c>
      <c r="T25" s="41" t="str">
        <f t="shared" si="5"/>
        <v>No programada</v>
      </c>
      <c r="U25" s="15" t="s">
        <v>114</v>
      </c>
      <c r="V25" s="15" t="s">
        <v>114</v>
      </c>
      <c r="W25" s="14" t="s">
        <v>118</v>
      </c>
      <c r="X25" s="14" t="s">
        <v>114</v>
      </c>
      <c r="Y25" s="24">
        <f t="shared" si="0"/>
        <v>0.5</v>
      </c>
      <c r="Z25" s="107">
        <v>0.5</v>
      </c>
      <c r="AA25" s="106">
        <f t="shared" si="6"/>
        <v>1</v>
      </c>
      <c r="AB25" s="14" t="s">
        <v>163</v>
      </c>
      <c r="AC25" s="14" t="s">
        <v>142</v>
      </c>
      <c r="AD25" s="24">
        <f t="shared" si="1"/>
        <v>0.5</v>
      </c>
      <c r="AE25" s="118">
        <v>0.4</v>
      </c>
      <c r="AF25" s="106">
        <f t="shared" si="8"/>
        <v>0.8</v>
      </c>
      <c r="AG25" s="14" t="s">
        <v>164</v>
      </c>
      <c r="AH25" s="14" t="s">
        <v>165</v>
      </c>
      <c r="AI25" s="21" t="str">
        <f t="shared" si="2"/>
        <v>No programada</v>
      </c>
      <c r="AJ25" s="185" t="s">
        <v>121</v>
      </c>
      <c r="AK25" s="106" t="s">
        <v>121</v>
      </c>
      <c r="AL25" s="14" t="s">
        <v>166</v>
      </c>
      <c r="AM25" s="14" t="s">
        <v>146</v>
      </c>
      <c r="AN25" s="69">
        <f t="shared" si="3"/>
        <v>1</v>
      </c>
      <c r="AO25" s="124">
        <f>SUM(Z25,AE25)</f>
        <v>0.9</v>
      </c>
      <c r="AP25" s="73">
        <f t="shared" si="9"/>
        <v>0.9</v>
      </c>
      <c r="AQ25" s="14" t="s">
        <v>164</v>
      </c>
    </row>
    <row r="26" spans="1:43" s="22" customFormat="1" ht="315.75">
      <c r="A26" s="15">
        <v>7</v>
      </c>
      <c r="B26" s="85" t="s">
        <v>52</v>
      </c>
      <c r="C26" s="15">
        <v>11</v>
      </c>
      <c r="D26" s="14" t="s">
        <v>167</v>
      </c>
      <c r="E26" s="14" t="s">
        <v>54</v>
      </c>
      <c r="F26" s="14" t="s">
        <v>168</v>
      </c>
      <c r="G26" s="14" t="s">
        <v>169</v>
      </c>
      <c r="H26" s="23" t="s">
        <v>75</v>
      </c>
      <c r="I26" s="30" t="s">
        <v>112</v>
      </c>
      <c r="J26" s="14" t="s">
        <v>170</v>
      </c>
      <c r="K26" s="49">
        <v>0.25</v>
      </c>
      <c r="L26" s="49">
        <v>0.25</v>
      </c>
      <c r="M26" s="49">
        <v>0.25</v>
      </c>
      <c r="N26" s="49">
        <v>0.25</v>
      </c>
      <c r="O26" s="36">
        <v>1</v>
      </c>
      <c r="P26" s="30" t="s">
        <v>60</v>
      </c>
      <c r="Q26" s="30" t="s">
        <v>171</v>
      </c>
      <c r="R26" s="30" t="s">
        <v>131</v>
      </c>
      <c r="S26" s="30" t="s">
        <v>117</v>
      </c>
      <c r="T26" s="69">
        <f>K26</f>
        <v>0.25</v>
      </c>
      <c r="U26" s="43">
        <v>0.25</v>
      </c>
      <c r="V26" s="43">
        <v>1</v>
      </c>
      <c r="W26" s="14" t="s">
        <v>172</v>
      </c>
      <c r="X26" s="14" t="s">
        <v>173</v>
      </c>
      <c r="Y26" s="24">
        <f>L26</f>
        <v>0.25</v>
      </c>
      <c r="Z26" s="107">
        <v>0.25</v>
      </c>
      <c r="AA26" s="106">
        <f t="shared" si="6"/>
        <v>1</v>
      </c>
      <c r="AB26" s="14" t="s">
        <v>174</v>
      </c>
      <c r="AC26" s="14" t="s">
        <v>142</v>
      </c>
      <c r="AD26" s="24">
        <v>0.25</v>
      </c>
      <c r="AE26" s="118">
        <v>0.25</v>
      </c>
      <c r="AF26" s="106">
        <f t="shared" si="8"/>
        <v>1</v>
      </c>
      <c r="AG26" s="14" t="s">
        <v>175</v>
      </c>
      <c r="AH26" s="14" t="s">
        <v>176</v>
      </c>
      <c r="AI26" s="21">
        <v>25</v>
      </c>
      <c r="AJ26" s="185">
        <v>0.25</v>
      </c>
      <c r="AK26" s="106">
        <f>IF(AJ26/AI26&gt;100%,100%,AJ26/AI26)</f>
        <v>0.01</v>
      </c>
      <c r="AL26" s="14" t="s">
        <v>177</v>
      </c>
      <c r="AM26" s="14" t="s">
        <v>146</v>
      </c>
      <c r="AN26" s="69">
        <f t="shared" si="3"/>
        <v>1</v>
      </c>
      <c r="AO26" s="119">
        <f>SUM(U26,Z26,AE26,AJ26)</f>
        <v>1</v>
      </c>
      <c r="AP26" s="73">
        <f t="shared" si="9"/>
        <v>1</v>
      </c>
      <c r="AQ26" s="14" t="s">
        <v>175</v>
      </c>
    </row>
    <row r="27" spans="1:43" s="22" customFormat="1" ht="182.25">
      <c r="A27" s="15">
        <v>7</v>
      </c>
      <c r="B27" s="85" t="s">
        <v>52</v>
      </c>
      <c r="C27" s="15">
        <v>12</v>
      </c>
      <c r="D27" s="14" t="s">
        <v>178</v>
      </c>
      <c r="E27" s="14" t="s">
        <v>54</v>
      </c>
      <c r="F27" s="14" t="s">
        <v>179</v>
      </c>
      <c r="G27" s="14" t="s">
        <v>180</v>
      </c>
      <c r="H27" s="23" t="s">
        <v>181</v>
      </c>
      <c r="I27" s="15" t="s">
        <v>58</v>
      </c>
      <c r="J27" s="15" t="s">
        <v>182</v>
      </c>
      <c r="K27" s="43">
        <v>0.2</v>
      </c>
      <c r="L27" s="43">
        <v>0.5</v>
      </c>
      <c r="M27" s="43">
        <v>0.7</v>
      </c>
      <c r="N27" s="43">
        <v>1</v>
      </c>
      <c r="O27" s="43">
        <v>1</v>
      </c>
      <c r="P27" s="15" t="s">
        <v>60</v>
      </c>
      <c r="Q27" s="34" t="s">
        <v>183</v>
      </c>
      <c r="R27" s="34" t="s">
        <v>184</v>
      </c>
      <c r="S27" s="34" t="s">
        <v>185</v>
      </c>
      <c r="T27" s="69">
        <v>0.2</v>
      </c>
      <c r="U27" s="42">
        <v>0.52810000000000001</v>
      </c>
      <c r="V27" s="43">
        <v>1</v>
      </c>
      <c r="W27" s="14" t="s">
        <v>186</v>
      </c>
      <c r="X27" s="14" t="s">
        <v>187</v>
      </c>
      <c r="Y27" s="24">
        <f>L27</f>
        <v>0.5</v>
      </c>
      <c r="Z27" s="23">
        <v>0.72230000000000005</v>
      </c>
      <c r="AA27" s="106">
        <f t="shared" si="6"/>
        <v>1</v>
      </c>
      <c r="AB27" s="14" t="s">
        <v>188</v>
      </c>
      <c r="AC27" s="14" t="s">
        <v>187</v>
      </c>
      <c r="AD27" s="118">
        <v>0.7</v>
      </c>
      <c r="AE27" s="118">
        <v>0.92400000000000004</v>
      </c>
      <c r="AF27" s="106">
        <f t="shared" si="8"/>
        <v>1</v>
      </c>
      <c r="AG27" s="14" t="s">
        <v>189</v>
      </c>
      <c r="AH27" s="14" t="s">
        <v>187</v>
      </c>
      <c r="AI27" s="185">
        <v>1</v>
      </c>
      <c r="AJ27" s="185">
        <v>0.94</v>
      </c>
      <c r="AK27" s="106">
        <f>IF(AJ27/AI27&gt;100%,100%,AJ27/AI27)</f>
        <v>0.94</v>
      </c>
      <c r="AL27" s="14" t="s">
        <v>190</v>
      </c>
      <c r="AM27" s="14" t="s">
        <v>187</v>
      </c>
      <c r="AN27" s="86">
        <v>1</v>
      </c>
      <c r="AO27" s="125">
        <v>0.72230000000000005</v>
      </c>
      <c r="AP27" s="73">
        <f t="shared" si="9"/>
        <v>0.72230000000000005</v>
      </c>
      <c r="AQ27" s="88" t="s">
        <v>189</v>
      </c>
    </row>
    <row r="28" spans="1:43" s="22" customFormat="1" ht="150">
      <c r="A28" s="15">
        <v>7</v>
      </c>
      <c r="B28" s="85" t="s">
        <v>52</v>
      </c>
      <c r="C28" s="15">
        <v>13</v>
      </c>
      <c r="D28" s="14" t="s">
        <v>191</v>
      </c>
      <c r="E28" s="14" t="s">
        <v>54</v>
      </c>
      <c r="F28" s="14" t="s">
        <v>192</v>
      </c>
      <c r="G28" s="14" t="s">
        <v>193</v>
      </c>
      <c r="H28" s="23" t="s">
        <v>194</v>
      </c>
      <c r="I28" s="34" t="s">
        <v>76</v>
      </c>
      <c r="J28" s="34" t="s">
        <v>195</v>
      </c>
      <c r="K28" s="37">
        <v>4</v>
      </c>
      <c r="L28" s="37">
        <v>4</v>
      </c>
      <c r="M28" s="44">
        <v>4</v>
      </c>
      <c r="N28" s="37">
        <v>4</v>
      </c>
      <c r="O28" s="37">
        <v>4</v>
      </c>
      <c r="P28" s="34" t="s">
        <v>196</v>
      </c>
      <c r="Q28" s="34" t="s">
        <v>197</v>
      </c>
      <c r="R28" s="34" t="s">
        <v>198</v>
      </c>
      <c r="S28" s="34" t="s">
        <v>185</v>
      </c>
      <c r="T28" s="89">
        <v>4</v>
      </c>
      <c r="U28" s="90">
        <v>4</v>
      </c>
      <c r="V28" s="87">
        <v>1</v>
      </c>
      <c r="W28" s="14" t="s">
        <v>199</v>
      </c>
      <c r="X28" s="14" t="s">
        <v>200</v>
      </c>
      <c r="Y28" s="105">
        <f t="shared" ref="Y28:Y34" si="10">L28</f>
        <v>4</v>
      </c>
      <c r="Z28" s="14">
        <v>4</v>
      </c>
      <c r="AA28" s="106">
        <f t="shared" si="6"/>
        <v>1</v>
      </c>
      <c r="AB28" s="14" t="s">
        <v>201</v>
      </c>
      <c r="AC28" s="14" t="s">
        <v>200</v>
      </c>
      <c r="AD28" s="21">
        <v>4</v>
      </c>
      <c r="AE28" s="105">
        <v>4</v>
      </c>
      <c r="AF28" s="106">
        <f>IF(AE28/AD28&gt;100%,100%,AE28/AD28)</f>
        <v>1</v>
      </c>
      <c r="AG28" s="14" t="s">
        <v>202</v>
      </c>
      <c r="AH28" s="14" t="s">
        <v>200</v>
      </c>
      <c r="AI28" s="21">
        <v>4</v>
      </c>
      <c r="AJ28" s="14">
        <v>4</v>
      </c>
      <c r="AK28" s="106">
        <f>IF(AJ28/AI28&gt;100%,100%,AJ28/AI28)</f>
        <v>1</v>
      </c>
      <c r="AL28" s="14" t="s">
        <v>203</v>
      </c>
      <c r="AM28" s="14" t="s">
        <v>200</v>
      </c>
      <c r="AN28" s="89">
        <v>4</v>
      </c>
      <c r="AO28" s="113">
        <f>AVERAGE(U28,Z28,AE28,AJ28)</f>
        <v>4</v>
      </c>
      <c r="AP28" s="73">
        <f t="shared" si="9"/>
        <v>1</v>
      </c>
      <c r="AQ28" s="88" t="s">
        <v>202</v>
      </c>
    </row>
    <row r="29" spans="1:43" s="22" customFormat="1" ht="150">
      <c r="A29" s="15">
        <v>7</v>
      </c>
      <c r="B29" s="85" t="s">
        <v>52</v>
      </c>
      <c r="C29" s="15">
        <v>14</v>
      </c>
      <c r="D29" s="91" t="s">
        <v>204</v>
      </c>
      <c r="E29" s="14" t="s">
        <v>54</v>
      </c>
      <c r="F29" s="14" t="s">
        <v>205</v>
      </c>
      <c r="G29" s="14" t="s">
        <v>206</v>
      </c>
      <c r="H29" s="23" t="s">
        <v>207</v>
      </c>
      <c r="I29" s="34" t="s">
        <v>76</v>
      </c>
      <c r="J29" s="34" t="s">
        <v>208</v>
      </c>
      <c r="K29" s="34">
        <v>90</v>
      </c>
      <c r="L29" s="37">
        <v>90</v>
      </c>
      <c r="M29" s="34">
        <v>90</v>
      </c>
      <c r="N29" s="34">
        <v>90</v>
      </c>
      <c r="O29" s="37">
        <v>90</v>
      </c>
      <c r="P29" s="34" t="s">
        <v>196</v>
      </c>
      <c r="Q29" s="34" t="s">
        <v>209</v>
      </c>
      <c r="R29" s="34" t="s">
        <v>210</v>
      </c>
      <c r="S29" s="34" t="s">
        <v>185</v>
      </c>
      <c r="T29" s="89">
        <v>90</v>
      </c>
      <c r="U29" s="90">
        <v>90</v>
      </c>
      <c r="V29" s="87">
        <v>1</v>
      </c>
      <c r="W29" s="14" t="s">
        <v>211</v>
      </c>
      <c r="X29" s="14" t="s">
        <v>212</v>
      </c>
      <c r="Y29" s="24">
        <v>0.9</v>
      </c>
      <c r="Z29" s="14">
        <v>90</v>
      </c>
      <c r="AA29" s="106">
        <f t="shared" si="6"/>
        <v>1</v>
      </c>
      <c r="AB29" s="14" t="s">
        <v>213</v>
      </c>
      <c r="AC29" s="14" t="s">
        <v>214</v>
      </c>
      <c r="AD29" s="21">
        <v>90</v>
      </c>
      <c r="AE29" s="105">
        <v>90</v>
      </c>
      <c r="AF29" s="106">
        <f>IF(AE29/AD29&gt;100%,100%,AE29/AD29)</f>
        <v>1</v>
      </c>
      <c r="AG29" s="14" t="s">
        <v>215</v>
      </c>
      <c r="AH29" s="14" t="s">
        <v>216</v>
      </c>
      <c r="AI29" s="21">
        <f>N29</f>
        <v>90</v>
      </c>
      <c r="AJ29" s="14">
        <v>90</v>
      </c>
      <c r="AK29" s="106">
        <f t="shared" ref="AK29:AK30" si="11">IF(AJ29/AI29&gt;100%,100%,AJ29/AI29)</f>
        <v>1</v>
      </c>
      <c r="AL29" s="14" t="s">
        <v>217</v>
      </c>
      <c r="AM29" s="14" t="s">
        <v>218</v>
      </c>
      <c r="AN29" s="89">
        <v>90</v>
      </c>
      <c r="AO29" s="113">
        <f>AVERAGE(U29,Z29,AE29,AJ29)</f>
        <v>90</v>
      </c>
      <c r="AP29" s="73">
        <f t="shared" si="9"/>
        <v>1</v>
      </c>
      <c r="AQ29" s="92" t="s">
        <v>215</v>
      </c>
    </row>
    <row r="30" spans="1:43" s="22" customFormat="1" ht="248.25" customHeight="1">
      <c r="A30" s="15">
        <v>7</v>
      </c>
      <c r="B30" s="85" t="s">
        <v>52</v>
      </c>
      <c r="C30" s="15">
        <v>15</v>
      </c>
      <c r="D30" s="14" t="s">
        <v>219</v>
      </c>
      <c r="E30" s="14" t="s">
        <v>54</v>
      </c>
      <c r="F30" s="14" t="s">
        <v>220</v>
      </c>
      <c r="G30" s="14" t="s">
        <v>221</v>
      </c>
      <c r="H30" s="23" t="s">
        <v>222</v>
      </c>
      <c r="I30" s="45" t="s">
        <v>76</v>
      </c>
      <c r="J30" s="45" t="s">
        <v>223</v>
      </c>
      <c r="K30" s="46">
        <v>0.95</v>
      </c>
      <c r="L30" s="46">
        <v>0.95</v>
      </c>
      <c r="M30" s="47">
        <v>0.95</v>
      </c>
      <c r="N30" s="47">
        <v>0.95</v>
      </c>
      <c r="O30" s="46">
        <v>0.95</v>
      </c>
      <c r="P30" s="45" t="s">
        <v>196</v>
      </c>
      <c r="Q30" s="45" t="s">
        <v>224</v>
      </c>
      <c r="R30" s="45" t="s">
        <v>225</v>
      </c>
      <c r="S30" s="48" t="s">
        <v>185</v>
      </c>
      <c r="T30" s="86">
        <v>0.95</v>
      </c>
      <c r="U30" s="93">
        <v>0.76180000000000003</v>
      </c>
      <c r="V30" s="87">
        <v>0.80179999999999996</v>
      </c>
      <c r="W30" s="14" t="s">
        <v>226</v>
      </c>
      <c r="X30" s="14" t="s">
        <v>224</v>
      </c>
      <c r="Y30" s="24">
        <f t="shared" si="10"/>
        <v>0.95</v>
      </c>
      <c r="Z30" s="23">
        <v>0.98960000000000004</v>
      </c>
      <c r="AA30" s="106">
        <f t="shared" si="6"/>
        <v>1</v>
      </c>
      <c r="AB30" s="14" t="s">
        <v>227</v>
      </c>
      <c r="AC30" s="14" t="s">
        <v>224</v>
      </c>
      <c r="AD30" s="24">
        <v>0.95</v>
      </c>
      <c r="AE30" s="118">
        <v>0.99980000000000002</v>
      </c>
      <c r="AF30" s="106">
        <f>IF(AE30/AD30&gt;100%,100%,AE30/AD30)</f>
        <v>1</v>
      </c>
      <c r="AG30" s="14" t="s">
        <v>228</v>
      </c>
      <c r="AH30" s="14" t="s">
        <v>224</v>
      </c>
      <c r="AI30" s="21">
        <f>N30</f>
        <v>0.95</v>
      </c>
      <c r="AJ30" s="185">
        <v>0.82</v>
      </c>
      <c r="AK30" s="106">
        <f t="shared" si="11"/>
        <v>0.86315789473684212</v>
      </c>
      <c r="AL30" s="14" t="s">
        <v>229</v>
      </c>
      <c r="AM30" s="14" t="s">
        <v>224</v>
      </c>
      <c r="AN30" s="86">
        <v>0.95</v>
      </c>
      <c r="AO30" s="114">
        <f>AVERAGE(U30,Z30:AE30,AJ30)</f>
        <v>0.92020000000000002</v>
      </c>
      <c r="AP30" s="73">
        <f t="shared" ref="AP30:AP34" si="12">IF(AO30/AN30&gt;100%,100%,AO30/AN30)</f>
        <v>0.96863157894736851</v>
      </c>
      <c r="AQ30" s="92" t="s">
        <v>228</v>
      </c>
    </row>
    <row r="31" spans="1:43" s="22" customFormat="1" ht="291" customHeight="1">
      <c r="A31" s="15">
        <v>7</v>
      </c>
      <c r="B31" s="85" t="s">
        <v>52</v>
      </c>
      <c r="C31" s="15">
        <v>16</v>
      </c>
      <c r="D31" s="14" t="s">
        <v>230</v>
      </c>
      <c r="E31" s="14" t="s">
        <v>54</v>
      </c>
      <c r="F31" s="14" t="s">
        <v>231</v>
      </c>
      <c r="G31" s="14" t="s">
        <v>232</v>
      </c>
      <c r="H31" s="23" t="s">
        <v>75</v>
      </c>
      <c r="I31" s="89" t="s">
        <v>112</v>
      </c>
      <c r="J31" s="30" t="s">
        <v>233</v>
      </c>
      <c r="K31" s="38" t="s">
        <v>114</v>
      </c>
      <c r="L31" s="39">
        <v>1</v>
      </c>
      <c r="M31" s="38" t="s">
        <v>114</v>
      </c>
      <c r="N31" s="39">
        <v>1</v>
      </c>
      <c r="O31" s="37">
        <v>2</v>
      </c>
      <c r="P31" s="34" t="s">
        <v>60</v>
      </c>
      <c r="Q31" s="40" t="s">
        <v>234</v>
      </c>
      <c r="R31" s="40" t="s">
        <v>235</v>
      </c>
      <c r="S31" s="40" t="s">
        <v>4</v>
      </c>
      <c r="T31" s="70" t="str">
        <f>+K31</f>
        <v>No programada</v>
      </c>
      <c r="U31" s="15" t="s">
        <v>114</v>
      </c>
      <c r="V31" s="15" t="s">
        <v>114</v>
      </c>
      <c r="W31" s="14" t="s">
        <v>118</v>
      </c>
      <c r="X31" s="14" t="s">
        <v>114</v>
      </c>
      <c r="Y31" s="105">
        <f t="shared" si="10"/>
        <v>1</v>
      </c>
      <c r="Z31" s="29">
        <v>1</v>
      </c>
      <c r="AA31" s="73">
        <f>IF(Y31="No programada","No programada", IF(Z31/Y31&gt;100%,100%,Z31/Y31))</f>
        <v>1</v>
      </c>
      <c r="AB31" s="15" t="s">
        <v>236</v>
      </c>
      <c r="AC31" s="15" t="s">
        <v>237</v>
      </c>
      <c r="AD31" s="41" t="str">
        <f t="shared" si="1"/>
        <v>No programada</v>
      </c>
      <c r="AE31" s="119" t="s">
        <v>121</v>
      </c>
      <c r="AF31" s="119" t="str">
        <f>IF(AD31="No programada","No programada",IF(AE31/AD31&gt;100%,100%,AE31/AD31))</f>
        <v>No programada</v>
      </c>
      <c r="AG31" s="15" t="s">
        <v>122</v>
      </c>
      <c r="AH31" s="15" t="s">
        <v>122</v>
      </c>
      <c r="AI31" s="41">
        <f t="shared" si="2"/>
        <v>1</v>
      </c>
      <c r="AJ31" s="15">
        <v>1</v>
      </c>
      <c r="AK31" s="73">
        <f>IF(AI31="No programada","No programada",IF(AJ31/AI31&gt;100%,100%,AJ31/AI31))</f>
        <v>1</v>
      </c>
      <c r="AL31" s="15" t="s">
        <v>238</v>
      </c>
      <c r="AM31" s="15" t="s">
        <v>239</v>
      </c>
      <c r="AN31" s="15">
        <f t="shared" si="3"/>
        <v>2</v>
      </c>
      <c r="AO31" s="72">
        <f>SUM(Z31,AE31,AJ31)</f>
        <v>2</v>
      </c>
      <c r="AP31" s="73">
        <f t="shared" si="12"/>
        <v>1</v>
      </c>
      <c r="AQ31" s="14" t="s">
        <v>122</v>
      </c>
    </row>
    <row r="32" spans="1:43" s="22" customFormat="1" ht="207.75" customHeight="1">
      <c r="A32" s="15">
        <v>7</v>
      </c>
      <c r="B32" s="85" t="s">
        <v>52</v>
      </c>
      <c r="C32" s="15">
        <v>17</v>
      </c>
      <c r="D32" s="14" t="s">
        <v>240</v>
      </c>
      <c r="E32" s="14" t="s">
        <v>54</v>
      </c>
      <c r="F32" s="14" t="s">
        <v>241</v>
      </c>
      <c r="G32" s="14" t="s">
        <v>232</v>
      </c>
      <c r="H32" s="23" t="s">
        <v>75</v>
      </c>
      <c r="I32" s="89" t="s">
        <v>112</v>
      </c>
      <c r="J32" s="30" t="s">
        <v>242</v>
      </c>
      <c r="K32" s="38" t="s">
        <v>114</v>
      </c>
      <c r="L32" s="39">
        <v>1</v>
      </c>
      <c r="M32" s="38" t="s">
        <v>114</v>
      </c>
      <c r="N32" s="39">
        <v>1</v>
      </c>
      <c r="O32" s="37">
        <v>2</v>
      </c>
      <c r="P32" s="34" t="s">
        <v>60</v>
      </c>
      <c r="Q32" s="40" t="s">
        <v>234</v>
      </c>
      <c r="R32" s="40" t="s">
        <v>243</v>
      </c>
      <c r="S32" s="40" t="s">
        <v>4</v>
      </c>
      <c r="T32" s="70"/>
      <c r="U32" s="15" t="s">
        <v>114</v>
      </c>
      <c r="V32" s="15" t="s">
        <v>114</v>
      </c>
      <c r="W32" s="14" t="s">
        <v>118</v>
      </c>
      <c r="X32" s="14" t="s">
        <v>114</v>
      </c>
      <c r="Y32" s="105">
        <f t="shared" si="10"/>
        <v>1</v>
      </c>
      <c r="Z32" s="29">
        <v>1</v>
      </c>
      <c r="AA32" s="73">
        <f t="shared" ref="AA32:AA33" si="13">IF(Y32="No programada","No programada", IF(Z32/Y32&gt;100%,100%,Z32/Y32))</f>
        <v>1</v>
      </c>
      <c r="AB32" s="15" t="s">
        <v>244</v>
      </c>
      <c r="AC32" s="15" t="s">
        <v>245</v>
      </c>
      <c r="AD32" s="41" t="s">
        <v>114</v>
      </c>
      <c r="AE32" s="119" t="s">
        <v>114</v>
      </c>
      <c r="AF32" s="119" t="s">
        <v>122</v>
      </c>
      <c r="AG32" s="15" t="s">
        <v>122</v>
      </c>
      <c r="AH32" s="15" t="s">
        <v>122</v>
      </c>
      <c r="AI32" s="41">
        <f>N32</f>
        <v>1</v>
      </c>
      <c r="AJ32" s="15">
        <v>1</v>
      </c>
      <c r="AK32" s="73">
        <f>IF(AI32="No programada","No programada",IF(AJ32/AI32&gt;100%,100%,AJ32/AI32))</f>
        <v>1</v>
      </c>
      <c r="AL32" s="15" t="s">
        <v>246</v>
      </c>
      <c r="AM32" s="15" t="s">
        <v>247</v>
      </c>
      <c r="AN32" s="15">
        <v>2</v>
      </c>
      <c r="AO32" s="72">
        <f>SUM(Z32,AE32,AJ32)</f>
        <v>2</v>
      </c>
      <c r="AP32" s="73">
        <f t="shared" si="12"/>
        <v>1</v>
      </c>
      <c r="AQ32" s="14" t="s">
        <v>122</v>
      </c>
    </row>
    <row r="33" spans="1:43" s="22" customFormat="1" ht="285" customHeight="1">
      <c r="A33" s="15">
        <v>7</v>
      </c>
      <c r="B33" s="85" t="s">
        <v>52</v>
      </c>
      <c r="C33" s="15">
        <v>18</v>
      </c>
      <c r="D33" s="14" t="s">
        <v>248</v>
      </c>
      <c r="E33" s="14" t="s">
        <v>54</v>
      </c>
      <c r="F33" s="14" t="s">
        <v>249</v>
      </c>
      <c r="G33" s="14" t="s">
        <v>250</v>
      </c>
      <c r="H33" s="23">
        <v>2</v>
      </c>
      <c r="I33" s="34" t="s">
        <v>112</v>
      </c>
      <c r="J33" s="30" t="s">
        <v>251</v>
      </c>
      <c r="K33" s="38" t="s">
        <v>114</v>
      </c>
      <c r="L33" s="39">
        <v>1</v>
      </c>
      <c r="M33" s="38" t="s">
        <v>114</v>
      </c>
      <c r="N33" s="39">
        <v>1</v>
      </c>
      <c r="O33" s="37">
        <v>2</v>
      </c>
      <c r="P33" s="34" t="s">
        <v>60</v>
      </c>
      <c r="Q33" s="40" t="s">
        <v>252</v>
      </c>
      <c r="R33" s="40" t="s">
        <v>253</v>
      </c>
      <c r="S33" s="40" t="s">
        <v>4</v>
      </c>
      <c r="T33" s="71" t="str">
        <f>+K33</f>
        <v>No programada</v>
      </c>
      <c r="U33" s="15" t="s">
        <v>114</v>
      </c>
      <c r="V33" s="15" t="s">
        <v>114</v>
      </c>
      <c r="W33" s="14" t="s">
        <v>118</v>
      </c>
      <c r="X33" s="14" t="s">
        <v>114</v>
      </c>
      <c r="Y33" s="105">
        <f t="shared" si="10"/>
        <v>1</v>
      </c>
      <c r="Z33" s="29">
        <v>1</v>
      </c>
      <c r="AA33" s="73">
        <f t="shared" si="13"/>
        <v>1</v>
      </c>
      <c r="AB33" s="15" t="s">
        <v>254</v>
      </c>
      <c r="AC33" s="15" t="s">
        <v>255</v>
      </c>
      <c r="AD33" s="41" t="str">
        <f t="shared" si="1"/>
        <v>No programada</v>
      </c>
      <c r="AE33" s="119" t="s">
        <v>121</v>
      </c>
      <c r="AF33" s="119" t="str">
        <f>IF(AD33="No programada","No programada",IF(AE33/AD33&gt;100%,100%,AE33/AD33))</f>
        <v>No programada</v>
      </c>
      <c r="AG33" s="15" t="s">
        <v>122</v>
      </c>
      <c r="AH33" s="15" t="s">
        <v>122</v>
      </c>
      <c r="AI33" s="41">
        <f t="shared" si="2"/>
        <v>1</v>
      </c>
      <c r="AJ33" s="15">
        <v>1</v>
      </c>
      <c r="AK33" s="73">
        <f>IF(AI33="No programada","No programada",IF(AJ33/AI33&gt;100%,100%,AJ33/AI33))</f>
        <v>1</v>
      </c>
      <c r="AL33" s="15" t="s">
        <v>256</v>
      </c>
      <c r="AM33" s="15" t="s">
        <v>257</v>
      </c>
      <c r="AN33" s="15">
        <f t="shared" si="3"/>
        <v>2</v>
      </c>
      <c r="AO33" s="72">
        <f>SUM(Z33,AE33,AJ33)</f>
        <v>2</v>
      </c>
      <c r="AP33" s="73">
        <f t="shared" si="12"/>
        <v>1</v>
      </c>
      <c r="AQ33" s="14" t="s">
        <v>122</v>
      </c>
    </row>
    <row r="34" spans="1:43" s="22" customFormat="1" ht="190.5" customHeight="1">
      <c r="A34" s="15">
        <v>7</v>
      </c>
      <c r="B34" s="85" t="s">
        <v>52</v>
      </c>
      <c r="C34" s="15">
        <v>19</v>
      </c>
      <c r="D34" s="14" t="s">
        <v>258</v>
      </c>
      <c r="E34" s="14" t="s">
        <v>54</v>
      </c>
      <c r="F34" s="14" t="s">
        <v>259</v>
      </c>
      <c r="G34" s="14" t="s">
        <v>260</v>
      </c>
      <c r="H34" s="23" t="s">
        <v>75</v>
      </c>
      <c r="I34" s="34" t="s">
        <v>76</v>
      </c>
      <c r="J34" s="14" t="s">
        <v>261</v>
      </c>
      <c r="K34" s="43">
        <v>1</v>
      </c>
      <c r="L34" s="43">
        <v>1</v>
      </c>
      <c r="M34" s="43">
        <v>1</v>
      </c>
      <c r="N34" s="43">
        <v>1</v>
      </c>
      <c r="O34" s="43">
        <v>1</v>
      </c>
      <c r="P34" s="14" t="s">
        <v>196</v>
      </c>
      <c r="Q34" s="15" t="s">
        <v>262</v>
      </c>
      <c r="R34" s="15" t="s">
        <v>263</v>
      </c>
      <c r="S34" s="30" t="s">
        <v>4</v>
      </c>
      <c r="T34" s="86">
        <v>1</v>
      </c>
      <c r="U34" s="94">
        <v>1</v>
      </c>
      <c r="V34" s="95">
        <f>IF(T34="No programada","No programada",IF(U34/T34&gt;100%,100%,U34/T34))</f>
        <v>1</v>
      </c>
      <c r="W34" s="14" t="s">
        <v>264</v>
      </c>
      <c r="X34" s="14" t="s">
        <v>265</v>
      </c>
      <c r="Y34" s="24">
        <f t="shared" si="10"/>
        <v>1</v>
      </c>
      <c r="Z34" s="96">
        <v>1</v>
      </c>
      <c r="AA34" s="73">
        <f>IF(Y34="No programada","No programada", IF(Z34/Y34&gt;100%,100%,Z34/Y34))</f>
        <v>1</v>
      </c>
      <c r="AB34" s="89" t="s">
        <v>266</v>
      </c>
      <c r="AC34" s="97" t="s">
        <v>267</v>
      </c>
      <c r="AD34" s="86">
        <v>1</v>
      </c>
      <c r="AE34" s="120">
        <v>0.8</v>
      </c>
      <c r="AF34" s="120">
        <f>IF(AE30/AD30&gt;100%,100%,AE30/AD30)</f>
        <v>1</v>
      </c>
      <c r="AG34" s="89" t="s">
        <v>268</v>
      </c>
      <c r="AH34" s="89" t="s">
        <v>262</v>
      </c>
      <c r="AI34" s="86">
        <v>1</v>
      </c>
      <c r="AJ34" s="86">
        <v>1</v>
      </c>
      <c r="AK34" s="73">
        <f>IF(AI34="No programada","No programada",IF(AJ34/AI34&gt;100%,100%,AJ34/AI34))</f>
        <v>1</v>
      </c>
      <c r="AL34" s="89" t="s">
        <v>269</v>
      </c>
      <c r="AM34" s="89" t="s">
        <v>270</v>
      </c>
      <c r="AN34" s="86">
        <v>1</v>
      </c>
      <c r="AO34" s="74">
        <f>AVERAGE(Z34,Z34,AE34,AJ34)</f>
        <v>0.95</v>
      </c>
      <c r="AP34" s="73">
        <f t="shared" si="12"/>
        <v>0.95</v>
      </c>
      <c r="AQ34" s="91" t="s">
        <v>268</v>
      </c>
    </row>
    <row r="35" spans="1:43">
      <c r="A35" s="98"/>
      <c r="B35" s="98"/>
      <c r="C35" s="98"/>
      <c r="D35" s="99" t="s">
        <v>271</v>
      </c>
      <c r="E35" s="98"/>
      <c r="F35" s="98"/>
      <c r="G35" s="98"/>
      <c r="H35" s="98"/>
      <c r="I35" s="98"/>
      <c r="J35" s="98"/>
      <c r="K35" s="100"/>
      <c r="L35" s="100"/>
      <c r="M35" s="100"/>
      <c r="N35" s="100"/>
      <c r="O35" s="100"/>
      <c r="P35" s="98"/>
      <c r="Q35" s="98"/>
      <c r="R35" s="98"/>
      <c r="S35" s="98"/>
      <c r="T35" s="101"/>
      <c r="U35" s="101"/>
      <c r="V35" s="102">
        <f>AVERAGE(V16:V34)*80%</f>
        <v>0.75214400000000003</v>
      </c>
      <c r="W35" s="103"/>
      <c r="X35" s="103"/>
      <c r="Y35" s="100"/>
      <c r="Z35" s="100"/>
      <c r="AA35" s="112">
        <f>AVERAGE(AA16:AA34)*80%</f>
        <v>0.7892436974789917</v>
      </c>
      <c r="AB35" s="100"/>
      <c r="AC35" s="100"/>
      <c r="AD35" s="100"/>
      <c r="AE35" s="100"/>
      <c r="AF35" s="122">
        <f>AVERAGE(AF16:AF34)*80%</f>
        <v>0.7544163265306123</v>
      </c>
      <c r="AG35" s="100"/>
      <c r="AH35" s="100"/>
      <c r="AI35" s="100"/>
      <c r="AJ35" s="100"/>
      <c r="AK35" s="100">
        <f>AVERAGE(AK16:AK34)*80%</f>
        <v>0.73670175438596486</v>
      </c>
      <c r="AL35" s="98"/>
      <c r="AM35" s="98"/>
      <c r="AN35" s="101"/>
      <c r="AO35" s="101"/>
      <c r="AP35" s="102">
        <f>AVERAGE(AP16:AP34)*80%</f>
        <v>0.75821466297322271</v>
      </c>
      <c r="AQ35" s="98"/>
    </row>
    <row r="36" spans="1:43" s="61" customFormat="1" ht="279.75" customHeight="1">
      <c r="A36" s="25">
        <v>7</v>
      </c>
      <c r="B36" s="19" t="s">
        <v>52</v>
      </c>
      <c r="C36" s="25" t="s">
        <v>272</v>
      </c>
      <c r="D36" s="20" t="s">
        <v>273</v>
      </c>
      <c r="E36" s="19" t="s">
        <v>274</v>
      </c>
      <c r="F36" s="19" t="s">
        <v>275</v>
      </c>
      <c r="G36" s="19" t="s">
        <v>276</v>
      </c>
      <c r="H36" s="51" t="s">
        <v>277</v>
      </c>
      <c r="I36" s="20" t="s">
        <v>76</v>
      </c>
      <c r="J36" s="19" t="s">
        <v>275</v>
      </c>
      <c r="K36" s="52" t="s">
        <v>114</v>
      </c>
      <c r="L36" s="52">
        <v>0.8</v>
      </c>
      <c r="M36" s="52" t="s">
        <v>114</v>
      </c>
      <c r="N36" s="52">
        <v>0.8</v>
      </c>
      <c r="O36" s="52">
        <v>0.8</v>
      </c>
      <c r="P36" s="19" t="s">
        <v>60</v>
      </c>
      <c r="Q36" s="53" t="s">
        <v>278</v>
      </c>
      <c r="R36" s="53" t="s">
        <v>279</v>
      </c>
      <c r="S36" s="53" t="s">
        <v>280</v>
      </c>
      <c r="T36" s="54" t="str">
        <f>K36</f>
        <v>No programada</v>
      </c>
      <c r="U36" s="55" t="s">
        <v>114</v>
      </c>
      <c r="V36" s="55" t="s">
        <v>114</v>
      </c>
      <c r="W36" s="80" t="s">
        <v>118</v>
      </c>
      <c r="X36" s="80" t="s">
        <v>114</v>
      </c>
      <c r="Y36" s="57">
        <f>L36</f>
        <v>0.8</v>
      </c>
      <c r="Z36" s="58">
        <v>0.67</v>
      </c>
      <c r="AA36" s="59">
        <f>IF(Z36/Y36&gt;100%,100%,Z36/Y36)</f>
        <v>0.83750000000000002</v>
      </c>
      <c r="AB36" s="19" t="s">
        <v>281</v>
      </c>
      <c r="AC36" s="19" t="s">
        <v>282</v>
      </c>
      <c r="AD36" s="54" t="str">
        <f>U36</f>
        <v>No programada</v>
      </c>
      <c r="AE36" s="55" t="s">
        <v>114</v>
      </c>
      <c r="AF36" s="55" t="s">
        <v>114</v>
      </c>
      <c r="AG36" s="56" t="s">
        <v>114</v>
      </c>
      <c r="AH36" s="56" t="s">
        <v>114</v>
      </c>
      <c r="AI36" s="57">
        <f>N36</f>
        <v>0.8</v>
      </c>
      <c r="AJ36" s="60">
        <v>0.63</v>
      </c>
      <c r="AK36" s="59">
        <f>IF(AJ36/AI36&gt;100%,100%,AJ36/AI36)</f>
        <v>0.78749999999999998</v>
      </c>
      <c r="AL36" s="19" t="s">
        <v>283</v>
      </c>
      <c r="AM36" s="19" t="s">
        <v>284</v>
      </c>
      <c r="AN36" s="54">
        <f>O36</f>
        <v>0.8</v>
      </c>
      <c r="AO36" s="60">
        <f>AVERAGE(Z36,AJ36)</f>
        <v>0.65</v>
      </c>
      <c r="AP36" s="59">
        <f>IF(AO36/AN36&gt;100%,100%,AO36/AN36)</f>
        <v>0.8125</v>
      </c>
      <c r="AQ36" s="25" t="s">
        <v>285</v>
      </c>
    </row>
    <row r="37" spans="1:43" s="61" customFormat="1" ht="133.5">
      <c r="A37" s="25">
        <v>7</v>
      </c>
      <c r="B37" s="19" t="s">
        <v>52</v>
      </c>
      <c r="C37" s="25" t="s">
        <v>286</v>
      </c>
      <c r="D37" s="19" t="s">
        <v>287</v>
      </c>
      <c r="E37" s="19" t="s">
        <v>274</v>
      </c>
      <c r="F37" s="19" t="s">
        <v>288</v>
      </c>
      <c r="G37" s="19" t="s">
        <v>289</v>
      </c>
      <c r="H37" s="51" t="s">
        <v>290</v>
      </c>
      <c r="I37" s="20" t="s">
        <v>76</v>
      </c>
      <c r="J37" s="19" t="s">
        <v>288</v>
      </c>
      <c r="K37" s="62">
        <v>0</v>
      </c>
      <c r="L37" s="62">
        <v>0</v>
      </c>
      <c r="M37" s="62">
        <v>1</v>
      </c>
      <c r="N37" s="62">
        <v>0</v>
      </c>
      <c r="O37" s="62">
        <v>1</v>
      </c>
      <c r="P37" s="19" t="s">
        <v>60</v>
      </c>
      <c r="Q37" s="53" t="s">
        <v>291</v>
      </c>
      <c r="R37" s="53" t="s">
        <v>292</v>
      </c>
      <c r="S37" s="53" t="s">
        <v>280</v>
      </c>
      <c r="T37" s="54" t="s">
        <v>114</v>
      </c>
      <c r="U37" s="60" t="s">
        <v>114</v>
      </c>
      <c r="V37" s="59" t="s">
        <v>114</v>
      </c>
      <c r="W37" s="19" t="s">
        <v>118</v>
      </c>
      <c r="X37" s="19" t="s">
        <v>114</v>
      </c>
      <c r="Y37" s="57">
        <f>L37</f>
        <v>0</v>
      </c>
      <c r="Z37" s="54" t="s">
        <v>114</v>
      </c>
      <c r="AA37" s="59" t="s">
        <v>114</v>
      </c>
      <c r="AB37" s="19" t="s">
        <v>114</v>
      </c>
      <c r="AC37" s="19" t="s">
        <v>114</v>
      </c>
      <c r="AD37" s="57">
        <f>M37</f>
        <v>1</v>
      </c>
      <c r="AE37" s="58">
        <v>0</v>
      </c>
      <c r="AF37" s="59">
        <f>IF(AE37/AD37&gt;100%,100%,AE37/AD37)</f>
        <v>0</v>
      </c>
      <c r="AG37" s="19" t="s">
        <v>293</v>
      </c>
      <c r="AH37" s="19" t="s">
        <v>293</v>
      </c>
      <c r="AI37" s="57">
        <f>N37</f>
        <v>0</v>
      </c>
      <c r="AJ37" s="25" t="s">
        <v>121</v>
      </c>
      <c r="AK37" s="59" t="s">
        <v>121</v>
      </c>
      <c r="AL37" s="19" t="s">
        <v>159</v>
      </c>
      <c r="AM37" s="19" t="s">
        <v>294</v>
      </c>
      <c r="AN37" s="126">
        <f>O37</f>
        <v>1</v>
      </c>
      <c r="AO37" s="60">
        <v>1</v>
      </c>
      <c r="AP37" s="127">
        <f>IF(AO37/AN37&gt;100%,100%,AO37/AN37)</f>
        <v>1</v>
      </c>
      <c r="AQ37" s="25" t="s">
        <v>295</v>
      </c>
    </row>
    <row r="38" spans="1:43" s="61" customFormat="1" ht="133.5">
      <c r="A38" s="25">
        <v>7</v>
      </c>
      <c r="B38" s="19" t="s">
        <v>52</v>
      </c>
      <c r="C38" s="25" t="s">
        <v>296</v>
      </c>
      <c r="D38" s="19" t="s">
        <v>297</v>
      </c>
      <c r="E38" s="19" t="s">
        <v>274</v>
      </c>
      <c r="F38" s="19" t="s">
        <v>298</v>
      </c>
      <c r="G38" s="19" t="s">
        <v>299</v>
      </c>
      <c r="H38" s="19" t="s">
        <v>75</v>
      </c>
      <c r="I38" s="20" t="s">
        <v>112</v>
      </c>
      <c r="J38" s="19" t="s">
        <v>298</v>
      </c>
      <c r="K38" s="63">
        <v>0</v>
      </c>
      <c r="L38" s="63">
        <v>1</v>
      </c>
      <c r="M38" s="63">
        <v>0</v>
      </c>
      <c r="N38" s="63">
        <v>1</v>
      </c>
      <c r="O38" s="63">
        <v>2</v>
      </c>
      <c r="P38" s="19" t="s">
        <v>60</v>
      </c>
      <c r="Q38" s="53" t="s">
        <v>300</v>
      </c>
      <c r="R38" s="53" t="s">
        <v>300</v>
      </c>
      <c r="S38" s="19" t="s">
        <v>301</v>
      </c>
      <c r="T38" s="55" t="s">
        <v>114</v>
      </c>
      <c r="U38" s="55" t="s">
        <v>114</v>
      </c>
      <c r="V38" s="55" t="s">
        <v>114</v>
      </c>
      <c r="W38" s="19" t="s">
        <v>118</v>
      </c>
      <c r="X38" s="80" t="s">
        <v>114</v>
      </c>
      <c r="Y38" s="64">
        <f>L38</f>
        <v>1</v>
      </c>
      <c r="Z38" s="115">
        <v>1</v>
      </c>
      <c r="AA38" s="59">
        <f>IF(Z38/Y38&gt;100%,100%,Z38/Y38)</f>
        <v>1</v>
      </c>
      <c r="AB38" s="116" t="s">
        <v>302</v>
      </c>
      <c r="AC38" s="19" t="s">
        <v>303</v>
      </c>
      <c r="AD38" s="55" t="s">
        <v>114</v>
      </c>
      <c r="AE38" s="55" t="s">
        <v>114</v>
      </c>
      <c r="AF38" s="55" t="s">
        <v>114</v>
      </c>
      <c r="AG38" s="56" t="s">
        <v>114</v>
      </c>
      <c r="AH38" s="56" t="s">
        <v>114</v>
      </c>
      <c r="AI38" s="64">
        <f>N38</f>
        <v>1</v>
      </c>
      <c r="AJ38" s="25">
        <v>1</v>
      </c>
      <c r="AK38" s="59">
        <f>IF(AJ38/AI38&gt;100%,100%,AJ38/AI38)</f>
        <v>1</v>
      </c>
      <c r="AL38" s="19" t="s">
        <v>304</v>
      </c>
      <c r="AM38" s="19" t="s">
        <v>305</v>
      </c>
      <c r="AN38" s="55">
        <f>O38</f>
        <v>2</v>
      </c>
      <c r="AO38" s="55">
        <f>SUM(Z38,AJ38)</f>
        <v>2</v>
      </c>
      <c r="AP38" s="59">
        <f>IF(AO38/AN38&gt;100%,100%,AO38/AN38)</f>
        <v>1</v>
      </c>
      <c r="AQ38" s="19" t="s">
        <v>306</v>
      </c>
    </row>
    <row r="39" spans="1:43" s="61" customFormat="1" ht="133.5">
      <c r="A39" s="25">
        <v>5</v>
      </c>
      <c r="B39" s="19" t="s">
        <v>307</v>
      </c>
      <c r="C39" s="25" t="s">
        <v>308</v>
      </c>
      <c r="D39" s="53" t="s">
        <v>309</v>
      </c>
      <c r="E39" s="53" t="s">
        <v>274</v>
      </c>
      <c r="F39" s="53" t="s">
        <v>310</v>
      </c>
      <c r="G39" s="53" t="s">
        <v>311</v>
      </c>
      <c r="H39" s="53" t="s">
        <v>312</v>
      </c>
      <c r="I39" s="53" t="s">
        <v>112</v>
      </c>
      <c r="J39" s="53" t="s">
        <v>310</v>
      </c>
      <c r="K39" s="57">
        <v>1</v>
      </c>
      <c r="L39" s="57">
        <v>0</v>
      </c>
      <c r="M39" s="57">
        <v>0</v>
      </c>
      <c r="N39" s="57">
        <v>0</v>
      </c>
      <c r="O39" s="57">
        <v>1</v>
      </c>
      <c r="P39" s="53" t="s">
        <v>60</v>
      </c>
      <c r="Q39" s="53" t="s">
        <v>313</v>
      </c>
      <c r="R39" s="53" t="s">
        <v>314</v>
      </c>
      <c r="S39" s="53" t="s">
        <v>315</v>
      </c>
      <c r="T39" s="54">
        <f>K39</f>
        <v>1</v>
      </c>
      <c r="U39" s="57">
        <v>1</v>
      </c>
      <c r="V39" s="59">
        <f>IF(U39/T39&gt;100%,100%,U39/T39)</f>
        <v>1</v>
      </c>
      <c r="W39" s="19" t="s">
        <v>316</v>
      </c>
      <c r="X39" s="104" t="s">
        <v>317</v>
      </c>
      <c r="Y39" s="55" t="s">
        <v>114</v>
      </c>
      <c r="Z39" s="55" t="s">
        <v>114</v>
      </c>
      <c r="AA39" s="55" t="s">
        <v>114</v>
      </c>
      <c r="AB39" s="56" t="s">
        <v>114</v>
      </c>
      <c r="AC39" s="56" t="s">
        <v>114</v>
      </c>
      <c r="AD39" s="55" t="s">
        <v>114</v>
      </c>
      <c r="AE39" s="55" t="s">
        <v>114</v>
      </c>
      <c r="AF39" s="55" t="s">
        <v>114</v>
      </c>
      <c r="AG39" s="56" t="s">
        <v>114</v>
      </c>
      <c r="AH39" s="56" t="s">
        <v>114</v>
      </c>
      <c r="AI39" s="55" t="s">
        <v>114</v>
      </c>
      <c r="AJ39" s="55" t="s">
        <v>114</v>
      </c>
      <c r="AK39" s="55" t="s">
        <v>114</v>
      </c>
      <c r="AL39" s="56" t="s">
        <v>114</v>
      </c>
      <c r="AM39" s="56" t="s">
        <v>114</v>
      </c>
      <c r="AN39" s="54">
        <f>O39</f>
        <v>1</v>
      </c>
      <c r="AO39" s="62">
        <v>1</v>
      </c>
      <c r="AP39" s="59">
        <f>IF(AO39/AN39&gt;100%,100%,AO39/AN39)</f>
        <v>1</v>
      </c>
      <c r="AQ39" s="19" t="s">
        <v>316</v>
      </c>
    </row>
    <row r="40" spans="1:43" s="61" customFormat="1" ht="182.25">
      <c r="A40" s="25">
        <v>5</v>
      </c>
      <c r="B40" s="19" t="s">
        <v>307</v>
      </c>
      <c r="C40" s="25" t="s">
        <v>318</v>
      </c>
      <c r="D40" s="53" t="s">
        <v>319</v>
      </c>
      <c r="E40" s="53" t="s">
        <v>274</v>
      </c>
      <c r="F40" s="53" t="s">
        <v>320</v>
      </c>
      <c r="G40" s="53" t="s">
        <v>321</v>
      </c>
      <c r="H40" s="53" t="s">
        <v>75</v>
      </c>
      <c r="I40" s="53" t="s">
        <v>76</v>
      </c>
      <c r="J40" s="53" t="s">
        <v>322</v>
      </c>
      <c r="K40" s="57">
        <v>1</v>
      </c>
      <c r="L40" s="57">
        <v>1</v>
      </c>
      <c r="M40" s="57">
        <v>1</v>
      </c>
      <c r="N40" s="57">
        <v>1</v>
      </c>
      <c r="O40" s="57">
        <v>1</v>
      </c>
      <c r="P40" s="53" t="s">
        <v>323</v>
      </c>
      <c r="Q40" s="53" t="s">
        <v>324</v>
      </c>
      <c r="R40" s="53" t="s">
        <v>314</v>
      </c>
      <c r="S40" s="53" t="s">
        <v>315</v>
      </c>
      <c r="T40" s="54">
        <f>K40</f>
        <v>1</v>
      </c>
      <c r="U40" s="57">
        <v>1</v>
      </c>
      <c r="V40" s="59">
        <f>IF(U40/T40&gt;100%,100%,U40/T40)</f>
        <v>1</v>
      </c>
      <c r="W40" s="19" t="s">
        <v>325</v>
      </c>
      <c r="X40" s="104" t="s">
        <v>317</v>
      </c>
      <c r="Y40" s="57">
        <v>1</v>
      </c>
      <c r="Z40" s="57">
        <v>0.5</v>
      </c>
      <c r="AA40" s="59">
        <f>IF(Z40/Y40&gt;100%,100%,Z40/Y40)</f>
        <v>0.5</v>
      </c>
      <c r="AB40" s="110" t="s">
        <v>326</v>
      </c>
      <c r="AC40" s="66"/>
      <c r="AD40" s="57">
        <v>1</v>
      </c>
      <c r="AE40" s="58">
        <v>1</v>
      </c>
      <c r="AF40" s="59">
        <f>IF(AE40/AD40&gt;100%,100%,AE40/AD40)</f>
        <v>1</v>
      </c>
      <c r="AG40" s="65"/>
      <c r="AH40" s="66"/>
      <c r="AI40" s="57">
        <v>1</v>
      </c>
      <c r="AJ40" s="57">
        <v>1</v>
      </c>
      <c r="AK40" s="59">
        <f>IF(AJ40/AI40&gt;100%,100%,AJ40/AI40)</f>
        <v>1</v>
      </c>
      <c r="AL40" s="65" t="s">
        <v>327</v>
      </c>
      <c r="AM40" s="66" t="s">
        <v>328</v>
      </c>
      <c r="AN40" s="54">
        <f>O40</f>
        <v>1</v>
      </c>
      <c r="AO40" s="58">
        <f>AVERAGE(U40,Z40,AE40,AJ40)</f>
        <v>0.875</v>
      </c>
      <c r="AP40" s="59">
        <f>IF(AO40/AN40&gt;100%,100%,AO40/AN40)</f>
        <v>0.875</v>
      </c>
      <c r="AQ40" s="19" t="s">
        <v>329</v>
      </c>
    </row>
    <row r="41" spans="1:43" s="5" customFormat="1" ht="15.75">
      <c r="A41" s="10"/>
      <c r="B41" s="10"/>
      <c r="C41" s="10"/>
      <c r="D41" s="11" t="s">
        <v>330</v>
      </c>
      <c r="E41" s="11"/>
      <c r="F41" s="11"/>
      <c r="G41" s="11"/>
      <c r="H41" s="11"/>
      <c r="I41" s="11"/>
      <c r="J41" s="11"/>
      <c r="K41" s="12"/>
      <c r="L41" s="12"/>
      <c r="M41" s="12"/>
      <c r="N41" s="12"/>
      <c r="O41" s="12"/>
      <c r="P41" s="11"/>
      <c r="Q41" s="10"/>
      <c r="R41" s="10"/>
      <c r="S41" s="10"/>
      <c r="T41" s="75"/>
      <c r="U41" s="75"/>
      <c r="V41" s="83">
        <f>AVERAGE(V36:V40)*20%</f>
        <v>0.2</v>
      </c>
      <c r="W41" s="81"/>
      <c r="X41" s="81"/>
      <c r="Y41" s="12"/>
      <c r="Z41" s="12"/>
      <c r="AA41" s="109">
        <f>AVERAGE(AA36:AA40)*20%</f>
        <v>0.15583333333333335</v>
      </c>
      <c r="AB41" s="10"/>
      <c r="AC41" s="10"/>
      <c r="AD41" s="12"/>
      <c r="AE41" s="12"/>
      <c r="AF41" s="123">
        <f>AVERAGE(AF36:AF40)*20%</f>
        <v>0.1</v>
      </c>
      <c r="AG41" s="10"/>
      <c r="AH41" s="10"/>
      <c r="AI41" s="12"/>
      <c r="AJ41" s="12"/>
      <c r="AK41" s="123">
        <f>AVERAGE(AK36:AK40)*20%</f>
        <v>0.18583333333333335</v>
      </c>
      <c r="AL41" s="10"/>
      <c r="AM41" s="10"/>
      <c r="AN41" s="75"/>
      <c r="AO41" s="75"/>
      <c r="AP41" s="83">
        <f>AVERAGE(AP36:AP40)*20%</f>
        <v>0.1875</v>
      </c>
      <c r="AQ41" s="10"/>
    </row>
    <row r="42" spans="1:43" s="9" customFormat="1" ht="20.25">
      <c r="A42" s="6"/>
      <c r="B42" s="6"/>
      <c r="C42" s="6"/>
      <c r="D42" s="7" t="s">
        <v>331</v>
      </c>
      <c r="E42" s="6"/>
      <c r="F42" s="6"/>
      <c r="G42" s="6"/>
      <c r="H42" s="6"/>
      <c r="I42" s="6"/>
      <c r="J42" s="6"/>
      <c r="K42" s="8"/>
      <c r="L42" s="8"/>
      <c r="M42" s="8"/>
      <c r="N42" s="8"/>
      <c r="O42" s="8"/>
      <c r="P42" s="6"/>
      <c r="Q42" s="6"/>
      <c r="R42" s="6"/>
      <c r="S42" s="6"/>
      <c r="T42" s="76"/>
      <c r="U42" s="76"/>
      <c r="V42" s="84">
        <f>V35+V41</f>
        <v>0.9521440000000001</v>
      </c>
      <c r="W42" s="82"/>
      <c r="X42" s="82"/>
      <c r="Y42" s="8"/>
      <c r="Z42" s="8"/>
      <c r="AA42" s="117">
        <f>AA35+AA41</f>
        <v>0.94507703081232508</v>
      </c>
      <c r="AB42" s="6"/>
      <c r="AC42" s="6"/>
      <c r="AD42" s="8"/>
      <c r="AE42" s="8"/>
      <c r="AF42" s="117">
        <f>AF35+AF41</f>
        <v>0.85441632653061228</v>
      </c>
      <c r="AG42" s="6"/>
      <c r="AH42" s="6"/>
      <c r="AI42" s="8"/>
      <c r="AJ42" s="8"/>
      <c r="AK42" s="117">
        <f>AK35+AK41</f>
        <v>0.92253508771929815</v>
      </c>
      <c r="AL42" s="6"/>
      <c r="AM42" s="6"/>
      <c r="AN42" s="76"/>
      <c r="AO42" s="76"/>
      <c r="AP42" s="84">
        <f>AP35+AP41</f>
        <v>0.94571466297322271</v>
      </c>
      <c r="AQ42" s="6"/>
    </row>
  </sheetData>
  <mergeCells count="21">
    <mergeCell ref="A1:J1"/>
    <mergeCell ref="K1:O1"/>
    <mergeCell ref="C13:E14"/>
    <mergeCell ref="F13:P14"/>
    <mergeCell ref="A2:J2"/>
    <mergeCell ref="A4:B11"/>
    <mergeCell ref="C4:D11"/>
    <mergeCell ref="E4:J4"/>
    <mergeCell ref="G10:J10"/>
    <mergeCell ref="AN13:AQ14"/>
    <mergeCell ref="A13:B14"/>
    <mergeCell ref="Q13:S14"/>
    <mergeCell ref="G5:J5"/>
    <mergeCell ref="G6:J6"/>
    <mergeCell ref="T13:X14"/>
    <mergeCell ref="Y13:AC14"/>
    <mergeCell ref="AD13:AH14"/>
    <mergeCell ref="AI13:AM14"/>
    <mergeCell ref="G7:J7"/>
    <mergeCell ref="G8:J8"/>
    <mergeCell ref="G9:J9"/>
  </mergeCells>
  <dataValidations count="1">
    <dataValidation allowBlank="1" showInputMessage="1" showErrorMessage="1" error="Escriba un texto " promptTitle="Cualquier contenido" sqref="E15 E3:E12" xr:uid="{00000000-0002-0000-0000-000000000000}"/>
  </dataValidations>
  <pageMargins left="0.7" right="0.7" top="0.75" bottom="0.75" header="0.3" footer="0.3"/>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9.140625" defaultRowHeight="15"/>
  <cols>
    <col min="1" max="1" width="34.42578125" bestFit="1" customWidth="1"/>
    <col min="2" max="256" width="11.42578125" customWidth="1"/>
  </cols>
  <sheetData>
    <row r="1" spans="1:1">
      <c r="A1" t="s">
        <v>32</v>
      </c>
    </row>
    <row r="2" spans="1:1">
      <c r="A2" t="s">
        <v>54</v>
      </c>
    </row>
    <row r="3" spans="1:1">
      <c r="A3" t="s">
        <v>332</v>
      </c>
    </row>
    <row r="4" spans="1:1">
      <c r="A4" t="s">
        <v>274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SharedWithUsers xmlns="d6eaa91c-3afb-4015-aba1-5ff992c1a5ca">
      <UserInfo>
        <DisplayName/>
        <AccountId xsi:nil="true"/>
        <AccountType/>
      </UserInfo>
    </SharedWithUsers>
    <MediaLengthInSecond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6BA909-3437-4215-BEDD-F28FFF64AF26}"/>
</file>

<file path=customXml/itemProps2.xml><?xml version="1.0" encoding="utf-8"?>
<ds:datastoreItem xmlns:ds="http://schemas.openxmlformats.org/officeDocument/2006/customXml" ds:itemID="{BA34AA96-A4A3-49CA-A9DD-4B3C19E49F41}"/>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2025-01-20T22:41:44Z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Estado de aprobación">
    <vt:lpwstr/>
  </property>
  <property fmtid="{D5CDD505-2E9C-101B-9397-08002B2CF9AE}" pid="4" name="_activity">
    <vt:lpwstr/>
  </property>
  <property fmtid="{D5CDD505-2E9C-101B-9397-08002B2CF9AE}" pid="5" name="Order">
    <vt:r8>6448500</vt:r8>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