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1 PLANES 2024/PLANES NIVEL CENTRAL2024/08.GERENCIA TH/"/>
    </mc:Choice>
  </mc:AlternateContent>
  <xr:revisionPtr revIDLastSave="242" documentId="13_ncr:1_{07C2F13B-05CE-4C49-9EEC-577BFA601580}" xr6:coauthVersionLast="47" xr6:coauthVersionMax="47" xr10:uidLastSave="{C1D99699-4FE6-4B96-82DB-C237FFF3FFB4}"/>
  <bookViews>
    <workbookView showSheetTabs="0" xWindow="-120" yWindow="-120" windowWidth="29040" windowHeight="15840" xr2:uid="{82425007-B10C-4B30-B14E-E133B79C6502}"/>
  </bookViews>
  <sheets>
    <sheet name="Hoja1" sheetId="1" r:id="rId1"/>
    <sheet name="Listas"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24" i="1" l="1"/>
  <c r="AJ24" i="1"/>
  <c r="AK22" i="1"/>
  <c r="AK21" i="1"/>
  <c r="AK20" i="1"/>
  <c r="AO21" i="1"/>
  <c r="AF24" i="1"/>
  <c r="AF16" i="1" l="1"/>
  <c r="AO18" i="1"/>
  <c r="AO17" i="1"/>
  <c r="AO16" i="1"/>
  <c r="AO22" i="1" l="1"/>
  <c r="AO20" i="1"/>
  <c r="AA24" i="1" l="1"/>
  <c r="AA22" i="1"/>
  <c r="AA20" i="1"/>
  <c r="U24" i="1"/>
  <c r="AO24" i="1" s="1"/>
  <c r="AP24" i="1" s="1"/>
  <c r="AP23" i="1"/>
  <c r="AP22" i="1"/>
  <c r="AP21" i="1"/>
  <c r="AP20" i="1"/>
  <c r="V24" i="1" l="1"/>
  <c r="AI21" i="1"/>
  <c r="AD21" i="1"/>
  <c r="AF21" i="1" s="1"/>
  <c r="Y21" i="1"/>
  <c r="AA21" i="1" s="1"/>
  <c r="AN16" i="1" l="1"/>
  <c r="AP16" i="1" s="1"/>
  <c r="AI16" i="1"/>
  <c r="AK16" i="1" s="1"/>
  <c r="Y16" i="1"/>
  <c r="AA16" i="1" s="1"/>
  <c r="T16" i="1"/>
  <c r="O17" i="1" l="1"/>
  <c r="AP25" i="1" l="1"/>
  <c r="AN17" i="1"/>
  <c r="AP17" i="1" s="1"/>
  <c r="AI17" i="1"/>
  <c r="AK17" i="1" s="1"/>
  <c r="AK25" i="1"/>
  <c r="AN18" i="1"/>
  <c r="AP18" i="1" s="1"/>
  <c r="AI18" i="1"/>
  <c r="AK18" i="1" s="1"/>
  <c r="AF25" i="1"/>
  <c r="AD18" i="1"/>
  <c r="AF18" i="1" s="1"/>
  <c r="AD17" i="1"/>
  <c r="AF17" i="1" s="1"/>
  <c r="AA25" i="1"/>
  <c r="Y18" i="1"/>
  <c r="AA18" i="1" s="1"/>
  <c r="Y17" i="1"/>
  <c r="AA17" i="1" s="1"/>
  <c r="V25" i="1"/>
  <c r="T18" i="1"/>
  <c r="T17" i="1"/>
  <c r="AK19" i="1" l="1"/>
  <c r="AK26" i="1" s="1"/>
  <c r="AP19" i="1"/>
  <c r="AP26" i="1" s="1"/>
  <c r="AF19" i="1"/>
  <c r="AF26" i="1" s="1"/>
  <c r="V19" i="1"/>
  <c r="V26" i="1" s="1"/>
  <c r="AA19" i="1"/>
  <c r="AA2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E4" authorId="0" shapeId="0" xr:uid="{B011372B-E314-4D7A-ABA2-BAC2779934D9}">
      <text>
        <r>
          <rPr>
            <b/>
            <sz val="9"/>
            <color indexed="81"/>
            <rFont val="Tahoma"/>
            <family val="2"/>
          </rPr>
          <t>Cuadro que resume los cambios realizados de una versión a otra</t>
        </r>
      </text>
    </comment>
    <comment ref="E5" authorId="0" shapeId="0" xr:uid="{6D3510AD-814C-4D92-BAFC-71F0839843F3}">
      <text>
        <r>
          <rPr>
            <b/>
            <sz val="9"/>
            <color indexed="81"/>
            <rFont val="Tahoma"/>
            <family val="2"/>
          </rPr>
          <t xml:space="preserve">Número consecutivo de la versión generada </t>
        </r>
      </text>
    </comment>
    <comment ref="F5" authorId="0" shapeId="0" xr:uid="{455B4D1B-4D4F-46D8-A045-91E14430E00E}">
      <text>
        <r>
          <rPr>
            <b/>
            <sz val="9"/>
            <color indexed="81"/>
            <rFont val="Tahoma"/>
            <family val="2"/>
          </rPr>
          <t>Fecha de la versión generada</t>
        </r>
      </text>
    </comment>
    <comment ref="G5" authorId="0" shapeId="0" xr:uid="{4F6DD881-4064-46E2-AD27-7B033F5287F5}">
      <text>
        <r>
          <rPr>
            <b/>
            <sz val="9"/>
            <color indexed="81"/>
            <rFont val="Tahoma"/>
            <family val="2"/>
          </rPr>
          <t>Breve descripción del cambio realizado en la nueva versión</t>
        </r>
      </text>
    </comment>
    <comment ref="A15" authorId="0" shapeId="0" xr:uid="{2DD4CECD-D756-4467-A62C-53A6FC3549DD}">
      <text>
        <r>
          <rPr>
            <b/>
            <sz val="9"/>
            <color indexed="81"/>
            <rFont val="Tahoma"/>
            <family val="2"/>
          </rPr>
          <t>Incluya el número del objetivo estratégico, de acuerdo con lo adoptado en el Plan Estratégico Institucional</t>
        </r>
      </text>
    </comment>
    <comment ref="B15" authorId="0" shapeId="0" xr:uid="{BA0E1B6A-9724-479C-9C24-7C202AB8373D}">
      <text>
        <r>
          <rPr>
            <b/>
            <sz val="9"/>
            <color indexed="81"/>
            <rFont val="Tahoma"/>
            <family val="2"/>
          </rPr>
          <t>Incluya el objetivo estratégico, de acuerdo con lo adoptado en el Plan Estratégico Institucional, al cual se asocia la meta</t>
        </r>
      </text>
    </comment>
    <comment ref="C15" authorId="0" shapeId="0" xr:uid="{119F47BD-BB9E-4059-B26B-7A00F4141FBE}">
      <text>
        <r>
          <rPr>
            <b/>
            <sz val="9"/>
            <color indexed="81"/>
            <rFont val="Tahoma"/>
            <family val="2"/>
          </rPr>
          <t>Escriba el número de la meta, en orden consecutivo</t>
        </r>
      </text>
    </comment>
    <comment ref="D15"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5" authorId="0" shapeId="0" xr:uid="{66100535-6C62-4F58-A17C-0BE85EBD4F67}">
      <text>
        <r>
          <rPr>
            <b/>
            <sz val="9"/>
            <color indexed="81"/>
            <rFont val="Tahoma"/>
            <family val="2"/>
          </rPr>
          <t xml:space="preserve">Seleccione la opción que corresponda
</t>
        </r>
      </text>
    </comment>
    <comment ref="F15" authorId="0" shapeId="0" xr:uid="{2A83FE2C-B2C1-4597-A76A-578AAE54FC34}">
      <text>
        <r>
          <rPr>
            <b/>
            <sz val="9"/>
            <color indexed="81"/>
            <rFont val="Tahoma"/>
            <family val="2"/>
          </rPr>
          <t>Indique un nombre corto que refleje lo que pretende medir. 
Ej. Porcentaje de giros acumulados</t>
        </r>
      </text>
    </comment>
    <comment ref="G15"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5"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I15"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5"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5" authorId="0" shapeId="0" xr:uid="{B30BBDB4-EC1D-4EA1-8538-25A32CED2539}">
      <text>
        <r>
          <rPr>
            <b/>
            <sz val="9"/>
            <color indexed="81"/>
            <rFont val="Tahoma"/>
            <family val="2"/>
          </rPr>
          <t xml:space="preserve">Indique la magnitud programada para el trimestre. </t>
        </r>
      </text>
    </comment>
    <comment ref="L15" authorId="0" shapeId="0" xr:uid="{31373292-3723-487A-8503-BD0B0A79E8B6}">
      <text>
        <r>
          <rPr>
            <b/>
            <sz val="9"/>
            <color indexed="81"/>
            <rFont val="Tahoma"/>
            <family val="2"/>
          </rPr>
          <t xml:space="preserve">Indique la magnitud programada para el trimestre. </t>
        </r>
      </text>
    </comment>
    <comment ref="M15" authorId="0" shapeId="0" xr:uid="{C846E2D7-3065-4128-8C76-51161E0D7C17}">
      <text>
        <r>
          <rPr>
            <b/>
            <sz val="9"/>
            <color indexed="81"/>
            <rFont val="Tahoma"/>
            <family val="2"/>
          </rPr>
          <t xml:space="preserve">Indique la magnitud programada para el trimestre. </t>
        </r>
      </text>
    </comment>
    <comment ref="N15" authorId="0" shapeId="0" xr:uid="{474117DA-14AA-4BAF-B752-1413A5718EC7}">
      <text>
        <r>
          <rPr>
            <b/>
            <sz val="9"/>
            <color indexed="81"/>
            <rFont val="Tahoma"/>
            <family val="2"/>
          </rPr>
          <t xml:space="preserve">Indique la magnitud programada para el trimestre. </t>
        </r>
      </text>
    </comment>
    <comment ref="O15" authorId="0" shapeId="0" xr:uid="{F1D07228-88D0-4309-9D4E-5EB885D7FDC6}">
      <text>
        <r>
          <rPr>
            <b/>
            <sz val="9"/>
            <color indexed="81"/>
            <rFont val="Tahoma"/>
            <family val="2"/>
          </rPr>
          <t>Indique la programación total de la vigencia. 
Debe ser coherente con la meta.</t>
        </r>
      </text>
    </comment>
    <comment ref="P15" authorId="0" shapeId="0" xr:uid="{FE21DFDB-AFF8-4147-B537-10C1B10248CA}">
      <text>
        <r>
          <rPr>
            <b/>
            <sz val="9"/>
            <color indexed="81"/>
            <rFont val="Tahoma"/>
            <family val="2"/>
          </rPr>
          <t xml:space="preserve">Indique el tipo de indicador: 
- Eficancia 
- Eficiencia 
- Efectividad </t>
        </r>
      </text>
    </comment>
    <comment ref="Q15" authorId="0" shapeId="0" xr:uid="{F21E4E22-60F3-48C1-9204-B22990CF58E2}">
      <text>
        <r>
          <rPr>
            <b/>
            <sz val="9"/>
            <color indexed="81"/>
            <rFont val="Tahoma"/>
            <family val="2"/>
          </rPr>
          <t>Indique la evidencia a presentar del cumplimiento de la meta. Se debe redactar de forma concreta y coherente con la meta</t>
        </r>
      </text>
    </comment>
    <comment ref="R15"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S15" authorId="0" shapeId="0" xr:uid="{29D96EE3-F7F5-47F6-888D-8FBFF7195BF0}">
      <text>
        <r>
          <rPr>
            <b/>
            <sz val="9"/>
            <color indexed="81"/>
            <rFont val="Tahoma"/>
            <family val="2"/>
          </rPr>
          <t>Indique el área y grupo de trabajo (si se tiene), responsable de cumplir o ejecutar la meta</t>
        </r>
      </text>
    </comment>
    <comment ref="T15" authorId="0" shapeId="0" xr:uid="{F773CF66-93F3-45C1-8401-3500EA5DFE30}">
      <text>
        <r>
          <rPr>
            <b/>
            <sz val="9"/>
            <color indexed="81"/>
            <rFont val="Tahoma"/>
            <family val="2"/>
          </rPr>
          <t>Indique la magnitud programada</t>
        </r>
      </text>
    </comment>
    <comment ref="U15" authorId="0" shapeId="0" xr:uid="{F5228218-2E22-4357-BBA2-F05EC2E0672D}">
      <text>
        <r>
          <rPr>
            <b/>
            <sz val="9"/>
            <color indexed="81"/>
            <rFont val="Tahoma"/>
            <family val="2"/>
          </rPr>
          <t>Indique la magnitud ejecutada. Corresponde al resultado de medir el indicador de la meta</t>
        </r>
      </text>
    </comment>
    <comment ref="V15"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W15"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X15" authorId="0" shapeId="0" xr:uid="{D0D90FBE-E6E2-4075-87AB-6F323F2D84BC}">
      <text>
        <r>
          <rPr>
            <b/>
            <sz val="9"/>
            <color indexed="81"/>
            <rFont val="Tahoma"/>
            <family val="2"/>
          </rPr>
          <t xml:space="preserve">Indicar el nombre concreto de la evidencia aportada. </t>
        </r>
      </text>
    </comment>
    <comment ref="Y15" authorId="0" shapeId="0" xr:uid="{B6305720-C9BD-47A6-9225-C9206B502FD0}">
      <text>
        <r>
          <rPr>
            <b/>
            <sz val="9"/>
            <color indexed="81"/>
            <rFont val="Tahoma"/>
            <family val="2"/>
          </rPr>
          <t>Indique la magnitud programada</t>
        </r>
      </text>
    </comment>
    <comment ref="Z15" authorId="0" shapeId="0" xr:uid="{49896E7A-471D-4CA3-B6D2-CA055AA84F85}">
      <text>
        <r>
          <rPr>
            <b/>
            <sz val="9"/>
            <color indexed="81"/>
            <rFont val="Tahoma"/>
            <family val="2"/>
          </rPr>
          <t>Indique la magnitud ejecutada. Corresponde al resultado de medir el indicador de la meta</t>
        </r>
      </text>
    </comment>
    <comment ref="AA15"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B15"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C15" authorId="0" shapeId="0" xr:uid="{BF2915B6-D49D-4DC1-86C3-8A2E656FD968}">
      <text>
        <r>
          <rPr>
            <b/>
            <sz val="9"/>
            <color indexed="81"/>
            <rFont val="Tahoma"/>
            <family val="2"/>
          </rPr>
          <t xml:space="preserve">Indicar el nombre concreto de la evidencia aportada. </t>
        </r>
      </text>
    </comment>
    <comment ref="AD15" authorId="0" shapeId="0" xr:uid="{5CCDF014-BF0B-42B7-92F7-6CBF58EA98EF}">
      <text>
        <r>
          <rPr>
            <b/>
            <sz val="9"/>
            <color indexed="81"/>
            <rFont val="Tahoma"/>
            <family val="2"/>
          </rPr>
          <t>Indique la magnitud programada</t>
        </r>
      </text>
    </comment>
    <comment ref="AE15" authorId="0" shapeId="0" xr:uid="{A3FA785E-EDEC-4164-99A5-88C5B890A708}">
      <text>
        <r>
          <rPr>
            <b/>
            <sz val="9"/>
            <color indexed="81"/>
            <rFont val="Tahoma"/>
            <family val="2"/>
          </rPr>
          <t>Indique la magnitud ejecutada. Corresponde al resultado de medir el indicador de la meta</t>
        </r>
      </text>
    </comment>
    <comment ref="AF15"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G15"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H15" authorId="0" shapeId="0" xr:uid="{07F8A95D-778F-4057-9D7F-FC1A1EDBDEC6}">
      <text>
        <r>
          <rPr>
            <b/>
            <sz val="9"/>
            <color indexed="81"/>
            <rFont val="Tahoma"/>
            <family val="2"/>
          </rPr>
          <t xml:space="preserve">Indicar el nombre concreto de la evidencia aportada. </t>
        </r>
      </text>
    </comment>
    <comment ref="AI15" authorId="0" shapeId="0" xr:uid="{1CF6DDD2-D0F7-497B-A878-3984E176C12A}">
      <text>
        <r>
          <rPr>
            <b/>
            <sz val="9"/>
            <color indexed="81"/>
            <rFont val="Tahoma"/>
            <family val="2"/>
          </rPr>
          <t>Indique la magnitud programada</t>
        </r>
      </text>
    </comment>
    <comment ref="AJ15" authorId="0" shapeId="0" xr:uid="{978B8E67-E2CF-4EA1-B0E8-C23EE154AD33}">
      <text>
        <r>
          <rPr>
            <b/>
            <sz val="9"/>
            <color indexed="81"/>
            <rFont val="Tahoma"/>
            <family val="2"/>
          </rPr>
          <t>Indique la magnitud ejecutada. Corresponde al resultado de medir el indicador de la meta</t>
        </r>
      </text>
    </comment>
    <comment ref="AK15"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L15"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M15" authorId="0" shapeId="0" xr:uid="{517F2593-F76E-4236-90C8-0209530447DA}">
      <text>
        <r>
          <rPr>
            <b/>
            <sz val="9"/>
            <color indexed="81"/>
            <rFont val="Tahoma"/>
            <family val="2"/>
          </rPr>
          <t xml:space="preserve">Indicar el nombre concreto de la evidencia aportada. </t>
        </r>
      </text>
    </comment>
    <comment ref="AN15" authorId="0" shapeId="0" xr:uid="{A3C321AB-87DC-4E7F-8C8F-8F767BB0A1DF}">
      <text>
        <r>
          <rPr>
            <b/>
            <sz val="9"/>
            <color indexed="81"/>
            <rFont val="Tahoma"/>
            <family val="2"/>
          </rPr>
          <t>Indique la magnitud total programada para la vigencia</t>
        </r>
      </text>
    </comment>
    <comment ref="AO15" authorId="0" shapeId="0" xr:uid="{FC771540-1D2C-4B21-9686-7D6684444881}">
      <text>
        <r>
          <rPr>
            <b/>
            <sz val="9"/>
            <color indexed="81"/>
            <rFont val="Tahoma"/>
            <family val="2"/>
          </rPr>
          <t xml:space="preserve">Indique la magnitud ejecutada acumulada para la vigencia </t>
        </r>
      </text>
    </comment>
    <comment ref="AP15"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Q15" authorId="0" shapeId="0" xr:uid="{308CE112-015B-49F8-A4DA-7DB95EB2D67D}">
      <text>
        <r>
          <rPr>
            <b/>
            <sz val="9"/>
            <color indexed="81"/>
            <rFont val="Tahoma"/>
            <family val="2"/>
          </rPr>
          <t>Es la descripción detallada de los avances y logros obtenidos con la ejecución de la meta acumulados para la vigencia</t>
        </r>
      </text>
    </comment>
    <comment ref="D19" authorId="0" shapeId="0" xr:uid="{CD94BD62-55DA-4C1E-96B6-1A5F6A4412D7}">
      <text>
        <r>
          <rPr>
            <b/>
            <sz val="9"/>
            <color indexed="81"/>
            <rFont val="Tahoma"/>
            <family val="2"/>
          </rPr>
          <t>Promedio obtenido para el periodo x 80%</t>
        </r>
      </text>
    </comment>
    <comment ref="D25" authorId="0" shapeId="0" xr:uid="{9871DD7B-59A9-4D33-830E-91A8A028A8A2}">
      <text>
        <r>
          <rPr>
            <b/>
            <sz val="9"/>
            <color indexed="81"/>
            <rFont val="Tahoma"/>
            <family val="2"/>
          </rPr>
          <t>Promedio obtenido en las metas transversales para el periodo x 20%</t>
        </r>
      </text>
    </comment>
    <comment ref="D26"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<sst xmlns="http://schemas.openxmlformats.org/spreadsheetml/2006/main" count="276" uniqueCount="173">
  <si>
    <r>
      <rPr>
        <b/>
        <sz val="14"/>
        <rFont val="Calibri Light"/>
        <family val="2"/>
        <scheme val="major"/>
      </rPr>
      <t>FORMULACIÓN Y SEGUIMIENTO PLANES DE GESTIÓN NIVEL CENTRAL</t>
    </r>
    <r>
      <rPr>
        <b/>
        <sz val="11"/>
        <color theme="1"/>
        <rFont val="Calibri Light"/>
        <family val="2"/>
        <scheme val="major"/>
      </rPr>
      <t xml:space="preserve">
PROCESO DE </t>
    </r>
    <r>
      <rPr>
        <b/>
        <u/>
        <sz val="11"/>
        <color theme="1"/>
        <rFont val="Calibri Light"/>
        <family val="2"/>
        <scheme val="major"/>
      </rPr>
      <t>GERENCIA DEL TALENTO HUMANO</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</si>
  <si>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</si>
  <si>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</si>
  <si>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DEPENDENCIAS ASOCIADAS</t>
  </si>
  <si>
    <t>Dirección de Gestión de Talento Humano</t>
  </si>
  <si>
    <t>CONTROL DE CAMBIOS</t>
  </si>
  <si>
    <t>VERSIÓN</t>
  </si>
  <si>
    <t>FECHA</t>
  </si>
  <si>
    <t>DESCRIPCIÓN DE LA MODIFICACIÓN</t>
  </si>
  <si>
    <t>30 de enero de 2024</t>
  </si>
  <si>
    <r>
      <t xml:space="preserve">Publicación del plan de gestión aprobado. Caso HOLA: </t>
    </r>
    <r>
      <rPr>
        <b/>
        <sz val="11"/>
        <color theme="1"/>
        <rFont val="Calibri Light"/>
        <family val="2"/>
        <scheme val="major"/>
      </rPr>
      <t>14729</t>
    </r>
  </si>
  <si>
    <t>03 de mayo de 2024</t>
  </si>
  <si>
    <t>Para el primer trimestre de la vigencia 2024, el Plan de Gestión del proceso Gestión del Talento Humano alcanzó un nivel de desempeño del 99,87% y del 25,46% acumulado para la vigencia.</t>
  </si>
  <si>
    <t>25 junio de 2024</t>
  </si>
  <si>
    <r>
      <t xml:space="preserve">Se realiza modificacion del Plan en la meta Transversal MT2 : Actualizar el 100% los documentos del proceso conforme al plan de trabajo definido, debido a la modificacion del crononograma de actualizacion documental solicitado por la Direccion de GTH mediante radicado No  20244100178523 </t>
    </r>
    <r>
      <rPr>
        <b/>
        <sz val="11"/>
        <color theme="1"/>
        <rFont val="Calibri Light"/>
        <family val="2"/>
        <scheme val="major"/>
      </rPr>
      <t>Caso Hola No 53968</t>
    </r>
  </si>
  <si>
    <t>30 de julio de 2024</t>
  </si>
  <si>
    <t>Para el segundo trimestre de la vigencia 2024, el Plan de Gestión del proceso Gestión del Talento Humano alcanzó un nivel de desempeño del 100.00% y del 78,18% acumulado para la vigencia.</t>
  </si>
  <si>
    <t>30 de octubre de 2024</t>
  </si>
  <si>
    <t>Para el tercer trimestre de la vigencia 2024, el Plan de Gestión del proceso Gestión del Talento Humano alcanzó un nivel de desempeño del 96,01% y del 85,86% acumulado para la vigencia.</t>
  </si>
  <si>
    <t>31 de enero de 2025</t>
  </si>
  <si>
    <t>Para el cuarto  trimestre de la vigencia 2024, el Plan de Gestión del proceso Gestión del Talento Humano alcanzó un nivel de desempeño del 92.77% y del 98.40% acumulado para la vigencia.</t>
  </si>
  <si>
    <t>PLAN ESTRATÉGICO INSTITUCIONAL</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</si>
  <si>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</si>
  <si>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</si>
  <si>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</si>
  <si>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</si>
  <si>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</si>
  <si>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</si>
  <si>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</si>
  <si>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</si>
  <si>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</si>
  <si>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</si>
  <si>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</si>
  <si>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</si>
  <si>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</si>
  <si>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</si>
  <si>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</si>
  <si>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</si>
  <si>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</si>
  <si>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</si>
  <si>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</si>
  <si>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</si>
  <si>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</si>
  <si>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</si>
  <si>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</si>
  <si>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</si>
  <si>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</si>
  <si>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</si>
  <si>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</si>
  <si>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PROGRAMADO</t>
  </si>
  <si>
    <t>EJECUTADO</t>
  </si>
  <si>
    <t>RESULTADO DE LA MEDICIÓN</t>
  </si>
  <si>
    <t>ANÁLISIS DE AVANCE</t>
  </si>
  <si>
    <t xml:space="preserve">EVIDENCIA </t>
  </si>
  <si>
    <t>Fortalecer la gestión institucional aumentando las capacidades de la entidad para la planeación, seguimiento y ejecución de sus metas y recursos, y la gestión del talento humano.</t>
  </si>
  <si>
    <t>Adelantar el 100% de los procesos de encargo en la entidad dependiendo de las vacantes disponibles, a fin de garantizar el correcto funcionamiento de la entidad.</t>
  </si>
  <si>
    <t>Gestión</t>
  </si>
  <si>
    <t>Proceso de encargo</t>
  </si>
  <si>
    <t>(Número de procesos de encargo desarrollados/Número procesos de encargos programados)*100</t>
  </si>
  <si>
    <t>N/A</t>
  </si>
  <si>
    <t>Constante</t>
  </si>
  <si>
    <t>Procesos de encargo Realizados</t>
  </si>
  <si>
    <t>Eficacia</t>
  </si>
  <si>
    <t>Evidencias al cumplimiento de actividades (Actas, registros, publicaciones, etc.)</t>
  </si>
  <si>
    <t>Dirección de Gestión del Talento Humano</t>
  </si>
  <si>
    <t>En el primer trimestre de 2024 no fueron programados procesos de encargos, toda vez que se realizó la provisión de aquellas vacantes ofertadas en diciembre de 2023, lo que permitió el correcto funcionamiento de la entidad.</t>
  </si>
  <si>
    <t>No aplica</t>
  </si>
  <si>
    <t>En el segundo trimestre de 2024 se llevo a cabo un proceso de encargos, materializado en reunión llevada a cabo el día 7 de mayo de 2024, en la cual se ofertaron 99 vacantes de planta permanente y 20 de planta temporal.</t>
  </si>
  <si>
    <t>Citación a la reunión vía correo electrónico e intranet.</t>
  </si>
  <si>
    <t>Se tiene proyectado realizar dos (2) procesos de encargos en la vigencia 2024, de los cuales ya fue efectuado uno (1) en el mes de mayo de 2024. El segundo será efectuado en el cuarto trimestre.</t>
  </si>
  <si>
    <t>En el cuarto trimestre de 2024 se llevo a cabo un proceso de encargos, materializado en reunión efectuada el día 18 de diciembre de 2024, en la cual se ofertaron 111 vacantes de planta permanente.</t>
  </si>
  <si>
    <t>El cumplimiento de  la meta es del 100% acumulado para la vigencia 2024</t>
  </si>
  <si>
    <t>2</t>
  </si>
  <si>
    <t>Ejecutar trimestralmente el 80% de las actividades programadas en el plan anual de trabajo del Sistema de Gestión de la Seguridad y Salud en el Trabajo.</t>
  </si>
  <si>
    <t>Porcentaje de actividades cumplidas del plan anual de trabajo</t>
  </si>
  <si>
    <t>(Número de actividades ejecutadas en el periodo/Número total de actividades programadas en el periodo)*100</t>
  </si>
  <si>
    <t>Actividades programadas del Plan Anual de Trabajo</t>
  </si>
  <si>
    <t>Archivo Excel que contiene los avances del plan anual de trabajo por periodo.</t>
  </si>
  <si>
    <t>Evidencias de ejecución de las actividades programadas durante el periodo.</t>
  </si>
  <si>
    <t>Dirección de Gestión del Talento Humano.</t>
  </si>
  <si>
    <t>Se realizó en el I trimestre actividades tales como:
• Socialización de responsabilidades a trabajadores del área de Dirección de Relaciones Políticas a través de inducción del SG SST.
• Reuniones del COPASST
• Reporte evaluación de estándares mínimos del SG SST ante la ARL Positiva y Mintrabajo
• Realización de exámenes médicos ocupacionales
• Socializaciones de temas del SG SST
• Pausas activas
• Actualización de algunos documentos del sistema
• Exámenes médicos ocupacionales
Entre otros.
Nota: No se ejecutó el 100% de las actividades programadas para el primer trimestre y debieron ser reprogramadas para el segundo trimestre, debido principalmente a las demoras en la contratación de personal de apoyo al SST en nivel central y alcaldías locales. Sin embargo, se logró estar por encima de la meta programada para el trimestre.</t>
  </si>
  <si>
    <t>Se cargaron evidencias documentales tales como:
• Registros de asistencia de Socialización de del SG SST, Reuniones del COPASST, pausas activas.
• Soportes documentales de Reporte evaluación de estándares mínimos del SG SST, exámenes médicos ocupacionales, Actualización de algunos documentos del sistema, Exámenes médicos ocupacionales, entre otros.</t>
  </si>
  <si>
    <t>Se realizó en el segundo trimestre actividades tales como:
• Socialización de responsabilidades a trabajadores del área de Dirección de Relaciones Políticas a través de inducción del SG SST.
• Reuniones del COPASST
• Realización de exámenes médicos ocupacionales
• Socializaciones de temas del SG SST
• Pausas activas
• Actualización de algunos documentos del sistema
• Exámenes médicos ocupacionales
Entre otros.
Nota: Se ejecutaron actividades no realizadas en el primer trimestre, las cuales debieron ser reprogramadas para el segundo trimestre.</t>
  </si>
  <si>
    <t>Se cargaron evidencias documentales tales como:
• Registros de asistencia de Socialización de del SG SST, Reuniones del COPASST, pausas activas.
• Soportes documentales de  exámenes médicos ocupacionales, informes de visitas a alcaldías locales Actualización de algunos documentos del sistema, Exámenes médicos ocupacionales, entre otros.</t>
  </si>
  <si>
    <t>Se realizó en el tercer trimestre actividades tales como:
• Socialización de responsabilidades a contratistas nuevos a través de inducción del SG SST.
• Reuniones del COPASST
• Realización de exámenes médicos ocupacionales
• Socializaciones de temas del SG SST
• Pausas activas
•Visitas a alcaldías locales para actualización de matrices de peligros y planes de emergencia
• Seguimiento al plan de trabajo PESV
• Exámenes médicos ocupacionales
Entre otros.</t>
  </si>
  <si>
    <t>Se cargaron evidencias documentales tales como:
• Registros de asistencia de Socialización de del SG SST, Reuniones del COPASST, pausas activas, visitas a alcaldías locales.
• Soportes documentales de  exámenes médicos ocupacionales, informes de visitas a alcaldías locales, seguimiento al plan PESV, entre otros.</t>
  </si>
  <si>
    <t>Para el cuarto trimestre se realizaron actividades tales como:
•Se realizó socialización al COPASST
•Reuniones del COPASST de los meses de octubre, noviembre y diciembre
•Participación del COPASST en investigaciones de accidentes en los meses de octubre, noviembre y diciembre
•Reunión y capacitación del Comité de Convivencia Laboral
•Socialización del SG SST a los Alcaldes Locales en los meses de noviembre y diciembre
•Socialización prevención del uso de sustancias psicoactivas en el mes de noviembre
•Socialización prevención del acoso sexual y laboral en el mes de diciembre 
•Socialización salud mental en los meses de octubre y noviembre
•Socialización riesgo biomecánico en los meses de octubre y noviembre
•Sensibilización promoción y prevención de la salud en noviembre
•sensibilización lecciones aprendidas
•Capacitación y entrenamiento a la Brigada de Emergencias
•Inspecciones de puestos de trabajo en los meses de noviembre y diciembre
•Apoyo verificación riesgo biomecánico a teletrabajadores en el mes de octubre
•Intervención individual y colectiva - Escuelas terapéuticas en los meses de octubre y noviembre
•Talleres prevención de estrés
•Intervención individual y/o colectiva Riesgo Psicosocial en los meses de otubre y noviembre
•Se reportaron los incidentes, accidentes y enfermedades laborales en los meses de octubre, noviembre y diciembre.
•Se realizó la investigación de accidentes de trabajo y se enviaron las pruebas a ARL Positiva en los meses de octubre, noviembre y diciembre.
•Se realizó seguimiento a Matriz de investigación de AT, en los meses de octubre, noviembre y diciembre.
Nota: Se realizó las actividades adicionales de:
Exámenes ocupacionales a conductores, la cual no estaba programada para este trimestre
Se realizó entrega de elementos de confort en los meses de noviembre y diciembre, la cual solo estaba programa para el mes de octubre</t>
  </si>
  <si>
    <t>•Registros de asistencia de:
•Participación del COPASST en investigaciones de accidentes en los meses de octubre, noviembre y diciembre
•Reunión y capacitación del Comité de Convivencia Laboral
•Socialización sustancias psicoactivas
•Socialización prevención del acoso sexual y laboral  
•Socialización salud mental •Socialización riesgo biomecánico
•Sensibilización estilos de vida saludable 
•Sensibilización incidentes y accidentes laborales
•Capacitación y entrenamiento a la Brigada de Emergencias 
•Acompañamiento / realización de  pausas activas
•Formación de lideres de pausas activas
•Inspecciones de puestos de trabajo
•Verificación riesgo biomecánico a teletrabajadores
•Intervención individual y colectiva - Escuelas terapéuticas
•Aplicación de batería de riesgo psicosocial
•Talleres prevención de estrés
•Intervención individual y/o colectiva Riesgo Psicosocial</t>
  </si>
  <si>
    <t>El cumplimiento de  la meta es del 100% acumulado para la vigencia 2025</t>
  </si>
  <si>
    <t>3</t>
  </si>
  <si>
    <t>Realizar un (1) monitoreo trimestral al Plan Estratégico de Talento Humano.</t>
  </si>
  <si>
    <t>Cantidad de monitoreos realizados al plan estratégico de talento humano</t>
  </si>
  <si>
    <t>(Número de monitoreos realizados/4 monitoreos programados en el año)*100</t>
  </si>
  <si>
    <t>Suma</t>
  </si>
  <si>
    <t>Reportes(monitoreo)</t>
  </si>
  <si>
    <t>Archivo Excel que contiene la información del monitoreo.</t>
  </si>
  <si>
    <t xml:space="preserve">Reportes de los planes institucionales de:
• Vacantes.
• Provisión de recursos humanos.
• Bienestar e incentivos.
• Capacitación.
• Seguridad y salud en el trabajo.
</t>
  </si>
  <si>
    <t>Para el primer trimestre del año se realizó el monitoreo a los planes institucionales que conforman el Plan estratégico de talento humano, los cuales lograron los siguientes resultados:
1. Vacantes 101%
2. Previsión de recursos humanos 100%.
3. Capacitación 106%
4. Bienestar e incentivos 97%
5.Sistema de gestión de la seguridad y salud en el trabajo 81%.
Por lo anterior, se infiere que el Plan estratégico de talento humano logró un cumplimiento del 100,34%.</t>
  </si>
  <si>
    <t>Archivo Excel instrumento interno de monitoreo del PETH</t>
  </si>
  <si>
    <t>Para el primer segundo trimestre del año se realizó el monitoreo a los planes institucionales que conforman el Plan estratégico de talento humano, los cuales lograron los siguientes resultados:
1. Vacantes 94%
2. Previsión de recursos humanos 91%.
3. Capacitación 107%
4. Bienestar e incentivos 126%
5.Sistema de gestión de la seguridad y salud en el trabajo 100%
Considerando los resultados de los planes institucionales, se logra evidenciar un cumplimiento del 100,34% para el PETH</t>
  </si>
  <si>
    <t>Para el  tercer trimestre del año se realizó el monitoreo a los planes institucionales que conforman el Plan estratégico de talento humano, los cuales lograron los siguientes resultados:
1. Vacantes 93,33%.
2. Previsión de recursos humanos 95%.
3. Capacitación 79%.
4. Bienestar e incentivos 93%.
5.Sistema de gestión de la seguridad y salud en el trabajo 95,83%.
Considerando los resultados de los planes institucionales, se logra evidenciar un cumplimiento del 92,13% para el PETH.</t>
  </si>
  <si>
    <t>Archivo Excel instrumento interno de monitoreo del PETH.</t>
  </si>
  <si>
    <t>Para el cuarto trimestre del año la planta permanente fue de 1204 empleos.
La cantidad de retiros se discriminan así:
•  Declaración definitiva de vacancia de cargo 4.
• Insubsistencia 84.
• Pensión 3.
• Renuncia 20.
• Terminación de encargo 0.
• Terminación legal del periodo 0
Para un total de 111.
Dado lo anterior, el porcentaje de retención del talento humano para el periodo estuvo en el 91%.</t>
  </si>
  <si>
    <t>El cumplimiento de  la meta es del 100% acumulado para la vigencia 2026</t>
  </si>
  <si>
    <t>Total metas técnicas (80%)</t>
  </si>
  <si>
    <t>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</si>
  <si>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</si>
  <si>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</si>
  <si>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</si>
  <si>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Total de criterios ambientales establecidos * 100</t>
  </si>
  <si>
    <t>80% meta 2023</t>
  </si>
  <si>
    <t>No programada</t>
  </si>
  <si>
    <t>Reporte ambiental Oficina Asesora de Planeación</t>
  </si>
  <si>
    <t>Herramienta Oficina Asesora de Planeación</t>
  </si>
  <si>
    <t>Aplicación de la meta: dependencias del proceso.
Reporte de la meta: Oficina Asesora de Planeación</t>
  </si>
  <si>
    <t>No programada para el trimestre</t>
  </si>
  <si>
    <t>Dirección de Gestión de Talento Humano (Calificación 75%)
Consumo de papel: tienen reporte hasta el mes de abril de 2024
Participación: participación de 3 personas en jornada de buenas prácticas para el cuidado del agua y de la energía y 3 personas para capacitación de cultura ambiental
Semana ambiental: participación de 1 persona en visita a transmicable.
Recepción campaña puesto a puesto: Se otorga a todas las dependencias un puntaje de 10 puntos como máximo por su excelente recepeción en las campañas y socializaciones realizadas puesto a puesto.</t>
  </si>
  <si>
    <t>Reporte meta ambiental OAP</t>
  </si>
  <si>
    <t>Dirección de Gestión de Talento Humano: Calificación 53%
Consumo de papel: tienen reporte hasta el mes de noviembre de 2024
Participación:   No hubo participación por parte de esta dependencia para el período evaluado ni para la capacitaciòn del Sistema de Gestión Ambiental ni para la capacitación de Cero Papel
Curso gestión ambiental: Realizaron el curso 13 personas de la dependencia de un total de 58 funcionarios de planta y contratistas</t>
  </si>
  <si>
    <t xml:space="preserve">Reporte meta ambiental del equipo ambiental OAP </t>
  </si>
  <si>
    <t xml:space="preserve">80% de cumplimiento de la meta se cumplio de acuerdo con lo programado </t>
  </si>
  <si>
    <t>T2</t>
  </si>
  <si>
    <t>Actualizar el 100% los documentos del proceso conforme al plan de trabajo definido.</t>
  </si>
  <si>
    <t>Porcentaje de actualización documental</t>
  </si>
  <si>
    <t>Número de documentos actualizados del proceso / Número de documentos programados a actualizar en el plan de trabajo *100</t>
  </si>
  <si>
    <t>100% meta 2023</t>
  </si>
  <si>
    <t xml:space="preserve">Listado Maestro de Documentos Matiz </t>
  </si>
  <si>
    <t xml:space="preserve">Casos Hola de actualización generados
Listado Maestro de Documentos 
Matiz </t>
  </si>
  <si>
    <t>la depedencia realizo la actualizacion documental conforme a la programacion establecida en el cronograma</t>
  </si>
  <si>
    <t>Listado maestro de documentos internos de la Secretaria Distrital de Gobierno</t>
  </si>
  <si>
    <t xml:space="preserve">Según cronograma de actualizacion documental </t>
  </si>
  <si>
    <t xml:space="preserve">Listado maestro de documentos </t>
  </si>
  <si>
    <t xml:space="preserve">No se recibieron los documentos programados en el cronograma para revision metodologica </t>
  </si>
  <si>
    <t xml:space="preserve">88,4% de cumplimiento de la meta programada para la vigencia </t>
  </si>
  <si>
    <t>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</si>
  <si>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</si>
  <si>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</si>
  <si>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</si>
  <si>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Registro de asistencia y presentación realizada</t>
  </si>
  <si>
    <t>Líder del proceso</t>
  </si>
  <si>
    <t>Evidencias reportadas por la dependencia de la actividad</t>
  </si>
  <si>
    <t xml:space="preserve">Listado de asistencia </t>
  </si>
  <si>
    <t>La dependencia dio respuesta a la actividad programada para el periodo</t>
  </si>
  <si>
    <t>Listado de asistencia y demas</t>
  </si>
  <si>
    <t xml:space="preserve">100% de cumplimiento de la meta programada para la vigencia </t>
  </si>
  <si>
    <t>Brindar atención oportuna y de calidad a los diferentes sectores poblacionales, generando relaciones de confianza y respeto por la diferencia.</t>
  </si>
  <si>
    <t>T4</t>
  </si>
  <si>
    <t>Dar respuesta al 100% de los requerimientos ciudadanos asignados a las dependencias de nivel central  con corte a 31 de diciembre de 2023 registradas y tipificadas como Derechos de Petición en el aplicativo Bogotá te Escucha y gestor documental ORFEO.</t>
  </si>
  <si>
    <t>Porcentaje de requerimientos ciudadanos con respuesta definitiva</t>
  </si>
  <si>
    <t>(No. de respuestas efectuadas / No. requerimientos instaurados antes del 31 de diciembre 2023 pendientes por gestionar) X 100</t>
  </si>
  <si>
    <t>Peticiones pendientes por gestionar al 31 de diciembre de  2023</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</si>
  <si>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</si>
  <si>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</si>
  <si>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SGI</t>
  </si>
  <si>
    <t>El proceso cumplió con la atención del 100% de requerimientos ciudadanos asignados a 31 de diciembre de 2023, registrados y tipificados como Derechos de Petición en el aplicativo Bogotá te Escucha y gestor documental ORFEO.</t>
  </si>
  <si>
    <t>Memorando SGI 20244600114073</t>
  </si>
  <si>
    <t xml:space="preserve">No programada </t>
  </si>
  <si>
    <t xml:space="preserve">La dependencia dio respuesta al 100% de los requerimientos instaurados durante la vigencia  </t>
  </si>
  <si>
    <t>T5</t>
  </si>
  <si>
    <t xml:space="preserve">
Gestionar oportunamente el 100% de los requerimientos  que se tipifiquen como derecho de petición ciudadano en los aplicativos Bogotá Te Escucha y  ORFEO, que  sean asignados a las dependencias de Nivel Central durante la vigencia 2024.
</t>
  </si>
  <si>
    <t>Porcentaje de requerimientos ciudadanos  gestionados dentro del término de ley.</t>
  </si>
  <si>
    <t>(No. de peticiones gestionadas en los términos de ley / No. Requerimientos recibidos en la vigencia 2024 que deben tener respuesta) X 100</t>
  </si>
  <si>
    <t xml:space="preserve">Porcentaje de requerimientos ciudadanos gestionados </t>
  </si>
  <si>
    <t xml:space="preserve">Eficiencia </t>
  </si>
  <si>
    <t>Reporte de peticiones ciudadanas gestionadas (con respuesta definitiva o traslado por competencia)</t>
  </si>
  <si>
    <t>El proceso cumplió oportunamente con la atención de 5 de 6 requerimientos registrados y tipificados como Derechos de Petición en el aplicativo Bogotá te Escucha y gestor documental ORFEO durante la vigencia 2024.</t>
  </si>
  <si>
    <t>La dependencia dio respuesta a 57 requerimientos de los  70 instaurados  . Reporte de peticiones ciudadanas gestionadas (con respuesta definitiva o traslado por competencia)</t>
  </si>
  <si>
    <t xml:space="preserve">Según Radicado No. 20244600316223 d ela Oficina de atencion al ciudadano . </t>
  </si>
  <si>
    <t xml:space="preserve">la dependencia dio respuesta a 66 requerimientos de los 74 instaurados en el periodo </t>
  </si>
  <si>
    <t xml:space="preserve">la dependencia dio respuesta al  91,6 %  de los  requerimientos instaurados </t>
  </si>
  <si>
    <t>Total metas transversales (20%)</t>
  </si>
  <si>
    <t xml:space="preserve">Total plan de gestión </t>
  </si>
  <si>
    <t>Retadora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</si>
</sst>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b/>
      <u/>
      <sz val="11"/>
      <color theme="1"/>
      <name val="Calibri Light"/>
      <family val="2"/>
      <scheme val="major"/>
    </font>
    <font>
      <sz val="11"/>
      <color rgb="FF000000"/>
      <name val="Calibri Light"/>
      <family val="2"/>
      <scheme val="major"/>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9" fontId="4" fillId="0" borderId="0" applyFont="0" applyFill="0" applyBorder="0" applyAlignment="0" applyProtection="0"/>
  </cellStyleXfs>
  <cellXfs count="163">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0" fontId="5" fillId="9" borderId="1" xfId="0" applyFont="1" applyFill="1" applyBorder="1" applyAlignment="1" applyProtection="1">
      <alignment horizontal="justify" vertical="center" wrapText="1"/>
      <protection locked="0"/>
    </xf>
    <xf numFmtId="9" fontId="5"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9" fontId="5" fillId="9" borderId="1" xfId="0" applyNumberFormat="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5"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9" fontId="3" fillId="0" borderId="1" xfId="0" applyNumberFormat="1" applyFont="1" applyBorder="1" applyAlignment="1">
      <alignment horizontal="left" vertical="center" wrapText="1"/>
    </xf>
    <xf numFmtId="9" fontId="3" fillId="0" borderId="1" xfId="1" applyFont="1" applyBorder="1" applyAlignment="1">
      <alignment horizontal="center" vertical="center" wrapText="1"/>
    </xf>
    <xf numFmtId="9" fontId="1" fillId="0" borderId="1" xfId="1" applyFont="1" applyBorder="1" applyAlignment="1">
      <alignment horizontal="right" vertical="center" wrapText="1"/>
    </xf>
    <xf numFmtId="0" fontId="3" fillId="0" borderId="1" xfId="0" applyFont="1" applyBorder="1" applyAlignment="1" applyProtection="1">
      <alignment horizontal="left" vertical="center" wrapText="1"/>
      <protection hidden="1"/>
    </xf>
    <xf numFmtId="0" fontId="1" fillId="0" borderId="1" xfId="1" applyNumberFormat="1" applyFont="1" applyBorder="1" applyAlignment="1">
      <alignment horizontal="justify" vertical="center" wrapText="1"/>
    </xf>
    <xf numFmtId="10" fontId="9" fillId="2" borderId="1" xfId="0" applyNumberFormat="1" applyFont="1" applyFill="1" applyBorder="1" applyAlignment="1">
      <alignment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9" fontId="1" fillId="0" borderId="1" xfId="1" applyFont="1" applyBorder="1" applyAlignment="1">
      <alignment horizontal="center" vertic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9" fontId="10" fillId="3" borderId="1" xfId="0" applyNumberFormat="1" applyFont="1" applyFill="1" applyBorder="1" applyAlignment="1">
      <alignment horizontal="center" wrapText="1"/>
    </xf>
    <xf numFmtId="9" fontId="8" fillId="2" borderId="1" xfId="1" applyFont="1" applyFill="1" applyBorder="1" applyAlignment="1">
      <alignment horizontal="center" wrapText="1"/>
    </xf>
    <xf numFmtId="0" fontId="1" fillId="0" borderId="0" xfId="0" applyFont="1" applyAlignment="1">
      <alignment horizontal="center" wrapText="1"/>
    </xf>
    <xf numFmtId="10" fontId="1" fillId="0" borderId="1" xfId="0" applyNumberFormat="1" applyFont="1" applyBorder="1" applyAlignment="1">
      <alignment horizontal="center" vertical="center" wrapText="1"/>
    </xf>
    <xf numFmtId="164" fontId="7" fillId="3" borderId="1" xfId="0" applyNumberFormat="1" applyFont="1" applyFill="1" applyBorder="1" applyAlignment="1">
      <alignment horizontal="center" wrapText="1"/>
    </xf>
    <xf numFmtId="10" fontId="9" fillId="2" borderId="1" xfId="0" applyNumberFormat="1" applyFont="1" applyFill="1" applyBorder="1" applyAlignment="1">
      <alignment horizontal="center" wrapText="1"/>
    </xf>
    <xf numFmtId="9" fontId="5" fillId="0" borderId="1" xfId="0" applyNumberFormat="1" applyFont="1" applyBorder="1" applyAlignment="1">
      <alignment horizontal="center" vertical="center" wrapText="1"/>
    </xf>
    <xf numFmtId="9" fontId="5" fillId="0" borderId="1" xfId="1" applyFont="1" applyBorder="1" applyAlignment="1">
      <alignment horizontal="center" vertical="center" wrapText="1"/>
    </xf>
    <xf numFmtId="10" fontId="5" fillId="0" borderId="1" xfId="1" applyNumberFormat="1" applyFont="1" applyBorder="1" applyAlignment="1">
      <alignment horizontal="center" vertical="center" wrapText="1"/>
    </xf>
    <xf numFmtId="10" fontId="7" fillId="3" borderId="1" xfId="0" applyNumberFormat="1" applyFont="1" applyFill="1" applyBorder="1" applyAlignment="1">
      <alignment horizontal="center" wrapText="1"/>
    </xf>
    <xf numFmtId="9" fontId="5" fillId="0" borderId="1" xfId="1" applyFont="1" applyBorder="1" applyAlignment="1">
      <alignment horizontal="justify" vertical="center" wrapText="1"/>
    </xf>
    <xf numFmtId="1" fontId="5" fillId="0" borderId="1" xfId="0" applyNumberFormat="1" applyFont="1" applyBorder="1" applyAlignment="1">
      <alignment horizontal="center" vertical="center" wrapText="1"/>
    </xf>
    <xf numFmtId="1" fontId="5" fillId="0" borderId="1" xfId="0" applyNumberFormat="1" applyFont="1" applyBorder="1" applyAlignment="1">
      <alignment horizontal="justify" vertical="center" wrapText="1"/>
    </xf>
    <xf numFmtId="164" fontId="5" fillId="0" borderId="1" xfId="0" applyNumberFormat="1" applyFont="1" applyBorder="1" applyAlignment="1">
      <alignment horizontal="center" vertical="center" wrapText="1"/>
    </xf>
    <xf numFmtId="0" fontId="5" fillId="0" borderId="0" xfId="0" applyFont="1" applyAlignment="1">
      <alignment horizontal="justify" vertical="center" wrapText="1"/>
    </xf>
    <xf numFmtId="10" fontId="5" fillId="0" borderId="1" xfId="0" applyNumberFormat="1" applyFont="1" applyBorder="1" applyAlignment="1">
      <alignment horizontal="center" vertical="center" wrapText="1"/>
    </xf>
    <xf numFmtId="0" fontId="15" fillId="0" borderId="11" xfId="0" applyFont="1" applyBorder="1" applyAlignment="1">
      <alignment horizontal="left" vertical="center" wrapText="1"/>
    </xf>
    <xf numFmtId="9" fontId="15" fillId="0" borderId="1" xfId="0" applyNumberFormat="1" applyFont="1" applyBorder="1" applyAlignment="1">
      <alignment horizontal="center" vertical="center" wrapText="1"/>
    </xf>
    <xf numFmtId="9" fontId="15" fillId="0" borderId="3" xfId="0" applyNumberFormat="1" applyFont="1" applyBorder="1" applyAlignment="1">
      <alignment horizontal="center" vertical="center" wrapText="1"/>
    </xf>
    <xf numFmtId="10" fontId="3" fillId="0" borderId="13" xfId="0" applyNumberFormat="1" applyFont="1" applyBorder="1" applyAlignment="1">
      <alignment horizontal="center" vertical="center" wrapText="1"/>
    </xf>
    <xf numFmtId="9" fontId="3" fillId="0" borderId="11" xfId="0" applyNumberFormat="1" applyFont="1" applyBorder="1" applyAlignment="1">
      <alignment horizontal="center" vertical="center" wrapText="1"/>
    </xf>
    <xf numFmtId="0" fontId="15" fillId="0" borderId="13" xfId="0" applyFont="1" applyBorder="1" applyAlignment="1">
      <alignment horizontal="center" vertical="center" wrapText="1"/>
    </xf>
    <xf numFmtId="9" fontId="15" fillId="0" borderId="11" xfId="0" applyNumberFormat="1" applyFont="1" applyBorder="1" applyAlignment="1">
      <alignment horizontal="center" vertical="center" wrapText="1"/>
    </xf>
    <xf numFmtId="0" fontId="1" fillId="3" borderId="1" xfId="0" applyFont="1" applyFill="1" applyBorder="1" applyAlignment="1">
      <alignment wrapText="1"/>
    </xf>
    <xf numFmtId="0" fontId="2" fillId="3" borderId="1" xfId="0" applyFont="1" applyFill="1" applyBorder="1"/>
    <xf numFmtId="9" fontId="2" fillId="3" borderId="1" xfId="1" applyFont="1" applyFill="1" applyBorder="1" applyAlignment="1">
      <alignment wrapText="1"/>
    </xf>
    <xf numFmtId="9" fontId="2" fillId="3" borderId="1" xfId="1" applyFont="1" applyFill="1" applyBorder="1" applyAlignment="1">
      <alignment horizontal="center" wrapText="1"/>
    </xf>
    <xf numFmtId="10" fontId="2" fillId="3" borderId="1" xfId="1" applyNumberFormat="1" applyFont="1" applyFill="1" applyBorder="1" applyAlignment="1">
      <alignment horizontal="center" wrapText="1"/>
    </xf>
    <xf numFmtId="0" fontId="1" fillId="9" borderId="0" xfId="0" applyFont="1" applyFill="1" applyAlignment="1">
      <alignment horizontal="justify" wrapText="1"/>
    </xf>
    <xf numFmtId="0" fontId="1" fillId="9" borderId="0" xfId="0" applyFont="1" applyFill="1" applyAlignment="1">
      <alignment horizontal="justify" vertical="center" wrapText="1"/>
    </xf>
    <xf numFmtId="0" fontId="15" fillId="0" borderId="1" xfId="0" applyFont="1" applyBorder="1" applyAlignment="1">
      <alignment horizontal="justify" vertical="center" wrapText="1"/>
    </xf>
    <xf numFmtId="0" fontId="1" fillId="3" borderId="1" xfId="0" applyFont="1" applyFill="1" applyBorder="1" applyAlignment="1">
      <alignment horizontal="justify" wrapText="1"/>
    </xf>
    <xf numFmtId="0" fontId="5" fillId="0" borderId="14" xfId="0" applyFont="1" applyBorder="1" applyAlignment="1">
      <alignment horizontal="justify" vertical="center" wrapText="1"/>
    </xf>
    <xf numFmtId="0" fontId="6" fillId="3" borderId="1" xfId="0" applyFont="1" applyFill="1" applyBorder="1" applyAlignment="1">
      <alignment horizontal="justify" wrapText="1"/>
    </xf>
    <xf numFmtId="0" fontId="8" fillId="2" borderId="1" xfId="0" applyFont="1" applyFill="1" applyBorder="1" applyAlignment="1">
      <alignment horizontal="justify" wrapText="1"/>
    </xf>
    <xf numFmtId="0" fontId="1" fillId="0" borderId="0" xfId="0" applyFont="1" applyAlignment="1">
      <alignment horizontal="justify" wrapText="1"/>
    </xf>
    <xf numFmtId="0" fontId="15" fillId="0" borderId="3"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1" xfId="0" applyFont="1" applyBorder="1" applyAlignment="1">
      <alignment horizontal="justify" vertical="center" wrapText="1"/>
    </xf>
    <xf numFmtId="0" fontId="15" fillId="0" borderId="13" xfId="0" applyFont="1" applyBorder="1" applyAlignment="1">
      <alignment horizontal="justify" vertical="center" wrapText="1"/>
    </xf>
    <xf numFmtId="0" fontId="15" fillId="0" borderId="11" xfId="0" applyFont="1" applyBorder="1" applyAlignment="1">
      <alignment horizontal="justify" vertical="center" wrapText="1"/>
    </xf>
    <xf numFmtId="9" fontId="2" fillId="3" borderId="1" xfId="1" applyFont="1" applyFill="1" applyBorder="1" applyAlignment="1">
      <alignment horizontal="justify" wrapText="1"/>
    </xf>
    <xf numFmtId="164" fontId="5" fillId="9" borderId="1" xfId="1" applyNumberFormat="1" applyFont="1" applyFill="1" applyBorder="1" applyAlignment="1">
      <alignment horizontal="justify" vertical="center" wrapText="1"/>
    </xf>
    <xf numFmtId="0" fontId="2" fillId="3" borderId="0" xfId="0" applyFont="1" applyFill="1" applyAlignment="1">
      <alignment horizontal="center" vertical="center" wrapText="1"/>
    </xf>
    <xf numFmtId="0" fontId="1" fillId="0" borderId="0" xfId="0" applyFont="1" applyAlignment="1">
      <alignment horizontal="left" vertical="center" wrapText="1"/>
    </xf>
    <xf numFmtId="164" fontId="5" fillId="0" borderId="1" xfId="1" applyNumberFormat="1" applyFont="1" applyBorder="1" applyAlignment="1">
      <alignment horizontal="justify" vertical="center" wrapText="1"/>
    </xf>
    <xf numFmtId="10" fontId="5" fillId="0" borderId="1" xfId="1" applyNumberFormat="1" applyFont="1" applyBorder="1" applyAlignment="1">
      <alignment horizontal="justify" vertical="center" wrapText="1"/>
    </xf>
    <xf numFmtId="1" fontId="5" fillId="0" borderId="1" xfId="1" applyNumberFormat="1" applyFont="1" applyBorder="1" applyAlignment="1">
      <alignment horizontal="justify" vertical="center" wrapText="1"/>
    </xf>
    <xf numFmtId="9" fontId="7" fillId="3" borderId="1" xfId="1" applyFont="1" applyFill="1" applyBorder="1" applyAlignment="1">
      <alignment wrapText="1"/>
    </xf>
    <xf numFmtId="164" fontId="2" fillId="3" borderId="1" xfId="1" applyNumberFormat="1" applyFont="1" applyFill="1" applyBorder="1" applyAlignment="1">
      <alignment wrapText="1"/>
    </xf>
    <xf numFmtId="164" fontId="1" fillId="0" borderId="1" xfId="1" applyNumberFormat="1" applyFont="1" applyBorder="1" applyAlignment="1">
      <alignment horizontal="justify" vertical="center" wrapText="1"/>
    </xf>
    <xf numFmtId="164" fontId="1" fillId="0" borderId="1" xfId="0" applyNumberFormat="1" applyFont="1" applyBorder="1" applyAlignment="1">
      <alignment horizontal="justify" vertical="center" wrapText="1"/>
    </xf>
    <xf numFmtId="9" fontId="9" fillId="2" borderId="1" xfId="0" applyNumberFormat="1" applyFont="1" applyFill="1" applyBorder="1" applyAlignment="1">
      <alignment wrapText="1"/>
    </xf>
    <xf numFmtId="10" fontId="2" fillId="3" borderId="1" xfId="1" applyNumberFormat="1" applyFont="1" applyFill="1" applyBorder="1" applyAlignment="1">
      <alignment wrapText="1"/>
    </xf>
    <xf numFmtId="1" fontId="1" fillId="0" borderId="1" xfId="1" applyNumberFormat="1" applyFont="1" applyBorder="1" applyAlignment="1">
      <alignment horizontal="justify" vertical="center" wrapText="1"/>
    </xf>
    <xf numFmtId="164" fontId="5" fillId="0" borderId="1" xfId="0" applyNumberFormat="1" applyFont="1" applyBorder="1" applyAlignment="1">
      <alignment horizontal="justify" vertical="center" wrapText="1"/>
    </xf>
    <xf numFmtId="10" fontId="7" fillId="3" borderId="1" xfId="1" applyNumberFormat="1" applyFont="1" applyFill="1" applyBorder="1" applyAlignment="1">
      <alignment wrapText="1"/>
    </xf>
    <xf numFmtId="164" fontId="1" fillId="0" borderId="1" xfId="0" applyNumberFormat="1" applyFont="1" applyBorder="1" applyAlignment="1">
      <alignment horizontal="center" vertical="center" wrapText="1"/>
    </xf>
    <xf numFmtId="9" fontId="5" fillId="0" borderId="1" xfId="0" applyNumberFormat="1" applyFont="1" applyBorder="1" applyAlignment="1">
      <alignment horizontal="justify" vertical="center" wrapText="1"/>
    </xf>
    <xf numFmtId="1" fontId="5" fillId="9" borderId="1" xfId="1" applyNumberFormat="1" applyFont="1" applyFill="1" applyBorder="1" applyAlignment="1">
      <alignment horizontal="justify"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 fillId="9" borderId="1" xfId="0" applyFont="1" applyFill="1" applyBorder="1" applyAlignment="1">
      <alignment horizontal="left"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9" borderId="7"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1" fillId="0" borderId="6" xfId="0" applyFont="1" applyBorder="1" applyAlignment="1">
      <alignment horizontal="left" vertical="center" wrapText="1"/>
    </xf>
    <xf numFmtId="0" fontId="1" fillId="0" borderId="8" xfId="0" applyFont="1" applyBorder="1" applyAlignment="1">
      <alignment horizontal="left" vertical="center" wrapText="1"/>
    </xf>
    <xf numFmtId="0" fontId="1" fillId="0" borderId="5" xfId="0" applyFont="1" applyBorder="1" applyAlignment="1">
      <alignment horizontal="left" vertical="center" wrapText="1"/>
    </xf>
    <xf numFmtId="0" fontId="1" fillId="0" borderId="12" xfId="0" applyFont="1" applyBorder="1" applyAlignment="1">
      <alignment horizontal="left" vertical="center" wrapText="1"/>
    </xf>
    <xf numFmtId="0" fontId="1" fillId="0" borderId="9" xfId="0" applyFont="1" applyBorder="1" applyAlignment="1">
      <alignment horizontal="left" vertical="center" wrapText="1"/>
    </xf>
    <xf numFmtId="0" fontId="1" fillId="0" borderId="11" xfId="0" applyFont="1" applyBorder="1" applyAlignment="1">
      <alignment horizontal="left"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7" borderId="11"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11"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Q26"/>
  <sheetViews>
    <sheetView tabSelected="1" topLeftCell="D16" zoomScale="85" zoomScaleNormal="85" workbookViewId="0">
      <selection activeCell="AO21" sqref="AO21"/>
    </sheetView>
  </sheetViews>
  <sheetFormatPr defaultColWidth="10.85546875" defaultRowHeight="15"/>
  <cols>
    <col min="1" max="1" width="4.140625" style="1" customWidth="1"/>
    <col min="2" max="2" width="25.5703125" style="1" customWidth="1"/>
    <col min="3" max="3" width="8.140625" style="1" customWidth="1"/>
    <col min="4" max="4" width="44.28515625" style="1" bestFit="1" customWidth="1"/>
    <col min="5" max="5" width="10.85546875" style="1" customWidth="1"/>
    <col min="6" max="6" width="24.42578125" style="1" customWidth="1"/>
    <col min="7" max="7" width="23.5703125" style="1" customWidth="1"/>
    <col min="8" max="8" width="10" style="1" customWidth="1"/>
    <col min="9" max="9" width="18.42578125" style="1" customWidth="1"/>
    <col min="10" max="10" width="15.85546875" style="1" customWidth="1"/>
    <col min="11" max="14" width="7.28515625" style="1" customWidth="1"/>
    <col min="15" max="15" width="22.5703125" style="1" customWidth="1"/>
    <col min="16" max="16" width="17.85546875" style="1" customWidth="1"/>
    <col min="17" max="17" width="19.7109375" style="1" customWidth="1"/>
    <col min="18" max="18" width="21.7109375" style="1" customWidth="1"/>
    <col min="19" max="19" width="25.42578125" style="1" customWidth="1"/>
    <col min="20" max="22" width="16.5703125" style="51" hidden="1" customWidth="1"/>
    <col min="23" max="23" width="40.28515625" style="84" hidden="1" customWidth="1"/>
    <col min="24" max="24" width="16.5703125" style="84" hidden="1" customWidth="1"/>
    <col min="25" max="27" width="16.5703125" style="1" hidden="1" customWidth="1"/>
    <col min="28" max="28" width="33.42578125" style="1" hidden="1" customWidth="1"/>
    <col min="29" max="32" width="16.5703125" style="1" hidden="1" customWidth="1"/>
    <col min="33" max="33" width="43.7109375" style="1" hidden="1" customWidth="1"/>
    <col min="34" max="34" width="16.5703125" style="1" hidden="1" customWidth="1"/>
    <col min="35" max="36" width="22" style="1" customWidth="1"/>
    <col min="37" max="37" width="16.5703125" style="1" customWidth="1"/>
    <col min="38" max="38" width="34.85546875" style="1" customWidth="1"/>
    <col min="39" max="39" width="16.5703125" style="1" customWidth="1"/>
    <col min="40" max="41" width="16.5703125" style="51" customWidth="1"/>
    <col min="42" max="42" width="21.5703125" style="51" customWidth="1"/>
    <col min="43" max="43" width="39.42578125" style="84" customWidth="1"/>
    <col min="44" max="16384" width="10.85546875" style="1"/>
  </cols>
  <sheetData>
    <row r="1" spans="1:43" s="32" customFormat="1" ht="70.5" customHeight="1">
      <c r="A1" s="115" t="s">
        <v>0</v>
      </c>
      <c r="B1" s="116"/>
      <c r="C1" s="116"/>
      <c r="D1" s="116"/>
      <c r="E1" s="116"/>
      <c r="F1" s="116"/>
      <c r="G1" s="116"/>
      <c r="H1" s="116"/>
      <c r="I1" s="116"/>
      <c r="J1" s="116"/>
      <c r="K1" s="117" t="s">
        <v>1</v>
      </c>
      <c r="L1" s="117"/>
      <c r="M1" s="117"/>
      <c r="N1" s="117"/>
      <c r="O1" s="117"/>
      <c r="T1" s="44"/>
      <c r="U1" s="44"/>
      <c r="V1" s="44"/>
      <c r="W1" s="77"/>
      <c r="X1" s="77"/>
      <c r="AN1" s="44"/>
      <c r="AO1" s="44"/>
      <c r="AP1" s="44"/>
      <c r="AQ1" s="77"/>
    </row>
    <row r="2" spans="1:43" s="34" customFormat="1" ht="23.45" customHeight="1">
      <c r="A2" s="119" t="s">
        <v>2</v>
      </c>
      <c r="B2" s="120"/>
      <c r="C2" s="120"/>
      <c r="D2" s="120"/>
      <c r="E2" s="120"/>
      <c r="F2" s="120"/>
      <c r="G2" s="120"/>
      <c r="H2" s="120"/>
      <c r="I2" s="120"/>
      <c r="J2" s="120"/>
      <c r="K2" s="33"/>
      <c r="L2" s="33"/>
      <c r="M2" s="33"/>
      <c r="N2" s="33"/>
      <c r="O2" s="33"/>
      <c r="T2" s="45"/>
      <c r="U2" s="45"/>
      <c r="V2" s="45"/>
      <c r="W2" s="78"/>
      <c r="X2" s="78"/>
      <c r="AN2" s="45"/>
      <c r="AO2" s="45"/>
      <c r="AP2" s="45"/>
      <c r="AQ2" s="78"/>
    </row>
    <row r="3" spans="1:43" s="32" customFormat="1">
      <c r="T3" s="44"/>
      <c r="U3" s="44"/>
      <c r="V3" s="44"/>
      <c r="W3" s="77"/>
      <c r="X3" s="77"/>
      <c r="AN3" s="44"/>
      <c r="AO3" s="44"/>
      <c r="AP3" s="44"/>
      <c r="AQ3" s="77"/>
    </row>
    <row r="4" spans="1:43" s="32" customFormat="1" ht="29.1" customHeight="1">
      <c r="A4" s="121" t="s">
        <v>3</v>
      </c>
      <c r="B4" s="122"/>
      <c r="C4" s="127" t="s">
        <v>4</v>
      </c>
      <c r="D4" s="128"/>
      <c r="E4" s="110" t="s">
        <v>5</v>
      </c>
      <c r="F4" s="111"/>
      <c r="G4" s="111"/>
      <c r="H4" s="111"/>
      <c r="I4" s="111"/>
      <c r="J4" s="112"/>
      <c r="T4" s="44"/>
      <c r="U4" s="44"/>
      <c r="V4" s="44"/>
      <c r="W4" s="77"/>
      <c r="X4" s="77"/>
      <c r="AN4" s="44"/>
      <c r="AO4" s="44"/>
      <c r="AP4" s="44"/>
      <c r="AQ4" s="77"/>
    </row>
    <row r="5" spans="1:43" s="32" customFormat="1" ht="15" customHeight="1">
      <c r="A5" s="123"/>
      <c r="B5" s="124"/>
      <c r="C5" s="129"/>
      <c r="D5" s="130"/>
      <c r="E5" s="2" t="s">
        <v>6</v>
      </c>
      <c r="F5" s="2" t="s">
        <v>7</v>
      </c>
      <c r="G5" s="110" t="s">
        <v>8</v>
      </c>
      <c r="H5" s="111"/>
      <c r="I5" s="111"/>
      <c r="J5" s="112"/>
      <c r="T5" s="44"/>
      <c r="U5" s="44"/>
      <c r="V5" s="44"/>
      <c r="W5" s="77"/>
      <c r="X5" s="77"/>
      <c r="AN5" s="44"/>
      <c r="AO5" s="44"/>
      <c r="AP5" s="44"/>
      <c r="AQ5" s="77"/>
    </row>
    <row r="6" spans="1:43" s="32" customFormat="1">
      <c r="A6" s="123"/>
      <c r="B6" s="124"/>
      <c r="C6" s="129"/>
      <c r="D6" s="130"/>
      <c r="E6" s="35">
        <v>1</v>
      </c>
      <c r="F6" s="35" t="s">
        <v>9</v>
      </c>
      <c r="G6" s="113" t="s">
        <v>10</v>
      </c>
      <c r="H6" s="113"/>
      <c r="I6" s="113"/>
      <c r="J6" s="113"/>
      <c r="T6" s="44"/>
      <c r="U6" s="44"/>
      <c r="V6" s="44"/>
      <c r="W6" s="77"/>
      <c r="X6" s="77"/>
      <c r="AN6" s="44"/>
      <c r="AO6" s="44"/>
      <c r="AP6" s="44"/>
      <c r="AQ6" s="77"/>
    </row>
    <row r="7" spans="1:43" s="32" customFormat="1" ht="48" customHeight="1">
      <c r="A7" s="123"/>
      <c r="B7" s="124"/>
      <c r="C7" s="129"/>
      <c r="D7" s="130"/>
      <c r="E7" s="35">
        <v>2</v>
      </c>
      <c r="F7" s="35" t="s">
        <v>11</v>
      </c>
      <c r="G7" s="113" t="s">
        <v>12</v>
      </c>
      <c r="H7" s="113"/>
      <c r="I7" s="113"/>
      <c r="J7" s="113"/>
      <c r="T7" s="44"/>
      <c r="U7" s="44"/>
      <c r="V7" s="44"/>
      <c r="W7" s="77"/>
      <c r="X7" s="77"/>
      <c r="AN7" s="44"/>
      <c r="AO7" s="44"/>
      <c r="AP7" s="44"/>
      <c r="AQ7" s="77"/>
    </row>
    <row r="8" spans="1:43" s="32" customFormat="1" ht="78" customHeight="1">
      <c r="A8" s="125"/>
      <c r="B8" s="126"/>
      <c r="C8" s="131"/>
      <c r="D8" s="132"/>
      <c r="E8" s="35">
        <v>3</v>
      </c>
      <c r="F8" s="35" t="s">
        <v>13</v>
      </c>
      <c r="G8" s="113" t="s">
        <v>14</v>
      </c>
      <c r="H8" s="113"/>
      <c r="I8" s="113"/>
      <c r="J8" s="113"/>
      <c r="T8" s="44"/>
      <c r="U8" s="44"/>
      <c r="V8" s="44"/>
      <c r="W8" s="77"/>
      <c r="X8" s="77"/>
      <c r="AN8" s="44"/>
      <c r="AO8" s="44"/>
      <c r="AP8" s="44"/>
      <c r="AQ8" s="77"/>
    </row>
    <row r="9" spans="1:43" s="32" customFormat="1" ht="43.5" customHeight="1">
      <c r="A9" s="92"/>
      <c r="B9" s="92"/>
      <c r="C9" s="93"/>
      <c r="D9" s="93"/>
      <c r="E9" s="35">
        <v>4</v>
      </c>
      <c r="F9" s="35" t="s">
        <v>15</v>
      </c>
      <c r="G9" s="114" t="s">
        <v>16</v>
      </c>
      <c r="H9" s="114"/>
      <c r="I9" s="114"/>
      <c r="J9" s="114"/>
      <c r="T9" s="44"/>
      <c r="U9" s="44"/>
      <c r="V9" s="44"/>
      <c r="W9" s="77"/>
      <c r="X9" s="77"/>
      <c r="AN9" s="44"/>
      <c r="AO9" s="44"/>
      <c r="AP9" s="44"/>
      <c r="AQ9" s="77"/>
    </row>
    <row r="10" spans="1:43" s="32" customFormat="1" ht="43.5" customHeight="1">
      <c r="A10" s="92"/>
      <c r="B10" s="92"/>
      <c r="C10" s="93"/>
      <c r="D10" s="93"/>
      <c r="E10" s="35">
        <v>5</v>
      </c>
      <c r="F10" s="35" t="s">
        <v>17</v>
      </c>
      <c r="G10" s="114" t="s">
        <v>18</v>
      </c>
      <c r="H10" s="114"/>
      <c r="I10" s="114"/>
      <c r="J10" s="114"/>
      <c r="T10" s="44"/>
      <c r="U10" s="44"/>
      <c r="V10" s="44"/>
      <c r="W10" s="77"/>
      <c r="X10" s="77"/>
      <c r="AN10" s="44"/>
      <c r="AO10" s="44"/>
      <c r="AP10" s="44"/>
      <c r="AQ10" s="77"/>
    </row>
    <row r="11" spans="1:43" s="32" customFormat="1" ht="43.5" customHeight="1">
      <c r="A11" s="92"/>
      <c r="B11" s="92"/>
      <c r="C11" s="93"/>
      <c r="D11" s="93"/>
      <c r="E11" s="35">
        <v>6</v>
      </c>
      <c r="F11" s="35" t="s">
        <v>19</v>
      </c>
      <c r="G11" s="114" t="s">
        <v>20</v>
      </c>
      <c r="H11" s="114"/>
      <c r="I11" s="114"/>
      <c r="J11" s="114"/>
      <c r="T11" s="44"/>
      <c r="U11" s="44"/>
      <c r="V11" s="44"/>
      <c r="W11" s="77"/>
      <c r="X11" s="77"/>
      <c r="AN11" s="44"/>
      <c r="AO11" s="44"/>
      <c r="AP11" s="44"/>
      <c r="AQ11" s="77"/>
    </row>
    <row r="12" spans="1:43" s="32" customFormat="1">
      <c r="T12" s="44"/>
      <c r="U12" s="44"/>
      <c r="V12" s="44"/>
      <c r="W12" s="77"/>
      <c r="X12" s="77"/>
      <c r="AN12" s="44"/>
      <c r="AO12" s="44"/>
      <c r="AP12" s="44"/>
      <c r="AQ12" s="77"/>
    </row>
    <row r="13" spans="1:43" ht="14.45" customHeight="1">
      <c r="A13" s="109" t="s">
        <v>21</v>
      </c>
      <c r="B13" s="109"/>
      <c r="C13" s="109" t="s">
        <v>22</v>
      </c>
      <c r="D13" s="109"/>
      <c r="E13" s="109"/>
      <c r="F13" s="118" t="s">
        <v>23</v>
      </c>
      <c r="G13" s="118"/>
      <c r="H13" s="118"/>
      <c r="I13" s="118"/>
      <c r="J13" s="118"/>
      <c r="K13" s="118"/>
      <c r="L13" s="118"/>
      <c r="M13" s="118"/>
      <c r="N13" s="118"/>
      <c r="O13" s="118"/>
      <c r="P13" s="118"/>
      <c r="Q13" s="109" t="s">
        <v>24</v>
      </c>
      <c r="R13" s="109"/>
      <c r="S13" s="109"/>
      <c r="T13" s="133" t="s">
        <v>25</v>
      </c>
      <c r="U13" s="134"/>
      <c r="V13" s="134"/>
      <c r="W13" s="134"/>
      <c r="X13" s="135"/>
      <c r="Y13" s="139" t="s">
        <v>26</v>
      </c>
      <c r="Z13" s="140"/>
      <c r="AA13" s="140"/>
      <c r="AB13" s="140"/>
      <c r="AC13" s="141"/>
      <c r="AD13" s="145" t="s">
        <v>27</v>
      </c>
      <c r="AE13" s="146"/>
      <c r="AF13" s="146"/>
      <c r="AG13" s="146"/>
      <c r="AH13" s="147"/>
      <c r="AI13" s="151" t="s">
        <v>28</v>
      </c>
      <c r="AJ13" s="152"/>
      <c r="AK13" s="152"/>
      <c r="AL13" s="152"/>
      <c r="AM13" s="153"/>
      <c r="AN13" s="157" t="s">
        <v>29</v>
      </c>
      <c r="AO13" s="158"/>
      <c r="AP13" s="158"/>
      <c r="AQ13" s="159"/>
    </row>
    <row r="14" spans="1:43" ht="14.45" customHeight="1">
      <c r="A14" s="109"/>
      <c r="B14" s="109"/>
      <c r="C14" s="109"/>
      <c r="D14" s="109"/>
      <c r="E14" s="109"/>
      <c r="F14" s="118"/>
      <c r="G14" s="118"/>
      <c r="H14" s="118"/>
      <c r="I14" s="118"/>
      <c r="J14" s="118"/>
      <c r="K14" s="118"/>
      <c r="L14" s="118"/>
      <c r="M14" s="118"/>
      <c r="N14" s="118"/>
      <c r="O14" s="118"/>
      <c r="P14" s="118"/>
      <c r="Q14" s="109"/>
      <c r="R14" s="109"/>
      <c r="S14" s="109"/>
      <c r="T14" s="136"/>
      <c r="U14" s="137"/>
      <c r="V14" s="137"/>
      <c r="W14" s="137"/>
      <c r="X14" s="138"/>
      <c r="Y14" s="142"/>
      <c r="Z14" s="143"/>
      <c r="AA14" s="143"/>
      <c r="AB14" s="143"/>
      <c r="AC14" s="144"/>
      <c r="AD14" s="148"/>
      <c r="AE14" s="149"/>
      <c r="AF14" s="149"/>
      <c r="AG14" s="149"/>
      <c r="AH14" s="150"/>
      <c r="AI14" s="154"/>
      <c r="AJ14" s="155"/>
      <c r="AK14" s="155"/>
      <c r="AL14" s="155"/>
      <c r="AM14" s="156"/>
      <c r="AN14" s="160"/>
      <c r="AO14" s="161"/>
      <c r="AP14" s="161"/>
      <c r="AQ14" s="162"/>
    </row>
    <row r="15" spans="1:43" ht="45">
      <c r="A15" s="2" t="s">
        <v>30</v>
      </c>
      <c r="B15" s="2" t="s">
        <v>31</v>
      </c>
      <c r="C15" s="2" t="s">
        <v>32</v>
      </c>
      <c r="D15" s="2" t="s">
        <v>33</v>
      </c>
      <c r="E15" s="2" t="s">
        <v>34</v>
      </c>
      <c r="F15" s="13" t="s">
        <v>35</v>
      </c>
      <c r="G15" s="13" t="s">
        <v>36</v>
      </c>
      <c r="H15" s="13" t="s">
        <v>37</v>
      </c>
      <c r="I15" s="13" t="s">
        <v>38</v>
      </c>
      <c r="J15" s="13" t="s">
        <v>39</v>
      </c>
      <c r="K15" s="13" t="s">
        <v>40</v>
      </c>
      <c r="L15" s="13" t="s">
        <v>41</v>
      </c>
      <c r="M15" s="13" t="s">
        <v>42</v>
      </c>
      <c r="N15" s="13" t="s">
        <v>43</v>
      </c>
      <c r="O15" s="13" t="s">
        <v>44</v>
      </c>
      <c r="P15" s="13" t="s">
        <v>45</v>
      </c>
      <c r="Q15" s="2" t="s">
        <v>46</v>
      </c>
      <c r="R15" s="2" t="s">
        <v>47</v>
      </c>
      <c r="S15" s="2" t="s">
        <v>48</v>
      </c>
      <c r="T15" s="3" t="s">
        <v>49</v>
      </c>
      <c r="U15" s="3" t="s">
        <v>50</v>
      </c>
      <c r="V15" s="3" t="s">
        <v>51</v>
      </c>
      <c r="W15" s="3" t="s">
        <v>52</v>
      </c>
      <c r="X15" s="3" t="s">
        <v>53</v>
      </c>
      <c r="Y15" s="16" t="s">
        <v>49</v>
      </c>
      <c r="Z15" s="16" t="s">
        <v>50</v>
      </c>
      <c r="AA15" s="16" t="s">
        <v>51</v>
      </c>
      <c r="AB15" s="16" t="s">
        <v>52</v>
      </c>
      <c r="AC15" s="16" t="s">
        <v>53</v>
      </c>
      <c r="AD15" s="17" t="s">
        <v>49</v>
      </c>
      <c r="AE15" s="17" t="s">
        <v>50</v>
      </c>
      <c r="AF15" s="17" t="s">
        <v>51</v>
      </c>
      <c r="AG15" s="17" t="s">
        <v>52</v>
      </c>
      <c r="AH15" s="17" t="s">
        <v>53</v>
      </c>
      <c r="AI15" s="18" t="s">
        <v>49</v>
      </c>
      <c r="AJ15" s="18" t="s">
        <v>50</v>
      </c>
      <c r="AK15" s="18" t="s">
        <v>51</v>
      </c>
      <c r="AL15" s="18" t="s">
        <v>52</v>
      </c>
      <c r="AM15" s="18" t="s">
        <v>53</v>
      </c>
      <c r="AN15" s="4" t="s">
        <v>49</v>
      </c>
      <c r="AO15" s="4" t="s">
        <v>50</v>
      </c>
      <c r="AP15" s="4" t="s">
        <v>51</v>
      </c>
      <c r="AQ15" s="4" t="s">
        <v>52</v>
      </c>
    </row>
    <row r="16" spans="1:43" s="25" customFormat="1" ht="179.25" customHeight="1">
      <c r="A16" s="36">
        <v>7</v>
      </c>
      <c r="B16" s="36" t="s">
        <v>54</v>
      </c>
      <c r="C16" s="15">
        <v>1</v>
      </c>
      <c r="D16" s="65" t="s">
        <v>55</v>
      </c>
      <c r="E16" s="37" t="s">
        <v>56</v>
      </c>
      <c r="F16" s="36" t="s">
        <v>57</v>
      </c>
      <c r="G16" s="36" t="s">
        <v>58</v>
      </c>
      <c r="H16" s="38" t="s">
        <v>59</v>
      </c>
      <c r="I16" s="37" t="s">
        <v>60</v>
      </c>
      <c r="J16" s="36" t="s">
        <v>61</v>
      </c>
      <c r="K16" s="39">
        <v>1</v>
      </c>
      <c r="L16" s="39">
        <v>1</v>
      </c>
      <c r="M16" s="39">
        <v>1</v>
      </c>
      <c r="N16" s="39">
        <v>1</v>
      </c>
      <c r="O16" s="40">
        <v>1</v>
      </c>
      <c r="P16" s="37" t="s">
        <v>62</v>
      </c>
      <c r="Q16" s="41" t="s">
        <v>63</v>
      </c>
      <c r="R16" s="41" t="s">
        <v>63</v>
      </c>
      <c r="S16" s="36" t="s">
        <v>64</v>
      </c>
      <c r="T16" s="46">
        <f t="shared" ref="T16" si="0">K16</f>
        <v>1</v>
      </c>
      <c r="U16" s="66">
        <v>1</v>
      </c>
      <c r="V16" s="67">
        <v>1</v>
      </c>
      <c r="W16" s="79" t="s">
        <v>65</v>
      </c>
      <c r="X16" s="85" t="s">
        <v>66</v>
      </c>
      <c r="Y16" s="30">
        <f t="shared" ref="Y16" si="1">L16</f>
        <v>1</v>
      </c>
      <c r="Z16" s="99">
        <v>1</v>
      </c>
      <c r="AA16" s="28">
        <f>IF(Z16/Y16&gt;100%,100%,Z16/Y16)</f>
        <v>1</v>
      </c>
      <c r="AB16" s="14" t="s">
        <v>67</v>
      </c>
      <c r="AC16" s="14" t="s">
        <v>68</v>
      </c>
      <c r="AD16" s="29">
        <v>1</v>
      </c>
      <c r="AE16" s="99">
        <v>0.92</v>
      </c>
      <c r="AF16" s="28">
        <f>IF(AE16/AD16&gt;100%,100%,AE16/AD16)</f>
        <v>0.92</v>
      </c>
      <c r="AG16" s="14" t="s">
        <v>69</v>
      </c>
      <c r="AH16" s="14" t="s">
        <v>66</v>
      </c>
      <c r="AI16" s="30">
        <f t="shared" ref="AI16" si="2">N16</f>
        <v>1</v>
      </c>
      <c r="AJ16" s="28">
        <v>1</v>
      </c>
      <c r="AK16" s="28">
        <f>IF(AJ16/AI16&gt;100%,100%,AJ16/AI16)</f>
        <v>1</v>
      </c>
      <c r="AL16" s="14" t="s">
        <v>70</v>
      </c>
      <c r="AM16" s="14" t="s">
        <v>68</v>
      </c>
      <c r="AN16" s="46">
        <f t="shared" ref="AN16" si="3">O16</f>
        <v>1</v>
      </c>
      <c r="AO16" s="106">
        <f>AVERAGE(Z16,AJ16)</f>
        <v>1</v>
      </c>
      <c r="AP16" s="52">
        <f>IF(AO16/AN16&gt;100%,100%,AO16/AN16)</f>
        <v>1</v>
      </c>
      <c r="AQ16" s="79" t="s">
        <v>71</v>
      </c>
    </row>
    <row r="17" spans="1:43" s="25" customFormat="1" ht="409.6">
      <c r="A17" s="15">
        <v>7</v>
      </c>
      <c r="B17" s="14" t="s">
        <v>54</v>
      </c>
      <c r="C17" s="19" t="s">
        <v>72</v>
      </c>
      <c r="D17" s="14" t="s">
        <v>73</v>
      </c>
      <c r="E17" s="14" t="s">
        <v>56</v>
      </c>
      <c r="F17" s="14" t="s">
        <v>74</v>
      </c>
      <c r="G17" s="14" t="s">
        <v>75</v>
      </c>
      <c r="H17" s="28" t="s">
        <v>59</v>
      </c>
      <c r="I17" s="14" t="s">
        <v>60</v>
      </c>
      <c r="J17" s="14" t="s">
        <v>76</v>
      </c>
      <c r="K17" s="29">
        <v>0.8</v>
      </c>
      <c r="L17" s="29">
        <v>0.8</v>
      </c>
      <c r="M17" s="29">
        <v>0.8</v>
      </c>
      <c r="N17" s="29">
        <v>0.8</v>
      </c>
      <c r="O17" s="29">
        <f>AVERAGE(K17:N17)</f>
        <v>0.8</v>
      </c>
      <c r="P17" s="14" t="s">
        <v>62</v>
      </c>
      <c r="Q17" s="14" t="s">
        <v>77</v>
      </c>
      <c r="R17" s="14" t="s">
        <v>78</v>
      </c>
      <c r="S17" s="14" t="s">
        <v>79</v>
      </c>
      <c r="T17" s="46">
        <f>K17</f>
        <v>0.8</v>
      </c>
      <c r="U17" s="68">
        <v>0.85629999999999995</v>
      </c>
      <c r="V17" s="69">
        <v>1</v>
      </c>
      <c r="W17" s="86" t="s">
        <v>80</v>
      </c>
      <c r="X17" s="87" t="s">
        <v>81</v>
      </c>
      <c r="Y17" s="30">
        <f>L17</f>
        <v>0.8</v>
      </c>
      <c r="Z17" s="100">
        <v>1</v>
      </c>
      <c r="AA17" s="28">
        <f>IF(Z17/Y17&gt;100%,100%,Z17/Y17)</f>
        <v>1</v>
      </c>
      <c r="AB17" s="14" t="s">
        <v>82</v>
      </c>
      <c r="AC17" s="14" t="s">
        <v>83</v>
      </c>
      <c r="AD17" s="30">
        <f>M17</f>
        <v>0.8</v>
      </c>
      <c r="AE17" s="99">
        <v>0.92</v>
      </c>
      <c r="AF17" s="28">
        <f>IF(AE17/AD17&gt;100%,100%,AE17/AD17)</f>
        <v>1</v>
      </c>
      <c r="AG17" s="14" t="s">
        <v>84</v>
      </c>
      <c r="AH17" s="14" t="s">
        <v>85</v>
      </c>
      <c r="AI17" s="30">
        <f>N17</f>
        <v>0.8</v>
      </c>
      <c r="AJ17" s="28">
        <v>1</v>
      </c>
      <c r="AK17" s="28">
        <f>IF(AJ17/AI17&gt;100%,100%,AJ17/AI17)</f>
        <v>1</v>
      </c>
      <c r="AL17" s="14" t="s">
        <v>86</v>
      </c>
      <c r="AM17" s="14" t="s">
        <v>87</v>
      </c>
      <c r="AN17" s="48">
        <f>O17</f>
        <v>0.8</v>
      </c>
      <c r="AO17" s="106">
        <f>AVERAGE(U17,Z17,AE17,AJ17)</f>
        <v>0.944075</v>
      </c>
      <c r="AP17" s="52">
        <f>IF(AO17/AN17&gt;100%,100%,AO17/AN17)</f>
        <v>1</v>
      </c>
      <c r="AQ17" s="79" t="s">
        <v>88</v>
      </c>
    </row>
    <row r="18" spans="1:43" s="25" customFormat="1" ht="265.5">
      <c r="A18" s="15">
        <v>7</v>
      </c>
      <c r="B18" s="14" t="s">
        <v>54</v>
      </c>
      <c r="C18" s="19" t="s">
        <v>89</v>
      </c>
      <c r="D18" s="14" t="s">
        <v>90</v>
      </c>
      <c r="E18" s="14" t="s">
        <v>56</v>
      </c>
      <c r="F18" s="14" t="s">
        <v>91</v>
      </c>
      <c r="G18" s="14" t="s">
        <v>92</v>
      </c>
      <c r="H18" s="29" t="s">
        <v>59</v>
      </c>
      <c r="I18" s="14" t="s">
        <v>93</v>
      </c>
      <c r="J18" s="14" t="s">
        <v>94</v>
      </c>
      <c r="K18" s="14">
        <v>1</v>
      </c>
      <c r="L18" s="14">
        <v>1</v>
      </c>
      <c r="M18" s="42">
        <v>1</v>
      </c>
      <c r="N18" s="42">
        <v>1</v>
      </c>
      <c r="O18" s="14">
        <v>4</v>
      </c>
      <c r="P18" s="14" t="s">
        <v>62</v>
      </c>
      <c r="Q18" s="14" t="s">
        <v>95</v>
      </c>
      <c r="R18" s="14" t="s">
        <v>96</v>
      </c>
      <c r="S18" s="14" t="s">
        <v>4</v>
      </c>
      <c r="T18" s="47">
        <f t="shared" ref="T18" si="4">K18</f>
        <v>1</v>
      </c>
      <c r="U18" s="70">
        <v>1</v>
      </c>
      <c r="V18" s="71">
        <v>1</v>
      </c>
      <c r="W18" s="88" t="s">
        <v>97</v>
      </c>
      <c r="X18" s="89" t="s">
        <v>98</v>
      </c>
      <c r="Y18" s="24">
        <f t="shared" ref="Y18" si="5">L18</f>
        <v>1</v>
      </c>
      <c r="Z18" s="24">
        <v>1</v>
      </c>
      <c r="AA18" s="28">
        <f t="shared" ref="AA18:AA24" si="6">IF(Z18/Y18&gt;100%,100%,Z18/Y18)</f>
        <v>1</v>
      </c>
      <c r="AB18" s="14" t="s">
        <v>99</v>
      </c>
      <c r="AC18" s="14" t="s">
        <v>98</v>
      </c>
      <c r="AD18" s="24">
        <f t="shared" ref="AD18" si="7">M18</f>
        <v>1</v>
      </c>
      <c r="AE18" s="103">
        <v>1</v>
      </c>
      <c r="AF18" s="28">
        <f t="shared" ref="AF18" si="8">IF(AE18/AD18&gt;100%,100%,AE18/AD18)</f>
        <v>1</v>
      </c>
      <c r="AG18" s="14" t="s">
        <v>100</v>
      </c>
      <c r="AH18" s="14" t="s">
        <v>101</v>
      </c>
      <c r="AI18" s="24">
        <f t="shared" ref="AI18" si="9">N18</f>
        <v>1</v>
      </c>
      <c r="AJ18" s="24">
        <v>1</v>
      </c>
      <c r="AK18" s="28">
        <f t="shared" ref="AK18:AK24" si="10">IF(AJ18/AI18&gt;100%,100%,AJ18/AI18)</f>
        <v>1</v>
      </c>
      <c r="AL18" s="14" t="s">
        <v>102</v>
      </c>
      <c r="AM18" s="14" t="s">
        <v>101</v>
      </c>
      <c r="AN18" s="15">
        <f t="shared" ref="AN18" si="11">O18</f>
        <v>4</v>
      </c>
      <c r="AO18" s="47">
        <f>SUM(U18,Z18,AE18,AJ18)</f>
        <v>4</v>
      </c>
      <c r="AP18" s="52">
        <f t="shared" ref="AP18:AP24" si="12">IF(AO18/AN18&gt;100%,100%,AO18/AN18)</f>
        <v>1</v>
      </c>
      <c r="AQ18" s="79" t="s">
        <v>103</v>
      </c>
    </row>
    <row r="19" spans="1:43">
      <c r="A19" s="72"/>
      <c r="B19" s="72"/>
      <c r="C19" s="72"/>
      <c r="D19" s="73" t="s">
        <v>104</v>
      </c>
      <c r="E19" s="72"/>
      <c r="F19" s="72"/>
      <c r="G19" s="72"/>
      <c r="H19" s="72"/>
      <c r="I19" s="72"/>
      <c r="J19" s="72"/>
      <c r="K19" s="74"/>
      <c r="L19" s="74"/>
      <c r="M19" s="74"/>
      <c r="N19" s="74"/>
      <c r="O19" s="74"/>
      <c r="P19" s="72"/>
      <c r="Q19" s="72"/>
      <c r="R19" s="72"/>
      <c r="S19" s="72"/>
      <c r="T19" s="75"/>
      <c r="U19" s="75"/>
      <c r="V19" s="76">
        <f>AVERAGE(V16:V18)*80%</f>
        <v>0.8</v>
      </c>
      <c r="W19" s="90"/>
      <c r="X19" s="90"/>
      <c r="Y19" s="74"/>
      <c r="Z19" s="74"/>
      <c r="AA19" s="98">
        <f>AVERAGE(AA16:AA18)*80%</f>
        <v>0.8</v>
      </c>
      <c r="AB19" s="74"/>
      <c r="AC19" s="74"/>
      <c r="AD19" s="74"/>
      <c r="AE19" s="74"/>
      <c r="AF19" s="102">
        <f>AVERAGE(AF16:AF18)*80%</f>
        <v>0.77866666666666662</v>
      </c>
      <c r="AG19" s="74"/>
      <c r="AH19" s="74"/>
      <c r="AI19" s="74"/>
      <c r="AJ19" s="74"/>
      <c r="AK19" s="102">
        <f>AVERAGE(AK16:AK18)*80%</f>
        <v>0.8</v>
      </c>
      <c r="AL19" s="72"/>
      <c r="AM19" s="72"/>
      <c r="AN19" s="75"/>
      <c r="AO19" s="75"/>
      <c r="AP19" s="76">
        <f>AVERAGE(AP16:AP18)*80%</f>
        <v>0.8</v>
      </c>
      <c r="AQ19" s="80"/>
    </row>
    <row r="20" spans="1:43" s="63" customFormat="1" ht="265.5">
      <c r="A20" s="31">
        <v>7</v>
      </c>
      <c r="B20" s="20" t="s">
        <v>54</v>
      </c>
      <c r="C20" s="31" t="s">
        <v>105</v>
      </c>
      <c r="D20" s="20" t="s">
        <v>106</v>
      </c>
      <c r="E20" s="20" t="s">
        <v>107</v>
      </c>
      <c r="F20" s="20" t="s">
        <v>108</v>
      </c>
      <c r="G20" s="20" t="s">
        <v>109</v>
      </c>
      <c r="H20" s="20" t="s">
        <v>110</v>
      </c>
      <c r="I20" s="21" t="s">
        <v>60</v>
      </c>
      <c r="J20" s="22" t="s">
        <v>108</v>
      </c>
      <c r="K20" s="23" t="s">
        <v>111</v>
      </c>
      <c r="L20" s="23">
        <v>0.8</v>
      </c>
      <c r="M20" s="23" t="s">
        <v>111</v>
      </c>
      <c r="N20" s="23">
        <v>0.8</v>
      </c>
      <c r="O20" s="23">
        <v>0.8</v>
      </c>
      <c r="P20" s="20" t="s">
        <v>62</v>
      </c>
      <c r="Q20" s="20" t="s">
        <v>112</v>
      </c>
      <c r="R20" s="20" t="s">
        <v>113</v>
      </c>
      <c r="S20" s="20" t="s">
        <v>114</v>
      </c>
      <c r="T20" s="60" t="s">
        <v>111</v>
      </c>
      <c r="U20" s="31" t="s">
        <v>111</v>
      </c>
      <c r="V20" s="31" t="s">
        <v>111</v>
      </c>
      <c r="W20" s="20" t="s">
        <v>115</v>
      </c>
      <c r="X20" s="20" t="s">
        <v>111</v>
      </c>
      <c r="Y20" s="61">
        <v>0.8</v>
      </c>
      <c r="Z20" s="95">
        <v>0.75</v>
      </c>
      <c r="AA20" s="28">
        <f t="shared" si="6"/>
        <v>0.9375</v>
      </c>
      <c r="AB20" s="20" t="s">
        <v>116</v>
      </c>
      <c r="AC20" s="20" t="s">
        <v>117</v>
      </c>
      <c r="AD20" s="61" t="s">
        <v>111</v>
      </c>
      <c r="AE20" s="20" t="s">
        <v>111</v>
      </c>
      <c r="AF20" s="20" t="s">
        <v>111</v>
      </c>
      <c r="AG20" s="20" t="s">
        <v>111</v>
      </c>
      <c r="AH20" s="20" t="s">
        <v>111</v>
      </c>
      <c r="AI20" s="107">
        <v>0.8</v>
      </c>
      <c r="AJ20" s="107">
        <v>0.53</v>
      </c>
      <c r="AK20" s="28">
        <f t="shared" si="10"/>
        <v>0.66249999999999998</v>
      </c>
      <c r="AL20" s="20" t="s">
        <v>118</v>
      </c>
      <c r="AM20" s="20" t="s">
        <v>119</v>
      </c>
      <c r="AN20" s="56">
        <v>0.8</v>
      </c>
      <c r="AO20" s="62">
        <f>AVERAGE(Z20,AJ20)</f>
        <v>0.64</v>
      </c>
      <c r="AP20" s="62">
        <f t="shared" si="12"/>
        <v>0.79999999999999993</v>
      </c>
      <c r="AQ20" s="20" t="s">
        <v>120</v>
      </c>
    </row>
    <row r="21" spans="1:43" s="63" customFormat="1" ht="133.5">
      <c r="A21" s="31">
        <v>7</v>
      </c>
      <c r="B21" s="20" t="s">
        <v>54</v>
      </c>
      <c r="C21" s="31" t="s">
        <v>121</v>
      </c>
      <c r="D21" s="20" t="s">
        <v>122</v>
      </c>
      <c r="E21" s="20" t="s">
        <v>107</v>
      </c>
      <c r="F21" s="20" t="s">
        <v>123</v>
      </c>
      <c r="G21" s="20" t="s">
        <v>124</v>
      </c>
      <c r="H21" s="20" t="s">
        <v>125</v>
      </c>
      <c r="I21" s="21" t="s">
        <v>60</v>
      </c>
      <c r="J21" s="21" t="s">
        <v>123</v>
      </c>
      <c r="K21" s="26">
        <v>0</v>
      </c>
      <c r="L21" s="26">
        <v>0.29409999999999997</v>
      </c>
      <c r="M21" s="26">
        <v>0.58819999999999995</v>
      </c>
      <c r="N21" s="91">
        <v>0.1176</v>
      </c>
      <c r="O21" s="26">
        <v>1</v>
      </c>
      <c r="P21" s="20" t="s">
        <v>62</v>
      </c>
      <c r="Q21" s="20" t="s">
        <v>126</v>
      </c>
      <c r="R21" s="20" t="s">
        <v>127</v>
      </c>
      <c r="S21" s="20" t="s">
        <v>114</v>
      </c>
      <c r="T21" s="60">
        <v>0</v>
      </c>
      <c r="U21" s="31" t="s">
        <v>111</v>
      </c>
      <c r="V21" s="31" t="s">
        <v>111</v>
      </c>
      <c r="W21" s="20" t="s">
        <v>115</v>
      </c>
      <c r="X21" s="20" t="s">
        <v>111</v>
      </c>
      <c r="Y21" s="59">
        <f>L21</f>
        <v>0.29409999999999997</v>
      </c>
      <c r="Z21" s="94">
        <v>0.29409999999999997</v>
      </c>
      <c r="AA21" s="28">
        <f t="shared" si="6"/>
        <v>1</v>
      </c>
      <c r="AB21" s="20" t="s">
        <v>128</v>
      </c>
      <c r="AC21" s="20" t="s">
        <v>129</v>
      </c>
      <c r="AD21" s="59">
        <f>M21</f>
        <v>0.58819999999999995</v>
      </c>
      <c r="AE21" s="104">
        <v>0.59</v>
      </c>
      <c r="AF21" s="95">
        <f>IF(AE21/AD21&gt;100%,100%,AE21/AD21)</f>
        <v>1</v>
      </c>
      <c r="AG21" s="20" t="s">
        <v>130</v>
      </c>
      <c r="AH21" s="20" t="s">
        <v>131</v>
      </c>
      <c r="AI21" s="59">
        <f>N21</f>
        <v>0.1176</v>
      </c>
      <c r="AJ21" s="104">
        <v>0</v>
      </c>
      <c r="AK21" s="28">
        <f t="shared" si="10"/>
        <v>0</v>
      </c>
      <c r="AL21" s="20" t="s">
        <v>132</v>
      </c>
      <c r="AM21" s="20" t="s">
        <v>131</v>
      </c>
      <c r="AN21" s="56">
        <v>1</v>
      </c>
      <c r="AO21" s="62">
        <f>SUM(U21,Z21,AE21,AJ21)</f>
        <v>0.88409999999999989</v>
      </c>
      <c r="AP21" s="62">
        <f t="shared" si="12"/>
        <v>0.88409999999999989</v>
      </c>
      <c r="AQ21" s="20" t="s">
        <v>133</v>
      </c>
    </row>
    <row r="22" spans="1:43" s="63" customFormat="1" ht="133.5">
      <c r="A22" s="31">
        <v>0</v>
      </c>
      <c r="B22" s="20" t="s">
        <v>54</v>
      </c>
      <c r="C22" s="31" t="s">
        <v>134</v>
      </c>
      <c r="D22" s="20" t="s">
        <v>135</v>
      </c>
      <c r="E22" s="20" t="s">
        <v>107</v>
      </c>
      <c r="F22" s="20" t="s">
        <v>136</v>
      </c>
      <c r="G22" s="20" t="s">
        <v>137</v>
      </c>
      <c r="H22" s="20" t="s">
        <v>59</v>
      </c>
      <c r="I22" s="21" t="s">
        <v>93</v>
      </c>
      <c r="J22" s="21" t="s">
        <v>136</v>
      </c>
      <c r="K22" s="26">
        <v>0</v>
      </c>
      <c r="L22" s="108">
        <v>1</v>
      </c>
      <c r="M22" s="26">
        <v>0</v>
      </c>
      <c r="N22" s="108">
        <v>1</v>
      </c>
      <c r="O22" s="108">
        <v>2</v>
      </c>
      <c r="P22" s="20" t="s">
        <v>62</v>
      </c>
      <c r="Q22" s="20" t="s">
        <v>138</v>
      </c>
      <c r="R22" s="20" t="s">
        <v>138</v>
      </c>
      <c r="S22" s="20" t="s">
        <v>139</v>
      </c>
      <c r="T22" s="60" t="s">
        <v>111</v>
      </c>
      <c r="U22" s="31" t="s">
        <v>111</v>
      </c>
      <c r="V22" s="31" t="s">
        <v>111</v>
      </c>
      <c r="W22" s="20" t="s">
        <v>115</v>
      </c>
      <c r="X22" s="20" t="s">
        <v>111</v>
      </c>
      <c r="Y22" s="61">
        <v>1</v>
      </c>
      <c r="Z22" s="96">
        <v>1</v>
      </c>
      <c r="AA22" s="28">
        <f t="shared" si="6"/>
        <v>1</v>
      </c>
      <c r="AB22" s="20" t="s">
        <v>140</v>
      </c>
      <c r="AC22" s="20" t="s">
        <v>141</v>
      </c>
      <c r="AD22" s="59" t="s">
        <v>111</v>
      </c>
      <c r="AE22" s="20" t="s">
        <v>111</v>
      </c>
      <c r="AF22" s="20" t="s">
        <v>111</v>
      </c>
      <c r="AG22" s="20" t="s">
        <v>111</v>
      </c>
      <c r="AH22" s="20" t="s">
        <v>111</v>
      </c>
      <c r="AI22" s="61">
        <v>1</v>
      </c>
      <c r="AJ22" s="21">
        <v>1</v>
      </c>
      <c r="AK22" s="28">
        <f t="shared" si="10"/>
        <v>1</v>
      </c>
      <c r="AL22" s="20" t="s">
        <v>142</v>
      </c>
      <c r="AM22" s="20" t="s">
        <v>143</v>
      </c>
      <c r="AN22" s="31">
        <v>2</v>
      </c>
      <c r="AO22" s="60">
        <f>SUM(Z22,AJ22)</f>
        <v>2</v>
      </c>
      <c r="AP22" s="62">
        <f t="shared" si="12"/>
        <v>1</v>
      </c>
      <c r="AQ22" s="20" t="s">
        <v>144</v>
      </c>
    </row>
    <row r="23" spans="1:43" s="63" customFormat="1" ht="150">
      <c r="A23" s="31">
        <v>5</v>
      </c>
      <c r="B23" s="20" t="s">
        <v>145</v>
      </c>
      <c r="C23" s="31" t="s">
        <v>146</v>
      </c>
      <c r="D23" s="20" t="s">
        <v>147</v>
      </c>
      <c r="E23" s="20" t="s">
        <v>107</v>
      </c>
      <c r="F23" s="20" t="s">
        <v>148</v>
      </c>
      <c r="G23" s="20" t="s">
        <v>149</v>
      </c>
      <c r="H23" s="20" t="s">
        <v>150</v>
      </c>
      <c r="I23" s="21" t="s">
        <v>93</v>
      </c>
      <c r="J23" s="21" t="s">
        <v>148</v>
      </c>
      <c r="K23" s="26">
        <v>1</v>
      </c>
      <c r="L23" s="26">
        <v>0</v>
      </c>
      <c r="M23" s="26">
        <v>0</v>
      </c>
      <c r="N23" s="26">
        <v>0</v>
      </c>
      <c r="O23" s="26">
        <v>1</v>
      </c>
      <c r="P23" s="20" t="s">
        <v>62</v>
      </c>
      <c r="Q23" s="20" t="s">
        <v>151</v>
      </c>
      <c r="R23" s="20" t="s">
        <v>152</v>
      </c>
      <c r="S23" s="20" t="s">
        <v>153</v>
      </c>
      <c r="T23" s="56">
        <v>1</v>
      </c>
      <c r="U23" s="55">
        <v>1</v>
      </c>
      <c r="V23" s="55">
        <v>1</v>
      </c>
      <c r="W23" s="81" t="s">
        <v>154</v>
      </c>
      <c r="X23" s="81" t="s">
        <v>155</v>
      </c>
      <c r="Y23" s="61" t="s">
        <v>111</v>
      </c>
      <c r="Z23" s="20" t="s">
        <v>111</v>
      </c>
      <c r="AA23" s="28" t="s">
        <v>156</v>
      </c>
      <c r="AB23" s="20" t="s">
        <v>111</v>
      </c>
      <c r="AC23" s="20" t="s">
        <v>111</v>
      </c>
      <c r="AD23" s="61" t="s">
        <v>111</v>
      </c>
      <c r="AE23" s="20" t="s">
        <v>111</v>
      </c>
      <c r="AF23" s="20" t="s">
        <v>111</v>
      </c>
      <c r="AG23" s="20" t="s">
        <v>111</v>
      </c>
      <c r="AH23" s="20" t="s">
        <v>111</v>
      </c>
      <c r="AI23" s="61">
        <v>0</v>
      </c>
      <c r="AJ23" s="20" t="s">
        <v>111</v>
      </c>
      <c r="AK23" s="20" t="s">
        <v>111</v>
      </c>
      <c r="AL23" s="20" t="s">
        <v>111</v>
      </c>
      <c r="AM23" s="20" t="s">
        <v>111</v>
      </c>
      <c r="AN23" s="56">
        <v>1</v>
      </c>
      <c r="AO23" s="62">
        <v>1</v>
      </c>
      <c r="AP23" s="62">
        <f t="shared" si="12"/>
        <v>1</v>
      </c>
      <c r="AQ23" s="20" t="s">
        <v>157</v>
      </c>
    </row>
    <row r="24" spans="1:43" s="63" customFormat="1" ht="182.25">
      <c r="A24" s="31">
        <v>5</v>
      </c>
      <c r="B24" s="20" t="s">
        <v>145</v>
      </c>
      <c r="C24" s="31" t="s">
        <v>158</v>
      </c>
      <c r="D24" s="20" t="s">
        <v>159</v>
      </c>
      <c r="E24" s="20" t="s">
        <v>107</v>
      </c>
      <c r="F24" s="20" t="s">
        <v>160</v>
      </c>
      <c r="G24" s="20" t="s">
        <v>161</v>
      </c>
      <c r="H24" s="20" t="s">
        <v>59</v>
      </c>
      <c r="I24" s="21" t="s">
        <v>60</v>
      </c>
      <c r="J24" s="21" t="s">
        <v>162</v>
      </c>
      <c r="K24" s="27">
        <v>1</v>
      </c>
      <c r="L24" s="27">
        <v>1</v>
      </c>
      <c r="M24" s="27">
        <v>1</v>
      </c>
      <c r="N24" s="27">
        <v>1</v>
      </c>
      <c r="O24" s="27">
        <v>1</v>
      </c>
      <c r="P24" s="20" t="s">
        <v>163</v>
      </c>
      <c r="Q24" s="20" t="s">
        <v>164</v>
      </c>
      <c r="R24" s="20" t="s">
        <v>152</v>
      </c>
      <c r="S24" s="20" t="s">
        <v>153</v>
      </c>
      <c r="T24" s="56">
        <v>1</v>
      </c>
      <c r="U24" s="57">
        <f>74/75</f>
        <v>0.98666666666666669</v>
      </c>
      <c r="V24" s="64">
        <f t="shared" ref="V24" si="13">IF(U24/T24&gt;100%,100%,U24/T24)</f>
        <v>0.98666666666666669</v>
      </c>
      <c r="W24" s="81" t="s">
        <v>165</v>
      </c>
      <c r="X24" s="81" t="s">
        <v>155</v>
      </c>
      <c r="Y24" s="59">
        <v>1</v>
      </c>
      <c r="Z24" s="59">
        <v>0.97</v>
      </c>
      <c r="AA24" s="28">
        <f t="shared" si="6"/>
        <v>0.97</v>
      </c>
      <c r="AB24" s="20"/>
      <c r="AC24" s="20"/>
      <c r="AD24" s="59">
        <v>1</v>
      </c>
      <c r="AE24" s="95">
        <v>0.81430000000000002</v>
      </c>
      <c r="AF24" s="95">
        <f>IF(AE24/AD24&gt;100%,100%,AE24/AD24)</f>
        <v>0.81430000000000002</v>
      </c>
      <c r="AG24" s="20" t="s">
        <v>166</v>
      </c>
      <c r="AH24" s="20" t="s">
        <v>167</v>
      </c>
      <c r="AI24" s="59">
        <v>1</v>
      </c>
      <c r="AJ24" s="94">
        <f>66/74</f>
        <v>0.89189189189189189</v>
      </c>
      <c r="AK24" s="28">
        <f t="shared" si="10"/>
        <v>0.89189189189189189</v>
      </c>
      <c r="AL24" s="20" t="s">
        <v>168</v>
      </c>
      <c r="AM24" s="20"/>
      <c r="AN24" s="56">
        <v>1</v>
      </c>
      <c r="AO24" s="64">
        <f>AVERAGE(U24,Z24,AE24,AJ24)</f>
        <v>0.91571463963963962</v>
      </c>
      <c r="AP24" s="62">
        <f t="shared" si="12"/>
        <v>0.91571463963963962</v>
      </c>
      <c r="AQ24" s="20" t="s">
        <v>169</v>
      </c>
    </row>
    <row r="25" spans="1:43" s="5" customFormat="1" ht="15.75">
      <c r="A25" s="10"/>
      <c r="B25" s="10"/>
      <c r="C25" s="10"/>
      <c r="D25" s="11" t="s">
        <v>170</v>
      </c>
      <c r="E25" s="11"/>
      <c r="F25" s="11"/>
      <c r="G25" s="11"/>
      <c r="H25" s="11"/>
      <c r="I25" s="11"/>
      <c r="J25" s="11"/>
      <c r="K25" s="12"/>
      <c r="L25" s="12"/>
      <c r="M25" s="12"/>
      <c r="N25" s="12"/>
      <c r="O25" s="12"/>
      <c r="P25" s="11"/>
      <c r="Q25" s="10"/>
      <c r="R25" s="10"/>
      <c r="S25" s="10"/>
      <c r="T25" s="49"/>
      <c r="U25" s="49"/>
      <c r="V25" s="58">
        <f>AVERAGE(V20:V24)*20%</f>
        <v>0.19866666666666669</v>
      </c>
      <c r="W25" s="82"/>
      <c r="X25" s="82"/>
      <c r="Y25" s="12"/>
      <c r="Z25" s="12"/>
      <c r="AA25" s="97">
        <f>AVERAGE(AA20:AA24)*20%</f>
        <v>0.19537499999999999</v>
      </c>
      <c r="AB25" s="10"/>
      <c r="AC25" s="10"/>
      <c r="AD25" s="12"/>
      <c r="AE25" s="12"/>
      <c r="AF25" s="105">
        <f>AVERAGE(AF20:AF24)*20%</f>
        <v>0.18143000000000001</v>
      </c>
      <c r="AG25" s="10"/>
      <c r="AH25" s="10"/>
      <c r="AI25" s="12"/>
      <c r="AJ25" s="12"/>
      <c r="AK25" s="105">
        <f>AVERAGE(AK20:AK24)*20%</f>
        <v>0.12771959459459459</v>
      </c>
      <c r="AL25" s="10"/>
      <c r="AM25" s="10"/>
      <c r="AN25" s="49"/>
      <c r="AO25" s="49"/>
      <c r="AP25" s="53">
        <f>AVERAGE(AP20:AP24)*20%</f>
        <v>0.18399258558558559</v>
      </c>
      <c r="AQ25" s="82"/>
    </row>
    <row r="26" spans="1:43" s="9" customFormat="1" ht="18.75">
      <c r="A26" s="6"/>
      <c r="B26" s="6"/>
      <c r="C26" s="6"/>
      <c r="D26" s="7" t="s">
        <v>171</v>
      </c>
      <c r="E26" s="6"/>
      <c r="F26" s="6"/>
      <c r="G26" s="6"/>
      <c r="H26" s="6"/>
      <c r="I26" s="6"/>
      <c r="J26" s="6"/>
      <c r="K26" s="8"/>
      <c r="L26" s="8"/>
      <c r="M26" s="8"/>
      <c r="N26" s="8"/>
      <c r="O26" s="8"/>
      <c r="P26" s="6"/>
      <c r="Q26" s="6"/>
      <c r="R26" s="6"/>
      <c r="S26" s="6"/>
      <c r="T26" s="50"/>
      <c r="U26" s="50"/>
      <c r="V26" s="54">
        <f>V19+V25</f>
        <v>0.9986666666666667</v>
      </c>
      <c r="W26" s="83"/>
      <c r="X26" s="83"/>
      <c r="Y26" s="8"/>
      <c r="Z26" s="8"/>
      <c r="AA26" s="101">
        <f>AA19+AA25</f>
        <v>0.99537500000000001</v>
      </c>
      <c r="AB26" s="6"/>
      <c r="AC26" s="6"/>
      <c r="AD26" s="8"/>
      <c r="AE26" s="8"/>
      <c r="AF26" s="43">
        <f>AF19+AF25</f>
        <v>0.9600966666666666</v>
      </c>
      <c r="AG26" s="6"/>
      <c r="AH26" s="6"/>
      <c r="AI26" s="8"/>
      <c r="AJ26" s="8"/>
      <c r="AK26" s="43">
        <f>AK19+AK25</f>
        <v>0.92771959459459463</v>
      </c>
      <c r="AL26" s="6"/>
      <c r="AM26" s="6"/>
      <c r="AN26" s="50"/>
      <c r="AO26" s="50"/>
      <c r="AP26" s="54">
        <f>AP19+AP25</f>
        <v>0.98399258558558567</v>
      </c>
      <c r="AQ26" s="83"/>
    </row>
  </sheetData>
  <mergeCells count="22">
    <mergeCell ref="T13:X14"/>
    <mergeCell ref="Y13:AC14"/>
    <mergeCell ref="AD13:AH14"/>
    <mergeCell ref="AI13:AM14"/>
    <mergeCell ref="AN13:AQ14"/>
    <mergeCell ref="A13:B14"/>
    <mergeCell ref="A1:J1"/>
    <mergeCell ref="K1:O1"/>
    <mergeCell ref="C13:E14"/>
    <mergeCell ref="F13:P14"/>
    <mergeCell ref="A2:J2"/>
    <mergeCell ref="A4:B8"/>
    <mergeCell ref="C4:D8"/>
    <mergeCell ref="Q13:S14"/>
    <mergeCell ref="E4:J4"/>
    <mergeCell ref="G5:J5"/>
    <mergeCell ref="G6:J6"/>
    <mergeCell ref="G7:J7"/>
    <mergeCell ref="G8:J8"/>
    <mergeCell ref="G9:J9"/>
    <mergeCell ref="G10:J10"/>
    <mergeCell ref="G11:J11"/>
  </mergeCells>
  <dataValidations count="1">
    <dataValidation allowBlank="1" showInputMessage="1" showErrorMessage="1" error="Escriba un texto " promptTitle="Cualquier contenido" sqref="E15 E3:E12" xr:uid="{AB2F453D-9BA8-4F99-93AD-20B9F2FA7BA6}"/>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9E76F605-6537-463A-8FDD-F1BFB46BF568}">
          <x14:formula1>
            <xm:f>Listas!$A$2:$A$4</xm:f>
          </x14:formula1>
          <xm:sqref>E1 E13:E14 E17:E1048576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A4"/>
  <sheetViews>
    <sheetView workbookViewId="0"/>
  </sheetViews>
  <sheetFormatPr defaultColWidth="11.42578125" defaultRowHeight="15"/>
  <cols>
    <col min="1" max="1" width="34.5703125" bestFit="1" customWidth="1"/>
  </cols>
  <sheetData>
    <row r="1" spans="1:1">
      <c r="A1" t="s">
        <v>34</v>
      </c>
    </row>
    <row r="2" spans="1:1">
      <c r="A2" t="s">
        <v>56</v>
      </c>
    </row>
    <row r="3" spans="1:1">
      <c r="A3" t="s">
        <v>172</v>
      </c>
    </row>
    <row r="4" spans="1:1">
      <c r="A4" t="s">
        <v>107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9" ma:contentTypeDescription="Crear nuevo documento." ma:contentTypeScope="" ma:versionID="cf7f30f7140e17c94d377d6e3151e84d">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0d0d08e0558f5f74c02ec14063961090"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1186DA-F4B7-4656-B5D2-5E9EC04EFCDA}"/>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2025-01-24T22:28:17Z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