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07.GERENCIA TIC/"/>
    </mc:Choice>
  </mc:AlternateContent>
  <xr:revisionPtr revIDLastSave="337" documentId="8_{29E791C6-DC30-4A0E-9AAE-1A49250BD080}" xr6:coauthVersionLast="47" xr6:coauthVersionMax="47" xr10:uidLastSave="{85865327-D2EF-412D-8E10-A2602CF6A948}"/>
  <bookViews>
    <workbookView xWindow="-120" yWindow="-120" windowWidth="29040" windowHeight="15840" xr2:uid="{82425007-B10C-4B30-B14E-E133B79C6502}"/>
  </bookViews>
  <sheets>
    <sheet name="Hoja1" sheetId="1" r:id="rId1"/>
    <sheet name="Listas" sheetId="2" state="hidden" r:id="rId2"/>
  </sheets>
  <externalReferences>
    <externalReference r:id="rId3"/>
  </externalReferences>
  <definedNames>
    <definedName name="Tipos">[1]TABLA!$G$2:$G$4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2" i="1" l="1"/>
  <c r="AI15" i="1"/>
  <c r="AK24" i="1"/>
  <c r="AJ24" i="1"/>
  <c r="AK20" i="1"/>
  <c r="AO21" i="1"/>
  <c r="AF24" i="1"/>
  <c r="AD15" i="1"/>
  <c r="AP21" i="1" l="1"/>
  <c r="AO20" i="1"/>
  <c r="AO24" i="1"/>
  <c r="AI22" i="1"/>
  <c r="AI21" i="1"/>
  <c r="AK21" i="1" s="1"/>
  <c r="AI20" i="1"/>
  <c r="AD21" i="1"/>
  <c r="AF21" i="1" s="1"/>
  <c r="AF25" i="1" s="1"/>
  <c r="AO17" i="1"/>
  <c r="Y15" i="1"/>
  <c r="AA15" i="1" s="1"/>
  <c r="AO15" i="1"/>
  <c r="AA20" i="1"/>
  <c r="Y24" i="1"/>
  <c r="AA24" i="1" s="1"/>
  <c r="Y23" i="1"/>
  <c r="Y22" i="1"/>
  <c r="AA22" i="1" s="1"/>
  <c r="Y21" i="1"/>
  <c r="AA21" i="1" s="1"/>
  <c r="Y20" i="1"/>
  <c r="Y18" i="1"/>
  <c r="AA18" i="1" s="1"/>
  <c r="Y17" i="1"/>
  <c r="AA17" i="1" s="1"/>
  <c r="Y16" i="1"/>
  <c r="V19" i="1"/>
  <c r="AO18" i="1"/>
  <c r="V24" i="1"/>
  <c r="AP23" i="1"/>
  <c r="V23" i="1"/>
  <c r="AO22" i="1"/>
  <c r="AK25" i="1" l="1"/>
  <c r="AA19" i="1"/>
  <c r="AA26" i="1" s="1"/>
  <c r="AA25" i="1"/>
  <c r="AP20" i="1"/>
  <c r="AP22" i="1"/>
  <c r="AP24" i="1"/>
  <c r="V25" i="1"/>
  <c r="V26" i="1" s="1"/>
  <c r="O16" i="1"/>
  <c r="AP25" i="1" l="1"/>
  <c r="AN16" i="1"/>
  <c r="AP16" i="1" s="1"/>
  <c r="AI17" i="1"/>
  <c r="AK17" i="1" s="1"/>
  <c r="AD17" i="1"/>
  <c r="AF17" i="1" s="1"/>
  <c r="AN17" i="1"/>
  <c r="AP17" i="1" s="1"/>
  <c r="O15" i="1"/>
  <c r="AI18" i="1"/>
  <c r="AK18" i="1" s="1"/>
  <c r="AI16" i="1"/>
  <c r="AK16" i="1" s="1"/>
  <c r="AK15" i="1"/>
  <c r="AD18" i="1"/>
  <c r="AF18" i="1" s="1"/>
  <c r="AD16" i="1"/>
  <c r="AF15" i="1"/>
  <c r="AP15" i="1"/>
  <c r="AN18" i="1"/>
  <c r="AP18" i="1" s="1"/>
  <c r="AF19" i="1" l="1"/>
  <c r="AF26" i="1" s="1"/>
  <c r="AP19" i="1"/>
  <c r="AP26" i="1" s="1"/>
  <c r="AK19" i="1"/>
  <c r="AK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A14" authorId="0" shapeId="0" xr:uid="{1C1E3601-F30F-4DB9-A677-DE3A3DA27950}">
      <text>
        <r>
          <rPr>
            <b/>
            <sz val="9"/>
            <color indexed="81"/>
            <rFont val="Tahoma"/>
            <family val="2"/>
          </rPr>
          <t>Incluya el número del objetivo estratégico, de acuerdo con lo adoptado en el Plan Estratégico Institucional</t>
        </r>
      </text>
    </comment>
    <comment ref="B14" authorId="0" shapeId="0" xr:uid="{A538F3FC-46F2-420F-8C69-39717D291362}">
      <text>
        <r>
          <rPr>
            <b/>
            <sz val="9"/>
            <color indexed="81"/>
            <rFont val="Tahoma"/>
            <family val="2"/>
          </rPr>
          <t>Incluya el objetivo estratégico, de acuerdo con lo adoptado en el Plan Estratégico Institucional, al cual se asocia la meta</t>
        </r>
      </text>
    </comment>
    <comment ref="C14" authorId="0" shapeId="0" xr:uid="{3276DACC-13A4-4142-AEAC-722957CFD5D1}">
      <text>
        <r>
          <rPr>
            <b/>
            <sz val="9"/>
            <color indexed="81"/>
            <rFont val="Tahoma"/>
            <family val="2"/>
          </rPr>
          <t>Escriba el número de la meta, en orden consecutivo</t>
        </r>
      </text>
    </comment>
    <comment ref="D14" authorId="0" shapeId="0" xr:uid="{4D942FAA-AF8F-475F-9EBA-950E3A1C1BB5}">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0D6B460B-E455-4AC8-88EB-F4FE2A1D99DC}">
      <text>
        <r>
          <rPr>
            <b/>
            <sz val="9"/>
            <color indexed="81"/>
            <rFont val="Tahoma"/>
            <family val="2"/>
          </rPr>
          <t xml:space="preserve">Seleccione la opción que corresponda
</t>
        </r>
      </text>
    </comment>
    <comment ref="F14" authorId="0" shapeId="0" xr:uid="{33252951-C991-4BF3-B6F5-72D605B93738}">
      <text>
        <r>
          <rPr>
            <b/>
            <sz val="9"/>
            <color indexed="81"/>
            <rFont val="Tahoma"/>
            <family val="2"/>
          </rPr>
          <t>Indique un nombre corto que refleje lo que pretende medir. 
Ej. Porcentaje de giros acumulados</t>
        </r>
      </text>
    </comment>
    <comment ref="G14" authorId="0" shapeId="0" xr:uid="{FDF3ED19-9D64-4F63-B4B1-2694A606111E}">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6A449D04-D3BC-4A48-9D5E-75FE145CA0F8}">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3DC08574-1C08-4314-BF87-8FF77C13AC8B}">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4255CF3B-3E80-42B3-9B98-29813103063B}">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FB305C7C-2C38-46A1-9276-A5255C7EAF33}">
      <text>
        <r>
          <rPr>
            <b/>
            <sz val="9"/>
            <color indexed="81"/>
            <rFont val="Tahoma"/>
            <family val="2"/>
          </rPr>
          <t xml:space="preserve">Indique la magnitud programada para el trimestre. </t>
        </r>
      </text>
    </comment>
    <comment ref="L14" authorId="0" shapeId="0" xr:uid="{6D6FC39A-31B1-42F3-A8CA-11B2F39DC0E0}">
      <text>
        <r>
          <rPr>
            <b/>
            <sz val="9"/>
            <color indexed="81"/>
            <rFont val="Tahoma"/>
            <family val="2"/>
          </rPr>
          <t xml:space="preserve">Indique la magnitud programada para el trimestre. </t>
        </r>
      </text>
    </comment>
    <comment ref="M14" authorId="0" shapeId="0" xr:uid="{9083A1B3-6866-4ED1-8C9D-C5616F23D6B0}">
      <text>
        <r>
          <rPr>
            <b/>
            <sz val="9"/>
            <color indexed="81"/>
            <rFont val="Tahoma"/>
            <family val="2"/>
          </rPr>
          <t xml:space="preserve">Indique la magnitud programada para el trimestre. </t>
        </r>
      </text>
    </comment>
    <comment ref="N14" authorId="0" shapeId="0" xr:uid="{A705B08F-4360-46D0-B92A-2B5EBE0A85E7}">
      <text>
        <r>
          <rPr>
            <b/>
            <sz val="9"/>
            <color indexed="81"/>
            <rFont val="Tahoma"/>
            <family val="2"/>
          </rPr>
          <t xml:space="preserve">Indique la magnitud programada para el trimestre. </t>
        </r>
      </text>
    </comment>
    <comment ref="O14" authorId="0" shapeId="0" xr:uid="{87CF5DFC-83B4-4431-A22A-49908F291EDD}">
      <text>
        <r>
          <rPr>
            <b/>
            <sz val="9"/>
            <color indexed="81"/>
            <rFont val="Tahoma"/>
            <family val="2"/>
          </rPr>
          <t>Indique la programación total de la vigencia. 
Debe ser coherente con la meta.</t>
        </r>
      </text>
    </comment>
    <comment ref="P14" authorId="0" shapeId="0" xr:uid="{8A10ED84-F659-4078-BAF8-40E88037D055}">
      <text>
        <r>
          <rPr>
            <b/>
            <sz val="9"/>
            <color indexed="81"/>
            <rFont val="Tahoma"/>
            <family val="2"/>
          </rPr>
          <t xml:space="preserve">Indique el tipo de indicador: 
- Eficancia 
- Eficiencia 
- Efectividad </t>
        </r>
      </text>
    </comment>
    <comment ref="Q14" authorId="0" shapeId="0" xr:uid="{7F1B10C4-76AA-4080-AD0D-77A6057B5909}">
      <text>
        <r>
          <rPr>
            <b/>
            <sz val="9"/>
            <color indexed="81"/>
            <rFont val="Tahoma"/>
            <family val="2"/>
          </rPr>
          <t>Indique la evidencia a presentar del cumplimiento de la meta. Se debe redactar de forma concreta y coherente con la meta</t>
        </r>
      </text>
    </comment>
    <comment ref="R14" authorId="0" shapeId="0" xr:uid="{854252B2-3249-4AA1-A024-EDC61C7D89F0}">
      <text>
        <r>
          <rPr>
            <b/>
            <sz val="9"/>
            <color indexed="81"/>
            <rFont val="Tahoma"/>
            <family val="2"/>
          </rPr>
          <t>Indique la herramienta o aplicativo donde reposa la información que da origen al entregable o en el que es posible contrastar o verificar la información de ser necesario.</t>
        </r>
      </text>
    </comment>
    <comment ref="S14" authorId="0" shapeId="0" xr:uid="{9C9B2044-C1B6-44B9-B7B9-9FB236786E8A}">
      <text>
        <r>
          <rPr>
            <b/>
            <sz val="9"/>
            <color indexed="81"/>
            <rFont val="Tahoma"/>
            <family val="2"/>
          </rPr>
          <t>Indique el área y grupo de trabajo (si se tiene), responsable de cumplir o ejecutar la meta</t>
        </r>
      </text>
    </comment>
    <comment ref="T14" authorId="0" shapeId="0" xr:uid="{3B1AB772-9C51-411A-89FF-23FF6B154D19}">
      <text>
        <r>
          <rPr>
            <b/>
            <sz val="9"/>
            <color indexed="81"/>
            <rFont val="Tahoma"/>
            <family val="2"/>
          </rPr>
          <t>Indique la magnitud programada</t>
        </r>
      </text>
    </comment>
    <comment ref="U14" authorId="0" shapeId="0" xr:uid="{A41A8A88-258A-42EB-A710-18FB47896B9C}">
      <text>
        <r>
          <rPr>
            <b/>
            <sz val="9"/>
            <color indexed="81"/>
            <rFont val="Tahoma"/>
            <family val="2"/>
          </rPr>
          <t>Indique la magnitud ejecutada. Corresponde al resultado de medir el indicador de la meta</t>
        </r>
      </text>
    </comment>
    <comment ref="V14" authorId="0" shapeId="0" xr:uid="{8EEA5347-A0D4-489F-AD0F-7C62EE823B34}">
      <text>
        <r>
          <rPr>
            <b/>
            <sz val="9"/>
            <color indexed="81"/>
            <rFont val="Tahoma"/>
            <family val="2"/>
          </rPr>
          <t>Es el resultado porcentual de dividir lo ejecutado vs. lo programado. En caso de sobre ejecución, el resultado máximo es el 100%</t>
        </r>
      </text>
    </comment>
    <comment ref="W14" authorId="0" shapeId="0" xr:uid="{B2EF356C-06BB-478C-9B95-03A963DC4574}">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4" authorId="0" shapeId="0" xr:uid="{B7B63137-3C6A-4271-8C06-EE4661F937F6}">
      <text>
        <r>
          <rPr>
            <b/>
            <sz val="9"/>
            <color indexed="81"/>
            <rFont val="Tahoma"/>
            <family val="2"/>
          </rPr>
          <t xml:space="preserve">Indicar el nombre concreto de la evidencia aportada. </t>
        </r>
      </text>
    </comment>
    <comment ref="Y14" authorId="0" shapeId="0" xr:uid="{14F207DF-8DDA-4C2B-B0FD-3F9AC64C4ABF}">
      <text>
        <r>
          <rPr>
            <b/>
            <sz val="9"/>
            <color indexed="81"/>
            <rFont val="Tahoma"/>
            <family val="2"/>
          </rPr>
          <t>Indique la magnitud programada</t>
        </r>
      </text>
    </comment>
    <comment ref="Z14" authorId="0" shapeId="0" xr:uid="{ADAB2BDE-65AB-4B34-BD06-B9CEB647A93E}">
      <text>
        <r>
          <rPr>
            <b/>
            <sz val="9"/>
            <color indexed="81"/>
            <rFont val="Tahoma"/>
            <family val="2"/>
          </rPr>
          <t>Indique la magnitud ejecutada. Corresponde al resultado de medir el indicador de la meta</t>
        </r>
      </text>
    </comment>
    <comment ref="AA14" authorId="0" shapeId="0" xr:uid="{C94ACFAC-CCA5-4877-8056-23A808530F79}">
      <text>
        <r>
          <rPr>
            <b/>
            <sz val="9"/>
            <color indexed="81"/>
            <rFont val="Tahoma"/>
            <family val="2"/>
          </rPr>
          <t>Es el resultado porcentual de dividir lo ejecutado vs. lo programado. En caso de sobre ejecución, el resultado máximo es el 100%</t>
        </r>
      </text>
    </comment>
    <comment ref="AB14" authorId="0" shapeId="0" xr:uid="{8B1E0865-FC9A-4EC4-96C7-C8AFF1BFB7C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4" authorId="0" shapeId="0" xr:uid="{742B3B26-C640-48AF-A683-CE88A9CB5389}">
      <text>
        <r>
          <rPr>
            <b/>
            <sz val="9"/>
            <color indexed="81"/>
            <rFont val="Tahoma"/>
            <family val="2"/>
          </rPr>
          <t xml:space="preserve">Indicar el nombre concreto de la evidencia aportada. </t>
        </r>
      </text>
    </comment>
    <comment ref="AD14" authorId="0" shapeId="0" xr:uid="{284DA6A3-73C6-43CB-8243-A16D0F503933}">
      <text>
        <r>
          <rPr>
            <b/>
            <sz val="9"/>
            <color indexed="81"/>
            <rFont val="Tahoma"/>
            <family val="2"/>
          </rPr>
          <t>Indique la magnitud programada</t>
        </r>
      </text>
    </comment>
    <comment ref="AE14" authorId="0" shapeId="0" xr:uid="{1BFDD0F1-EB0D-4866-BB87-27AF6F217965}">
      <text>
        <r>
          <rPr>
            <b/>
            <sz val="9"/>
            <color indexed="81"/>
            <rFont val="Tahoma"/>
            <family val="2"/>
          </rPr>
          <t>Indique la magnitud ejecutada. Corresponde al resultado de medir el indicador de la meta</t>
        </r>
      </text>
    </comment>
    <comment ref="AF14" authorId="0" shapeId="0" xr:uid="{B005C4F3-1C33-41A5-8088-3D9F46E6BD9E}">
      <text>
        <r>
          <rPr>
            <b/>
            <sz val="9"/>
            <color indexed="81"/>
            <rFont val="Tahoma"/>
            <family val="2"/>
          </rPr>
          <t>Es el resultado porcentual de dividir lo ejecutado vs. lo programado. En caso de sobre ejecución, el resultado máximo es el 100%</t>
        </r>
      </text>
    </comment>
    <comment ref="AG14" authorId="0" shapeId="0" xr:uid="{EC5E5C66-68CE-46D1-A760-F73FE886BEBD}">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4" authorId="0" shapeId="0" xr:uid="{BCAC205D-F4E6-4940-B32D-42D8578E618A}">
      <text>
        <r>
          <rPr>
            <b/>
            <sz val="9"/>
            <color indexed="81"/>
            <rFont val="Tahoma"/>
            <family val="2"/>
          </rPr>
          <t xml:space="preserve">Indicar el nombre concreto de la evidencia aportada. </t>
        </r>
      </text>
    </comment>
    <comment ref="AI14" authorId="0" shapeId="0" xr:uid="{FABE0E4B-2877-488F-801F-6BE88CBC7563}">
      <text>
        <r>
          <rPr>
            <b/>
            <sz val="9"/>
            <color indexed="81"/>
            <rFont val="Tahoma"/>
            <family val="2"/>
          </rPr>
          <t>Indique la magnitud programada</t>
        </r>
      </text>
    </comment>
    <comment ref="AJ14" authorId="0" shapeId="0" xr:uid="{F96B5690-1B8A-4CD4-AA31-1BF554026842}">
      <text>
        <r>
          <rPr>
            <b/>
            <sz val="9"/>
            <color indexed="81"/>
            <rFont val="Tahoma"/>
            <family val="2"/>
          </rPr>
          <t>Indique la magnitud ejecutada. Corresponde al resultado de medir el indicador de la meta</t>
        </r>
      </text>
    </comment>
    <comment ref="AK14" authorId="0" shapeId="0" xr:uid="{630573D2-AEB4-4747-8406-5F047B59E081}">
      <text>
        <r>
          <rPr>
            <b/>
            <sz val="9"/>
            <color indexed="81"/>
            <rFont val="Tahoma"/>
            <family val="2"/>
          </rPr>
          <t>Es el resultado porcentual de dividir lo ejecutado vs. lo programado. En caso de sobre ejecución, el resultado máximo es el 100%</t>
        </r>
      </text>
    </comment>
    <comment ref="AL14" authorId="0" shapeId="0" xr:uid="{DE3E6793-69EC-4173-8927-C1FBC5F4F39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4" authorId="0" shapeId="0" xr:uid="{5B7C3786-AE53-4AB5-9C77-B6586D0E068F}">
      <text>
        <r>
          <rPr>
            <b/>
            <sz val="9"/>
            <color indexed="81"/>
            <rFont val="Tahoma"/>
            <family val="2"/>
          </rPr>
          <t xml:space="preserve">Indicar el nombre concreto de la evidencia aportada. </t>
        </r>
      </text>
    </comment>
    <comment ref="AN14" authorId="0" shapeId="0" xr:uid="{BC7AD60E-9E5E-43FF-8031-2F047921A9B5}">
      <text>
        <r>
          <rPr>
            <b/>
            <sz val="9"/>
            <color indexed="81"/>
            <rFont val="Tahoma"/>
            <family val="2"/>
          </rPr>
          <t>Indique la magnitud total programada para la vigencia</t>
        </r>
      </text>
    </comment>
    <comment ref="AO14" authorId="0" shapeId="0" xr:uid="{E3FFAB2D-EF37-4546-AFEA-C8ECBB8BCCCE}">
      <text>
        <r>
          <rPr>
            <b/>
            <sz val="9"/>
            <color indexed="81"/>
            <rFont val="Tahoma"/>
            <family val="2"/>
          </rPr>
          <t xml:space="preserve">Indique la magnitud ejecutada acumulada para la vigencia </t>
        </r>
      </text>
    </comment>
    <comment ref="AP14" authorId="0" shapeId="0" xr:uid="{80E5D4D0-BB5A-4874-BDC0-B50DAEC3A9AA}">
      <text>
        <r>
          <rPr>
            <b/>
            <sz val="9"/>
            <color indexed="81"/>
            <rFont val="Tahoma"/>
            <family val="2"/>
          </rPr>
          <t>Es el resultado porcentual de dividir lo ejecutado vs. lo programado. En caso de sobre ejecución, el resultado máximo es el 100%</t>
        </r>
      </text>
    </comment>
    <comment ref="AQ14" authorId="0" shapeId="0" xr:uid="{1B8810C1-89A9-45A0-9AB4-26C53106F860}">
      <text>
        <r>
          <rPr>
            <b/>
            <sz val="9"/>
            <color indexed="81"/>
            <rFont val="Tahoma"/>
            <family val="2"/>
          </rPr>
          <t>Es la descripción detallada de los avances y logros obtenidos con la ejecución de la meta acumulados para la vigencia</t>
        </r>
      </text>
    </comment>
  </commentList>
</comments>
</file>

<file path=xl/sharedStrings.xml><?xml version="1.0" encoding="utf-8"?>
<sst xmlns="http://schemas.openxmlformats.org/spreadsheetml/2006/main" count="318" uniqueCount="189">
  <si>
    <r>
      <rPr>
        <b/>
        <sz val="14"/>
        <color theme="1"/>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GERENCIA DE TIC</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</si>
  <si>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</si>
  <si>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</si>
  <si>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</si>
  <si>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Dirección de Tecnologías e Información</t>
  </si>
  <si>
    <t>CONTROL DE CAMBIOS</t>
  </si>
  <si>
    <t>VERSIÓN</t>
  </si>
  <si>
    <t>FECHA</t>
  </si>
  <si>
    <t>DESCRIPCIÓN DE LA MODIFICACIÓN</t>
  </si>
  <si>
    <t>30 de enero de 2024</t>
  </si>
  <si>
    <r>
      <t xml:space="preserve">Publicación del plan de gestión aprobado. Caso HOLA: </t>
    </r>
    <r>
      <rPr>
        <b/>
        <sz val="11"/>
        <color rgb="FF000000"/>
        <rFont val="Calibri Light"/>
        <family val="2"/>
      </rPr>
      <t>14425</t>
    </r>
  </si>
  <si>
    <t>03 de mayo de 2024</t>
  </si>
  <si>
    <t>Para el primer trimestre de la vigencia 2024, el Plan de Gestión del proceso Gerencia de TIC alcanzó un nivel de desempeño del 100% y del 20% acumulado para la vigencia.</t>
  </si>
  <si>
    <t>30 de julio de 2024</t>
  </si>
  <si>
    <t>Para el segundo trimestre de la vigencia 2024, el Plan de Gestión del proceso Gerencia de TIC alcanzó un nivel de desempeño del 81,20% y del 42,10% acumulado para la vigencia.</t>
  </si>
  <si>
    <t>30 de octubre de 2024</t>
  </si>
  <si>
    <t>Para el tercer trimestre de la vigencia 2024, el Plan de Gestión del proceso Gerencia de TIC alcanzó un nivel de desempeño del 100,00% y del 59,75% acumulado para la vigencia</t>
  </si>
  <si>
    <t>31 de enero de 2025</t>
  </si>
  <si>
    <t xml:space="preserve">Para el cuarto trimestre de la vigencia 2024, el Plan de Gestión del proceso Gerencia de TIC alcanzó un nivel de desempeño del 91.67% y del 96.78% acumulado para la vigencia </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</si>
  <si>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</si>
  <si>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</si>
  <si>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</si>
  <si>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</si>
  <si>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</si>
  <si>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</si>
  <si>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</si>
  <si>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</si>
  <si>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</si>
  <si>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</si>
  <si>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</si>
  <si>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</si>
  <si>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</si>
  <si>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</si>
  <si>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</si>
  <si>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</si>
  <si>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</si>
  <si>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</si>
  <si>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</si>
  <si>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</si>
  <si>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</si>
  <si>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</si>
  <si>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</si>
  <si>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</si>
  <si>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</si>
  <si>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</si>
  <si>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</si>
  <si>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</si>
  <si>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</si>
  <si>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</si>
  <si>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</si>
  <si>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</si>
  <si>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</si>
  <si>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Implementar estrategias de Gobierno Abierto y transparencia, haciendo uso de herramientas de las TIC para su divulgación, como parte del fortalecimiento de la relación entre la ciudadanía y el gobierno.</t>
  </si>
  <si>
    <t>Desarrollar el 100% de una estrategia de divulgación de las políticas de seguridad y privacidad de la información en la SDG</t>
  </si>
  <si>
    <t>Gestión</t>
  </si>
  <si>
    <t xml:space="preserve">Porcentaje de actividades ejecutadas de la estrategia de divulgación de las políticas de seguridad y privacidad de la información. </t>
  </si>
  <si>
    <t>(Actividades ejecutadas /actividades planeadas)*100</t>
  </si>
  <si>
    <t>Suma</t>
  </si>
  <si>
    <t>Porcentaje de avance de las actividades del modelo de seguridad y privacidad de la información</t>
  </si>
  <si>
    <t>Eficacia</t>
  </si>
  <si>
    <t xml:space="preserve">Informe de avance de la estrategia </t>
  </si>
  <si>
    <t>Modelo de Seguridad y Privacidad de la Información</t>
  </si>
  <si>
    <t>Se realizó la publicación mensual del boletín de seguridad y se impartió una sensibilización sobre las políticas de seguridad y privacidad de la información en la SDG</t>
  </si>
  <si>
    <t>•Se realizaron sesiones de sensibilización en seguridad informática a grupos de diferentes áreas y localidades.
•Publicación mensual del boletín de seguridad y se impartió una sensibilización sobre las políticas de seguridad y privacidad de la información en la SDG</t>
  </si>
  <si>
    <t>Informe de la meta 1</t>
  </si>
  <si>
    <t>Se realizaron sensibilizaciones de seguridad de la información, donde se trataron los conceptos de seguridad de la información, activos de información, riesgos de seguridad de la información, incidentes de seguridad de la información y también se les informo a los usuarios que pueden hacer minimizar los riesgos de seguridad de la información y así evitar posibles incidentes.
El 28 de octubre de 2024 se realizó ejercicio de phishing para los directivos y alcaldes locales, en donde 41 leyeron el mensaje, 9 eliminaron el mensaje, 5 lo reenviaron, 1 dio clic al link y proporcionó credenciales.
Se logró colocar el diligenciamiento de las matrices de activos y riesgo de seguridad como metas transversales en los planes de gestión para su evaluación.
Se participó en el reto de máxima velocidad de MinTIC, obteniendo el 2 y 3 lugar en los retos a nivel nacional y territorial.</t>
  </si>
  <si>
    <t>100% de cumplimiento de la meta programada en la vigencia 2024</t>
  </si>
  <si>
    <t xml:space="preserve"> Implementar un modelo de gestión de servicios de interoperabilidad. </t>
  </si>
  <si>
    <t xml:space="preserve">Un modelo de gestión implementado
 </t>
  </si>
  <si>
    <t xml:space="preserve">Número de modelos de gestión implementados    </t>
  </si>
  <si>
    <t xml:space="preserve">Número de servicios de interoperabilidad </t>
  </si>
  <si>
    <t xml:space="preserve">Modelo de  gestión de los servicios de interoperabilidad implementado </t>
  </si>
  <si>
    <t>Marco de interoperabilidad para Gobierno Digital</t>
  </si>
  <si>
    <t>No programada</t>
  </si>
  <si>
    <t>No programada para el trimestre.</t>
  </si>
  <si>
    <t xml:space="preserve">Meta no programada </t>
  </si>
  <si>
    <t>Meta no programada</t>
  </si>
  <si>
    <t xml:space="preserve">Meta no  programada </t>
  </si>
  <si>
    <t>Se estructuró un manual de interoperabilidad, el cual sera presentado a la OAP para iniciar el ciclo de aprovación del documento para ser incluido en el sistema Integrado de Calidad MATIZ, además, se estableción el artefacto para la gestión de proyectos y servicios de interoperabilidad, el cual se está actualizando para posteriormente incluirlo en el Sistema integrado de calidad.  Asi mismo, se creo la plantilla para establecer los contratos de los serviciso de interoperabilidad.
Por último, hay un equipo al interior de la DTI encargado de desarrollar este componente en los dominios semántico y técnico, además,  de liderar las iniciativas y proyectos, asi como tambien la gestión de la infraestructura tecnológica que soporta los servicios de intercambio de información.</t>
  </si>
  <si>
    <t>Documento Manual de interoperabilidad</t>
  </si>
  <si>
    <t>100% de cumplimiento de la meta programada en la vigencia 2025</t>
  </si>
  <si>
    <t>Garantizar el 96% de la disponibilidad de los servicios de la infraestructura TI (Procesamiento, almacenamiento, conectividad)</t>
  </si>
  <si>
    <t>Porcentaje de  de disponibilidad de los servicios de infraestructura TI</t>
  </si>
  <si>
    <t>Tiempo real de disponibilidad/tiempo disponibilidad programada</t>
  </si>
  <si>
    <t>96% (2023)</t>
  </si>
  <si>
    <t>Constante</t>
  </si>
  <si>
    <t>Porcentaje disponibilidad</t>
  </si>
  <si>
    <t>Informe mensual de disponibilidad</t>
  </si>
  <si>
    <t>Informes de seguimiento especilista redes y seguridad</t>
  </si>
  <si>
    <t xml:space="preserve">Durante el periodo se  realizó gestión y monitoreo a la Infraestructura tecnólogia institucional garantizandose el 96% de disponibilidad </t>
  </si>
  <si>
    <t>Informe de disponibilidad de infraestructura de TI</t>
  </si>
  <si>
    <t>Informe de la meta</t>
  </si>
  <si>
    <t>Durante el periodo se realizó la administración y monitoreo permanente a los recursos de infraestructura tecnológica garantizando la capacidad de la misma y la disponibilidad de los servicios tecnológicos institucionales.</t>
  </si>
  <si>
    <t>Informe mensual de monitoreo a la capacidad y disponibilidad  de la infraestructura tecnológica</t>
  </si>
  <si>
    <t>100% de cumplimiento de la meta programada en la vigencia 2026</t>
  </si>
  <si>
    <t>Mantener al 93%  el Acuerdo de Niveles de Servicio (ANS) en la solución de los requerimientos asignados a la Dirección de Tecnologías e Información mediante la Herramienta de Gestión de Servicios.</t>
  </si>
  <si>
    <t>Porcentaje  de cumplimiento de ANS</t>
  </si>
  <si>
    <t>(Número de solicitudes solucionadas dentro de los ANS /Número total de solicitudes recibidas en el mes</t>
  </si>
  <si>
    <t>93% (2023)</t>
  </si>
  <si>
    <t>Porcentaje de casos atendidos dentro de los ANS</t>
  </si>
  <si>
    <t>Informe mensual de cumplimiento de ANS</t>
  </si>
  <si>
    <t>Tablero de control de servicios de TI</t>
  </si>
  <si>
    <t>Durante el periodo se dio cumplimiento al 99.69% de los acuerdos de niveles de servicios, a los cuales se realiza seguimiento semanal a través de un tablero de control de los servicios de DTI, y se da cumplimiento a los acuerdo de Niveles de Servicio (ANS) en la solución de los requerimientos asignados a la
Dirección de Tecnologías e Información</t>
  </si>
  <si>
    <t>Informe de ANS trimestre 1-2024</t>
  </si>
  <si>
    <t>Durante el periodo se dio cumplimiento al 99.41% de los acuerdos de niveles de servicios, a los cuales se realiza seguimiento semanal a través de un tablero de control de los servicios de DTI, y se dió cumplimiento a los acuerdo de Niveles de Servicio (ANS) en la solución de los requerimientos asignados a la
Dirección de Tecnologías e Información</t>
  </si>
  <si>
    <t xml:space="preserve">Durante el periodo se realizó seguimiento permanente al cumplimiento de los acuerdos de niveles de servicios de atención y solución a los  requerimientos e incidentes recibidos tanto de nivel centrral como de las localidades a través de la mesa de servicios de TI garantizando el cumplimiento de los ANS.
Así mismo se realizó seguimiento al cumplimiento de ANS en contratos con otros proveedores tales como el contrato de conectividad y servicio de impresoras. </t>
  </si>
  <si>
    <t>Informe de ANS mesa de servicios de TI</t>
  </si>
  <si>
    <t>100% de cumplimiento de la meta programada en la vigencia 2027</t>
  </si>
  <si>
    <t>Total metas procesos (80%)</t>
  </si>
  <si>
    <t>Fortalecer la gestión institucional aumentando las capacidades de la entidad para la planeación, seguimiento y ejecución de sus metas y recursos, y la gestión del talento humano.</t>
  </si>
  <si>
    <t>T1</t>
  </si>
  <si>
    <t>Obtener una calificación semestral del 80% en la medición de desempeño ambiental, de acuerdo a los criterios establecidos para el Sistema de Gestión Ambiental</t>
  </si>
  <si>
    <t>Sostenibilidad del sistema de gestión</t>
  </si>
  <si>
    <t>Porcentaje de cumplimiento de los criterios ambientales</t>
  </si>
  <si>
    <t>Número de criterios ambientales cumplidos / Total de criterios ambientales establecidos * 100</t>
  </si>
  <si>
    <t>80% meta 2023</t>
  </si>
  <si>
    <t>Reporte ambiental Oficina Asesora de Planeación</t>
  </si>
  <si>
    <t>Herramienta Oficina Asesora de Planeación</t>
  </si>
  <si>
    <t>Aplicación de la meta: dependencias del proceso.
Reporte de la meta: Oficina Asesora de Planeación</t>
  </si>
  <si>
    <t>Dirección de Tecnologías e Información (Calificación 55%)
Consumo de papel: No se ha presentado reporte en el periodo.
Participación: participación de 5 personas en jornada de buenas prácticas para el cuidado del agua y de la energía y 6 personas para capacitación de cultura ambiental.
Semana ambiental: no participaron en las actividades de la semana ambiental.
Recepción campaña puesto a puesto: Se otorga a todas las dependencias un puntaje de 10 puntos como máximo por su excelente recepeción en las campañas y socializaciones realizadas puesto a puesto.</t>
  </si>
  <si>
    <t>Reporte meta ambiental de la OAP</t>
  </si>
  <si>
    <t xml:space="preserve">la dependencia dio cumplimiento a la meta establecida para el periodo </t>
  </si>
  <si>
    <t xml:space="preserve">Reporte meta ambiental del Equipo ambiental de la OAP </t>
  </si>
  <si>
    <t xml:space="preserve">86,25% de cumplimiento de la meta programada para la vigencia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</si>
  <si>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</si>
  <si>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</si>
  <si>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</si>
  <si>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</si>
  <si>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</si>
  <si>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</si>
  <si>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</si>
  <si>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la dependencia cumplio con lo programado para el periodo</t>
  </si>
  <si>
    <t xml:space="preserve">Tablero maesto de documentos </t>
  </si>
  <si>
    <t xml:space="preserve">la dependencia cumplio con la programacion esrablecida </t>
  </si>
  <si>
    <t xml:space="preserve">Listado maestro de documentos </t>
  </si>
  <si>
    <t xml:space="preserve">la dependencia no reporto documentos a la OAP conforme lo programado </t>
  </si>
  <si>
    <t xml:space="preserve">Listado maesto de documentos y cronograma de actualizacion documental </t>
  </si>
  <si>
    <t>50% de cumplimiento de la meta programada para la vigencia .</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</si>
  <si>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</si>
  <si>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</si>
  <si>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</si>
  <si>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</si>
  <si>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</si>
  <si>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t>
  </si>
  <si>
    <t>Líder del proceso</t>
  </si>
  <si>
    <t xml:space="preserve">La capacitacion fue realizada por la dependencia </t>
  </si>
  <si>
    <t xml:space="preserve">la dependencia  reporto la actividad programada  conforme lo programado </t>
  </si>
  <si>
    <t xml:space="preserve">Listado de asistencia y presentacion </t>
  </si>
  <si>
    <t>Brindar atención oportuna y de calidad a los diferentes sectores poblacionales, generando relaciones de confianza y respeto por la diferencia.</t>
  </si>
  <si>
    <t>T4</t>
  </si>
  <si>
    <t>Dar respuesta al 100% de los requerimientos ciudadanos asignados a las dependencias de nivel central  con corte a 31 de diciembre de 2023 registradas y tipificadas como Derechos de Petición en el aplicativo Bogotá te Escucha y gestor documental ORFEO.</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</si>
  <si>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</si>
  <si>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</si>
  <si>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</si>
  <si>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</si>
  <si>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</si>
  <si>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SGI</t>
  </si>
  <si>
    <t>Se atendió 1 requerimiento ciudadano asignado con corte a 31 de diciembre de 2023 tipificado como Derechos de Petición registrado en el aplicativo Bogotá te Escucha y gestor documental ORFEO, por parte de las dependencias de Nivel Central responsables de dar respuesta.</t>
  </si>
  <si>
    <t>Reporte de peticiones ciudadanas gestionadas  (con respuesta definitiva o traslado por competencia) Memorando  20244600114073</t>
  </si>
  <si>
    <t>Cumplimiento de la meta del 100%  con corte a 31 de diciembre de 2023 tipificado como Derechos de Petición registrado en el aplicativo Bogotá te Escucha y gestor documental ORFEO, por parte de las dependencias de Nivel Central responsables de dar respuesta.</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</si>
  <si>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</si>
  <si>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</si>
  <si>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</si>
  <si>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términos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</si>
  <si>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</si>
  <si>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</si>
  <si>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</si>
  <si>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Se gestionaron oportunamente 14 requerimientos  que se tipificaron como derecho de petición ciudadano en los aplicativos Bogotá Te Escucha y  ORFEO, asignados durante la vigencia 2024.</t>
  </si>
  <si>
    <t>Reporte de peticiones ciudadanas gestionadas (con respuesta definitiva o traslado por competencia) Memorando 20244600126503</t>
  </si>
  <si>
    <t>Se gestionaron oportunamente  requerimientos  que se tipificaron como derecho de petición ciudadano en los aplicativos Bogotá Te Escucha y  ORFEO, asignados durante la vigencia 2024.</t>
  </si>
  <si>
    <t xml:space="preserve">Según radicado No  20244600214423 de la Oficina de atencion a la ciudadania </t>
  </si>
  <si>
    <t xml:space="preserve">la dependencia dio respuesta a los requerimientos instaurados </t>
  </si>
  <si>
    <t>Según Radicado No. 20244600316223</t>
  </si>
  <si>
    <t xml:space="preserve">La dependencia dio respuesta a 1 requerimiento de los 3 insturados para el periodo </t>
  </si>
  <si>
    <t xml:space="preserve">Segun Radicado No. 20254600001173
Fecha: 03-01-2025 de la Oficina de atencion a la ciudadania </t>
  </si>
  <si>
    <t>El cumplimiento de la meta fue del 83,33% por parte de la dependencia que se tipificaron como derecho de petición ciudadano en los aplicativos Bogotá Te Escucha y  ORFEO, asignados durante la vigencia 2024.</t>
  </si>
  <si>
    <t>Total metas transversales (20%)</t>
  </si>
  <si>
    <t xml:space="preserve">Total plan de gestión </t>
  </si>
  <si>
    <t>Objetivo Estrategico</t>
  </si>
  <si>
    <t>Fomentar la gestión del conocimiento y la innovación para agilizar la comunicación con el ciudadano, la prestación de trámites y servicios, y garantizar la toma de decisiones con base en evidencia.</t>
  </si>
  <si>
    <t>Rutinaria</t>
  </si>
  <si>
    <t>Promover una ciudadanía activa y responsable, propiciando espacios de participación, formación y diálogo con mayor inteligencia colectiva y conciencia común, donde las nuevas ciudadanías se sientan vinculadas e identificadas con el Gobierno Distrital.</t>
  </si>
  <si>
    <t>Retadora (Mejora)</t>
  </si>
  <si>
    <t>Creciente</t>
  </si>
  <si>
    <t>Eficiencia</t>
  </si>
  <si>
    <t>Decreciente</t>
  </si>
  <si>
    <t>Efectividad</t>
  </si>
  <si>
    <t>Realizar acciones enfocadas al fortalecimiento de la gobernabilidad democrática local.</t>
  </si>
  <si>
    <t>Fortalecer las relaciones de confianza con las corporaciones político-administrativas de elección popular y con la región, facilitando la aprobación de iniciativas que permitan atender las demandas ciudadanas.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</si>
</sst>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_-;\-* #,##0_-;_-* &quot;-&quot;??_-;_-@_-"/>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b/>
      <sz val="14"/>
      <color theme="1"/>
      <name val="Calibri Light"/>
      <family val="2"/>
      <scheme val="major"/>
    </font>
    <font>
      <sz val="9"/>
      <color rgb="FF323130"/>
      <name val="Segoe UI"/>
      <family val="2"/>
    </font>
    <font>
      <sz val="10"/>
      <name val="Arial"/>
      <family val="2"/>
    </font>
    <font>
      <sz val="11"/>
      <color rgb="FF000000"/>
      <name val="Calibri Light"/>
      <family val="2"/>
    </font>
    <font>
      <b/>
      <sz val="11"/>
      <color rgb="FF000000"/>
      <name val="Calibri Light"/>
      <family val="2"/>
    </font>
    <font>
      <b/>
      <u/>
      <sz val="11"/>
      <color theme="1"/>
      <name val="Calibri Light"/>
      <family val="2"/>
      <scheme val="major"/>
    </font>
    <font>
      <sz val="11"/>
      <color rgb="FF000000"/>
      <name val="Calibri Light"/>
      <family val="2"/>
      <scheme val="major"/>
    </font>
    <font>
      <sz val="11"/>
      <name val="Calibri Light"/>
      <family val="2"/>
      <scheme val="major"/>
    </font>
    <font>
      <b/>
      <sz val="11"/>
      <color rgb="FF0070C0"/>
      <name val="Calibri Light"/>
      <family val="2"/>
      <scheme val="major"/>
    </font>
    <font>
      <b/>
      <sz val="9"/>
      <color indexed="81"/>
      <name val="Tahoma"/>
      <family val="2"/>
    </font>
    <font>
      <sz val="9"/>
      <color indexed="81"/>
      <name val="Tahoma"/>
      <family val="2"/>
    </font>
    <font>
      <sz val="11"/>
      <color theme="8" tint="-0.249977111117893"/>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9" fontId="3" fillId="0" borderId="0" applyFont="0" applyFill="0" applyBorder="0" applyAlignment="0" applyProtection="0"/>
    <xf numFmtId="0" fontId="7" fillId="0" borderId="0"/>
    <xf numFmtId="41" fontId="3" fillId="0" borderId="0" applyFont="0" applyFill="0" applyBorder="0" applyAlignment="0" applyProtection="0"/>
    <xf numFmtId="43" fontId="3" fillId="0" borderId="0" applyFont="0" applyFill="0" applyBorder="0" applyAlignment="0" applyProtection="0"/>
  </cellStyleXfs>
  <cellXfs count="156">
    <xf numFmtId="0" fontId="0" fillId="0" borderId="0" xfId="0"/>
    <xf numFmtId="0" fontId="1" fillId="0" borderId="0" xfId="0" applyFont="1" applyAlignment="1">
      <alignment wrapText="1"/>
    </xf>
    <xf numFmtId="0" fontId="2" fillId="3" borderId="1" xfId="0" applyFont="1" applyFill="1" applyBorder="1" applyAlignment="1">
      <alignment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top" wrapText="1"/>
    </xf>
    <xf numFmtId="0" fontId="2" fillId="2" borderId="1" xfId="0" applyFont="1" applyFill="1" applyBorder="1" applyAlignment="1">
      <alignment horizontal="center" vertical="center" wrapText="1"/>
    </xf>
    <xf numFmtId="0" fontId="6" fillId="0" borderId="0" xfId="0" applyFont="1"/>
    <xf numFmtId="0" fontId="0" fillId="3" borderId="1" xfId="0" applyFill="1" applyBorder="1" applyAlignment="1">
      <alignment horizontal="center" vertical="center" wrapText="1"/>
    </xf>
    <xf numFmtId="0" fontId="0" fillId="3" borderId="1" xfId="0" applyFill="1" applyBorder="1"/>
    <xf numFmtId="0" fontId="0" fillId="0" borderId="1" xfId="0" applyBorder="1"/>
    <xf numFmtId="0" fontId="1" fillId="0" borderId="1" xfId="0" applyFont="1" applyBorder="1" applyAlignment="1">
      <alignment horizontal="center" vertical="center" wrapText="1"/>
    </xf>
    <xf numFmtId="9" fontId="1" fillId="0" borderId="1" xfId="1" applyFont="1" applyBorder="1" applyAlignment="1">
      <alignment horizontal="center" vertical="top" wrapText="1"/>
    </xf>
    <xf numFmtId="9" fontId="1" fillId="0" borderId="1" xfId="1" applyFont="1" applyBorder="1" applyAlignment="1">
      <alignment horizontal="right" vertical="top"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0" borderId="1" xfId="0" applyFont="1" applyBorder="1" applyAlignment="1">
      <alignment horizontal="left" vertical="top" wrapText="1"/>
    </xf>
    <xf numFmtId="0" fontId="2" fillId="0" borderId="0" xfId="0" applyFont="1" applyAlignment="1">
      <alignment vertical="center" wrapText="1"/>
    </xf>
    <xf numFmtId="0" fontId="2" fillId="3" borderId="1" xfId="0" applyFont="1" applyFill="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1" fontId="1" fillId="9"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9" fontId="1" fillId="0" borderId="1" xfId="1" applyFont="1" applyBorder="1" applyAlignment="1">
      <alignment horizontal="center" vertical="center" wrapText="1"/>
    </xf>
    <xf numFmtId="0" fontId="2" fillId="4" borderId="1" xfId="0" applyFont="1" applyFill="1" applyBorder="1" applyAlignment="1">
      <alignment horizontal="center" vertical="center" wrapText="1"/>
    </xf>
    <xf numFmtId="9" fontId="1" fillId="9" borderId="1" xfId="1" applyFont="1" applyFill="1" applyBorder="1" applyAlignment="1">
      <alignment horizontal="center" vertical="center" wrapText="1"/>
    </xf>
    <xf numFmtId="9" fontId="11" fillId="0" borderId="10" xfId="0" applyNumberFormat="1" applyFont="1" applyBorder="1" applyAlignment="1">
      <alignment horizontal="center" vertical="center" wrapText="1"/>
    </xf>
    <xf numFmtId="0" fontId="1" fillId="9" borderId="1" xfId="0" applyFont="1" applyFill="1" applyBorder="1" applyAlignment="1">
      <alignment vertical="center" wrapText="1"/>
    </xf>
    <xf numFmtId="164" fontId="1" fillId="9" borderId="1" xfId="4"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9"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9" fontId="1" fillId="9" borderId="1" xfId="0" applyNumberFormat="1" applyFont="1" applyFill="1" applyBorder="1" applyAlignment="1">
      <alignment horizontal="center" vertical="center" wrapText="1"/>
    </xf>
    <xf numFmtId="0" fontId="1" fillId="3" borderId="1" xfId="0" applyFont="1" applyFill="1" applyBorder="1" applyAlignment="1">
      <alignment wrapText="1"/>
    </xf>
    <xf numFmtId="0" fontId="1" fillId="3" borderId="1" xfId="0" applyFont="1" applyFill="1" applyBorder="1" applyAlignment="1">
      <alignment horizontal="center" vertical="center" wrapText="1"/>
    </xf>
    <xf numFmtId="0" fontId="2" fillId="3" borderId="1" xfId="0" applyFont="1" applyFill="1" applyBorder="1"/>
    <xf numFmtId="9" fontId="2" fillId="3" borderId="1" xfId="1" applyFont="1" applyFill="1" applyBorder="1" applyAlignment="1">
      <alignment wrapText="1"/>
    </xf>
    <xf numFmtId="0" fontId="13" fillId="3" borderId="1" xfId="0" applyFont="1" applyFill="1" applyBorder="1" applyAlignment="1">
      <alignment wrapText="1"/>
    </xf>
    <xf numFmtId="9" fontId="13" fillId="3" borderId="1" xfId="0" applyNumberFormat="1" applyFont="1" applyFill="1" applyBorder="1" applyAlignment="1">
      <alignment wrapText="1"/>
    </xf>
    <xf numFmtId="0" fontId="1" fillId="2" borderId="1" xfId="0" applyFont="1" applyFill="1" applyBorder="1" applyAlignment="1">
      <alignment wrapText="1"/>
    </xf>
    <xf numFmtId="0" fontId="2" fillId="2" borderId="1" xfId="0" applyFont="1" applyFill="1" applyBorder="1" applyAlignment="1">
      <alignment wrapText="1"/>
    </xf>
    <xf numFmtId="9" fontId="1" fillId="2" borderId="1" xfId="1" applyFont="1" applyFill="1" applyBorder="1" applyAlignment="1">
      <alignment wrapText="1"/>
    </xf>
    <xf numFmtId="0" fontId="1" fillId="9" borderId="1" xfId="0" applyFont="1" applyFill="1" applyBorder="1" applyAlignment="1">
      <alignment horizontal="left" vertical="center" wrapText="1"/>
    </xf>
    <xf numFmtId="9" fontId="11" fillId="0" borderId="1" xfId="1" applyFont="1" applyBorder="1" applyAlignment="1">
      <alignment horizontal="center" vertical="center" wrapText="1"/>
    </xf>
    <xf numFmtId="9" fontId="12" fillId="9" borderId="1" xfId="1" applyFont="1" applyFill="1" applyBorder="1" applyAlignment="1">
      <alignment horizontal="center" vertical="center" wrapText="1"/>
    </xf>
    <xf numFmtId="1" fontId="1" fillId="0" borderId="1" xfId="1" applyNumberFormat="1"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9" fontId="2" fillId="3" borderId="1" xfId="1" applyFont="1" applyFill="1" applyBorder="1" applyAlignment="1">
      <alignment horizontal="center" wrapText="1"/>
    </xf>
    <xf numFmtId="9" fontId="13" fillId="3" borderId="1" xfId="0" applyNumberFormat="1" applyFont="1" applyFill="1" applyBorder="1" applyAlignment="1">
      <alignment horizontal="center" wrapText="1"/>
    </xf>
    <xf numFmtId="9" fontId="1" fillId="2" borderId="1" xfId="1" applyFont="1" applyFill="1" applyBorder="1" applyAlignment="1">
      <alignment horizontal="center" wrapText="1"/>
    </xf>
    <xf numFmtId="9" fontId="2" fillId="2" borderId="1" xfId="0" applyNumberFormat="1" applyFont="1" applyFill="1" applyBorder="1" applyAlignment="1">
      <alignment horizontal="center" wrapText="1"/>
    </xf>
    <xf numFmtId="10" fontId="2" fillId="3" borderId="1" xfId="1" applyNumberFormat="1" applyFont="1" applyFill="1" applyBorder="1" applyAlignment="1">
      <alignment horizont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left" vertical="center" wrapText="1"/>
    </xf>
    <xf numFmtId="165" fontId="4" fillId="0" borderId="1" xfId="1" applyNumberFormat="1" applyFont="1" applyBorder="1" applyAlignment="1">
      <alignment horizontal="center" vertical="center" wrapText="1"/>
    </xf>
    <xf numFmtId="10" fontId="4" fillId="0" borderId="1" xfId="1"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1" xfId="1" applyFont="1" applyBorder="1" applyAlignment="1">
      <alignment horizontal="center" vertical="center" wrapText="1"/>
    </xf>
    <xf numFmtId="165"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1" fontId="4" fillId="0" borderId="1" xfId="1" applyNumberFormat="1" applyFont="1" applyBorder="1" applyAlignment="1">
      <alignment horizontal="center" vertical="center" wrapText="1"/>
    </xf>
    <xf numFmtId="9" fontId="4" fillId="0" borderId="1" xfId="1" applyFont="1" applyBorder="1" applyAlignment="1">
      <alignment horizontal="justify" vertical="center" wrapText="1"/>
    </xf>
    <xf numFmtId="10" fontId="4" fillId="0" borderId="1" xfId="1" applyNumberFormat="1" applyFont="1" applyBorder="1" applyAlignment="1">
      <alignment horizontal="justify" vertical="center" wrapText="1"/>
    </xf>
    <xf numFmtId="9" fontId="12" fillId="0" borderId="1" xfId="1" applyFont="1" applyBorder="1" applyAlignment="1">
      <alignment horizontal="justify" vertical="center" wrapText="1"/>
    </xf>
    <xf numFmtId="10" fontId="2" fillId="2" borderId="1" xfId="0" applyNumberFormat="1" applyFont="1" applyFill="1" applyBorder="1" applyAlignment="1">
      <alignment horizontal="center" wrapText="1"/>
    </xf>
    <xf numFmtId="10" fontId="2" fillId="3" borderId="1" xfId="0" applyNumberFormat="1" applyFont="1" applyFill="1" applyBorder="1" applyAlignment="1">
      <alignment wrapText="1"/>
    </xf>
    <xf numFmtId="165" fontId="1" fillId="0" borderId="1" xfId="1"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0" fontId="2" fillId="3" borderId="1" xfId="1" applyNumberFormat="1" applyFont="1" applyFill="1" applyBorder="1" applyAlignment="1">
      <alignment wrapText="1"/>
    </xf>
    <xf numFmtId="9" fontId="1" fillId="0" borderId="1" xfId="1" applyFont="1" applyBorder="1" applyAlignment="1">
      <alignment horizontal="left" vertical="center" wrapText="1"/>
    </xf>
    <xf numFmtId="10" fontId="1" fillId="0" borderId="1" xfId="1" applyNumberFormat="1" applyFont="1" applyBorder="1" applyAlignment="1">
      <alignment horizontal="center" vertical="center" wrapText="1"/>
    </xf>
    <xf numFmtId="9" fontId="12" fillId="9" borderId="1" xfId="1" applyFont="1" applyFill="1" applyBorder="1" applyAlignment="1">
      <alignment horizontal="left" vertical="center" wrapText="1"/>
    </xf>
    <xf numFmtId="0" fontId="1" fillId="0" borderId="1" xfId="0" applyFont="1" applyBorder="1" applyAlignment="1">
      <alignment horizontal="left" vertical="center" wrapText="1"/>
    </xf>
    <xf numFmtId="10" fontId="2" fillId="9" borderId="1" xfId="1" applyNumberFormat="1" applyFont="1" applyFill="1" applyBorder="1" applyAlignment="1">
      <alignment horizontal="center" wrapText="1"/>
    </xf>
    <xf numFmtId="10" fontId="2" fillId="9" borderId="1" xfId="0" applyNumberFormat="1" applyFont="1" applyFill="1" applyBorder="1" applyAlignment="1">
      <alignment horizontal="center" wrapText="1"/>
    </xf>
    <xf numFmtId="0" fontId="16" fillId="0" borderId="0" xfId="0" applyFont="1" applyAlignment="1">
      <alignment horizontal="center" vertical="center" wrapText="1"/>
    </xf>
    <xf numFmtId="1" fontId="4" fillId="9" borderId="1" xfId="0" applyNumberFormat="1" applyFont="1" applyFill="1" applyBorder="1" applyAlignment="1">
      <alignment horizontal="left" vertical="center" wrapText="1"/>
    </xf>
    <xf numFmtId="0" fontId="2" fillId="3" borderId="0" xfId="0" applyFont="1" applyFill="1" applyAlignment="1">
      <alignment horizontal="center" vertical="center" wrapText="1"/>
    </xf>
    <xf numFmtId="0" fontId="1" fillId="0" borderId="0" xfId="0" applyFont="1" applyAlignment="1">
      <alignment horizontal="left" vertical="center" wrapText="1"/>
    </xf>
    <xf numFmtId="9" fontId="1" fillId="0" borderId="1" xfId="1" applyFont="1" applyBorder="1" applyAlignment="1">
      <alignment horizontal="left" vertical="top" wrapText="1"/>
    </xf>
    <xf numFmtId="165" fontId="1" fillId="0" borderId="1" xfId="1" applyNumberFormat="1" applyFont="1" applyBorder="1" applyAlignment="1">
      <alignment horizontal="right" vertical="top" wrapText="1"/>
    </xf>
    <xf numFmtId="165" fontId="1" fillId="0" borderId="1" xfId="0" applyNumberFormat="1" applyFont="1" applyBorder="1" applyAlignment="1">
      <alignment horizontal="right" vertical="top" wrapText="1"/>
    </xf>
    <xf numFmtId="10" fontId="1" fillId="0" borderId="1" xfId="1" applyNumberFormat="1" applyFont="1" applyBorder="1" applyAlignment="1">
      <alignment horizontal="center" vertical="top" wrapText="1"/>
    </xf>
    <xf numFmtId="10" fontId="2" fillId="2" borderId="1" xfId="0" applyNumberFormat="1" applyFont="1" applyFill="1" applyBorder="1" applyAlignment="1">
      <alignment wrapText="1"/>
    </xf>
    <xf numFmtId="9" fontId="2" fillId="3" borderId="1" xfId="1" applyFont="1" applyFill="1" applyBorder="1" applyAlignment="1">
      <alignment horizontal="left" wrapText="1"/>
    </xf>
    <xf numFmtId="9" fontId="4" fillId="0" borderId="1" xfId="0" applyNumberFormat="1" applyFont="1" applyBorder="1" applyAlignment="1">
      <alignment horizontal="left" vertical="center" wrapText="1"/>
    </xf>
    <xf numFmtId="10" fontId="4" fillId="0" borderId="1" xfId="1" applyNumberFormat="1" applyFont="1" applyBorder="1" applyAlignment="1">
      <alignment horizontal="left" vertical="center" wrapText="1"/>
    </xf>
    <xf numFmtId="10" fontId="4" fillId="0" borderId="0" xfId="1" applyNumberFormat="1" applyFont="1" applyAlignment="1">
      <alignment horizontal="center" vertical="center" wrapText="1"/>
    </xf>
    <xf numFmtId="1" fontId="1" fillId="0" borderId="1" xfId="1" applyNumberFormat="1" applyFont="1" applyBorder="1" applyAlignment="1">
      <alignment horizontal="left" vertical="center" wrapText="1"/>
    </xf>
    <xf numFmtId="9" fontId="1"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wrapText="1"/>
    </xf>
    <xf numFmtId="0" fontId="8"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1" fillId="9" borderId="1" xfId="0" applyFont="1" applyFill="1" applyBorder="1" applyAlignment="1">
      <alignment horizontal="left" vertical="top" wrapText="1"/>
    </xf>
    <xf numFmtId="0" fontId="2" fillId="8" borderId="8"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9" borderId="1" xfId="0" applyFont="1" applyFill="1" applyBorder="1" applyAlignment="1">
      <alignment horizontal="left" vertical="center" wrapText="1"/>
    </xf>
    <xf numFmtId="9" fontId="12" fillId="9" borderId="1" xfId="0" applyNumberFormat="1" applyFont="1" applyFill="1" applyBorder="1" applyAlignment="1">
      <alignment horizontal="left" vertical="center" wrapText="1"/>
    </xf>
  </cellXfs>
  <cellStyles count="5">
    <cellStyle name="Millares" xfId="4" builtinId="3"/>
    <cellStyle name="Millares [0] 2" xfId="3" xr:uid="{FE894D4F-6071-45CE-99A4-4C500BBDB9EE}"/>
    <cellStyle name="Normal" xfId="0" builtinId="0"/>
    <cellStyle name="Normal 2" xfId="2" xr:uid="{1DD588C5-645B-466E-8F2B-05C0F9A9B7A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149678</xdr:colOff>
      <xdr:row>0</xdr:row>
      <xdr:rowOff>87086</xdr:rowOff>
    </xdr:from>
    <xdr:to>
      <xdr:col>1</xdr:col>
      <xdr:colOff>1961778</xdr:colOff>
      <xdr:row>0</xdr:row>
      <xdr:rowOff>810986</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678" y="87086"/>
          <a:ext cx="2272022"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Q26"/>
  <sheetViews>
    <sheetView tabSelected="1" topLeftCell="AJ21" zoomScale="80" zoomScaleNormal="80" workbookViewId="0">
      <selection activeCell="AR24" sqref="AR24"/>
    </sheetView>
  </sheetViews>
  <sheetFormatPr defaultColWidth="10.85546875" defaultRowHeight="15"/>
  <cols>
    <col min="1" max="1" width="7" style="1" customWidth="1"/>
    <col min="2" max="2" width="36.42578125" style="1" customWidth="1"/>
    <col min="3" max="3" width="9.140625" style="1" customWidth="1"/>
    <col min="4" max="4" width="44.28515625" style="1" bestFit="1" customWidth="1"/>
    <col min="5" max="5" width="16.7109375" style="1" customWidth="1"/>
    <col min="6" max="6" width="22" style="1" customWidth="1"/>
    <col min="7" max="7" width="23.5703125" style="1" customWidth="1"/>
    <col min="8" max="8" width="8.140625" style="1" customWidth="1"/>
    <col min="9" max="9" width="18.42578125" style="1" customWidth="1"/>
    <col min="10" max="10" width="19.7109375" style="1" customWidth="1"/>
    <col min="11" max="14" width="7.28515625" style="1" customWidth="1"/>
    <col min="15" max="15" width="19.7109375" style="1" customWidth="1"/>
    <col min="16" max="18" width="17.85546875" style="1" customWidth="1"/>
    <col min="19" max="19" width="22.85546875" style="1" customWidth="1"/>
    <col min="20" max="20" width="17" style="52" hidden="1" customWidth="1"/>
    <col min="21" max="21" width="19.140625" style="52" hidden="1" customWidth="1"/>
    <col min="22" max="22" width="16.5703125" style="52" hidden="1" customWidth="1"/>
    <col min="23" max="23" width="38.5703125" style="1" hidden="1" customWidth="1"/>
    <col min="24" max="24" width="22.5703125" style="1" hidden="1" customWidth="1"/>
    <col min="25" max="27" width="16.5703125" style="1" hidden="1" customWidth="1"/>
    <col min="28" max="28" width="39.28515625" style="1" hidden="1" customWidth="1"/>
    <col min="29" max="29" width="22.85546875" style="1" hidden="1" customWidth="1"/>
    <col min="30" max="30" width="21.28515625" style="1" hidden="1" customWidth="1"/>
    <col min="31" max="32" width="16.5703125" style="1" hidden="1" customWidth="1"/>
    <col min="33" max="33" width="40.42578125" style="1" hidden="1" customWidth="1"/>
    <col min="34" max="34" width="21.42578125" style="1" hidden="1" customWidth="1"/>
    <col min="35" max="35" width="18.85546875" style="1" customWidth="1"/>
    <col min="36" max="37" width="16.5703125" style="1" customWidth="1"/>
    <col min="38" max="38" width="29.28515625" style="1" customWidth="1"/>
    <col min="39" max="39" width="21" style="1" customWidth="1"/>
    <col min="40" max="40" width="19.5703125" style="52" customWidth="1"/>
    <col min="41" max="41" width="16.5703125" style="52" customWidth="1"/>
    <col min="42" max="42" width="21.5703125" style="52" customWidth="1"/>
    <col min="43" max="43" width="40.7109375" style="1" customWidth="1"/>
    <col min="44" max="16384" width="10.85546875" style="1"/>
  </cols>
  <sheetData>
    <row r="1" spans="1:43" ht="70.5" customHeight="1">
      <c r="A1" s="107" t="s">
        <v>0</v>
      </c>
      <c r="B1" s="108"/>
      <c r="C1" s="108"/>
      <c r="D1" s="108"/>
      <c r="E1" s="108"/>
      <c r="F1" s="108"/>
      <c r="G1" s="108"/>
      <c r="H1" s="108"/>
      <c r="I1" s="108"/>
      <c r="J1" s="108"/>
      <c r="K1" s="123" t="s">
        <v>1</v>
      </c>
      <c r="L1" s="123"/>
      <c r="M1" s="123"/>
      <c r="N1" s="123"/>
      <c r="O1" s="123"/>
    </row>
    <row r="2" spans="1:43" s="5" customFormat="1" ht="23.45" customHeight="1">
      <c r="A2" s="121" t="s">
        <v>2</v>
      </c>
      <c r="B2" s="122"/>
      <c r="C2" s="122"/>
      <c r="D2" s="122"/>
      <c r="E2" s="122"/>
      <c r="F2" s="122"/>
      <c r="G2" s="122"/>
      <c r="H2" s="122"/>
      <c r="I2" s="122"/>
      <c r="J2" s="122"/>
      <c r="K2" s="19"/>
      <c r="L2" s="19"/>
      <c r="M2" s="19"/>
      <c r="N2" s="19"/>
      <c r="O2" s="19"/>
      <c r="T2" s="53"/>
      <c r="U2" s="53"/>
      <c r="V2" s="53"/>
      <c r="AN2" s="53"/>
      <c r="AO2" s="53"/>
      <c r="AP2" s="53"/>
    </row>
    <row r="3" spans="1:43">
      <c r="D3" s="8"/>
    </row>
    <row r="4" spans="1:43" ht="29.1" customHeight="1">
      <c r="A4" s="112" t="s">
        <v>3</v>
      </c>
      <c r="B4" s="113"/>
      <c r="C4" s="114"/>
      <c r="D4" s="109" t="s">
        <v>4</v>
      </c>
      <c r="E4" s="100" t="s">
        <v>5</v>
      </c>
      <c r="F4" s="100"/>
      <c r="G4" s="100"/>
      <c r="H4" s="100"/>
      <c r="I4" s="100"/>
      <c r="J4" s="100"/>
    </row>
    <row r="5" spans="1:43">
      <c r="A5" s="115"/>
      <c r="B5" s="116"/>
      <c r="C5" s="117"/>
      <c r="D5" s="110"/>
      <c r="E5" s="2" t="s">
        <v>6</v>
      </c>
      <c r="F5" s="20" t="s">
        <v>7</v>
      </c>
      <c r="G5" s="102" t="s">
        <v>8</v>
      </c>
      <c r="H5" s="102"/>
      <c r="I5" s="102"/>
      <c r="J5" s="102"/>
    </row>
    <row r="6" spans="1:43">
      <c r="A6" s="115"/>
      <c r="B6" s="116"/>
      <c r="C6" s="117"/>
      <c r="D6" s="110"/>
      <c r="E6" s="12">
        <v>1</v>
      </c>
      <c r="F6" s="12" t="s">
        <v>9</v>
      </c>
      <c r="G6" s="103" t="s">
        <v>10</v>
      </c>
      <c r="H6" s="104"/>
      <c r="I6" s="104"/>
      <c r="J6" s="104"/>
    </row>
    <row r="7" spans="1:43" ht="59.25" customHeight="1">
      <c r="A7" s="115"/>
      <c r="B7" s="116"/>
      <c r="C7" s="117"/>
      <c r="D7" s="110"/>
      <c r="E7" s="12">
        <v>2</v>
      </c>
      <c r="F7" s="12" t="s">
        <v>11</v>
      </c>
      <c r="G7" s="104" t="s">
        <v>12</v>
      </c>
      <c r="H7" s="104"/>
      <c r="I7" s="104"/>
      <c r="J7" s="104"/>
    </row>
    <row r="8" spans="1:43" ht="40.5" customHeight="1">
      <c r="A8" s="118"/>
      <c r="B8" s="119"/>
      <c r="C8" s="120"/>
      <c r="D8" s="111"/>
      <c r="E8" s="12">
        <v>3</v>
      </c>
      <c r="F8" s="12" t="s">
        <v>13</v>
      </c>
      <c r="G8" s="105" t="s">
        <v>14</v>
      </c>
      <c r="H8" s="105"/>
      <c r="I8" s="105"/>
      <c r="J8" s="105"/>
    </row>
    <row r="9" spans="1:43" ht="40.5" customHeight="1">
      <c r="A9" s="87"/>
      <c r="B9" s="87"/>
      <c r="C9" s="87"/>
      <c r="D9" s="88"/>
      <c r="E9" s="12">
        <v>4</v>
      </c>
      <c r="F9" s="12" t="s">
        <v>15</v>
      </c>
      <c r="G9" s="106" t="s">
        <v>16</v>
      </c>
      <c r="H9" s="106"/>
      <c r="I9" s="106"/>
      <c r="J9" s="106"/>
    </row>
    <row r="10" spans="1:43" ht="40.5" customHeight="1">
      <c r="A10" s="87"/>
      <c r="B10" s="87"/>
      <c r="C10" s="87"/>
      <c r="D10" s="88"/>
      <c r="E10" s="12">
        <v>5</v>
      </c>
      <c r="F10" s="12" t="s">
        <v>17</v>
      </c>
      <c r="G10" s="154" t="s">
        <v>18</v>
      </c>
      <c r="H10" s="154"/>
      <c r="I10" s="154"/>
      <c r="J10" s="154"/>
    </row>
    <row r="12" spans="1:43" ht="14.45" customHeight="1">
      <c r="A12" s="100" t="s">
        <v>19</v>
      </c>
      <c r="B12" s="100"/>
      <c r="C12" s="100" t="s">
        <v>20</v>
      </c>
      <c r="D12" s="100"/>
      <c r="E12" s="100"/>
      <c r="F12" s="101" t="s">
        <v>21</v>
      </c>
      <c r="G12" s="101"/>
      <c r="H12" s="101"/>
      <c r="I12" s="101"/>
      <c r="J12" s="101"/>
      <c r="K12" s="101"/>
      <c r="L12" s="101"/>
      <c r="M12" s="101"/>
      <c r="N12" s="101"/>
      <c r="O12" s="101"/>
      <c r="P12" s="101"/>
      <c r="Q12" s="100" t="s">
        <v>22</v>
      </c>
      <c r="R12" s="100"/>
      <c r="S12" s="100"/>
      <c r="T12" s="130" t="s">
        <v>23</v>
      </c>
      <c r="U12" s="131"/>
      <c r="V12" s="131"/>
      <c r="W12" s="131"/>
      <c r="X12" s="132"/>
      <c r="Y12" s="136" t="s">
        <v>24</v>
      </c>
      <c r="Z12" s="137"/>
      <c r="AA12" s="137"/>
      <c r="AB12" s="137"/>
      <c r="AC12" s="138"/>
      <c r="AD12" s="142" t="s">
        <v>25</v>
      </c>
      <c r="AE12" s="143"/>
      <c r="AF12" s="143"/>
      <c r="AG12" s="143"/>
      <c r="AH12" s="144"/>
      <c r="AI12" s="148" t="s">
        <v>26</v>
      </c>
      <c r="AJ12" s="149"/>
      <c r="AK12" s="149"/>
      <c r="AL12" s="149"/>
      <c r="AM12" s="150"/>
      <c r="AN12" s="124" t="s">
        <v>27</v>
      </c>
      <c r="AO12" s="125"/>
      <c r="AP12" s="125"/>
      <c r="AQ12" s="126"/>
    </row>
    <row r="13" spans="1:43" ht="14.45" customHeight="1">
      <c r="A13" s="100"/>
      <c r="B13" s="100"/>
      <c r="C13" s="100"/>
      <c r="D13" s="100"/>
      <c r="E13" s="100"/>
      <c r="F13" s="101"/>
      <c r="G13" s="101"/>
      <c r="H13" s="101"/>
      <c r="I13" s="101"/>
      <c r="J13" s="101"/>
      <c r="K13" s="101"/>
      <c r="L13" s="101"/>
      <c r="M13" s="101"/>
      <c r="N13" s="101"/>
      <c r="O13" s="101"/>
      <c r="P13" s="101"/>
      <c r="Q13" s="100"/>
      <c r="R13" s="100"/>
      <c r="S13" s="100"/>
      <c r="T13" s="133"/>
      <c r="U13" s="134"/>
      <c r="V13" s="134"/>
      <c r="W13" s="134"/>
      <c r="X13" s="135"/>
      <c r="Y13" s="139"/>
      <c r="Z13" s="140"/>
      <c r="AA13" s="140"/>
      <c r="AB13" s="140"/>
      <c r="AC13" s="141"/>
      <c r="AD13" s="145"/>
      <c r="AE13" s="146"/>
      <c r="AF13" s="146"/>
      <c r="AG13" s="146"/>
      <c r="AH13" s="147"/>
      <c r="AI13" s="151"/>
      <c r="AJ13" s="152"/>
      <c r="AK13" s="152"/>
      <c r="AL13" s="152"/>
      <c r="AM13" s="153"/>
      <c r="AN13" s="127"/>
      <c r="AO13" s="128"/>
      <c r="AP13" s="128"/>
      <c r="AQ13" s="129"/>
    </row>
    <row r="14" spans="1:43" ht="45">
      <c r="A14" s="3" t="s">
        <v>28</v>
      </c>
      <c r="B14" s="3" t="s">
        <v>29</v>
      </c>
      <c r="C14" s="3" t="s">
        <v>30</v>
      </c>
      <c r="D14" s="3" t="s">
        <v>31</v>
      </c>
      <c r="E14" s="3" t="s">
        <v>32</v>
      </c>
      <c r="F14" s="7" t="s">
        <v>33</v>
      </c>
      <c r="G14" s="7" t="s">
        <v>34</v>
      </c>
      <c r="H14" s="7" t="s">
        <v>35</v>
      </c>
      <c r="I14" s="7" t="s">
        <v>36</v>
      </c>
      <c r="J14" s="7" t="s">
        <v>37</v>
      </c>
      <c r="K14" s="7" t="s">
        <v>38</v>
      </c>
      <c r="L14" s="7" t="s">
        <v>39</v>
      </c>
      <c r="M14" s="7" t="s">
        <v>40</v>
      </c>
      <c r="N14" s="7" t="s">
        <v>41</v>
      </c>
      <c r="O14" s="7" t="s">
        <v>42</v>
      </c>
      <c r="P14" s="7" t="s">
        <v>43</v>
      </c>
      <c r="Q14" s="3" t="s">
        <v>44</v>
      </c>
      <c r="R14" s="3" t="s">
        <v>45</v>
      </c>
      <c r="S14" s="3" t="s">
        <v>46</v>
      </c>
      <c r="T14" s="30" t="s">
        <v>47</v>
      </c>
      <c r="U14" s="30" t="s">
        <v>48</v>
      </c>
      <c r="V14" s="30" t="s">
        <v>49</v>
      </c>
      <c r="W14" s="30" t="s">
        <v>50</v>
      </c>
      <c r="X14" s="30" t="s">
        <v>51</v>
      </c>
      <c r="Y14" s="15" t="s">
        <v>47</v>
      </c>
      <c r="Z14" s="15" t="s">
        <v>48</v>
      </c>
      <c r="AA14" s="15" t="s">
        <v>49</v>
      </c>
      <c r="AB14" s="15" t="s">
        <v>50</v>
      </c>
      <c r="AC14" s="15" t="s">
        <v>51</v>
      </c>
      <c r="AD14" s="16" t="s">
        <v>47</v>
      </c>
      <c r="AE14" s="16" t="s">
        <v>48</v>
      </c>
      <c r="AF14" s="16" t="s">
        <v>49</v>
      </c>
      <c r="AG14" s="16" t="s">
        <v>50</v>
      </c>
      <c r="AH14" s="16" t="s">
        <v>51</v>
      </c>
      <c r="AI14" s="17" t="s">
        <v>47</v>
      </c>
      <c r="AJ14" s="17" t="s">
        <v>48</v>
      </c>
      <c r="AK14" s="17" t="s">
        <v>49</v>
      </c>
      <c r="AL14" s="17" t="s">
        <v>50</v>
      </c>
      <c r="AM14" s="17" t="s">
        <v>51</v>
      </c>
      <c r="AN14" s="4" t="s">
        <v>47</v>
      </c>
      <c r="AO14" s="4" t="s">
        <v>48</v>
      </c>
      <c r="AP14" s="4" t="s">
        <v>49</v>
      </c>
      <c r="AQ14" s="4" t="s">
        <v>50</v>
      </c>
    </row>
    <row r="15" spans="1:43" s="6" customFormat="1" ht="102.75" customHeight="1">
      <c r="A15" s="23">
        <v>3</v>
      </c>
      <c r="B15" s="24" t="s">
        <v>52</v>
      </c>
      <c r="C15" s="23">
        <v>1</v>
      </c>
      <c r="D15" s="48" t="s">
        <v>53</v>
      </c>
      <c r="E15" s="48" t="s">
        <v>54</v>
      </c>
      <c r="F15" s="48" t="s">
        <v>55</v>
      </c>
      <c r="G15" s="48" t="s">
        <v>56</v>
      </c>
      <c r="H15" s="25">
        <v>0</v>
      </c>
      <c r="I15" s="23" t="s">
        <v>57</v>
      </c>
      <c r="J15" s="23" t="s">
        <v>58</v>
      </c>
      <c r="K15" s="31">
        <v>0.25</v>
      </c>
      <c r="L15" s="31">
        <v>0.25</v>
      </c>
      <c r="M15" s="31">
        <v>0.25</v>
      </c>
      <c r="N15" s="31">
        <v>0.25</v>
      </c>
      <c r="O15" s="31">
        <f t="shared" ref="O15:O16" si="0">K15+L15+M15+N15</f>
        <v>1</v>
      </c>
      <c r="P15" s="23" t="s">
        <v>59</v>
      </c>
      <c r="Q15" s="48" t="s">
        <v>60</v>
      </c>
      <c r="R15" s="48" t="s">
        <v>61</v>
      </c>
      <c r="S15" s="33" t="s">
        <v>4</v>
      </c>
      <c r="T15" s="49">
        <v>0.25</v>
      </c>
      <c r="U15" s="49">
        <v>0.25</v>
      </c>
      <c r="V15" s="32">
        <v>1</v>
      </c>
      <c r="W15" s="73" t="s">
        <v>62</v>
      </c>
      <c r="X15" s="73" t="s">
        <v>60</v>
      </c>
      <c r="Y15" s="81">
        <f>L15</f>
        <v>0.25</v>
      </c>
      <c r="Z15" s="76">
        <v>0.25</v>
      </c>
      <c r="AA15" s="80">
        <f>IF(Z15/Y15&gt;100%,100%,Z15/Y15)</f>
        <v>1</v>
      </c>
      <c r="AB15" s="18" t="s">
        <v>63</v>
      </c>
      <c r="AC15" s="82" t="s">
        <v>64</v>
      </c>
      <c r="AD15" s="89">
        <f>M15</f>
        <v>0.25</v>
      </c>
      <c r="AE15" s="90">
        <v>0.25</v>
      </c>
      <c r="AF15" s="92">
        <f t="shared" ref="AF15" si="1">IF(AE15/AD15&gt;100%,100%,AE15/AD15)</f>
        <v>1</v>
      </c>
      <c r="AG15" s="18" t="s">
        <v>62</v>
      </c>
      <c r="AH15" s="18" t="s">
        <v>60</v>
      </c>
      <c r="AI15" s="155">
        <f>N15</f>
        <v>0.25</v>
      </c>
      <c r="AJ15" s="99">
        <v>0.25</v>
      </c>
      <c r="AK15" s="80">
        <f t="shared" ref="AK15:AK18" si="2">IF(AJ15/AI15&gt;100%,100%,AJ15/AI15)</f>
        <v>1</v>
      </c>
      <c r="AL15" s="18" t="s">
        <v>65</v>
      </c>
      <c r="AM15" s="82" t="s">
        <v>64</v>
      </c>
      <c r="AN15" s="50">
        <v>1</v>
      </c>
      <c r="AO15" s="77">
        <f>SUM(U15,Z15,AE15,AJ15)</f>
        <v>1</v>
      </c>
      <c r="AP15" s="80">
        <f t="shared" ref="AP15:AP24" si="3">IF(AO15/AN15&gt;100%,100%,AO15/AN15)</f>
        <v>1</v>
      </c>
      <c r="AQ15" s="73" t="s">
        <v>66</v>
      </c>
    </row>
    <row r="16" spans="1:43" s="6" customFormat="1" ht="409.6">
      <c r="A16" s="23">
        <v>3</v>
      </c>
      <c r="B16" s="24" t="s">
        <v>52</v>
      </c>
      <c r="C16" s="23">
        <v>2</v>
      </c>
      <c r="D16" s="33" t="s">
        <v>67</v>
      </c>
      <c r="E16" s="48" t="s">
        <v>54</v>
      </c>
      <c r="F16" s="48" t="s">
        <v>68</v>
      </c>
      <c r="G16" s="48" t="s">
        <v>69</v>
      </c>
      <c r="H16" s="25">
        <v>0</v>
      </c>
      <c r="I16" s="23" t="s">
        <v>57</v>
      </c>
      <c r="J16" s="23" t="s">
        <v>70</v>
      </c>
      <c r="K16" s="25">
        <v>0</v>
      </c>
      <c r="L16" s="25">
        <v>0</v>
      </c>
      <c r="M16" s="25">
        <v>0</v>
      </c>
      <c r="N16" s="34">
        <v>1</v>
      </c>
      <c r="O16" s="31">
        <f t="shared" si="0"/>
        <v>1</v>
      </c>
      <c r="P16" s="23" t="s">
        <v>59</v>
      </c>
      <c r="Q16" s="48" t="s">
        <v>71</v>
      </c>
      <c r="R16" s="48" t="s">
        <v>72</v>
      </c>
      <c r="S16" s="33" t="s">
        <v>4</v>
      </c>
      <c r="T16" s="35">
        <v>0</v>
      </c>
      <c r="U16" s="36">
        <v>0</v>
      </c>
      <c r="V16" s="37" t="s">
        <v>73</v>
      </c>
      <c r="W16" s="73" t="s">
        <v>74</v>
      </c>
      <c r="X16" s="73" t="s">
        <v>73</v>
      </c>
      <c r="Y16" s="79">
        <f>L16</f>
        <v>0</v>
      </c>
      <c r="Z16" s="12" t="s">
        <v>75</v>
      </c>
      <c r="AA16" s="80" t="s">
        <v>76</v>
      </c>
      <c r="AB16" s="12" t="s">
        <v>74</v>
      </c>
      <c r="AC16" s="82" t="s">
        <v>75</v>
      </c>
      <c r="AD16" s="89">
        <f>M16</f>
        <v>0</v>
      </c>
      <c r="AE16" s="14" t="s">
        <v>77</v>
      </c>
      <c r="AF16" s="13" t="s">
        <v>75</v>
      </c>
      <c r="AG16" s="18" t="s">
        <v>74</v>
      </c>
      <c r="AH16" s="18" t="s">
        <v>73</v>
      </c>
      <c r="AI16" s="98">
        <f>N16</f>
        <v>1</v>
      </c>
      <c r="AJ16" s="12">
        <v>1</v>
      </c>
      <c r="AK16" s="80">
        <f t="shared" si="2"/>
        <v>1</v>
      </c>
      <c r="AL16" s="18" t="s">
        <v>78</v>
      </c>
      <c r="AM16" s="82" t="s">
        <v>79</v>
      </c>
      <c r="AN16" s="51">
        <f>O16</f>
        <v>1</v>
      </c>
      <c r="AO16" s="51">
        <v>1</v>
      </c>
      <c r="AP16" s="80">
        <f t="shared" si="3"/>
        <v>1</v>
      </c>
      <c r="AQ16" s="73" t="s">
        <v>80</v>
      </c>
    </row>
    <row r="17" spans="1:43" s="6" customFormat="1" ht="133.5">
      <c r="A17" s="23">
        <v>3</v>
      </c>
      <c r="B17" s="24" t="s">
        <v>52</v>
      </c>
      <c r="C17" s="23">
        <v>3</v>
      </c>
      <c r="D17" s="48" t="s">
        <v>81</v>
      </c>
      <c r="E17" s="48" t="s">
        <v>54</v>
      </c>
      <c r="F17" s="48" t="s">
        <v>82</v>
      </c>
      <c r="G17" s="48" t="s">
        <v>83</v>
      </c>
      <c r="H17" s="25" t="s">
        <v>84</v>
      </c>
      <c r="I17" s="23" t="s">
        <v>85</v>
      </c>
      <c r="J17" s="23" t="s">
        <v>86</v>
      </c>
      <c r="K17" s="38">
        <v>0.96</v>
      </c>
      <c r="L17" s="31">
        <v>0.96</v>
      </c>
      <c r="M17" s="31">
        <v>0.96</v>
      </c>
      <c r="N17" s="31">
        <v>0.96</v>
      </c>
      <c r="O17" s="38">
        <v>0.96</v>
      </c>
      <c r="P17" s="23" t="s">
        <v>59</v>
      </c>
      <c r="Q17" s="48" t="s">
        <v>87</v>
      </c>
      <c r="R17" s="48" t="s">
        <v>88</v>
      </c>
      <c r="S17" s="33" t="s">
        <v>4</v>
      </c>
      <c r="T17" s="35">
        <v>0.96</v>
      </c>
      <c r="U17" s="36">
        <v>0.96</v>
      </c>
      <c r="V17" s="36">
        <v>1</v>
      </c>
      <c r="W17" s="73" t="s">
        <v>89</v>
      </c>
      <c r="X17" s="73" t="s">
        <v>90</v>
      </c>
      <c r="Y17" s="79">
        <f>L17</f>
        <v>0.96</v>
      </c>
      <c r="Z17" s="77">
        <v>0.96</v>
      </c>
      <c r="AA17" s="80">
        <f t="shared" ref="AA17:AA18" si="4">IF(Z17/Y17&gt;100%,100%,Z17/Y17)</f>
        <v>1</v>
      </c>
      <c r="AB17" s="18" t="s">
        <v>89</v>
      </c>
      <c r="AC17" s="82" t="s">
        <v>91</v>
      </c>
      <c r="AD17" s="89">
        <f>M17</f>
        <v>0.96</v>
      </c>
      <c r="AE17" s="91">
        <v>0.96</v>
      </c>
      <c r="AF17" s="92">
        <f t="shared" ref="AF17" si="5">IF(AE17/AD17&gt;100%,100%,AE17/AD17)</f>
        <v>1</v>
      </c>
      <c r="AG17" s="18" t="s">
        <v>89</v>
      </c>
      <c r="AH17" s="18" t="s">
        <v>90</v>
      </c>
      <c r="AI17" s="89">
        <f>N17</f>
        <v>0.96</v>
      </c>
      <c r="AJ17" s="99">
        <v>0.96</v>
      </c>
      <c r="AK17" s="92">
        <f t="shared" ref="AK17" si="6">IF(AJ17/AI17&gt;100%,100%,AJ17/AI17)</f>
        <v>1</v>
      </c>
      <c r="AL17" s="18" t="s">
        <v>92</v>
      </c>
      <c r="AM17" s="18" t="s">
        <v>93</v>
      </c>
      <c r="AN17" s="29">
        <f>O17</f>
        <v>0.96</v>
      </c>
      <c r="AO17" s="77">
        <f>AVERAGE(U17,Z17,AE17,AJ17)</f>
        <v>0.96</v>
      </c>
      <c r="AP17" s="80">
        <f t="shared" ref="AP17" si="7">IF(AO17/AN17&gt;100%,100%,AO17/AN17)</f>
        <v>1</v>
      </c>
      <c r="AQ17" s="73" t="s">
        <v>94</v>
      </c>
    </row>
    <row r="18" spans="1:43" s="6" customFormat="1" ht="175.5" customHeight="1">
      <c r="A18" s="23">
        <v>3</v>
      </c>
      <c r="B18" s="24" t="s">
        <v>52</v>
      </c>
      <c r="C18" s="23">
        <v>4</v>
      </c>
      <c r="D18" s="48" t="s">
        <v>95</v>
      </c>
      <c r="E18" s="48" t="s">
        <v>54</v>
      </c>
      <c r="F18" s="48" t="s">
        <v>96</v>
      </c>
      <c r="G18" s="48" t="s">
        <v>97</v>
      </c>
      <c r="H18" s="25" t="s">
        <v>98</v>
      </c>
      <c r="I18" s="23" t="s">
        <v>85</v>
      </c>
      <c r="J18" s="23" t="s">
        <v>99</v>
      </c>
      <c r="K18" s="38">
        <v>0.93</v>
      </c>
      <c r="L18" s="31">
        <v>0.93</v>
      </c>
      <c r="M18" s="31">
        <v>0.93</v>
      </c>
      <c r="N18" s="31">
        <v>0.93</v>
      </c>
      <c r="O18" s="38">
        <v>0.93</v>
      </c>
      <c r="P18" s="23" t="s">
        <v>59</v>
      </c>
      <c r="Q18" s="48" t="s">
        <v>100</v>
      </c>
      <c r="R18" s="48" t="s">
        <v>101</v>
      </c>
      <c r="S18" s="33" t="s">
        <v>4</v>
      </c>
      <c r="T18" s="35">
        <v>0.93</v>
      </c>
      <c r="U18" s="36">
        <v>0.93</v>
      </c>
      <c r="V18" s="36">
        <v>1</v>
      </c>
      <c r="W18" s="73" t="s">
        <v>102</v>
      </c>
      <c r="X18" s="73" t="s">
        <v>103</v>
      </c>
      <c r="Y18" s="79">
        <f>L18</f>
        <v>0.93</v>
      </c>
      <c r="Z18" s="77">
        <v>0.93</v>
      </c>
      <c r="AA18" s="80">
        <f t="shared" si="4"/>
        <v>1</v>
      </c>
      <c r="AB18" s="18" t="s">
        <v>104</v>
      </c>
      <c r="AC18" s="82" t="s">
        <v>91</v>
      </c>
      <c r="AD18" s="89">
        <f>M18</f>
        <v>0.93</v>
      </c>
      <c r="AE18" s="91">
        <v>0.93</v>
      </c>
      <c r="AF18" s="92">
        <f>IF(AE18/AD18&gt;100%,100%,AE18/AD18)</f>
        <v>1</v>
      </c>
      <c r="AG18" s="18" t="s">
        <v>102</v>
      </c>
      <c r="AH18" s="18" t="s">
        <v>103</v>
      </c>
      <c r="AI18" s="89">
        <f>N18</f>
        <v>0.93</v>
      </c>
      <c r="AJ18" s="99">
        <v>0.93</v>
      </c>
      <c r="AK18" s="92">
        <f t="shared" si="2"/>
        <v>1</v>
      </c>
      <c r="AL18" s="18" t="s">
        <v>105</v>
      </c>
      <c r="AM18" s="18" t="s">
        <v>106</v>
      </c>
      <c r="AN18" s="29">
        <f>O18</f>
        <v>0.93</v>
      </c>
      <c r="AO18" s="77">
        <f>AVERAGE(U18,Z18,AE18,AJ18)</f>
        <v>0.93</v>
      </c>
      <c r="AP18" s="80">
        <f t="shared" si="3"/>
        <v>1</v>
      </c>
      <c r="AQ18" s="73" t="s">
        <v>107</v>
      </c>
    </row>
    <row r="19" spans="1:43">
      <c r="A19" s="39"/>
      <c r="B19" s="39"/>
      <c r="C19" s="40"/>
      <c r="D19" s="41" t="s">
        <v>108</v>
      </c>
      <c r="E19" s="39"/>
      <c r="F19" s="39"/>
      <c r="G19" s="39"/>
      <c r="H19" s="39"/>
      <c r="I19" s="39"/>
      <c r="J19" s="39"/>
      <c r="K19" s="42"/>
      <c r="L19" s="42"/>
      <c r="M19" s="42"/>
      <c r="N19" s="42"/>
      <c r="O19" s="42"/>
      <c r="P19" s="39"/>
      <c r="Q19" s="39"/>
      <c r="R19" s="39"/>
      <c r="S19" s="39"/>
      <c r="T19" s="54"/>
      <c r="U19" s="54"/>
      <c r="V19" s="58">
        <f>AVERAGE(V15:V18)*80%</f>
        <v>0.8</v>
      </c>
      <c r="W19" s="39"/>
      <c r="X19" s="39"/>
      <c r="Y19" s="42"/>
      <c r="Z19" s="42"/>
      <c r="AA19" s="78">
        <f>AVERAGE(AA15:AA18)</f>
        <v>1</v>
      </c>
      <c r="AB19" s="39"/>
      <c r="AC19" s="39"/>
      <c r="AD19" s="42"/>
      <c r="AE19" s="42"/>
      <c r="AF19" s="78">
        <f>AVERAGE(AF15:AF18)*80%</f>
        <v>0.8</v>
      </c>
      <c r="AG19" s="39"/>
      <c r="AH19" s="39"/>
      <c r="AI19" s="94"/>
      <c r="AJ19" s="42"/>
      <c r="AK19" s="78">
        <f>AVERAGE(AK15:AK18)*80%</f>
        <v>0.8</v>
      </c>
      <c r="AL19" s="39"/>
      <c r="AM19" s="39"/>
      <c r="AN19" s="54"/>
      <c r="AO19" s="54"/>
      <c r="AP19" s="58">
        <f>AVERAGE(AP15:AP18)*80%</f>
        <v>0.8</v>
      </c>
      <c r="AQ19" s="39"/>
    </row>
    <row r="20" spans="1:43" s="22" customFormat="1" ht="117">
      <c r="A20" s="26">
        <v>7</v>
      </c>
      <c r="B20" s="27" t="s">
        <v>109</v>
      </c>
      <c r="C20" s="26" t="s">
        <v>110</v>
      </c>
      <c r="D20" s="28" t="s">
        <v>111</v>
      </c>
      <c r="E20" s="27" t="s">
        <v>112</v>
      </c>
      <c r="F20" s="27" t="s">
        <v>113</v>
      </c>
      <c r="G20" s="27" t="s">
        <v>114</v>
      </c>
      <c r="H20" s="59" t="s">
        <v>115</v>
      </c>
      <c r="I20" s="28" t="s">
        <v>85</v>
      </c>
      <c r="J20" s="27" t="s">
        <v>113</v>
      </c>
      <c r="K20" s="60" t="s">
        <v>73</v>
      </c>
      <c r="L20" s="60">
        <v>0.8</v>
      </c>
      <c r="M20" s="60" t="s">
        <v>73</v>
      </c>
      <c r="N20" s="60">
        <v>0.8</v>
      </c>
      <c r="O20" s="60">
        <v>0.8</v>
      </c>
      <c r="P20" s="27" t="s">
        <v>59</v>
      </c>
      <c r="Q20" s="21" t="s">
        <v>116</v>
      </c>
      <c r="R20" s="21" t="s">
        <v>117</v>
      </c>
      <c r="S20" s="21" t="s">
        <v>118</v>
      </c>
      <c r="T20" s="61" t="s">
        <v>73</v>
      </c>
      <c r="U20" s="61" t="s">
        <v>73</v>
      </c>
      <c r="V20" s="61" t="s">
        <v>73</v>
      </c>
      <c r="W20" s="62" t="s">
        <v>74</v>
      </c>
      <c r="X20" s="61" t="s">
        <v>73</v>
      </c>
      <c r="Y20" s="63">
        <f>L20</f>
        <v>0.8</v>
      </c>
      <c r="Z20" s="63">
        <v>0.55000000000000004</v>
      </c>
      <c r="AA20" s="72">
        <f>IF(Z20/Y20&gt;100%,100,Z20/Y20)</f>
        <v>0.6875</v>
      </c>
      <c r="AB20" s="27" t="s">
        <v>119</v>
      </c>
      <c r="AC20" s="65" t="s">
        <v>120</v>
      </c>
      <c r="AD20" s="61" t="s">
        <v>73</v>
      </c>
      <c r="AE20" s="61" t="s">
        <v>73</v>
      </c>
      <c r="AF20" s="62" t="s">
        <v>73</v>
      </c>
      <c r="AG20" s="62" t="s">
        <v>73</v>
      </c>
      <c r="AH20" s="66" t="s">
        <v>73</v>
      </c>
      <c r="AI20" s="95">
        <f>N20</f>
        <v>0.8</v>
      </c>
      <c r="AJ20" s="64">
        <v>0.83</v>
      </c>
      <c r="AK20" s="97">
        <f>IF(AJ20/AI20&gt;100%,100%,AJ20/AI20)</f>
        <v>1</v>
      </c>
      <c r="AL20" s="27" t="s">
        <v>121</v>
      </c>
      <c r="AM20" s="65" t="s">
        <v>122</v>
      </c>
      <c r="AN20" s="67">
        <v>0.8</v>
      </c>
      <c r="AO20" s="63">
        <f>AVERAGE(Z20,AJ20)</f>
        <v>0.69</v>
      </c>
      <c r="AP20" s="64">
        <f t="shared" si="3"/>
        <v>0.86249999999999993</v>
      </c>
      <c r="AQ20" s="62" t="s">
        <v>123</v>
      </c>
    </row>
    <row r="21" spans="1:43" s="22" customFormat="1" ht="152.25" customHeight="1">
      <c r="A21" s="26">
        <v>7</v>
      </c>
      <c r="B21" s="27" t="s">
        <v>109</v>
      </c>
      <c r="C21" s="26" t="s">
        <v>124</v>
      </c>
      <c r="D21" s="27" t="s">
        <v>125</v>
      </c>
      <c r="E21" s="27" t="s">
        <v>112</v>
      </c>
      <c r="F21" s="27" t="s">
        <v>126</v>
      </c>
      <c r="G21" s="27" t="s">
        <v>127</v>
      </c>
      <c r="H21" s="59" t="s">
        <v>128</v>
      </c>
      <c r="I21" s="28" t="s">
        <v>85</v>
      </c>
      <c r="J21" s="27" t="s">
        <v>126</v>
      </c>
      <c r="K21" s="68" t="s">
        <v>73</v>
      </c>
      <c r="L21" s="68">
        <v>0.17</v>
      </c>
      <c r="M21" s="68">
        <v>0.33</v>
      </c>
      <c r="N21" s="68">
        <v>0.5</v>
      </c>
      <c r="O21" s="68">
        <v>1</v>
      </c>
      <c r="P21" s="27" t="s">
        <v>59</v>
      </c>
      <c r="Q21" s="21" t="s">
        <v>129</v>
      </c>
      <c r="R21" s="21" t="s">
        <v>130</v>
      </c>
      <c r="S21" s="21" t="s">
        <v>118</v>
      </c>
      <c r="T21" s="61" t="s">
        <v>73</v>
      </c>
      <c r="U21" s="61" t="s">
        <v>73</v>
      </c>
      <c r="V21" s="61" t="s">
        <v>73</v>
      </c>
      <c r="W21" s="62" t="s">
        <v>74</v>
      </c>
      <c r="X21" s="61" t="s">
        <v>73</v>
      </c>
      <c r="Y21" s="65">
        <f>L21</f>
        <v>0.17</v>
      </c>
      <c r="Z21" s="63">
        <v>0.17</v>
      </c>
      <c r="AA21" s="72">
        <f>IF(Z21/Y21&gt;100%,100,Z21/Y21)</f>
        <v>1</v>
      </c>
      <c r="AB21" s="27" t="s">
        <v>131</v>
      </c>
      <c r="AC21" s="66" t="s">
        <v>132</v>
      </c>
      <c r="AD21" s="65">
        <f>M21</f>
        <v>0.33</v>
      </c>
      <c r="AE21" s="63">
        <v>0.33</v>
      </c>
      <c r="AF21" s="72">
        <f>IF(AE21/AD21&gt;100%,100%,AE21/AD21)</f>
        <v>1</v>
      </c>
      <c r="AG21" s="27" t="s">
        <v>133</v>
      </c>
      <c r="AH21" s="66" t="s">
        <v>134</v>
      </c>
      <c r="AI21" s="95">
        <f>N21</f>
        <v>0.5</v>
      </c>
      <c r="AJ21" s="64">
        <v>0</v>
      </c>
      <c r="AK21" s="64">
        <f>IF(AJ21/AI21&gt;100%,100%,AJ21/AI21)</f>
        <v>0</v>
      </c>
      <c r="AL21" s="27" t="s">
        <v>135</v>
      </c>
      <c r="AM21" s="65" t="s">
        <v>136</v>
      </c>
      <c r="AN21" s="67">
        <v>1</v>
      </c>
      <c r="AO21" s="63">
        <f>SUM(Z21,AE21,AJ21)</f>
        <v>0.5</v>
      </c>
      <c r="AP21" s="64">
        <f t="shared" si="3"/>
        <v>0.5</v>
      </c>
      <c r="AQ21" s="86" t="s">
        <v>137</v>
      </c>
    </row>
    <row r="22" spans="1:43" s="22" customFormat="1" ht="99.75">
      <c r="A22" s="26">
        <v>7</v>
      </c>
      <c r="B22" s="27" t="s">
        <v>109</v>
      </c>
      <c r="C22" s="26" t="s">
        <v>138</v>
      </c>
      <c r="D22" s="27" t="s">
        <v>139</v>
      </c>
      <c r="E22" s="27" t="s">
        <v>112</v>
      </c>
      <c r="F22" s="27" t="s">
        <v>140</v>
      </c>
      <c r="G22" s="27" t="s">
        <v>141</v>
      </c>
      <c r="H22" s="27" t="s">
        <v>142</v>
      </c>
      <c r="I22" s="28" t="s">
        <v>57</v>
      </c>
      <c r="J22" s="27" t="s">
        <v>140</v>
      </c>
      <c r="K22" s="69">
        <v>0</v>
      </c>
      <c r="L22" s="69">
        <v>1</v>
      </c>
      <c r="M22" s="69">
        <v>0</v>
      </c>
      <c r="N22" s="69">
        <v>1</v>
      </c>
      <c r="O22" s="69">
        <v>2</v>
      </c>
      <c r="P22" s="27" t="s">
        <v>59</v>
      </c>
      <c r="Q22" s="21" t="s">
        <v>143</v>
      </c>
      <c r="R22" s="21" t="s">
        <v>143</v>
      </c>
      <c r="S22" s="27" t="s">
        <v>144</v>
      </c>
      <c r="T22" s="61" t="s">
        <v>73</v>
      </c>
      <c r="U22" s="61" t="s">
        <v>73</v>
      </c>
      <c r="V22" s="61" t="s">
        <v>73</v>
      </c>
      <c r="W22" s="62" t="s">
        <v>74</v>
      </c>
      <c r="X22" s="61" t="s">
        <v>73</v>
      </c>
      <c r="Y22" s="61">
        <f>L22</f>
        <v>1</v>
      </c>
      <c r="Z22" s="70">
        <v>1</v>
      </c>
      <c r="AA22" s="72">
        <f t="shared" ref="AA22" si="8">IF(Z22/Y22&gt;100%,100,Z22/Y22)</f>
        <v>1</v>
      </c>
      <c r="AB22" s="27" t="s">
        <v>145</v>
      </c>
      <c r="AC22" s="61" t="s">
        <v>145</v>
      </c>
      <c r="AD22" s="61" t="s">
        <v>73</v>
      </c>
      <c r="AE22" s="61" t="s">
        <v>73</v>
      </c>
      <c r="AF22" s="62" t="s">
        <v>73</v>
      </c>
      <c r="AG22" s="62" t="s">
        <v>73</v>
      </c>
      <c r="AH22" s="70" t="s">
        <v>76</v>
      </c>
      <c r="AI22" s="62">
        <f>N22</f>
        <v>1</v>
      </c>
      <c r="AJ22" s="69">
        <v>1</v>
      </c>
      <c r="AK22" s="64">
        <f>IF(AJ22/AI22&gt;100%,100%,AJ22/AI22)</f>
        <v>1</v>
      </c>
      <c r="AL22" s="27" t="s">
        <v>146</v>
      </c>
      <c r="AM22" s="61" t="s">
        <v>147</v>
      </c>
      <c r="AN22" s="61">
        <v>2</v>
      </c>
      <c r="AO22" s="70">
        <f>SUM(Z22,AJ22)</f>
        <v>2</v>
      </c>
      <c r="AP22" s="64">
        <f t="shared" si="3"/>
        <v>1</v>
      </c>
      <c r="AQ22" s="86" t="s">
        <v>145</v>
      </c>
    </row>
    <row r="23" spans="1:43" s="22" customFormat="1" ht="147" customHeight="1">
      <c r="A23" s="26">
        <v>5</v>
      </c>
      <c r="B23" s="27" t="s">
        <v>148</v>
      </c>
      <c r="C23" s="26" t="s">
        <v>149</v>
      </c>
      <c r="D23" s="21" t="s">
        <v>150</v>
      </c>
      <c r="E23" s="21" t="s">
        <v>112</v>
      </c>
      <c r="F23" s="21" t="s">
        <v>151</v>
      </c>
      <c r="G23" s="21" t="s">
        <v>152</v>
      </c>
      <c r="H23" s="21" t="s">
        <v>153</v>
      </c>
      <c r="I23" s="21" t="s">
        <v>57</v>
      </c>
      <c r="J23" s="21" t="s">
        <v>151</v>
      </c>
      <c r="K23" s="66">
        <v>1</v>
      </c>
      <c r="L23" s="66">
        <v>0</v>
      </c>
      <c r="M23" s="66">
        <v>0</v>
      </c>
      <c r="N23" s="66">
        <v>0</v>
      </c>
      <c r="O23" s="66">
        <v>1</v>
      </c>
      <c r="P23" s="21" t="s">
        <v>59</v>
      </c>
      <c r="Q23" s="21" t="s">
        <v>154</v>
      </c>
      <c r="R23" s="21" t="s">
        <v>155</v>
      </c>
      <c r="S23" s="21" t="s">
        <v>156</v>
      </c>
      <c r="T23" s="66">
        <v>1</v>
      </c>
      <c r="U23" s="64">
        <v>1</v>
      </c>
      <c r="V23" s="64">
        <f t="shared" ref="V23:V24" si="9">IF(U23/T23&gt;100%,100%,U23/T23)</f>
        <v>1</v>
      </c>
      <c r="W23" s="71" t="s">
        <v>157</v>
      </c>
      <c r="X23" s="71" t="s">
        <v>158</v>
      </c>
      <c r="Y23" s="66">
        <f>L23</f>
        <v>0</v>
      </c>
      <c r="Z23" s="61" t="s">
        <v>73</v>
      </c>
      <c r="AA23" s="62" t="s">
        <v>73</v>
      </c>
      <c r="AB23" s="62" t="s">
        <v>73</v>
      </c>
      <c r="AC23" s="61" t="s">
        <v>73</v>
      </c>
      <c r="AD23" s="61" t="s">
        <v>73</v>
      </c>
      <c r="AE23" s="61" t="s">
        <v>73</v>
      </c>
      <c r="AF23" s="62" t="s">
        <v>73</v>
      </c>
      <c r="AG23" s="62" t="s">
        <v>73</v>
      </c>
      <c r="AH23" s="61" t="s">
        <v>75</v>
      </c>
      <c r="AI23" s="62">
        <v>0</v>
      </c>
      <c r="AJ23" s="61" t="s">
        <v>73</v>
      </c>
      <c r="AK23" s="64" t="s">
        <v>75</v>
      </c>
      <c r="AL23" s="62" t="s">
        <v>73</v>
      </c>
      <c r="AM23" s="65"/>
      <c r="AN23" s="68">
        <v>1</v>
      </c>
      <c r="AO23" s="63">
        <v>1</v>
      </c>
      <c r="AP23" s="64">
        <f t="shared" si="3"/>
        <v>1</v>
      </c>
      <c r="AQ23" s="71" t="s">
        <v>159</v>
      </c>
    </row>
    <row r="24" spans="1:43" s="22" customFormat="1" ht="182.25">
      <c r="A24" s="26">
        <v>5</v>
      </c>
      <c r="B24" s="27" t="s">
        <v>148</v>
      </c>
      <c r="C24" s="26" t="s">
        <v>160</v>
      </c>
      <c r="D24" s="21" t="s">
        <v>161</v>
      </c>
      <c r="E24" s="21" t="s">
        <v>112</v>
      </c>
      <c r="F24" s="21" t="s">
        <v>162</v>
      </c>
      <c r="G24" s="21" t="s">
        <v>163</v>
      </c>
      <c r="H24" s="21" t="s">
        <v>142</v>
      </c>
      <c r="I24" s="21" t="s">
        <v>85</v>
      </c>
      <c r="J24" s="21" t="s">
        <v>164</v>
      </c>
      <c r="K24" s="66">
        <v>1</v>
      </c>
      <c r="L24" s="66">
        <v>1</v>
      </c>
      <c r="M24" s="66">
        <v>1</v>
      </c>
      <c r="N24" s="66">
        <v>1</v>
      </c>
      <c r="O24" s="66">
        <v>1</v>
      </c>
      <c r="P24" s="21" t="s">
        <v>165</v>
      </c>
      <c r="Q24" s="21" t="s">
        <v>166</v>
      </c>
      <c r="R24" s="21" t="s">
        <v>155</v>
      </c>
      <c r="S24" s="21" t="s">
        <v>156</v>
      </c>
      <c r="T24" s="66">
        <v>1</v>
      </c>
      <c r="U24" s="64">
        <v>1</v>
      </c>
      <c r="V24" s="64">
        <f t="shared" si="9"/>
        <v>1</v>
      </c>
      <c r="W24" s="71" t="s">
        <v>167</v>
      </c>
      <c r="X24" s="71" t="s">
        <v>168</v>
      </c>
      <c r="Y24" s="66">
        <f>L24</f>
        <v>1</v>
      </c>
      <c r="Z24" s="63">
        <v>1</v>
      </c>
      <c r="AA24" s="72">
        <f>IF(Z24/Y24&gt;100%,100%,Z24/Y24)</f>
        <v>1</v>
      </c>
      <c r="AB24" s="71" t="s">
        <v>169</v>
      </c>
      <c r="AC24" s="85" t="s">
        <v>170</v>
      </c>
      <c r="AD24" s="66">
        <v>1</v>
      </c>
      <c r="AE24" s="63">
        <v>1</v>
      </c>
      <c r="AF24" s="72">
        <f>IF(AE24/AD24&gt;100%,100%,AE24/AD24)</f>
        <v>1</v>
      </c>
      <c r="AG24" s="71" t="s">
        <v>171</v>
      </c>
      <c r="AH24" s="66" t="s">
        <v>172</v>
      </c>
      <c r="AI24" s="96">
        <v>1</v>
      </c>
      <c r="AJ24" s="64">
        <f>1/3</f>
        <v>0.33333333333333331</v>
      </c>
      <c r="AK24" s="64">
        <f>IF(AJ24/AI24&gt;100%,100%,AJ24/AI24)</f>
        <v>0.33333333333333331</v>
      </c>
      <c r="AL24" s="71" t="s">
        <v>173</v>
      </c>
      <c r="AM24" s="65" t="s">
        <v>174</v>
      </c>
      <c r="AN24" s="66">
        <v>1</v>
      </c>
      <c r="AO24" s="63">
        <f>AVERAGE(U24,Z24,AE24,AJ24)</f>
        <v>0.83333333333333337</v>
      </c>
      <c r="AP24" s="64">
        <f t="shared" si="3"/>
        <v>0.83333333333333337</v>
      </c>
      <c r="AQ24" s="71" t="s">
        <v>175</v>
      </c>
    </row>
    <row r="25" spans="1:43" ht="16.5">
      <c r="A25" s="39"/>
      <c r="B25" s="39"/>
      <c r="C25" s="39"/>
      <c r="D25" s="43" t="s">
        <v>176</v>
      </c>
      <c r="E25" s="43"/>
      <c r="F25" s="43"/>
      <c r="G25" s="43"/>
      <c r="H25" s="43"/>
      <c r="I25" s="43"/>
      <c r="J25" s="43"/>
      <c r="K25" s="44"/>
      <c r="L25" s="44"/>
      <c r="M25" s="44"/>
      <c r="N25" s="44"/>
      <c r="O25" s="44"/>
      <c r="P25" s="43"/>
      <c r="Q25" s="39"/>
      <c r="R25" s="39"/>
      <c r="S25" s="39"/>
      <c r="T25" s="55"/>
      <c r="U25" s="20"/>
      <c r="V25" s="58">
        <f>AVERAGE(V20:V24)*20%</f>
        <v>0.2</v>
      </c>
      <c r="W25" s="39"/>
      <c r="X25" s="39"/>
      <c r="Y25" s="44"/>
      <c r="Z25" s="44"/>
      <c r="AA25" s="75">
        <f>AVERAGE(AA20:AA24)*20%</f>
        <v>0.18437500000000001</v>
      </c>
      <c r="AB25" s="39"/>
      <c r="AC25" s="39"/>
      <c r="AD25" s="44"/>
      <c r="AE25" s="44"/>
      <c r="AF25" s="78">
        <f>AVERAGE(AF20:AF24)*20%</f>
        <v>0.2</v>
      </c>
      <c r="AG25" s="39"/>
      <c r="AH25" s="39"/>
      <c r="AI25" s="44"/>
      <c r="AJ25" s="44"/>
      <c r="AK25" s="75">
        <f>AVERAGE(AK20:AK24)*20%</f>
        <v>0.11666666666666668</v>
      </c>
      <c r="AL25" s="39"/>
      <c r="AM25" s="39"/>
      <c r="AN25" s="55"/>
      <c r="AO25" s="55"/>
      <c r="AP25" s="83">
        <f>AVERAGE(AP20:AP24)*20%</f>
        <v>0.16783333333333333</v>
      </c>
      <c r="AQ25" s="39"/>
    </row>
    <row r="26" spans="1:43" ht="16.5">
      <c r="A26" s="45"/>
      <c r="B26" s="45"/>
      <c r="C26" s="45"/>
      <c r="D26" s="46" t="s">
        <v>177</v>
      </c>
      <c r="E26" s="45"/>
      <c r="F26" s="45"/>
      <c r="G26" s="45"/>
      <c r="H26" s="45"/>
      <c r="I26" s="45"/>
      <c r="J26" s="45"/>
      <c r="K26" s="47"/>
      <c r="L26" s="47"/>
      <c r="M26" s="47"/>
      <c r="N26" s="47"/>
      <c r="O26" s="47"/>
      <c r="P26" s="45"/>
      <c r="Q26" s="45"/>
      <c r="R26" s="45"/>
      <c r="S26" s="45"/>
      <c r="T26" s="56"/>
      <c r="U26" s="57"/>
      <c r="V26" s="74">
        <f>V19+V25</f>
        <v>1</v>
      </c>
      <c r="W26" s="45"/>
      <c r="X26" s="45"/>
      <c r="Y26" s="47"/>
      <c r="Z26" s="47"/>
      <c r="AA26" s="75">
        <f>AVERAGE(AA19:AA25)</f>
        <v>0.8119791666666667</v>
      </c>
      <c r="AB26" s="45"/>
      <c r="AC26" s="45"/>
      <c r="AD26" s="47"/>
      <c r="AE26" s="47"/>
      <c r="AF26" s="93">
        <f>AF19+AF25</f>
        <v>1</v>
      </c>
      <c r="AG26" s="45"/>
      <c r="AH26" s="45"/>
      <c r="AI26" s="47"/>
      <c r="AJ26" s="47"/>
      <c r="AK26" s="93">
        <f>AK19+AK25</f>
        <v>0.91666666666666674</v>
      </c>
      <c r="AL26" s="45"/>
      <c r="AM26" s="45"/>
      <c r="AN26" s="56"/>
      <c r="AO26" s="56"/>
      <c r="AP26" s="84">
        <f>AP19+AP25</f>
        <v>0.96783333333333332</v>
      </c>
      <c r="AQ26" s="45"/>
    </row>
  </sheetData>
  <mergeCells count="21">
    <mergeCell ref="AN12:AQ13"/>
    <mergeCell ref="Q12:S13"/>
    <mergeCell ref="T12:X13"/>
    <mergeCell ref="Y12:AC13"/>
    <mergeCell ref="AD12:AH13"/>
    <mergeCell ref="AI12:AM13"/>
    <mergeCell ref="A1:J1"/>
    <mergeCell ref="D4:D8"/>
    <mergeCell ref="A4:C8"/>
    <mergeCell ref="A2:J2"/>
    <mergeCell ref="K1:O1"/>
    <mergeCell ref="A12:B13"/>
    <mergeCell ref="C12:E13"/>
    <mergeCell ref="F12:P13"/>
    <mergeCell ref="E4:J4"/>
    <mergeCell ref="G5:J5"/>
    <mergeCell ref="G6:J6"/>
    <mergeCell ref="G7:J7"/>
    <mergeCell ref="G8:J8"/>
    <mergeCell ref="G9:J9"/>
    <mergeCell ref="G10:J10"/>
  </mergeCells>
  <dataValidations count="1">
    <dataValidation allowBlank="1" showInputMessage="1" showErrorMessage="1" error="Escriba un texto " promptTitle="Cualquier contenido" sqref="E14" xr:uid="{7A510277-CC14-4E9B-9439-E268422947FA}"/>
  </dataValidations>
  <pageMargins left="0.7" right="0.7" top="0.75" bottom="0.75" header="0.3" footer="0.3"/>
  <pageSetup paperSize="9" scale="43" orientation="portrait" r:id="rId1"/>
  <colBreaks count="1" manualBreakCount="1">
    <brk id="11"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2997C74-AE22-425C-A611-8342D60C6FAF}">
          <x14:formula1>
            <xm:f>Listas!$B$2:$B$8</xm:f>
          </x14:formula1>
          <xm:sqref>B15:B18</xm:sqref>
        </x14:dataValidation>
        <x14:dataValidation type="list" allowBlank="1" showInputMessage="1" showErrorMessage="1" error="Escriba un texto " promptTitle="Cualquier contenido" xr:uid="{79A30B2C-A7DE-4319-B00C-CDBA6C74F67E}">
          <x14:formula1>
            <xm:f>Listas!$C$2:$C$5</xm:f>
          </x14:formula1>
          <xm:sqref>E15:E18</xm:sqref>
        </x14:dataValidation>
        <x14:dataValidation type="list" allowBlank="1" showInputMessage="1" showErrorMessage="1" xr:uid="{99C4073F-8490-41CF-A138-FB0D27D789F3}">
          <x14:formula1>
            <xm:f>Listas!$D$2:$D$5</xm:f>
          </x14:formula1>
          <xm:sqref>I15:I18</xm:sqref>
        </x14:dataValidation>
        <x14:dataValidation type="list" allowBlank="1" showInputMessage="1" showErrorMessage="1" xr:uid="{40741A02-2F4C-48CF-999F-CF9269234581}">
          <x14:formula1>
            <xm:f>Listas!$E$2:$E$4</xm:f>
          </x14:formula1>
          <xm:sqref>P15:P18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ED246-8B8D-414E-86FD-CF1209ABC4B3}">
  <dimension ref="A1:E8"/>
  <sheetViews>
    <sheetView workbookViewId="0">
      <selection activeCell="A2" sqref="A2"/>
    </sheetView>
  </sheetViews>
  <sheetFormatPr defaultColWidth="11.42578125" defaultRowHeight="15"/>
  <cols>
    <col min="1" max="1" width="6" bestFit="1" customWidth="1"/>
    <col min="2" max="2" width="27.5703125" customWidth="1"/>
    <col min="3" max="5" width="15.85546875" customWidth="1"/>
  </cols>
  <sheetData>
    <row r="1" spans="1:5" ht="45">
      <c r="A1" s="10" t="s">
        <v>28</v>
      </c>
      <c r="B1" s="9" t="s">
        <v>178</v>
      </c>
      <c r="C1" s="9" t="s">
        <v>32</v>
      </c>
      <c r="D1" s="3" t="s">
        <v>36</v>
      </c>
      <c r="E1" s="7" t="s">
        <v>43</v>
      </c>
    </row>
    <row r="2" spans="1:5">
      <c r="A2" s="11">
        <v>1</v>
      </c>
      <c r="B2" s="11" t="s">
        <v>179</v>
      </c>
      <c r="C2" s="11" t="s">
        <v>180</v>
      </c>
      <c r="D2" s="11" t="s">
        <v>57</v>
      </c>
      <c r="E2" s="11" t="s">
        <v>59</v>
      </c>
    </row>
    <row r="3" spans="1:5">
      <c r="A3" s="11">
        <v>2</v>
      </c>
      <c r="B3" s="11" t="s">
        <v>181</v>
      </c>
      <c r="C3" s="11" t="s">
        <v>182</v>
      </c>
      <c r="D3" s="11" t="s">
        <v>183</v>
      </c>
      <c r="E3" s="11" t="s">
        <v>184</v>
      </c>
    </row>
    <row r="4" spans="1:5">
      <c r="A4" s="11">
        <v>3</v>
      </c>
      <c r="B4" s="11" t="s">
        <v>52</v>
      </c>
      <c r="C4" s="11" t="s">
        <v>54</v>
      </c>
      <c r="D4" s="11" t="s">
        <v>185</v>
      </c>
      <c r="E4" s="11" t="s">
        <v>186</v>
      </c>
    </row>
    <row r="5" spans="1:5">
      <c r="A5" s="11">
        <v>4</v>
      </c>
      <c r="B5" s="11" t="s">
        <v>187</v>
      </c>
      <c r="C5" s="11" t="s">
        <v>112</v>
      </c>
      <c r="D5" s="11" t="s">
        <v>85</v>
      </c>
      <c r="E5" s="11"/>
    </row>
    <row r="6" spans="1:5">
      <c r="A6" s="11">
        <v>5</v>
      </c>
      <c r="B6" s="11" t="s">
        <v>148</v>
      </c>
      <c r="C6" s="11"/>
      <c r="D6" s="11"/>
      <c r="E6" s="11"/>
    </row>
    <row r="7" spans="1:5">
      <c r="A7" s="11">
        <v>6</v>
      </c>
      <c r="B7" s="11" t="s">
        <v>188</v>
      </c>
      <c r="C7" s="11"/>
      <c r="D7" s="11"/>
      <c r="E7" s="11"/>
    </row>
    <row r="8" spans="1:5">
      <c r="A8" s="11">
        <v>7</v>
      </c>
      <c r="B8" s="11" t="s">
        <v>109</v>
      </c>
      <c r="C8" s="11"/>
      <c r="D8" s="11"/>
      <c r="E8" s="1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SharedWithUsers xmlns="d6eaa91c-3afb-4015-aba1-5ff992c1a5ca">
      <UserInfo>
        <DisplayName/>
        <AccountId xsi:nil="true"/>
        <AccountType/>
      </UserInfo>
    </SharedWithUsers>
    <MediaLengthInSeconds xmlns="4d1d2e24-7be0-47eb-a1db-99cc6d75caff" xsi:nil="true"/>
  </documentManagement>
</p:properties>
</file>

<file path=customXml/itemProps1.xml><?xml version="1.0" encoding="utf-8"?>
<ds:datastoreItem xmlns:ds="http://schemas.openxmlformats.org/officeDocument/2006/customXml" ds:itemID="{6D9AB910-5C25-4B3A-9BAA-3957C0D6D448}"/>
</file>

<file path=customXml/itemProps2.xml><?xml version="1.0" encoding="utf-8"?>
<ds:datastoreItem xmlns:ds="http://schemas.openxmlformats.org/officeDocument/2006/customXml" ds:itemID="{A730CD6A-D4C2-4346-9265-E531F0B86A7E}"/>
</file>

<file path=customXml/itemProps3.xml><?xml version="1.0" encoding="utf-8"?>
<ds:datastoreItem xmlns:ds="http://schemas.openxmlformats.org/officeDocument/2006/customXml" ds:itemID="{F7E3A2DA-9330-46C1-AF40-6ADFAB1D41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2025-01-24T23:23:30Z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y fmtid="{D5CDD505-2E9C-101B-9397-08002B2CF9AE}" pid="4" name="Order">
    <vt:r8>6448300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