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02. COMUNICACIONES/"/>
    </mc:Choice>
  </mc:AlternateContent>
  <xr:revisionPtr revIDLastSave="218" documentId="13_ncr:1_{B6D0D59F-E7E0-4072-A186-E872C32D2A0A}" xr6:coauthVersionLast="47" xr6:coauthVersionMax="47" xr10:uidLastSave="{B95BA554-E4C9-49BB-878A-1C06640062C6}"/>
  <bookViews>
    <workbookView xWindow="-120" yWindow="-120" windowWidth="29040" windowHeight="158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7" i="1" l="1"/>
  <c r="AO16" i="1"/>
  <c r="AO15" i="1"/>
  <c r="AJ22" i="1"/>
  <c r="AO19" i="1"/>
  <c r="AF22" i="1"/>
  <c r="AO20" i="1" l="1"/>
  <c r="AO18" i="1"/>
  <c r="AO22" i="1"/>
  <c r="AN22" i="1" l="1"/>
  <c r="AP22" i="1" s="1"/>
  <c r="AK22" i="1"/>
  <c r="AA22" i="1"/>
  <c r="T22" i="1"/>
  <c r="V22" i="1" s="1"/>
  <c r="AN21" i="1"/>
  <c r="AP21" i="1" s="1"/>
  <c r="T21" i="1"/>
  <c r="V21" i="1" s="1"/>
  <c r="AN20" i="1"/>
  <c r="AP20" i="1" s="1"/>
  <c r="AI20" i="1"/>
  <c r="AK20" i="1" s="1"/>
  <c r="AK23" i="1" s="1"/>
  <c r="AK24" i="1" s="1"/>
  <c r="Y20" i="1"/>
  <c r="AA20" i="1" s="1"/>
  <c r="AN19" i="1"/>
  <c r="AP19" i="1" s="1"/>
  <c r="AI19" i="1"/>
  <c r="AK19" i="1" s="1"/>
  <c r="AD19" i="1"/>
  <c r="AF19" i="1" s="1"/>
  <c r="AF23" i="1" s="1"/>
  <c r="Y19" i="1"/>
  <c r="AA19" i="1" s="1"/>
  <c r="T19" i="1"/>
  <c r="V19" i="1" s="1"/>
  <c r="V23" i="1" s="1"/>
  <c r="AN18" i="1"/>
  <c r="AP18" i="1" s="1"/>
  <c r="AI18" i="1"/>
  <c r="AK18" i="1" s="1"/>
  <c r="AD18" i="1"/>
  <c r="Y18" i="1"/>
  <c r="AA18" i="1" s="1"/>
  <c r="AA23" i="1" s="1"/>
  <c r="T18" i="1"/>
  <c r="AN15" i="1"/>
  <c r="AP15" i="1" s="1"/>
  <c r="AI15" i="1"/>
  <c r="AK15" i="1" s="1"/>
  <c r="AN16" i="1"/>
  <c r="AP16" i="1" s="1"/>
  <c r="AI16" i="1"/>
  <c r="AK16" i="1" s="1"/>
  <c r="AD16" i="1"/>
  <c r="AF16" i="1" s="1"/>
  <c r="AD15" i="1"/>
  <c r="AF15" i="1" s="1"/>
  <c r="Y16" i="1"/>
  <c r="AA16" i="1" s="1"/>
  <c r="Y15" i="1"/>
  <c r="AA15" i="1" s="1"/>
  <c r="AA17" i="1" s="1"/>
  <c r="T16" i="1"/>
  <c r="V16" i="1" s="1"/>
  <c r="T15" i="1"/>
  <c r="V15" i="1"/>
  <c r="V17" i="1" s="1"/>
  <c r="AA24" i="1" l="1"/>
  <c r="AP23" i="1"/>
  <c r="AP17" i="1"/>
  <c r="AP24" i="1" s="1"/>
  <c r="V24" i="1"/>
  <c r="AF17" i="1"/>
  <c r="AF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Q14" authorId="0" shapeId="0" xr:uid="{F21E4E22-60F3-48C1-9204-B22990CF58E2}">
      <text>
        <r>
          <rPr>
            <b/>
            <sz val="9"/>
            <color indexed="81"/>
            <rFont val="Tahoma"/>
            <family val="2"/>
          </rPr>
          <t>Indique la evidencia a presentar del cumplimiento de la meta. Se debe redactar de forma concreta y coherente con la meta</t>
        </r>
      </text>
    </comment>
    <comment ref="R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S14" authorId="0" shapeId="0" xr:uid="{29D96EE3-F7F5-47F6-888D-8FBFF7195BF0}">
      <text>
        <r>
          <rPr>
            <b/>
            <sz val="9"/>
            <color indexed="81"/>
            <rFont val="Tahoma"/>
            <family val="2"/>
          </rPr>
          <t>Indique el área y grupo de trabajo (si se tiene), responsable de cumplir o ejecutar la meta</t>
        </r>
      </text>
    </comment>
    <comment ref="T14" authorId="0" shapeId="0" xr:uid="{F773CF66-93F3-45C1-8401-3500EA5DFE30}">
      <text>
        <r>
          <rPr>
            <b/>
            <sz val="9"/>
            <color indexed="81"/>
            <rFont val="Tahoma"/>
            <family val="2"/>
          </rPr>
          <t>Indique la magnitud programada</t>
        </r>
      </text>
    </comment>
    <comment ref="U14" authorId="0" shapeId="0" xr:uid="{F5228218-2E22-4357-BBA2-F05EC2E0672D}">
      <text>
        <r>
          <rPr>
            <b/>
            <sz val="9"/>
            <color indexed="81"/>
            <rFont val="Tahoma"/>
            <family val="2"/>
          </rPr>
          <t>Indique la magnitud ejecutada. Corresponde al resultado de medir el indicador de la meta</t>
        </r>
      </text>
    </comment>
    <comment ref="V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W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4" authorId="0" shapeId="0" xr:uid="{D0D90FBE-E6E2-4075-87AB-6F323F2D84BC}">
      <text>
        <r>
          <rPr>
            <b/>
            <sz val="9"/>
            <color indexed="81"/>
            <rFont val="Tahoma"/>
            <family val="2"/>
          </rPr>
          <t xml:space="preserve">Indicar el nombre concreto de la evidencia aportada. </t>
        </r>
      </text>
    </comment>
    <comment ref="Y14" authorId="0" shapeId="0" xr:uid="{B6305720-C9BD-47A6-9225-C9206B502FD0}">
      <text>
        <r>
          <rPr>
            <b/>
            <sz val="9"/>
            <color indexed="81"/>
            <rFont val="Tahoma"/>
            <family val="2"/>
          </rPr>
          <t>Indique la magnitud programada</t>
        </r>
      </text>
    </comment>
    <comment ref="Z14" authorId="0" shapeId="0" xr:uid="{49896E7A-471D-4CA3-B6D2-CA055AA84F85}">
      <text>
        <r>
          <rPr>
            <b/>
            <sz val="9"/>
            <color indexed="81"/>
            <rFont val="Tahoma"/>
            <family val="2"/>
          </rPr>
          <t>Indique la magnitud ejecutada. Corresponde al resultado de medir el indicador de la meta</t>
        </r>
      </text>
    </comment>
    <comment ref="AA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B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4" authorId="0" shapeId="0" xr:uid="{BF2915B6-D49D-4DC1-86C3-8A2E656FD968}">
      <text>
        <r>
          <rPr>
            <b/>
            <sz val="9"/>
            <color indexed="81"/>
            <rFont val="Tahoma"/>
            <family val="2"/>
          </rPr>
          <t xml:space="preserve">Indicar el nombre concreto de la evidencia aportada. </t>
        </r>
      </text>
    </comment>
    <comment ref="AD14" authorId="0" shapeId="0" xr:uid="{5CCDF014-BF0B-42B7-92F7-6CBF58EA98EF}">
      <text>
        <r>
          <rPr>
            <b/>
            <sz val="9"/>
            <color indexed="81"/>
            <rFont val="Tahoma"/>
            <family val="2"/>
          </rPr>
          <t>Indique la magnitud programada</t>
        </r>
      </text>
    </comment>
    <comment ref="AE14" authorId="0" shapeId="0" xr:uid="{A3FA785E-EDEC-4164-99A5-88C5B890A708}">
      <text>
        <r>
          <rPr>
            <b/>
            <sz val="9"/>
            <color indexed="81"/>
            <rFont val="Tahoma"/>
            <family val="2"/>
          </rPr>
          <t>Indique la magnitud ejecutada. Corresponde al resultado de medir el indicador de la meta</t>
        </r>
      </text>
    </comment>
    <comment ref="AF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G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4" authorId="0" shapeId="0" xr:uid="{07F8A95D-778F-4057-9D7F-FC1A1EDBDEC6}">
      <text>
        <r>
          <rPr>
            <b/>
            <sz val="9"/>
            <color indexed="81"/>
            <rFont val="Tahoma"/>
            <family val="2"/>
          </rPr>
          <t xml:space="preserve">Indicar el nombre concreto de la evidencia aportada. </t>
        </r>
      </text>
    </comment>
    <comment ref="AI14" authorId="0" shapeId="0" xr:uid="{1CF6DDD2-D0F7-497B-A878-3984E176C12A}">
      <text>
        <r>
          <rPr>
            <b/>
            <sz val="9"/>
            <color indexed="81"/>
            <rFont val="Tahoma"/>
            <family val="2"/>
          </rPr>
          <t>Indique la magnitud programada</t>
        </r>
      </text>
    </comment>
    <comment ref="AJ14" authorId="0" shapeId="0" xr:uid="{978B8E67-E2CF-4EA1-B0E8-C23EE154AD33}">
      <text>
        <r>
          <rPr>
            <b/>
            <sz val="9"/>
            <color indexed="81"/>
            <rFont val="Tahoma"/>
            <family val="2"/>
          </rPr>
          <t>Indique la magnitud ejecutada. Corresponde al resultado de medir el indicador de la meta</t>
        </r>
      </text>
    </comment>
    <comment ref="AK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L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4" authorId="0" shapeId="0" xr:uid="{517F2593-F76E-4236-90C8-0209530447DA}">
      <text>
        <r>
          <rPr>
            <b/>
            <sz val="9"/>
            <color indexed="81"/>
            <rFont val="Tahoma"/>
            <family val="2"/>
          </rPr>
          <t xml:space="preserve">Indicar el nombre concreto de la evidencia aportada. </t>
        </r>
      </text>
    </comment>
    <comment ref="AN14" authorId="0" shapeId="0" xr:uid="{A3C321AB-87DC-4E7F-8C8F-8F767BB0A1DF}">
      <text>
        <r>
          <rPr>
            <b/>
            <sz val="9"/>
            <color indexed="81"/>
            <rFont val="Tahoma"/>
            <family val="2"/>
          </rPr>
          <t>Indique la magnitud total programada para la vigencia</t>
        </r>
      </text>
    </comment>
    <comment ref="AO14" authorId="0" shapeId="0" xr:uid="{FC771540-1D2C-4B21-9686-7D6684444881}">
      <text>
        <r>
          <rPr>
            <b/>
            <sz val="9"/>
            <color indexed="81"/>
            <rFont val="Tahoma"/>
            <family val="2"/>
          </rPr>
          <t xml:space="preserve">Indique la magnitud ejecutada acumulada para la vigencia </t>
        </r>
      </text>
    </comment>
    <comment ref="AP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Q14" authorId="0" shapeId="0" xr:uid="{308CE112-015B-49F8-A4DA-7DB95EB2D67D}">
      <text>
        <r>
          <rPr>
            <b/>
            <sz val="9"/>
            <color indexed="81"/>
            <rFont val="Tahoma"/>
            <family val="2"/>
          </rPr>
          <t>Es la descripción detallada de los avances y logros obtenidos con la ejecución de la meta acumulados para la vigencia</t>
        </r>
      </text>
    </comment>
    <comment ref="D17" authorId="0" shapeId="0" xr:uid="{CD94BD62-55DA-4C1E-96B6-1A5F6A4412D7}">
      <text>
        <r>
          <rPr>
            <b/>
            <sz val="9"/>
            <color indexed="81"/>
            <rFont val="Tahoma"/>
            <family val="2"/>
          </rPr>
          <t>Promedio obtenido para el periodo x 80%</t>
        </r>
      </text>
    </comment>
    <comment ref="D23" authorId="0" shapeId="0" xr:uid="{9871DD7B-59A9-4D33-830E-91A8A028A8A2}">
      <text>
        <r>
          <rPr>
            <b/>
            <sz val="9"/>
            <color indexed="81"/>
            <rFont val="Tahoma"/>
            <family val="2"/>
          </rPr>
          <t>Promedio obtenido en las metas transversales para el periodo x 20%</t>
        </r>
      </text>
    </comment>
    <comment ref="D24"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<sst xmlns="http://schemas.openxmlformats.org/spreadsheetml/2006/main" count="251" uniqueCount="166">
  <si>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COMUNICACIÓN ESTRATÉGICA</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</si>
  <si>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</si>
  <si>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r>
      <t>VIGENCIA DE LA PLANEACIÓN</t>
    </r>
    <r>
      <rPr>
        <b/>
        <u/>
        <sz val="11"/>
        <color theme="1"/>
        <rFont val="Calibri Light"/>
        <family val="2"/>
        <scheme val="major"/>
      </rPr>
      <t xml:space="preserve"> 2024</t>
    </r>
  </si>
  <si>
    <t>DEPENDENCIAS ASOCIADAS</t>
  </si>
  <si>
    <t>Oficina Asesora de Comunicaciones</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</si>
  <si>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</si>
  <si>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</si>
  <si>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</si>
  <si>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</si>
  <si>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</si>
  <si>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14783</t>
    </r>
  </si>
  <si>
    <t>07 de mayo de 2024</t>
  </si>
  <si>
    <t>Para el primer trimestre de la vigencia 2024, el Plan de Gestión del proceso Comunicacion Estratégica alcanzó un nivel de desempeño del 100% y 14% acumulado para la vigencia.</t>
  </si>
  <si>
    <t>30 de julio de 2024</t>
  </si>
  <si>
    <t>Para el segundo  trimestre de la vigencia 2024, el Plan de Gestión del proceso Comunicacion Estratégica alcanzó un nivel de desempeño del 99,75% y 43,90% acumulado para la vigencia.</t>
  </si>
  <si>
    <t>30 de enero de  2025</t>
  </si>
  <si>
    <t>Para el tercer  trimestre de la vigencia 2024, el Plan de Gestión del proceso Comunicacion Estratégica alcanzó un nivel de desempeño del 100,0% y 43,90% acumulado para la vigencia.</t>
  </si>
  <si>
    <t>31 de octubre 2024</t>
  </si>
  <si>
    <t>Para el cuarto  trimestre de la vigencia 2024, el Plan de Gestión del proceso Comunicacion Estratégica alcanzó un nivel de desempeño del 93.15% y 98.54% acumulado para la vigencia.</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</si>
  <si>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</si>
  <si>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</si>
  <si>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</si>
  <si>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</si>
  <si>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</si>
  <si>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</si>
  <si>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</si>
  <si>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</si>
  <si>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</si>
  <si>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</si>
  <si>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</si>
  <si>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</si>
  <si>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</si>
  <si>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</si>
  <si>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</si>
  <si>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</si>
  <si>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</si>
  <si>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</si>
  <si>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</si>
  <si>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</si>
  <si>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</si>
  <si>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</si>
  <si>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</si>
  <si>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</si>
  <si>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</si>
  <si>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</si>
  <si>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</si>
  <si>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</si>
  <si>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</si>
  <si>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</si>
  <si>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</si>
  <si>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</si>
  <si>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</si>
  <si>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Fomentar la gestión del conocimiento y la innovación para agilizar la comunicación con el ciudadano, la prestación de trámites y servicios, y garantizar la toma de decisiones con base en evidencia.</t>
  </si>
  <si>
    <t>1</t>
  </si>
  <si>
    <t xml:space="preserve">Diseñar y ejecutar una estrategia de comunicación externa que permita visibilizar la gestión que las diferentes áreas de la entidad realizan, para conocimiento de la ciudadanía en general y los grupos de valor. </t>
  </si>
  <si>
    <t>Gestión</t>
  </si>
  <si>
    <t xml:space="preserve">ESTRATEGIA DE COMUNICACIÓN EXTERNA </t>
  </si>
  <si>
    <t xml:space="preserve">(Número de temáticas de comunicación externa ejecutadas/ número de temáticas de comunicación externa priorizadas para el periodo) * peso ponderado * 100 </t>
  </si>
  <si>
    <t>SUMA</t>
  </si>
  <si>
    <t>PORCENTAJE</t>
  </si>
  <si>
    <t>EFICACIA</t>
  </si>
  <si>
    <t>DOCUMENTO EN WORD INFORME DE LA ESTRATEGIA EXTERNA IMPLEMENTADA Y SUS TEMÁTICAS TRABAJADAS TRIMESTRALMENTE.</t>
  </si>
  <si>
    <t>ONE DRIVE (OFICCE 365) y REGISTRO EN MEDIOS EXTERNOS.</t>
  </si>
  <si>
    <t xml:space="preserve">OFICINA ASESORA DE COMUNICACIONES - EQUIPO DE COMUNICACIÓN EXTERNA </t>
  </si>
  <si>
    <r>
      <t xml:space="preserve">La Oficina Asesora de Comunicaciones elaboró  durante el primer trimestre de la vigencia 2024 la primera versión de la estrategia macro de comunicaciones, denominada en su línea de comunicación externa </t>
    </r>
    <r>
      <rPr>
        <b/>
        <sz val="11"/>
        <color rgb="FF000000"/>
        <rFont val="Calibri Light"/>
        <family val="2"/>
        <scheme val="major"/>
      </rPr>
      <t>"Desde la Bogotaneidad"</t>
    </r>
    <r>
      <rPr>
        <sz val="11"/>
        <color rgb="FF000000"/>
        <rFont val="Calibri Light"/>
        <family val="2"/>
        <scheme val="major"/>
      </rPr>
      <t xml:space="preserve">, la cual está enfocada en visibilizar la gestión que las diferentes áreas de la entidad realizan, para conocimiento de la ciudadanía en general y los grupos de valor. La Estrategia en general contempla: Contexto, Objetivo general, objetivos específicos,  Audiencias, Líneas de Trabajo, apuesta interna y externa, enfoque de genero, solicitudes de servicios, manejo de crisis, inidcadores, manejo de marca y normatividad. A través de la línea de comunicación externa se abordarán las diferentes temáticas de gobierno de interés para la ciudadanía, las cuales serán divulgadas a través de los diferentes canales externos como lo son: La página web, redes sociales institucionales (X, Facebook, Instagram, You Tube, y Tik Tok) y Planes de medios requeridos que se elaborarán de acuerdo con las necesidades comunicativas de la entidad. </t>
    </r>
  </si>
  <si>
    <t>Documento en word, informe de la estrategia en su linea externa, documento en Power Point de la esttrategia elaborada y documento en PDF.</t>
  </si>
  <si>
    <t xml:space="preserve">La Oficina Asesora de Comunicaciones durante el segundo trimestre de la vigencia 2024, ha dado continuidad a la implementación de la estrategia macro de comunicaciones en su línea de comunicación externa denominada "Desde la Bogotaneidad". En este trimestre se ha realizado divulgación a los siguientes temas: 
ABRIL:
1. Admisión de la Acción de Tutela No. 2024-6483
2. Bogotá cumple con el protocolo para la seguridad y convivencia en el fútbol
3. Bogotá lanza la RedActiva para combatir la trata de personas
4. El 8 de abril se conmemora el Día Internacional del Pueblo Rrom o Gitano, en honor al Primer Congreso Mundial Romaní celebrado en 1971
5. Admisión de la Acción de Tutela No. 2024-152
6. Con un enfoque en el diálogo, trabajo en las localidades, y el respeto por los derechos humanos, la Secretaría de Gobierno presenta sus acciones en los primeros 100 días de la Administración Distrital
7. Marcha pacífica de estudiantes en Bogotá: balance positivo y reducción de intervenciones policiales
8. Comunicado a la opinión pública
9. Juntos por el agua una prioridad para la Secretaría de Gobierno
10. Paulina Majín, lideresa Yanacona que trabaja por la unidad de los pueblos indígenas en el Distrito
11. El arte tiene el poder de transformar el tejido social en la localidad de Barrios Unidos.
12. Catorce autoridades indígenas toman posesión simbólica ante el Alcalde Mayor de Bogotá
13. San Cristóbal 1: pionero en conservación del agua en su programa residencial
14. No se pierda la transmisión de los escrutinios de la jornada de elección de los delegados y delegadas a los Comités Locales de Derechos Humanos
15. Estos son las y los representantes que eligió Bogotá para los comités locales de Derechos Humanos
MAYO: 
1. Segundo Comité Distrital de Lucha contra la Trata
2. Avance sobre el proceso para la elección de alcaldes y alcaldesas locales
3.Capacitación al personal militar sobre código nacional de seguridad y convivencia ciudadana
4. Avance de la presentación del Plan Distrital de Desarrollo del sector gobierno
5. Difusión sobre las movilizaciones de taxistas 
6. Asuntos Étnicos
7. Difusión sobre requisitos para la Apertura y Funcionamiento de Establecimientos de Comercio en Bogotá
8. Difusión estrategia “Juntos Confiamos Más”
9. Aprobación en primer debate del Plan Distrital de Desarrollo
10. Difusión sobre dispositivo para vigilancia y acompañamiento a taxistas
11. Difusión sobre la aprobación del Plan Distrital de Desarrollo en Plenaria del Consejo
JUNIO: 
1.	Difusión Campaña “Juntos por el Agua”
2.	Difusión sobre firma del distrito de Protocolo para la Seguridad, Comodidad y Convivencia en el Fútbol de Bogotá D.C.
3. Asuntos Étnicos
4. Difusión sobre la celebración del mes del orgullo LGBTI
5. Difusión sobre medidas de seguridad y convivencia para que la final de fútbol profesional colombiano se viva en paz
6. Difusión sobre la celebración del festival de la chicha y el maíz 
7. Difusión sobre Ley seca para la final del Fútbol Colombiano 
8. Difusión sobre la convocatoria de 87 plazas de práctica profesional 
9. Difusión sobre rechazo a violencia contra defensoras y defensores de derechos humanos
10. Difusión sobre el festival de la lechona
11. Difusión sobre los presupuestos de las Alcaldías locales para los próximos cuatro años
12. Difusión sobre Mujeres Lideresas Campesinas y Defensoras de Derechos Humanos que se Profesionalizan en Educación Comunitaria con Énfasis en Derechos Humanos
13. Difusión Programa Goles en Paz 
14. Difusión sobre la realización de la Segunda Comisión Distrital Intersectorial del Distrito Capital para la Atención e Integración de la Población Proveniente de Flujos Migratorios Mixtos
15. Difusión sobre el Tercer Comité Distrital de Lucha Contra la Trata de Personas
16. Difusión sobre la jornada de muralismo de RedActiva realizada el pasado 30 de junio 
17. Difusión sobre acompañamiento del Distrito en la conmemoración del Día Internacional del Orgullo LGBTI
De igual manera, es importante resaltar que la información divulgada ha tenido un buen impacto y hemos alcanzado buenos resultados durante el trimestre que a continuación se relacionan: 
Visitas a la Página web en el trimestre: 
567.374  
Crecimiento en las Redes Sociales: 
Instagram: 4.794 nuevos seguidores
X: 1.561
Facebook: 421 nuevos fans
Tik Tok: 161 nuevos en la comunidad
You Tube: 66 nuevos suscriptores
Registro en Medios: 1.368 
</t>
  </si>
  <si>
    <t>DOCUMENTO EN WORD INFORME DE LA ESTRATEGIA EXTERNA IMPLEMENTADA, SUS TEMÁTICAS TRABAJADAS TRIMESTRALMENTE Y SUS SOPORTES CORRESPONDIENTES</t>
  </si>
  <si>
    <t>La Oficina Asesora de Comunicaciones durante el tercer trimestre de la vigencia 2024, ha dado continuidad a la implementación de la estrategia macro de comunicaciones en su línea de comunicación externa denominada "Desde la Bogotaneidad". En este trimestre se ha realizado divulgación a los siguientes temas:
JULIO:
- Suspensión de la actividad económica de "La Mansión del Chico".
- Segunda Sesión del Comité Distrital de Derechos Humanos.
- En el Día Nacional de la Libertad Religiosa, el Distrito reconoce el aporte social del sector religioso.
- Operativo de rescate de 155 animales maltratados en el Barrio Restrepo.
- Bogotá instala la Mesa Territorial de Garantías.
- “La danza es una herramienta poderosa para romper estereotipos”: Bryan Ballesteros, activista LGBTI.
- La Alcaldía Mayor de Bogotá fortalece espacios de participación para nuevos liderazgos juveniles.
- Operativo antiplagas en Bogotá: Comparendos a comerciantes por manejo inadecuado de residuos.
- Estrategia Móvil Emberá.
- ABC Participa en Bogotá distribuye lo local.
- En Bogotá distribuye lo local: la ciudadanía elige en qué invertir los recursos.
- Distrito e ICBF realizan operativo en la zona de la 85 para restablecer derechos de niñas y niños.
- Recuperación del espacio público: Una responsabilidad compartida.
- Lylean Machado, la primera mujer joven en la historia del IDPAC que lidera la gerencia de Etnias.
- Bogotá posesiona sus alcaldesas y alcaldes locales.
- Balance de resultados de la Estrategia Móvil 24 / 7 Parque Nacional.
- CIRCULAR CONJUNTA No. 015.
- RedActiva inicia la Semana de la Lucha Contra la Trata de Personas.
- Día de la Mujer Afrolatina, Afrocaribeña y de la Diáspora: siete mujeres líderesas se reúnen en Bogotá.
- La Administración Distrital brinda Atención a la Comunidad Emberá.
- Distrito se reúne con algunos representantes del gremio de taxistas.
- Primer Consejo de Alcaldes Locales con las y los Posesionados.
-  La localidad de Usme celebra uno de sus festivales más tradicionales de arte, cultura y música
- RedActiva se toma el Aeropuerto El Dorado
- Llamado a la Ciudadanía: Alerta sobre actividades fraudulentas en algunas localidades de Bogotá
AGOSTO:
1. Elección de Representantes al Consejo Distrital de Discapacidad
2.  Nacionalizaciones
3.  Difusión al canal de denuncias de la Secretaría de Gobierno
4. Asuntos Étnicos
5. Final de la Liga Femenina
6. Uso de baños en establecimientos comerciales
7. Firma del Pacto por la Transparencia
8. Compromiso de la Secretaría de Gobierno con la construcción de Paz
9. Entornos Escolares Inspiradores en Bogotá
10. Convocatoria para la elección de alcaldes y alcaldesas locales de Antonio Nariño, Sumapaz, Tunjuelito y Usme.
SEPTIEMBRE:
1. Aumento de denuncias contra la trata de personas
2. Asuntos Étnicos
3. Recuperación del Parque Nacional
4. Espacio Público
5. Posesión del Consejo Distrital de Juventud
6. Trámites y Servicios
7. Presupuestos Locales
8. Derechos Humanos
9. Ruta de Atención a defensores y defensoras
10. Elección de alcaldes y alcaldesas Locales
11. Asuntos Religiosos
12. Bogotaneidad
13. Goles en Paz
14. Distrito Capital 5
15. Presupuestos Participativos
16. Gala de exaltación y reconocimiento de personas con discapacidad
De igual manera, es importante resaltar que la información divulgada ha tenido un buen impacto y hemos alcanzado buenos resultados durante el trimestre que a continuación se relacionan:
Visitas a la Página web en el trimestre:
501.834 
Crecimiento en las Redes Sociales en el trimestre:
Instagram: 2.637 nuevos seguidores
X: 930 nuevos seguidores
Facebook: 976 nuevos fans
Tik Tok: 164 nuevos en la comunidad
You Tube: 76 nuevos suscriptores
Registro en Medios: 1.508</t>
  </si>
  <si>
    <t>Documento en word informe de la estrategia externa implementada, sus temáticas trabajadas trimestralmente y sus soportes correspondientes</t>
  </si>
  <si>
    <t>La Oficina Asesora de Comunicaciones durante el cuarto trimestre de la vigencia 2024, ha dado continuidad a la implementación de la estrategia macro de comunicaciones en su línea de comunicación externa denominada "Desde la Bogotaneidad". En este trimestre se ha realizado divulgación a los siguientes temas:   
OCTUBRE:
1. Subdirección de asuntos de comunidades afros, raizales y palenqueras
2. Impulso al emprendimiento y competitividad local
3. Inspección Vigilancia y Control
4. Proceso de elección de alcaldes y alcaldesas locales
5. Tercera audiencia de escogencia de empleos públicos
6. Goles en Paz
7. Asuntos Religiosos
8. Bogotaneidad
9. La Magia del Servicio: flexibilidad escolar para el personal de servicios generales
10. Diálogo y Convivencia
11. Sanciones por uso inadecuado del agua
12. Subdirección de asuntos indígenas y rrom
13. Inspección y Control en el Aeropuerto el Dorado
14. Derechos Humanos
15. PMU en UPI La Florida
16. Sistema Distrital de Discapacidad
17. Banco de Documentos Extraviados
18. Presupuestos Participativos
19. Controles de Transparencia en Alcaldías Locales
20. Evento Origen Fest
21. Gala de reconocimiento de las personas con discapacidad
NOVIEMBRE:
1. Trata de Personas
2. Mil en un día
3. Manejo de perros de raza especial
4. Asuntos Étnicos: Pueblo Gitano
5. Semana Distrital de Diálogo
6. Convocatoria para Auditorías visibles a la gestión de la inversión local 2023
7. Puesto de Mando Unificado para monitoreo de emergencias por lluvias en Bogotá
8. Proyecta Local – Presupuestos Participativos
9. Proyecto de presupuesto de Bogotá para 2025
10. Solicitud de ayudas para damnificados por el invierno en el Chocó
11. XV Gala de exaltación y reconocimiento de las personas con discapacidad
12. Convocatoria Fotográfica: Un primer plano a los Derechos Humanos
13. Encuesta de Rendición de Cuentas
14. Semana del Buen Trato
15. Temas de Diálogo y Convivencia
16. Asuntos Étnicos: comunidad Muisca
17. Convocatorias para Impulso Local 4!0 y Microempresa Local 5.0!
18. Foro Interreligioso de San Cristóbal: Caminos de unidad y bienestar
19. Bogotá refuerza su compromiso con la gobernanza migratoria
20. Jóvenes del Convenio IDIPRON-Transmilenio participaron en formación sobre Derechos Humanos
21. Avances en la defensa de los derechos de las mujeres y la prevención de la trata de personas
DICIEMBRE:
1. Auditorías Visibles
2. Asuntos de comunidades afrodescendientes
3. Goles en Paz
4. Asuntos Religiosos
5. Tercera audiencia de escogencia de empleos públicos
6. Goles en Paz
7. Asuntos Religiosos
8. Instancia de Participación conductores
9. Concejo aprueba presupuesto de Bogotá para 2025
10. Conmemoración Día de los Derechos Humanos
11. Bogotá refuerza la inspección, vigilancia y control
12. Encuentro de consejeras y consejeros Étnicos
13.  Prevención sobre el uso de pólvora
14. Sanciones por la venta de Pólvora
15. XV Gala de exaltación y reconocimiento de personas con discapacidad
16. Más Cultura Local
17. Trata de Personas
18. Reapertura del Parque Nacional Enrique Olaya Herrera
19. Participación en la construcción de los planes 2025
20. Día Internacional del migrante
21. Balance de iniciativas del concejo de Bogotá en el primer año de la administración Galán.
De igual manera, es importante resaltar que la información divulgada ha tenido un buen impacto y hemos alcanzado buenos resultados durante el cuarto trimestre, los cuales a continuación se relacionan:
Visitas a la Página web en el trimestre:
547.241
Crecimiento en las Redes Sociales en el trimestre:
Instagram: 2.049 nuevos seguidores
X: 841 nuevos seguidores
Facebook: 205 nuevos fans
Tik Tok: 5.389 nuevos en la comunidad
You Tube: 105 nuevos suscriptores
Cubrimientos: 47
Registro en Medios: 756</t>
  </si>
  <si>
    <t xml:space="preserve">El proceso dio cumplimiento a la meta al 100% conforma con lo programado para la vigencia </t>
  </si>
  <si>
    <t>2</t>
  </si>
  <si>
    <t xml:space="preserve">Diseñar y ejecutar una estrategia de comunicación organizacional que contribuya al mejoramiento y fortalecimiento de la comunicación interna. </t>
  </si>
  <si>
    <t>ESTRATEGIA DE COMUNICACIÓN ORGANIZACIONAL</t>
  </si>
  <si>
    <t xml:space="preserve">(Número de temáticas de comunicación interna ejecutadas/ número de temáticas de comunicación organizacional priorizadas para el periodo) * peso ponderado * 100 </t>
  </si>
  <si>
    <t xml:space="preserve">DOCUMENTO EN WORD INFORME DE LA ESTRATEGIA ORGANIZACIONAL IMPLEMENTADA Y SUS TEMÁTICAS TRABAJADAS TRIMESTRALMENTE. </t>
  </si>
  <si>
    <t>ONE DRIVE (OFICCE 365) y REGISTRO EN MEDIOS INTERNOS.</t>
  </si>
  <si>
    <t xml:space="preserve">OFICINA ASESORA DE COMUNICACIONES - EQUIPO DE COMUNICACIÓN INTERNA </t>
  </si>
  <si>
    <r>
      <t xml:space="preserve">La Oficina Asesora de Comunicaciones elaboró  durante el primer trimestre de la vigencia 2024 la primera versión de la estrategia macro de comunicaciones, denominada en su línea de comunicación interna </t>
    </r>
    <r>
      <rPr>
        <b/>
        <sz val="11"/>
        <color rgb="FF000000"/>
        <rFont val="Calibri Light"/>
        <family val="2"/>
        <scheme val="major"/>
      </rPr>
      <t>"La Magia del Servicio"</t>
    </r>
    <r>
      <rPr>
        <sz val="11"/>
        <color rgb="FF000000"/>
        <rFont val="Calibri Light"/>
        <family val="2"/>
        <scheme val="major"/>
      </rPr>
      <t xml:space="preserve">, la cual está enfocada en contribuir al mejoramiento y fortalecimiento de la comunicación interna. A través de la línea de comunicación interna se abordarán las diferentes temáticas institucionales de interés para funcionarios, contratistas y colaboradores de la entidad, las cuales serán divulgadas a través de los diferentes canales internos como lo son: Intranet, correo masivo institucional, canal de instagram @Somos.Gobierno, y canal de whatsapp interno. </t>
    </r>
  </si>
  <si>
    <t xml:space="preserve">Documento en word informe de la estrategia en su linea interna, documento en Power Point de la estrategia elaborada y documento en PDF. </t>
  </si>
  <si>
    <t xml:space="preserve">La Oficina Asesora de Comunicaciones durante el segundo trimestre de la vigencia 2024, ha dado continuidad a la implementación de la estrategia macro de comunicaciones en su línea de comunicación interna denominada "La Magia del Servicio". En este trimestre se ha realizado divulgación a los siguientes temas: 
ABRIL:
1. Trabajo Inteligente: convocatoria de teletrabajo
2. Gestión Ambiental 
3. Implementación de campañas Internas: Juntos por el cuidado del agua
4. Noticias de las localidades
5. Bienestar Institucional 
6. Seguridad y Salud en el Trabajo
7. Difusión Código de Integridad
8. Celebración de Días Especiales: Día de la Niñez
MAYO:
1.	Gestión Ambiental 
2.	Implementación de campañas Internas: Difusión de la Semana Ambiental”
3.	Bienestar Institucional 
4.	Seguridad y Salud en el Trabajo
JUNIO:
1. Gestión Ambiental 
2. Implementación de campañas Internas: Presupuestos Participativos
4. Rendición de Cuentas y Transparencia: (Socialización Sistema Antisoborno y Sarlaft)
5. Bienestar Institucional 
De igual manera, es importante resaltar que la información divulgada ha tenido un buen impacto y hemos alcanzado buenos resultados durante el trimestre que a continuación se relacionan: 
Visitas a la intranet en el trimestre: 
756.758
Crecimiento de la red Interna Instagram: 756 miembros en la comunidad. 
</t>
  </si>
  <si>
    <t xml:space="preserve">DOCUMENTO EN WORD INFORME DE LA ESTRATEGIA ORGANIZACIONAL IMPLEMENTADA, SUS TEMÁTICAS TRABAJADAS TRIMESTRALMENTE Y SUS SOPORTES CORRESPONDIENTES. </t>
  </si>
  <si>
    <t>La Oficina Asesora de Comunicaciones durante el Tercer trimestre de la vigencia 2024, ha dado continuidad a la implementación de la estrategia macro de comunicaciones en su línea de comunicación interna denominada "La Magia del Servicio". En este trimestre se ha realizado divulgación a los siguientes temas:
JULIO:
1. Trabajo Inteligente: convocatoria de teletrabajo
2. Gestión Ambiental
3. Implementación de campañas Internas: Campaña Mes del Peatón y En Bici a Gobierno
4. Noticias de las localidades
5. Bienestar Institucional
AGOSTO:
1. Difusión acuerdo de negociación con sindicatos
2. Difusión de información de interés institucional
3. Difusión de información de Bienestar Institucional
SEPTIEMBRE:
1. Difusión citación audiencia pública virtual para escogencia de vacantes – Convocatoria Distrito Capital 5
2. Campañas Internas: Difusión ganadores de boletas para los partidos de fútbol femenino
3. Difusión sobre viruela símica y la alerta sanitaria mundial
4. Difusión de información de interés institucional
5. Difusión de información de Bienestar Institucional
De igual manera, es importante resaltar que la información divulgada ha tenido un buen impacto y hemos alcanzado buenos resultados durante el trimestre que a continuación se relacionan:
Visitas a la intranet en el trimestre:
668.437
Crecimiento de la red Interna Instagram: 865 miembros en la comunidad.</t>
  </si>
  <si>
    <t xml:space="preserve">"La Oficina Asesora de Comunicaciones durante el  cuarto trimestre de la vigencia 2024, ha dado continuidad a la implementación de la estrategia macro de comunicaciones en su línea de comunicación interna denominada ""La Magia del Servicio"". En este trimestre se ha realizado divulgación a los siguientes temas:
OCTUBRE:
1. Difusión citación tercera audiencia pública para escogencia de vacantes – Convocatoria Distrito Capital 5
2. Seguridad y Salud en el trabajo
3. Gestión Ambiental
4. Reconocimiento a Servidores Públicos
5. Ranking del monitoreo de riesgos de gestión y corrupción
6. Semana cultural de Gobierno
7. Celebración de Días Especiales: Día de la Familia
8. Difusión de información de interés institucional
9.  Difusión de información de Bienestar Institucional
10. Difusión de información sobre procesos de encargo
NOVIEMBRE:
1. Gestión Ambiental
2. Inclusión: motivación al aprendizaje de lengua de señas
3. Lactancia materna y trabajo: salas de lactancia en la SDG
4. Divulgación de campañas internas: Mes del Peatón
DICIEMBRE:
1. Feria Pet Friendly
2. Secretaría de Gobierno segundo puesto ganador en concurso “Máxima Velocidad” de MIN TIC
3. Provisión de empleos mediante encargos
4. Información de Bienestar institucional
5. Divulgación de campañas internas
6. Convocatoria elecciones comité de convivencia
7. Gestión Pública Transparente
De igual manera, es importante resaltar que la información divulgada ha tenido un buen impacto y hemos alcanzado buenos resultados durante el trimestre que a continuación se relacionan:
Visitas a la intranet en el trimestre:
661.239
Crecimiento de la red Interna Instagram: 899 miembros en la comunidad."
</t>
  </si>
  <si>
    <t xml:space="preserve">Documento en word informe de la estrategia organizacional implementada, sus temáticas trabajadas trimestralmente y sus soportes correspondientes. 
</t>
  </si>
  <si>
    <t xml:space="preserve">100% de cumplimiento de la meta por parte del proceso conforme a lo programado para la vigencia. </t>
  </si>
  <si>
    <t>Total metas técnicas (80%)</t>
  </si>
  <si>
    <t>Fortalecer la gestión institucional aumentando las capacidades de la entidad para la planeación, seguimiento y ejecución de sus metas y recursos, y la gestión del talento humano.</t>
  </si>
  <si>
    <t>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</si>
  <si>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</si>
  <si>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</si>
  <si>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</si>
  <si>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Total de criterios ambientales establecidos * 100</t>
  </si>
  <si>
    <t>80% meta 2023</t>
  </si>
  <si>
    <t>Constante</t>
  </si>
  <si>
    <t>No programada</t>
  </si>
  <si>
    <t>Eficacia</t>
  </si>
  <si>
    <t>Reporte ambiental Oficina Asesora de Planeación</t>
  </si>
  <si>
    <t>Herramienta Oficina Asesora de Planeación</t>
  </si>
  <si>
    <t>Aplicación de la meta: dependencias del proceso.
Reporte de la meta: Oficina Asesora de Planeación</t>
  </si>
  <si>
    <t>No programada para el trimestre</t>
  </si>
  <si>
    <t>Oficina Asesora de Comunicaciones (calificación 78%) 
Consumo de papel: Reporte hasta el mes de junio
Participación: Cultura Ambiental: 1 persona; Socialicación medidas de ahorro agua y energía: 9 personas.
Semana ambiental: No hubo participación por parte de esta dependencia.
Recepción campaña puesto a puesto: Se otorga a todas las dependencias un puntaje de 10 puntos como máximo por su excelente recepeción en las campañas y socializaciones realizadas puesto a puesto.</t>
  </si>
  <si>
    <t xml:space="preserve">Reporte meta ambiental </t>
  </si>
  <si>
    <t>Oficina Asesora de Comunicaciones: calificación 77%
Consumo de papel: Se presentó reporte con corte a diciembre de 2024.
Participación: Participaron 2 personas en generalidades del Sistema de Gestión Ambiental y ninguna en la socialización de la estrategia de Cero Papel.
Curso gestión ambiental: Realizaron el curso 17 personas de la dependencia de un total de 23 funcionarios de planta y contratist</t>
  </si>
  <si>
    <t xml:space="preserve">Reporte meta ambiental por parte del equipo ambiental de la OAP </t>
  </si>
  <si>
    <t xml:space="preserve">la dependencia dio cumplimiento  en un 96,88% de la meta en la vigencia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</si>
  <si>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</si>
  <si>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</si>
  <si>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</si>
  <si>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</si>
  <si>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</si>
  <si>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</si>
  <si>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</si>
  <si>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 xml:space="preserve">Se realizó la actualización al documento caracterización del Proceso de Comunicación Estratégica, establecido en el plan de trabajo. </t>
  </si>
  <si>
    <t>Listado maestro de documentos</t>
  </si>
  <si>
    <t xml:space="preserve">La dependencia dio cumplimiento a la programacion establecida en el cronograma de actualizacion documental </t>
  </si>
  <si>
    <t xml:space="preserve">Listado maestro de documentos internos de la Secretatia Distrital de Gobierno </t>
  </si>
  <si>
    <t xml:space="preserve">Listado maestro de docuemntos </t>
  </si>
  <si>
    <t>No se recibió el documento para revisión metodológica de la OAP</t>
  </si>
  <si>
    <t xml:space="preserve">Listado maestro de documentos y Cronograma de actualizacion documental </t>
  </si>
  <si>
    <t xml:space="preserve">75%  de cumplimiento de la meta por parte de la dependencia segun lo programado. </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</si>
  <si>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</si>
  <si>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</si>
  <si>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</si>
  <si>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</si>
  <si>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</si>
  <si>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Suma</t>
  </si>
  <si>
    <t>Registro de asistencia y presentación realizada</t>
  </si>
  <si>
    <t>Líder del proceso</t>
  </si>
  <si>
    <t xml:space="preserve">La dependencia dio cumplimiento a la programacion establecida realiazando la jornada el 27 de junio de 2024 </t>
  </si>
  <si>
    <t>Listado de asistencia</t>
  </si>
  <si>
    <t xml:space="preserve">Meta no programada </t>
  </si>
  <si>
    <t>La dependencia dio respuesta a lo programado para la vigencia</t>
  </si>
  <si>
    <t>Listado de asistencia y galeria</t>
  </si>
  <si>
    <t xml:space="preserve">100%  de cumplimiento de la meta por parte de la dependencia segun lo programado. </t>
  </si>
  <si>
    <t>Brindar atención oportuna y de calidad a los diferentes sectores poblacionales, generando relaciones de confianza y respeto por la diferencia.</t>
  </si>
  <si>
    <t>T4</t>
  </si>
  <si>
    <t>Dar respuesta al 100% de los requerimientos ciudadanos asignados a las dependencias de nivel central  con corte a 31 de diciembre de 2023 registradas y tipificadas como Derechos de Petición en el aplicativo Bogotá te Escucha y gestor documental ORFEO.</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</si>
  <si>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</si>
  <si>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</si>
  <si>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</si>
  <si>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</si>
  <si>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</si>
  <si>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t>
  </si>
  <si>
    <t>El proceso cumplió con la atención del 100% de requerimientos ciudadanos asignados a 31 de diciembre de 2023, registrados y tipificados como Derechos de Petición en el aplicativo Bogotá te Escucha y gestor documental ORFEO.</t>
  </si>
  <si>
    <t>Memorando SGI 20244600114073</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</si>
  <si>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</si>
  <si>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</si>
  <si>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</si>
  <si>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términos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</si>
  <si>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</si>
  <si>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</si>
  <si>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</si>
  <si>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El proceso cumplió con los  requerimientos registrados y tipificados como Derechos de Petición en el aplicativo Bogotá te Escucha y gestor documental ORFEO durante la vigencia 2024.</t>
  </si>
  <si>
    <t>Memorando SGI 20244600126503</t>
  </si>
  <si>
    <t xml:space="preserve">La dependencia dio respuesta a la totalidad de los requerimientos instaurados </t>
  </si>
  <si>
    <t>Respuesta a requeimientos ciudadanos Radicado No. 20244600214423</t>
  </si>
  <si>
    <t>la dependencia dio respuesta a 2 requerimientos de los 2 instaurados para el periodo</t>
  </si>
  <si>
    <t xml:space="preserve">Rta a requerimientos ciudadanos de la Oficina de atencion a la ciudadania </t>
  </si>
  <si>
    <t xml:space="preserve">La dependencia dio respuesta a 2 requerimientos de los 3 instaurados en el periodo </t>
  </si>
  <si>
    <t xml:space="preserve">Radicado No. 20254600001173
Fecha: 03-01-2025 de la Oficina de Atencion a la Ciudadania </t>
  </si>
  <si>
    <t>El proceso cumplió en un 91,67% con los  requerimientos registrados y tipificados como Derechos de Petición en el aplicativo Bogotá te Escucha y gestor documental ORFEO durante la vigencia 2024.</t>
  </si>
  <si>
    <t>Total metas transversales (20%)</t>
  </si>
  <si>
    <t xml:space="preserve">Total plan de gestión </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</si>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</sst>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u/>
      <sz val="11"/>
      <color theme="1"/>
      <name val="Calibri Light"/>
      <family val="2"/>
      <scheme val="major"/>
    </font>
    <font>
      <sz val="11"/>
      <name val="Calibri Light"/>
      <family val="2"/>
      <scheme val="major"/>
    </font>
    <font>
      <u/>
      <sz val="11"/>
      <color theme="10"/>
      <name val="Calibri"/>
      <family val="2"/>
      <scheme val="minor"/>
    </font>
    <font>
      <sz val="11"/>
      <color rgb="FF000000"/>
      <name val="Calibri Light"/>
      <family val="2"/>
    </font>
    <font>
      <sz val="11"/>
      <color rgb="FF000000"/>
      <name val="Calibri Light"/>
      <family val="2"/>
      <scheme val="major"/>
    </font>
    <font>
      <b/>
      <sz val="11"/>
      <color rgb="FF000000"/>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9" fontId="3" fillId="0" borderId="0" applyFont="0" applyFill="0" applyBorder="0" applyAlignment="0" applyProtection="0"/>
    <xf numFmtId="0" fontId="15" fillId="0" borderId="0" applyNumberFormat="0" applyFill="0" applyBorder="0" applyAlignment="0" applyProtection="0"/>
  </cellStyleXfs>
  <cellXfs count="14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9" fontId="6"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1" fillId="0" borderId="0" xfId="0" applyFont="1" applyAlignment="1">
      <alignment horizontal="justify" vertical="center" wrapText="1"/>
    </xf>
    <xf numFmtId="9" fontId="1" fillId="0" borderId="1" xfId="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9" borderId="0" xfId="0" applyFont="1" applyFill="1" applyAlignment="1">
      <alignment horizontal="center" vertical="center" wrapText="1"/>
    </xf>
    <xf numFmtId="0" fontId="1" fillId="9" borderId="0" xfId="0" applyFont="1" applyFill="1" applyAlignment="1">
      <alignment horizontal="center" wrapText="1"/>
    </xf>
    <xf numFmtId="9" fontId="1" fillId="0" borderId="1" xfId="0" applyNumberFormat="1" applyFont="1" applyBorder="1" applyAlignment="1">
      <alignment horizontal="center" vertical="center" wrapText="1"/>
    </xf>
    <xf numFmtId="9" fontId="6" fillId="3" borderId="1" xfId="1" applyFont="1" applyFill="1" applyBorder="1" applyAlignment="1">
      <alignment horizontal="center" wrapText="1"/>
    </xf>
    <xf numFmtId="9" fontId="9" fillId="3" borderId="1" xfId="0" applyNumberFormat="1" applyFont="1" applyFill="1" applyBorder="1" applyAlignment="1">
      <alignment horizontal="center" wrapText="1"/>
    </xf>
    <xf numFmtId="9" fontId="7" fillId="2" borderId="1" xfId="1" applyFont="1" applyFill="1" applyBorder="1" applyAlignment="1">
      <alignment horizontal="center" wrapText="1"/>
    </xf>
    <xf numFmtId="0" fontId="1" fillId="0" borderId="0" xfId="0" applyFont="1" applyAlignment="1">
      <alignment horizontal="center" wrapText="1"/>
    </xf>
    <xf numFmtId="0" fontId="14" fillId="0" borderId="1" xfId="0" applyFont="1" applyBorder="1" applyAlignment="1">
      <alignment horizontal="justify" vertical="center" wrapText="1"/>
    </xf>
    <xf numFmtId="9" fontId="14" fillId="0" borderId="1" xfId="0" applyNumberFormat="1" applyFont="1" applyBorder="1" applyAlignment="1">
      <alignment horizontal="justify" vertical="center" wrapText="1"/>
    </xf>
    <xf numFmtId="49" fontId="14" fillId="0" borderId="1" xfId="0" applyNumberFormat="1" applyFont="1" applyBorder="1" applyAlignment="1">
      <alignment horizontal="center" vertical="center" wrapText="1"/>
    </xf>
    <xf numFmtId="0" fontId="17" fillId="0" borderId="1" xfId="0" applyFont="1" applyBorder="1" applyAlignment="1">
      <alignment horizontal="justify" vertic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9" fontId="1" fillId="9" borderId="0" xfId="1" applyFont="1" applyFill="1" applyAlignment="1">
      <alignment horizontal="center" wrapText="1"/>
    </xf>
    <xf numFmtId="9" fontId="1" fillId="9" borderId="0" xfId="1" applyFont="1" applyFill="1" applyAlignment="1">
      <alignment horizontal="center" vertical="center" wrapText="1"/>
    </xf>
    <xf numFmtId="9" fontId="2" fillId="8" borderId="1" xfId="1" applyFont="1" applyFill="1" applyBorder="1" applyAlignment="1">
      <alignment horizontal="center" vertical="center" wrapText="1"/>
    </xf>
    <xf numFmtId="9" fontId="9" fillId="3" borderId="1" xfId="1" applyFont="1" applyFill="1" applyBorder="1" applyAlignment="1">
      <alignment horizontal="center" wrapText="1"/>
    </xf>
    <xf numFmtId="9" fontId="1" fillId="0" borderId="0" xfId="1" applyFont="1" applyAlignment="1">
      <alignment horizont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6" fillId="3" borderId="1" xfId="1" applyNumberFormat="1" applyFont="1" applyFill="1" applyBorder="1" applyAlignment="1">
      <alignment horizontal="center" wrapText="1"/>
    </xf>
    <xf numFmtId="10" fontId="8" fillId="2" borderId="1" xfId="1" applyNumberFormat="1" applyFont="1" applyFill="1" applyBorder="1" applyAlignment="1">
      <alignment horizontal="center" wrapText="1"/>
    </xf>
    <xf numFmtId="10" fontId="1" fillId="0" borderId="0" xfId="1" applyNumberFormat="1" applyFont="1" applyAlignment="1">
      <alignment horizontal="center" wrapText="1"/>
    </xf>
    <xf numFmtId="0" fontId="16" fillId="0" borderId="0" xfId="0" applyFont="1" applyAlignment="1">
      <alignment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left" vertical="center" wrapText="1"/>
    </xf>
    <xf numFmtId="9" fontId="4" fillId="0" borderId="1" xfId="1" applyFont="1" applyBorder="1" applyAlignment="1">
      <alignment horizontal="center" vertical="center" wrapText="1"/>
    </xf>
    <xf numFmtId="164" fontId="4" fillId="0" borderId="1" xfId="1" applyNumberFormat="1" applyFont="1" applyBorder="1" applyAlignment="1">
      <alignment horizontal="center" vertical="center" wrapText="1"/>
    </xf>
    <xf numFmtId="10" fontId="4" fillId="0" borderId="1" xfId="1" applyNumberFormat="1" applyFont="1" applyBorder="1" applyAlignment="1">
      <alignment horizontal="center" vertical="center" wrapText="1"/>
    </xf>
    <xf numFmtId="0" fontId="4" fillId="0" borderId="0" xfId="0" applyFont="1" applyAlignment="1">
      <alignment horizontal="justify" vertical="center" wrapText="1"/>
    </xf>
    <xf numFmtId="9" fontId="4" fillId="9" borderId="1" xfId="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 fontId="4" fillId="9" borderId="1" xfId="1" applyNumberFormat="1" applyFont="1" applyFill="1" applyBorder="1" applyAlignment="1">
      <alignment horizontal="center" vertical="center" wrapText="1"/>
    </xf>
    <xf numFmtId="1" fontId="4" fillId="0" borderId="1" xfId="1" applyNumberFormat="1" applyFont="1" applyBorder="1" applyAlignment="1">
      <alignment horizontal="center" vertical="center" wrapText="1"/>
    </xf>
    <xf numFmtId="10" fontId="4" fillId="0" borderId="1" xfId="1" applyNumberFormat="1" applyFont="1" applyBorder="1" applyAlignment="1">
      <alignment horizontal="justify" vertical="center" wrapText="1"/>
    </xf>
    <xf numFmtId="9" fontId="4" fillId="0" borderId="1" xfId="1" applyFont="1" applyBorder="1" applyAlignment="1">
      <alignment horizontal="justify" vertical="center" wrapText="1"/>
    </xf>
    <xf numFmtId="10" fontId="1" fillId="0" borderId="1" xfId="1" applyNumberFormat="1" applyFont="1" applyBorder="1" applyAlignment="1">
      <alignment horizontal="justify" vertical="center" wrapText="1"/>
    </xf>
    <xf numFmtId="0" fontId="4" fillId="0" borderId="1" xfId="2" applyFont="1" applyBorder="1" applyAlignment="1">
      <alignment horizontal="justify" vertical="center" wrapText="1"/>
    </xf>
    <xf numFmtId="164" fontId="1" fillId="0" borderId="1" xfId="0" applyNumberFormat="1" applyFont="1" applyBorder="1" applyAlignment="1">
      <alignment horizontal="center" vertical="center" wrapText="1"/>
    </xf>
    <xf numFmtId="164" fontId="1" fillId="0" borderId="1" xfId="1" applyNumberFormat="1" applyFont="1" applyBorder="1" applyAlignment="1">
      <alignment horizontal="justify" vertical="center" wrapText="1"/>
    </xf>
    <xf numFmtId="10" fontId="6" fillId="3" borderId="1" xfId="1" applyNumberFormat="1" applyFont="1" applyFill="1" applyBorder="1" applyAlignment="1">
      <alignment wrapText="1"/>
    </xf>
    <xf numFmtId="164" fontId="1" fillId="0" borderId="1" xfId="1" applyNumberFormat="1" applyFont="1" applyBorder="1" applyAlignment="1">
      <alignment horizontal="center" vertical="center" wrapText="1"/>
    </xf>
    <xf numFmtId="164" fontId="4" fillId="9" borderId="1" xfId="1" applyNumberFormat="1" applyFont="1" applyFill="1" applyBorder="1" applyAlignment="1">
      <alignment horizontal="center" vertical="center" wrapText="1"/>
    </xf>
    <xf numFmtId="10" fontId="1" fillId="9" borderId="1" xfId="1" applyNumberFormat="1" applyFont="1" applyFill="1" applyBorder="1" applyAlignment="1">
      <alignment horizontal="center" vertical="center" wrapText="1"/>
    </xf>
    <xf numFmtId="10" fontId="6" fillId="9" borderId="1" xfId="1" applyNumberFormat="1" applyFont="1" applyFill="1" applyBorder="1" applyAlignment="1">
      <alignment horizontal="center" wrapText="1"/>
    </xf>
    <xf numFmtId="10" fontId="6" fillId="3" borderId="1" xfId="0" applyNumberFormat="1" applyFont="1" applyFill="1" applyBorder="1" applyAlignment="1">
      <alignment wrapText="1"/>
    </xf>
    <xf numFmtId="10" fontId="8" fillId="2" borderId="1" xfId="0" applyNumberFormat="1" applyFont="1" applyFill="1" applyBorder="1" applyAlignment="1">
      <alignment wrapText="1"/>
    </xf>
    <xf numFmtId="0" fontId="2" fillId="3" borderId="0" xfId="0" applyFont="1" applyFill="1" applyAlignment="1">
      <alignment horizontal="center" vertical="center" wrapText="1"/>
    </xf>
    <xf numFmtId="0" fontId="14" fillId="0" borderId="0" xfId="0" applyFont="1" applyAlignment="1">
      <alignment horizontal="left" vertical="center" wrapText="1"/>
    </xf>
    <xf numFmtId="10" fontId="4" fillId="9" borderId="1" xfId="1" applyNumberFormat="1" applyFont="1" applyFill="1" applyBorder="1" applyAlignment="1">
      <alignment horizontal="center" vertical="center" wrapText="1"/>
    </xf>
    <xf numFmtId="0" fontId="4" fillId="9" borderId="1" xfId="0" applyFont="1" applyFill="1" applyBorder="1" applyAlignment="1">
      <alignment horizontal="left" vertical="center" wrapText="1"/>
    </xf>
    <xf numFmtId="164" fontId="6" fillId="3" borderId="1" xfId="1" applyNumberFormat="1" applyFont="1" applyFill="1" applyBorder="1" applyAlignment="1">
      <alignment wrapText="1"/>
    </xf>
    <xf numFmtId="164" fontId="8" fillId="2" borderId="1" xfId="0" applyNumberFormat="1" applyFont="1" applyFill="1" applyBorder="1" applyAlignment="1">
      <alignment wrapText="1"/>
    </xf>
    <xf numFmtId="164" fontId="1" fillId="0" borderId="1" xfId="0" applyNumberFormat="1" applyFont="1" applyBorder="1" applyAlignment="1">
      <alignment horizontal="justify"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4" fillId="0" borderId="6" xfId="0" applyFont="1" applyBorder="1" applyAlignment="1">
      <alignment horizontal="left" vertical="center" wrapText="1"/>
    </xf>
    <xf numFmtId="0" fontId="14" fillId="0" borderId="8" xfId="0" applyFont="1" applyBorder="1" applyAlignment="1">
      <alignment horizontal="left" vertical="center" wrapText="1"/>
    </xf>
    <xf numFmtId="0" fontId="14" fillId="0" borderId="5" xfId="0" applyFont="1" applyBorder="1" applyAlignment="1">
      <alignment horizontal="left" vertical="center" wrapText="1"/>
    </xf>
    <xf numFmtId="0" fontId="14" fillId="0" borderId="12" xfId="0" applyFont="1" applyBorder="1" applyAlignment="1">
      <alignment horizontal="left"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Q24"/>
  <sheetViews>
    <sheetView tabSelected="1" topLeftCell="P18" zoomScale="60" zoomScaleNormal="60" workbookViewId="0">
      <selection activeCell="AI18" sqref="AI18"/>
    </sheetView>
  </sheetViews>
  <sheetFormatPr defaultColWidth="10.85546875" defaultRowHeight="15"/>
  <cols>
    <col min="1" max="1" width="4.140625" style="1" customWidth="1"/>
    <col min="2" max="2" width="25.5703125" style="1" customWidth="1"/>
    <col min="3" max="3" width="8.14062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35" customWidth="1"/>
    <col min="15" max="15" width="22.5703125" style="35" customWidth="1"/>
    <col min="16" max="16" width="17.85546875" style="1" customWidth="1"/>
    <col min="17" max="17" width="19.7109375" style="1" customWidth="1"/>
    <col min="18" max="18" width="21.7109375" style="1" customWidth="1"/>
    <col min="19" max="19" width="25.42578125" style="1" customWidth="1"/>
    <col min="20" max="22" width="19" style="35" hidden="1" customWidth="1"/>
    <col min="23" max="23" width="70.5703125" style="1" hidden="1" customWidth="1"/>
    <col min="24" max="27" width="16.5703125" style="1" hidden="1" customWidth="1"/>
    <col min="28" max="28" width="33.42578125" style="1" hidden="1" customWidth="1"/>
    <col min="29" max="32" width="16.5703125" style="1" hidden="1" customWidth="1"/>
    <col min="33" max="33" width="43.7109375" style="1" hidden="1" customWidth="1"/>
    <col min="34" max="34" width="16.5703125" style="1" hidden="1" customWidth="1"/>
    <col min="35" max="36" width="22" style="1" customWidth="1"/>
    <col min="37" max="37" width="16.5703125" style="1" customWidth="1"/>
    <col min="38" max="38" width="34.85546875" style="1" customWidth="1"/>
    <col min="39" max="39" width="16.5703125" style="1" customWidth="1"/>
    <col min="40" max="41" width="16.5703125" style="46" customWidth="1"/>
    <col min="42" max="42" width="21.5703125" style="52" customWidth="1"/>
    <col min="43" max="43" width="53.7109375" style="1" customWidth="1"/>
    <col min="44" max="16384" width="10.85546875" style="1"/>
  </cols>
  <sheetData>
    <row r="1" spans="1:43" s="25" customFormat="1" ht="70.5" customHeight="1">
      <c r="A1" s="119" t="s">
        <v>0</v>
      </c>
      <c r="B1" s="120"/>
      <c r="C1" s="120"/>
      <c r="D1" s="120"/>
      <c r="E1" s="120"/>
      <c r="F1" s="120"/>
      <c r="G1" s="120"/>
      <c r="H1" s="120"/>
      <c r="I1" s="120"/>
      <c r="J1" s="120"/>
      <c r="K1" s="121" t="s">
        <v>1</v>
      </c>
      <c r="L1" s="121"/>
      <c r="M1" s="121"/>
      <c r="N1" s="121"/>
      <c r="O1" s="121"/>
      <c r="T1" s="30"/>
      <c r="U1" s="30"/>
      <c r="V1" s="30"/>
      <c r="AN1" s="42"/>
      <c r="AO1" s="42"/>
      <c r="AP1" s="47"/>
    </row>
    <row r="2" spans="1:43" s="26" customFormat="1" ht="23.45" customHeight="1">
      <c r="A2" s="123" t="s">
        <v>2</v>
      </c>
      <c r="B2" s="124"/>
      <c r="C2" s="124"/>
      <c r="D2" s="124"/>
      <c r="E2" s="124"/>
      <c r="F2" s="124"/>
      <c r="G2" s="124"/>
      <c r="H2" s="124"/>
      <c r="I2" s="124"/>
      <c r="J2" s="124"/>
      <c r="K2" s="29"/>
      <c r="L2" s="29"/>
      <c r="M2" s="29"/>
      <c r="N2" s="29"/>
      <c r="O2" s="29"/>
      <c r="T2" s="40"/>
      <c r="U2" s="40"/>
      <c r="V2" s="40"/>
      <c r="AN2" s="43"/>
      <c r="AO2" s="43"/>
      <c r="AP2" s="48"/>
    </row>
    <row r="3" spans="1:43" s="25" customFormat="1">
      <c r="K3" s="30"/>
      <c r="L3" s="30"/>
      <c r="M3" s="30"/>
      <c r="N3" s="30"/>
      <c r="O3" s="30"/>
      <c r="T3" s="30"/>
      <c r="U3" s="30"/>
      <c r="V3" s="30"/>
      <c r="AN3" s="42"/>
      <c r="AO3" s="42"/>
      <c r="AP3" s="47"/>
    </row>
    <row r="4" spans="1:43" s="25" customFormat="1" ht="29.1" customHeight="1">
      <c r="A4" s="125" t="s">
        <v>3</v>
      </c>
      <c r="B4" s="126"/>
      <c r="C4" s="131" t="s">
        <v>4</v>
      </c>
      <c r="D4" s="132"/>
      <c r="E4" s="140" t="s">
        <v>5</v>
      </c>
      <c r="F4" s="141"/>
      <c r="G4" s="141"/>
      <c r="H4" s="141"/>
      <c r="I4" s="141"/>
      <c r="J4" s="142"/>
      <c r="K4" s="30"/>
      <c r="L4" s="30"/>
      <c r="M4" s="30"/>
      <c r="N4" s="30"/>
      <c r="O4" s="30"/>
      <c r="T4" s="30"/>
      <c r="U4" s="30"/>
      <c r="V4" s="30"/>
      <c r="AN4" s="42"/>
      <c r="AO4" s="42"/>
      <c r="AP4" s="47"/>
    </row>
    <row r="5" spans="1:43" s="25" customFormat="1" ht="15" customHeight="1">
      <c r="A5" s="127"/>
      <c r="B5" s="128"/>
      <c r="C5" s="133"/>
      <c r="D5" s="134"/>
      <c r="E5" s="2" t="s">
        <v>6</v>
      </c>
      <c r="F5" s="2" t="s">
        <v>7</v>
      </c>
      <c r="G5" s="140" t="s">
        <v>8</v>
      </c>
      <c r="H5" s="141"/>
      <c r="I5" s="141"/>
      <c r="J5" s="142"/>
      <c r="K5" s="30"/>
      <c r="L5" s="30"/>
      <c r="M5" s="30"/>
      <c r="N5" s="30"/>
      <c r="O5" s="30"/>
      <c r="T5" s="30"/>
      <c r="U5" s="30"/>
      <c r="V5" s="30"/>
      <c r="AN5" s="42"/>
      <c r="AO5" s="42"/>
      <c r="AP5" s="47"/>
    </row>
    <row r="6" spans="1:43" s="25" customFormat="1">
      <c r="A6" s="127"/>
      <c r="B6" s="128"/>
      <c r="C6" s="133"/>
      <c r="D6" s="134"/>
      <c r="E6" s="27">
        <v>1</v>
      </c>
      <c r="F6" s="27" t="s">
        <v>9</v>
      </c>
      <c r="G6" s="143" t="s">
        <v>10</v>
      </c>
      <c r="H6" s="143"/>
      <c r="I6" s="143"/>
      <c r="J6" s="143"/>
      <c r="K6" s="30"/>
      <c r="L6" s="30"/>
      <c r="M6" s="30"/>
      <c r="N6" s="30"/>
      <c r="O6" s="30"/>
      <c r="T6" s="30"/>
      <c r="U6" s="30"/>
      <c r="V6" s="30"/>
      <c r="AN6" s="42"/>
      <c r="AO6" s="42"/>
      <c r="AP6" s="47"/>
    </row>
    <row r="7" spans="1:43" s="25" customFormat="1" ht="53.25" customHeight="1">
      <c r="A7" s="127"/>
      <c r="B7" s="128"/>
      <c r="C7" s="133"/>
      <c r="D7" s="134"/>
      <c r="E7" s="27">
        <v>2</v>
      </c>
      <c r="F7" s="27" t="s">
        <v>11</v>
      </c>
      <c r="G7" s="143" t="s">
        <v>12</v>
      </c>
      <c r="H7" s="143"/>
      <c r="I7" s="143"/>
      <c r="J7" s="143"/>
      <c r="K7" s="30"/>
      <c r="L7" s="30"/>
      <c r="M7" s="30"/>
      <c r="N7" s="30"/>
      <c r="O7" s="30"/>
      <c r="T7" s="30"/>
      <c r="U7" s="30"/>
      <c r="V7" s="30"/>
      <c r="AN7" s="42"/>
      <c r="AO7" s="42"/>
      <c r="AP7" s="47"/>
    </row>
    <row r="8" spans="1:43" s="25" customFormat="1" ht="35.25" customHeight="1">
      <c r="A8" s="129"/>
      <c r="B8" s="130"/>
      <c r="C8" s="135"/>
      <c r="D8" s="136"/>
      <c r="E8" s="27">
        <v>3</v>
      </c>
      <c r="F8" s="27" t="s">
        <v>13</v>
      </c>
      <c r="G8" s="143" t="s">
        <v>14</v>
      </c>
      <c r="H8" s="143"/>
      <c r="I8" s="143"/>
      <c r="J8" s="143"/>
      <c r="K8" s="30"/>
      <c r="L8" s="30"/>
      <c r="M8" s="30"/>
      <c r="N8" s="30"/>
      <c r="O8" s="30"/>
      <c r="T8" s="30"/>
      <c r="U8" s="30"/>
      <c r="V8" s="30"/>
      <c r="AN8" s="42"/>
      <c r="AO8" s="42"/>
      <c r="AP8" s="47"/>
    </row>
    <row r="9" spans="1:43" s="25" customFormat="1" ht="45" customHeight="1">
      <c r="A9" s="81"/>
      <c r="B9" s="81"/>
      <c r="C9" s="82"/>
      <c r="D9" s="82"/>
      <c r="E9" s="27">
        <v>4</v>
      </c>
      <c r="F9" s="27" t="s">
        <v>15</v>
      </c>
      <c r="G9" s="137" t="s">
        <v>16</v>
      </c>
      <c r="H9" s="138"/>
      <c r="I9" s="138"/>
      <c r="J9" s="139"/>
      <c r="K9" s="30"/>
      <c r="L9" s="30"/>
      <c r="M9" s="30"/>
      <c r="N9" s="30"/>
      <c r="O9" s="30"/>
      <c r="T9" s="30"/>
      <c r="U9" s="30"/>
      <c r="V9" s="30"/>
      <c r="AN9" s="42"/>
      <c r="AO9" s="42"/>
      <c r="AP9" s="47"/>
    </row>
    <row r="10" spans="1:43" s="25" customFormat="1" ht="45" customHeight="1">
      <c r="A10" s="81"/>
      <c r="B10" s="81"/>
      <c r="C10" s="82"/>
      <c r="D10" s="82"/>
      <c r="E10" s="27">
        <v>5</v>
      </c>
      <c r="F10" s="27" t="s">
        <v>17</v>
      </c>
      <c r="G10" s="144" t="s">
        <v>18</v>
      </c>
      <c r="H10" s="144"/>
      <c r="I10" s="144"/>
      <c r="J10" s="144"/>
      <c r="K10" s="30"/>
      <c r="L10" s="30"/>
      <c r="M10" s="30"/>
      <c r="N10" s="30"/>
      <c r="O10" s="30"/>
      <c r="T10" s="30"/>
      <c r="U10" s="30"/>
      <c r="V10" s="30"/>
      <c r="AN10" s="42"/>
      <c r="AO10" s="42"/>
      <c r="AP10" s="47"/>
    </row>
    <row r="11" spans="1:43" s="25" customFormat="1">
      <c r="K11" s="30"/>
      <c r="L11" s="30"/>
      <c r="M11" s="30"/>
      <c r="N11" s="30"/>
      <c r="O11" s="30"/>
      <c r="T11" s="30"/>
      <c r="U11" s="30"/>
      <c r="V11" s="30"/>
      <c r="AN11" s="42"/>
      <c r="AO11" s="42"/>
      <c r="AP11" s="47"/>
    </row>
    <row r="12" spans="1:43" ht="14.45" customHeight="1">
      <c r="A12" s="118" t="s">
        <v>19</v>
      </c>
      <c r="B12" s="118"/>
      <c r="C12" s="118" t="s">
        <v>20</v>
      </c>
      <c r="D12" s="118"/>
      <c r="E12" s="118"/>
      <c r="F12" s="122" t="s">
        <v>21</v>
      </c>
      <c r="G12" s="122"/>
      <c r="H12" s="122"/>
      <c r="I12" s="122"/>
      <c r="J12" s="122"/>
      <c r="K12" s="122"/>
      <c r="L12" s="122"/>
      <c r="M12" s="122"/>
      <c r="N12" s="122"/>
      <c r="O12" s="122"/>
      <c r="P12" s="122"/>
      <c r="Q12" s="118" t="s">
        <v>22</v>
      </c>
      <c r="R12" s="118"/>
      <c r="S12" s="118"/>
      <c r="T12" s="88" t="s">
        <v>23</v>
      </c>
      <c r="U12" s="89"/>
      <c r="V12" s="89"/>
      <c r="W12" s="89"/>
      <c r="X12" s="90"/>
      <c r="Y12" s="94" t="s">
        <v>24</v>
      </c>
      <c r="Z12" s="95"/>
      <c r="AA12" s="95"/>
      <c r="AB12" s="95"/>
      <c r="AC12" s="96"/>
      <c r="AD12" s="100" t="s">
        <v>25</v>
      </c>
      <c r="AE12" s="101"/>
      <c r="AF12" s="101"/>
      <c r="AG12" s="101"/>
      <c r="AH12" s="102"/>
      <c r="AI12" s="106" t="s">
        <v>26</v>
      </c>
      <c r="AJ12" s="107"/>
      <c r="AK12" s="107"/>
      <c r="AL12" s="107"/>
      <c r="AM12" s="108"/>
      <c r="AN12" s="112" t="s">
        <v>27</v>
      </c>
      <c r="AO12" s="113"/>
      <c r="AP12" s="113"/>
      <c r="AQ12" s="114"/>
    </row>
    <row r="13" spans="1:43" ht="14.45" customHeight="1">
      <c r="A13" s="118"/>
      <c r="B13" s="118"/>
      <c r="C13" s="118"/>
      <c r="D13" s="118"/>
      <c r="E13" s="118"/>
      <c r="F13" s="122"/>
      <c r="G13" s="122"/>
      <c r="H13" s="122"/>
      <c r="I13" s="122"/>
      <c r="J13" s="122"/>
      <c r="K13" s="122"/>
      <c r="L13" s="122"/>
      <c r="M13" s="122"/>
      <c r="N13" s="122"/>
      <c r="O13" s="122"/>
      <c r="P13" s="122"/>
      <c r="Q13" s="118"/>
      <c r="R13" s="118"/>
      <c r="S13" s="118"/>
      <c r="T13" s="91"/>
      <c r="U13" s="92"/>
      <c r="V13" s="92"/>
      <c r="W13" s="92"/>
      <c r="X13" s="93"/>
      <c r="Y13" s="97"/>
      <c r="Z13" s="98"/>
      <c r="AA13" s="98"/>
      <c r="AB13" s="98"/>
      <c r="AC13" s="99"/>
      <c r="AD13" s="103"/>
      <c r="AE13" s="104"/>
      <c r="AF13" s="104"/>
      <c r="AG13" s="104"/>
      <c r="AH13" s="105"/>
      <c r="AI13" s="109"/>
      <c r="AJ13" s="110"/>
      <c r="AK13" s="110"/>
      <c r="AL13" s="110"/>
      <c r="AM13" s="111"/>
      <c r="AN13" s="115"/>
      <c r="AO13" s="116"/>
      <c r="AP13" s="116"/>
      <c r="AQ13" s="117"/>
    </row>
    <row r="14" spans="1:43" ht="45">
      <c r="A14" s="2" t="s">
        <v>28</v>
      </c>
      <c r="B14" s="2" t="s">
        <v>29</v>
      </c>
      <c r="C14" s="2" t="s">
        <v>30</v>
      </c>
      <c r="D14" s="2" t="s">
        <v>31</v>
      </c>
      <c r="E14" s="2" t="s">
        <v>32</v>
      </c>
      <c r="F14" s="15" t="s">
        <v>33</v>
      </c>
      <c r="G14" s="15" t="s">
        <v>34</v>
      </c>
      <c r="H14" s="15" t="s">
        <v>35</v>
      </c>
      <c r="I14" s="15" t="s">
        <v>36</v>
      </c>
      <c r="J14" s="15" t="s">
        <v>37</v>
      </c>
      <c r="K14" s="15" t="s">
        <v>38</v>
      </c>
      <c r="L14" s="15" t="s">
        <v>39</v>
      </c>
      <c r="M14" s="15" t="s">
        <v>40</v>
      </c>
      <c r="N14" s="15" t="s">
        <v>41</v>
      </c>
      <c r="O14" s="15" t="s">
        <v>42</v>
      </c>
      <c r="P14" s="15" t="s">
        <v>43</v>
      </c>
      <c r="Q14" s="2" t="s">
        <v>44</v>
      </c>
      <c r="R14" s="2" t="s">
        <v>45</v>
      </c>
      <c r="S14" s="2" t="s">
        <v>46</v>
      </c>
      <c r="T14" s="3" t="s">
        <v>47</v>
      </c>
      <c r="U14" s="3" t="s">
        <v>48</v>
      </c>
      <c r="V14" s="3" t="s">
        <v>49</v>
      </c>
      <c r="W14" s="3" t="s">
        <v>50</v>
      </c>
      <c r="X14" s="3" t="s">
        <v>51</v>
      </c>
      <c r="Y14" s="17" t="s">
        <v>47</v>
      </c>
      <c r="Z14" s="17" t="s">
        <v>48</v>
      </c>
      <c r="AA14" s="17" t="s">
        <v>49</v>
      </c>
      <c r="AB14" s="17" t="s">
        <v>50</v>
      </c>
      <c r="AC14" s="17" t="s">
        <v>51</v>
      </c>
      <c r="AD14" s="18" t="s">
        <v>47</v>
      </c>
      <c r="AE14" s="18" t="s">
        <v>48</v>
      </c>
      <c r="AF14" s="18" t="s">
        <v>49</v>
      </c>
      <c r="AG14" s="18" t="s">
        <v>50</v>
      </c>
      <c r="AH14" s="18" t="s">
        <v>51</v>
      </c>
      <c r="AI14" s="19" t="s">
        <v>47</v>
      </c>
      <c r="AJ14" s="19" t="s">
        <v>48</v>
      </c>
      <c r="AK14" s="19" t="s">
        <v>49</v>
      </c>
      <c r="AL14" s="19" t="s">
        <v>50</v>
      </c>
      <c r="AM14" s="19" t="s">
        <v>51</v>
      </c>
      <c r="AN14" s="44" t="s">
        <v>47</v>
      </c>
      <c r="AO14" s="44" t="s">
        <v>48</v>
      </c>
      <c r="AP14" s="49" t="s">
        <v>49</v>
      </c>
      <c r="AQ14" s="4" t="s">
        <v>50</v>
      </c>
    </row>
    <row r="15" spans="1:43" s="22" customFormat="1" ht="409.6">
      <c r="A15" s="16">
        <v>1</v>
      </c>
      <c r="B15" s="16" t="s">
        <v>52</v>
      </c>
      <c r="C15" s="38" t="s">
        <v>53</v>
      </c>
      <c r="D15" s="36" t="s">
        <v>54</v>
      </c>
      <c r="E15" s="16" t="s">
        <v>55</v>
      </c>
      <c r="F15" s="28" t="s">
        <v>56</v>
      </c>
      <c r="G15" s="36" t="s">
        <v>57</v>
      </c>
      <c r="H15" s="37">
        <v>1</v>
      </c>
      <c r="I15" s="36" t="s">
        <v>58</v>
      </c>
      <c r="J15" s="16" t="s">
        <v>59</v>
      </c>
      <c r="K15" s="31">
        <v>0.1</v>
      </c>
      <c r="L15" s="31">
        <v>0.25</v>
      </c>
      <c r="M15" s="31">
        <v>0.3</v>
      </c>
      <c r="N15" s="31">
        <v>0.35</v>
      </c>
      <c r="O15" s="31">
        <v>1</v>
      </c>
      <c r="P15" s="36" t="s">
        <v>60</v>
      </c>
      <c r="Q15" s="16" t="s">
        <v>61</v>
      </c>
      <c r="R15" s="16" t="s">
        <v>62</v>
      </c>
      <c r="S15" s="36" t="s">
        <v>63</v>
      </c>
      <c r="T15" s="41">
        <f t="shared" ref="T15:T16" si="0">K15</f>
        <v>0.1</v>
      </c>
      <c r="U15" s="72">
        <v>0.1</v>
      </c>
      <c r="V15" s="41">
        <f>IF(U15/T15&gt;100%,100%,U15/T15)</f>
        <v>1</v>
      </c>
      <c r="W15" s="39" t="s">
        <v>64</v>
      </c>
      <c r="X15" s="16" t="s">
        <v>65</v>
      </c>
      <c r="Y15" s="23">
        <f t="shared" ref="Y15:Y16" si="1">L15</f>
        <v>0.25</v>
      </c>
      <c r="Z15" s="73">
        <v>0.25</v>
      </c>
      <c r="AA15" s="70">
        <f>IF(Z15/Y15&gt;100%,100%,Z15/Y15)</f>
        <v>1</v>
      </c>
      <c r="AB15" s="16" t="s">
        <v>66</v>
      </c>
      <c r="AC15" s="16" t="s">
        <v>67</v>
      </c>
      <c r="AD15" s="23">
        <f t="shared" ref="AD15:AD16" si="2">M15</f>
        <v>0.3</v>
      </c>
      <c r="AE15" s="23">
        <v>0.3</v>
      </c>
      <c r="AF15" s="70">
        <f>IF(AE15/AD15&gt;100%,100%,AE15/AD15)</f>
        <v>1</v>
      </c>
      <c r="AG15" s="16" t="s">
        <v>68</v>
      </c>
      <c r="AH15" s="16" t="s">
        <v>69</v>
      </c>
      <c r="AI15" s="23">
        <f t="shared" ref="AI15:AI16" si="3">N15</f>
        <v>0.35</v>
      </c>
      <c r="AJ15" s="87">
        <v>0.35</v>
      </c>
      <c r="AK15" s="70">
        <f>IF(AJ15/AI15&gt;100%,100%,AJ15/AI15)</f>
        <v>1</v>
      </c>
      <c r="AL15" s="16" t="s">
        <v>70</v>
      </c>
      <c r="AM15" s="16" t="s">
        <v>69</v>
      </c>
      <c r="AN15" s="41">
        <f t="shared" ref="AN15:AN16" si="4">O15</f>
        <v>1</v>
      </c>
      <c r="AO15" s="75">
        <f>SUM(U15,Z15,AE15,AJ15)</f>
        <v>0.99999999999999989</v>
      </c>
      <c r="AP15" s="77">
        <f>IF(AO15/AN15&gt;100%,100%,AO15/AN15)</f>
        <v>0.99999999999999989</v>
      </c>
      <c r="AQ15" s="39" t="s">
        <v>71</v>
      </c>
    </row>
    <row r="16" spans="1:43" s="22" customFormat="1" ht="210.75" customHeight="1">
      <c r="A16" s="16">
        <v>1</v>
      </c>
      <c r="B16" s="16" t="s">
        <v>52</v>
      </c>
      <c r="C16" s="38" t="s">
        <v>72</v>
      </c>
      <c r="D16" s="36" t="s">
        <v>73</v>
      </c>
      <c r="E16" s="16" t="s">
        <v>55</v>
      </c>
      <c r="F16" s="28" t="s">
        <v>74</v>
      </c>
      <c r="G16" s="36" t="s">
        <v>75</v>
      </c>
      <c r="H16" s="37">
        <v>1</v>
      </c>
      <c r="I16" s="36" t="s">
        <v>58</v>
      </c>
      <c r="J16" s="16" t="s">
        <v>59</v>
      </c>
      <c r="K16" s="31">
        <v>0.1</v>
      </c>
      <c r="L16" s="31">
        <v>0.25</v>
      </c>
      <c r="M16" s="31">
        <v>0.3</v>
      </c>
      <c r="N16" s="31">
        <v>0.35</v>
      </c>
      <c r="O16" s="31">
        <v>1</v>
      </c>
      <c r="P16" s="36" t="s">
        <v>60</v>
      </c>
      <c r="Q16" s="16" t="s">
        <v>76</v>
      </c>
      <c r="R16" s="16" t="s">
        <v>77</v>
      </c>
      <c r="S16" s="36" t="s">
        <v>78</v>
      </c>
      <c r="T16" s="41">
        <f t="shared" si="0"/>
        <v>0.1</v>
      </c>
      <c r="U16" s="31">
        <v>0.1</v>
      </c>
      <c r="V16" s="41">
        <f t="shared" ref="V16" si="5">IF(U16/T16&gt;100%,100%,U16/T16)</f>
        <v>1</v>
      </c>
      <c r="W16" s="39" t="s">
        <v>79</v>
      </c>
      <c r="X16" s="53" t="s">
        <v>80</v>
      </c>
      <c r="Y16" s="23">
        <f t="shared" si="1"/>
        <v>0.25</v>
      </c>
      <c r="Z16" s="73">
        <v>0.25</v>
      </c>
      <c r="AA16" s="70">
        <f t="shared" ref="AA16" si="6">IF(Z16/Y16&gt;100%,100%,Z16/Y16)</f>
        <v>1</v>
      </c>
      <c r="AB16" s="16" t="s">
        <v>81</v>
      </c>
      <c r="AC16" s="16" t="s">
        <v>82</v>
      </c>
      <c r="AD16" s="23">
        <f t="shared" si="2"/>
        <v>0.3</v>
      </c>
      <c r="AE16" s="23">
        <v>0.3</v>
      </c>
      <c r="AF16" s="70">
        <f t="shared" ref="AF16" si="7">IF(AE16/AD16&gt;100%,100%,AE16/AD16)</f>
        <v>1</v>
      </c>
      <c r="AG16" s="16" t="s">
        <v>83</v>
      </c>
      <c r="AH16" s="16" t="s">
        <v>69</v>
      </c>
      <c r="AI16" s="23">
        <f t="shared" si="3"/>
        <v>0.35</v>
      </c>
      <c r="AJ16" s="87">
        <v>0.35</v>
      </c>
      <c r="AK16" s="70">
        <f t="shared" ref="AK16" si="8">IF(AJ16/AI16&gt;100%,100%,AJ16/AI16)</f>
        <v>1</v>
      </c>
      <c r="AL16" s="16" t="s">
        <v>84</v>
      </c>
      <c r="AM16" s="16" t="s">
        <v>85</v>
      </c>
      <c r="AN16" s="41">
        <f t="shared" si="4"/>
        <v>1</v>
      </c>
      <c r="AO16" s="75">
        <f>SUM(U16,Z16,AE16,AJ16)</f>
        <v>0.99999999999999989</v>
      </c>
      <c r="AP16" s="77">
        <f t="shared" ref="AP16" si="9">IF(AO16/AN16&gt;100%,100%,AO16/AN16)</f>
        <v>0.99999999999999989</v>
      </c>
      <c r="AQ16" s="39" t="s">
        <v>86</v>
      </c>
    </row>
    <row r="17" spans="1:43" s="5" customFormat="1" ht="15.75">
      <c r="A17" s="10"/>
      <c r="B17" s="10"/>
      <c r="C17" s="10"/>
      <c r="D17" s="13" t="s">
        <v>87</v>
      </c>
      <c r="E17" s="10"/>
      <c r="F17" s="10"/>
      <c r="G17" s="10"/>
      <c r="H17" s="10"/>
      <c r="I17" s="10"/>
      <c r="J17" s="10"/>
      <c r="K17" s="32"/>
      <c r="L17" s="32"/>
      <c r="M17" s="32"/>
      <c r="N17" s="32"/>
      <c r="O17" s="32"/>
      <c r="P17" s="10"/>
      <c r="Q17" s="10"/>
      <c r="R17" s="10"/>
      <c r="S17" s="10"/>
      <c r="T17" s="32"/>
      <c r="U17" s="32"/>
      <c r="V17" s="50">
        <f>AVERAGE(V15:V16)*80%</f>
        <v>0.8</v>
      </c>
      <c r="W17" s="14"/>
      <c r="X17" s="14"/>
      <c r="Y17" s="14"/>
      <c r="Z17" s="14"/>
      <c r="AA17" s="74">
        <f>AVERAGE(AA15,AA16)*80%</f>
        <v>0.8</v>
      </c>
      <c r="AB17" s="14"/>
      <c r="AC17" s="14"/>
      <c r="AD17" s="14"/>
      <c r="AE17" s="14"/>
      <c r="AF17" s="85">
        <f>AVERAGE(AF15:AF16)*80%</f>
        <v>0.8</v>
      </c>
      <c r="AG17" s="14"/>
      <c r="AH17" s="14"/>
      <c r="AI17" s="14"/>
      <c r="AJ17" s="14"/>
      <c r="AK17" s="74">
        <f>AVERAGE(AK15:AK16)*80%</f>
        <v>0.8</v>
      </c>
      <c r="AL17" s="10"/>
      <c r="AM17" s="10"/>
      <c r="AN17" s="32"/>
      <c r="AO17" s="32"/>
      <c r="AP17" s="78">
        <f>AVERAGE(AP15:AP16)*80%</f>
        <v>0.79999999999999993</v>
      </c>
      <c r="AQ17" s="10"/>
    </row>
    <row r="18" spans="1:43" s="63" customFormat="1" ht="158.25" customHeight="1">
      <c r="A18" s="24">
        <v>7</v>
      </c>
      <c r="B18" s="20" t="s">
        <v>88</v>
      </c>
      <c r="C18" s="24" t="s">
        <v>89</v>
      </c>
      <c r="D18" s="21" t="s">
        <v>90</v>
      </c>
      <c r="E18" s="20" t="s">
        <v>91</v>
      </c>
      <c r="F18" s="20" t="s">
        <v>92</v>
      </c>
      <c r="G18" s="20" t="s">
        <v>93</v>
      </c>
      <c r="H18" s="54" t="s">
        <v>94</v>
      </c>
      <c r="I18" s="21" t="s">
        <v>95</v>
      </c>
      <c r="J18" s="20" t="s">
        <v>92</v>
      </c>
      <c r="K18" s="55" t="s">
        <v>96</v>
      </c>
      <c r="L18" s="55">
        <v>0.8</v>
      </c>
      <c r="M18" s="55" t="s">
        <v>96</v>
      </c>
      <c r="N18" s="55">
        <v>0.8</v>
      </c>
      <c r="O18" s="55">
        <v>0.8</v>
      </c>
      <c r="P18" s="20" t="s">
        <v>97</v>
      </c>
      <c r="Q18" s="56" t="s">
        <v>98</v>
      </c>
      <c r="R18" s="56" t="s">
        <v>99</v>
      </c>
      <c r="S18" s="56" t="s">
        <v>100</v>
      </c>
      <c r="T18" s="57" t="str">
        <f>K18</f>
        <v>No programada</v>
      </c>
      <c r="U18" s="58" t="s">
        <v>96</v>
      </c>
      <c r="V18" s="58" t="s">
        <v>96</v>
      </c>
      <c r="W18" s="59" t="s">
        <v>101</v>
      </c>
      <c r="X18" s="59" t="s">
        <v>96</v>
      </c>
      <c r="Y18" s="60">
        <f>L18</f>
        <v>0.8</v>
      </c>
      <c r="Z18" s="61">
        <v>0.78</v>
      </c>
      <c r="AA18" s="62">
        <f t="shared" ref="AA18:AA22" si="10">IF(Z18/Y18&gt;100%,100%,Z18/Y18)</f>
        <v>0.97499999999999998</v>
      </c>
      <c r="AB18" s="20" t="s">
        <v>102</v>
      </c>
      <c r="AC18" s="20" t="s">
        <v>103</v>
      </c>
      <c r="AD18" s="57" t="str">
        <f>U18</f>
        <v>No programada</v>
      </c>
      <c r="AE18" s="58" t="s">
        <v>96</v>
      </c>
      <c r="AF18" s="58" t="s">
        <v>96</v>
      </c>
      <c r="AG18" s="59" t="s">
        <v>96</v>
      </c>
      <c r="AH18" s="59" t="s">
        <v>96</v>
      </c>
      <c r="AI18" s="60">
        <f>N18</f>
        <v>0.8</v>
      </c>
      <c r="AJ18" s="65">
        <v>0.77</v>
      </c>
      <c r="AK18" s="62">
        <f t="shared" ref="AK18:AK22" si="11">IF(AJ18/AI18&gt;100%,100%,AJ18/AI18)</f>
        <v>0.96250000000000002</v>
      </c>
      <c r="AL18" s="20" t="s">
        <v>104</v>
      </c>
      <c r="AM18" s="20" t="s">
        <v>105</v>
      </c>
      <c r="AN18" s="60">
        <f>O18</f>
        <v>0.8</v>
      </c>
      <c r="AO18" s="61">
        <f>AVERAGE(Z18,AJ18)</f>
        <v>0.77500000000000002</v>
      </c>
      <c r="AP18" s="62">
        <f t="shared" ref="AP18:AP22" si="12">IF(AO18/AN18&gt;100%,100%,AO18/AN18)</f>
        <v>0.96875</v>
      </c>
      <c r="AQ18" s="59" t="s">
        <v>106</v>
      </c>
    </row>
    <row r="19" spans="1:43" s="63" customFormat="1" ht="133.5">
      <c r="A19" s="24">
        <v>7</v>
      </c>
      <c r="B19" s="20" t="s">
        <v>88</v>
      </c>
      <c r="C19" s="24" t="s">
        <v>107</v>
      </c>
      <c r="D19" s="20" t="s">
        <v>108</v>
      </c>
      <c r="E19" s="20" t="s">
        <v>91</v>
      </c>
      <c r="F19" s="20" t="s">
        <v>109</v>
      </c>
      <c r="G19" s="20" t="s">
        <v>110</v>
      </c>
      <c r="H19" s="54" t="s">
        <v>111</v>
      </c>
      <c r="I19" s="21" t="s">
        <v>95</v>
      </c>
      <c r="J19" s="20" t="s">
        <v>109</v>
      </c>
      <c r="K19" s="64">
        <v>0.25</v>
      </c>
      <c r="L19" s="64">
        <v>0.25</v>
      </c>
      <c r="M19" s="64">
        <v>0.25</v>
      </c>
      <c r="N19" s="64">
        <v>0.25</v>
      </c>
      <c r="O19" s="64">
        <v>1</v>
      </c>
      <c r="P19" s="20" t="s">
        <v>97</v>
      </c>
      <c r="Q19" s="56" t="s">
        <v>112</v>
      </c>
      <c r="R19" s="56" t="s">
        <v>113</v>
      </c>
      <c r="S19" s="56" t="s">
        <v>100</v>
      </c>
      <c r="T19" s="57">
        <f t="shared" ref="T19:T22" si="13">K19</f>
        <v>0.25</v>
      </c>
      <c r="U19" s="65">
        <v>0.25</v>
      </c>
      <c r="V19" s="62">
        <f t="shared" ref="V19:V22" si="14">IF(U19/T19&gt;100%,100%,U19/T19)</f>
        <v>1</v>
      </c>
      <c r="W19" s="56" t="s">
        <v>114</v>
      </c>
      <c r="X19" s="20" t="s">
        <v>115</v>
      </c>
      <c r="Y19" s="60">
        <f t="shared" ref="Y19:Y20" si="15">L19</f>
        <v>0.25</v>
      </c>
      <c r="Z19" s="65">
        <v>0.25</v>
      </c>
      <c r="AA19" s="62">
        <f t="shared" si="10"/>
        <v>1</v>
      </c>
      <c r="AB19" s="20" t="s">
        <v>116</v>
      </c>
      <c r="AC19" s="20" t="s">
        <v>117</v>
      </c>
      <c r="AD19" s="60">
        <f>M19</f>
        <v>0.25</v>
      </c>
      <c r="AE19" s="57">
        <v>0.25</v>
      </c>
      <c r="AF19" s="62">
        <f t="shared" ref="AF19" si="16">IF(AE19/AD19&gt;100%,100%,AE19/AD19)</f>
        <v>1</v>
      </c>
      <c r="AG19" s="20" t="s">
        <v>118</v>
      </c>
      <c r="AH19" s="20" t="s">
        <v>118</v>
      </c>
      <c r="AI19" s="60">
        <f t="shared" ref="AI19:AI20" si="17">N19</f>
        <v>0.25</v>
      </c>
      <c r="AJ19" s="57">
        <v>0</v>
      </c>
      <c r="AK19" s="62">
        <f t="shared" si="11"/>
        <v>0</v>
      </c>
      <c r="AL19" s="20" t="s">
        <v>119</v>
      </c>
      <c r="AM19" s="20" t="s">
        <v>120</v>
      </c>
      <c r="AN19" s="60">
        <f t="shared" ref="AN19:AN22" si="18">O19</f>
        <v>1</v>
      </c>
      <c r="AO19" s="76">
        <f>SUM(U19,Z19,AE19)</f>
        <v>0.75</v>
      </c>
      <c r="AP19" s="83">
        <f t="shared" si="12"/>
        <v>0.75</v>
      </c>
      <c r="AQ19" s="84" t="s">
        <v>121</v>
      </c>
    </row>
    <row r="20" spans="1:43" s="63" customFormat="1" ht="133.5">
      <c r="A20" s="24">
        <v>7</v>
      </c>
      <c r="B20" s="20" t="s">
        <v>88</v>
      </c>
      <c r="C20" s="24" t="s">
        <v>122</v>
      </c>
      <c r="D20" s="20" t="s">
        <v>123</v>
      </c>
      <c r="E20" s="20" t="s">
        <v>91</v>
      </c>
      <c r="F20" s="20" t="s">
        <v>124</v>
      </c>
      <c r="G20" s="20" t="s">
        <v>125</v>
      </c>
      <c r="H20" s="20" t="s">
        <v>126</v>
      </c>
      <c r="I20" s="21" t="s">
        <v>127</v>
      </c>
      <c r="J20" s="20" t="s">
        <v>124</v>
      </c>
      <c r="K20" s="66">
        <v>0</v>
      </c>
      <c r="L20" s="66">
        <v>1</v>
      </c>
      <c r="M20" s="66">
        <v>0</v>
      </c>
      <c r="N20" s="66">
        <v>1</v>
      </c>
      <c r="O20" s="66">
        <v>2</v>
      </c>
      <c r="P20" s="20" t="s">
        <v>97</v>
      </c>
      <c r="Q20" s="56" t="s">
        <v>128</v>
      </c>
      <c r="R20" s="56" t="s">
        <v>128</v>
      </c>
      <c r="S20" s="20" t="s">
        <v>129</v>
      </c>
      <c r="T20" s="58" t="s">
        <v>96</v>
      </c>
      <c r="U20" s="58" t="s">
        <v>96</v>
      </c>
      <c r="V20" s="58" t="s">
        <v>96</v>
      </c>
      <c r="W20" s="59" t="s">
        <v>101</v>
      </c>
      <c r="X20" s="59" t="s">
        <v>96</v>
      </c>
      <c r="Y20" s="67">
        <f t="shared" si="15"/>
        <v>1</v>
      </c>
      <c r="Z20" s="24">
        <v>1</v>
      </c>
      <c r="AA20" s="62">
        <f t="shared" si="10"/>
        <v>1</v>
      </c>
      <c r="AB20" s="71" t="s">
        <v>130</v>
      </c>
      <c r="AC20" s="20" t="s">
        <v>131</v>
      </c>
      <c r="AD20" s="58" t="s">
        <v>96</v>
      </c>
      <c r="AE20" s="58" t="s">
        <v>96</v>
      </c>
      <c r="AF20" s="62" t="s">
        <v>132</v>
      </c>
      <c r="AG20" s="59" t="s">
        <v>96</v>
      </c>
      <c r="AH20" s="59" t="s">
        <v>96</v>
      </c>
      <c r="AI20" s="67">
        <f t="shared" si="17"/>
        <v>1</v>
      </c>
      <c r="AJ20" s="24">
        <v>1</v>
      </c>
      <c r="AK20" s="62">
        <f t="shared" si="11"/>
        <v>1</v>
      </c>
      <c r="AL20" s="21" t="s">
        <v>133</v>
      </c>
      <c r="AM20" s="20" t="s">
        <v>134</v>
      </c>
      <c r="AN20" s="67">
        <f t="shared" si="18"/>
        <v>2</v>
      </c>
      <c r="AO20" s="67">
        <f>SUM(Z20,AJ20)</f>
        <v>2</v>
      </c>
      <c r="AP20" s="62">
        <f t="shared" si="12"/>
        <v>1</v>
      </c>
      <c r="AQ20" s="84" t="s">
        <v>135</v>
      </c>
    </row>
    <row r="21" spans="1:43" s="63" customFormat="1" ht="126.75" customHeight="1">
      <c r="A21" s="24">
        <v>5</v>
      </c>
      <c r="B21" s="20" t="s">
        <v>136</v>
      </c>
      <c r="C21" s="24" t="s">
        <v>137</v>
      </c>
      <c r="D21" s="56" t="s">
        <v>138</v>
      </c>
      <c r="E21" s="56" t="s">
        <v>91</v>
      </c>
      <c r="F21" s="56" t="s">
        <v>139</v>
      </c>
      <c r="G21" s="56" t="s">
        <v>140</v>
      </c>
      <c r="H21" s="56" t="s">
        <v>141</v>
      </c>
      <c r="I21" s="56" t="s">
        <v>127</v>
      </c>
      <c r="J21" s="56" t="s">
        <v>139</v>
      </c>
      <c r="K21" s="60">
        <v>1</v>
      </c>
      <c r="L21" s="60">
        <v>0</v>
      </c>
      <c r="M21" s="60">
        <v>0</v>
      </c>
      <c r="N21" s="60">
        <v>0</v>
      </c>
      <c r="O21" s="60">
        <v>1</v>
      </c>
      <c r="P21" s="56" t="s">
        <v>97</v>
      </c>
      <c r="Q21" s="56" t="s">
        <v>142</v>
      </c>
      <c r="R21" s="56" t="s">
        <v>143</v>
      </c>
      <c r="S21" s="56" t="s">
        <v>144</v>
      </c>
      <c r="T21" s="57">
        <f t="shared" si="13"/>
        <v>1</v>
      </c>
      <c r="U21" s="60">
        <v>1</v>
      </c>
      <c r="V21" s="62">
        <f t="shared" si="14"/>
        <v>1</v>
      </c>
      <c r="W21" s="68" t="s">
        <v>145</v>
      </c>
      <c r="X21" s="69" t="s">
        <v>146</v>
      </c>
      <c r="Y21" s="58" t="s">
        <v>96</v>
      </c>
      <c r="Z21" s="58" t="s">
        <v>96</v>
      </c>
      <c r="AA21" s="58" t="s">
        <v>96</v>
      </c>
      <c r="AB21" s="59" t="s">
        <v>96</v>
      </c>
      <c r="AC21" s="59" t="s">
        <v>96</v>
      </c>
      <c r="AD21" s="58" t="s">
        <v>96</v>
      </c>
      <c r="AE21" s="58" t="s">
        <v>96</v>
      </c>
      <c r="AF21" s="62" t="s">
        <v>132</v>
      </c>
      <c r="AG21" s="59" t="s">
        <v>96</v>
      </c>
      <c r="AH21" s="59" t="s">
        <v>96</v>
      </c>
      <c r="AI21" s="58" t="s">
        <v>96</v>
      </c>
      <c r="AJ21" s="58" t="s">
        <v>96</v>
      </c>
      <c r="AK21" s="58" t="s">
        <v>96</v>
      </c>
      <c r="AL21" s="59" t="s">
        <v>96</v>
      </c>
      <c r="AM21" s="59" t="s">
        <v>96</v>
      </c>
      <c r="AN21" s="60">
        <f t="shared" si="18"/>
        <v>1</v>
      </c>
      <c r="AO21" s="76">
        <v>1</v>
      </c>
      <c r="AP21" s="62">
        <f t="shared" si="12"/>
        <v>1</v>
      </c>
      <c r="AQ21" s="68" t="s">
        <v>145</v>
      </c>
    </row>
    <row r="22" spans="1:43" s="63" customFormat="1" ht="137.25" customHeight="1">
      <c r="A22" s="24">
        <v>5</v>
      </c>
      <c r="B22" s="20" t="s">
        <v>136</v>
      </c>
      <c r="C22" s="24" t="s">
        <v>147</v>
      </c>
      <c r="D22" s="56" t="s">
        <v>148</v>
      </c>
      <c r="E22" s="56" t="s">
        <v>91</v>
      </c>
      <c r="F22" s="56" t="s">
        <v>149</v>
      </c>
      <c r="G22" s="56" t="s">
        <v>150</v>
      </c>
      <c r="H22" s="56" t="s">
        <v>126</v>
      </c>
      <c r="I22" s="56" t="s">
        <v>95</v>
      </c>
      <c r="J22" s="56" t="s">
        <v>151</v>
      </c>
      <c r="K22" s="60">
        <v>1</v>
      </c>
      <c r="L22" s="60">
        <v>1</v>
      </c>
      <c r="M22" s="60">
        <v>1</v>
      </c>
      <c r="N22" s="60">
        <v>1</v>
      </c>
      <c r="O22" s="60">
        <v>1</v>
      </c>
      <c r="P22" s="56" t="s">
        <v>152</v>
      </c>
      <c r="Q22" s="56" t="s">
        <v>153</v>
      </c>
      <c r="R22" s="56" t="s">
        <v>143</v>
      </c>
      <c r="S22" s="56" t="s">
        <v>144</v>
      </c>
      <c r="T22" s="57">
        <f t="shared" si="13"/>
        <v>1</v>
      </c>
      <c r="U22" s="60">
        <v>1</v>
      </c>
      <c r="V22" s="62">
        <f t="shared" si="14"/>
        <v>1</v>
      </c>
      <c r="W22" s="68" t="s">
        <v>154</v>
      </c>
      <c r="X22" s="69" t="s">
        <v>155</v>
      </c>
      <c r="Y22" s="60">
        <v>1</v>
      </c>
      <c r="Z22" s="61">
        <v>1</v>
      </c>
      <c r="AA22" s="62">
        <f t="shared" si="10"/>
        <v>1</v>
      </c>
      <c r="AB22" s="68" t="s">
        <v>156</v>
      </c>
      <c r="AC22" s="69" t="s">
        <v>157</v>
      </c>
      <c r="AD22" s="60">
        <v>1</v>
      </c>
      <c r="AE22" s="60">
        <v>1</v>
      </c>
      <c r="AF22" s="62">
        <f>IF(AE22/AD22&gt;100%,100%,AE22/AD22)</f>
        <v>1</v>
      </c>
      <c r="AG22" s="68" t="s">
        <v>158</v>
      </c>
      <c r="AH22" s="69" t="s">
        <v>159</v>
      </c>
      <c r="AI22" s="60">
        <v>1</v>
      </c>
      <c r="AJ22" s="61">
        <f>2/3</f>
        <v>0.66666666666666663</v>
      </c>
      <c r="AK22" s="62">
        <f t="shared" si="11"/>
        <v>0.66666666666666663</v>
      </c>
      <c r="AL22" s="68" t="s">
        <v>160</v>
      </c>
      <c r="AM22" s="69" t="s">
        <v>161</v>
      </c>
      <c r="AN22" s="60">
        <f t="shared" si="18"/>
        <v>1</v>
      </c>
      <c r="AO22" s="61">
        <f>AVERAGE(U22,Z22,AE22,AJ22)</f>
        <v>0.91666666666666663</v>
      </c>
      <c r="AP22" s="62">
        <f t="shared" si="12"/>
        <v>0.91666666666666663</v>
      </c>
      <c r="AQ22" s="68" t="s">
        <v>162</v>
      </c>
    </row>
    <row r="23" spans="1:43" s="5" customFormat="1" ht="17.25">
      <c r="A23" s="10"/>
      <c r="B23" s="10"/>
      <c r="C23" s="10"/>
      <c r="D23" s="11" t="s">
        <v>163</v>
      </c>
      <c r="E23" s="11"/>
      <c r="F23" s="11"/>
      <c r="G23" s="11"/>
      <c r="H23" s="11"/>
      <c r="I23" s="11"/>
      <c r="J23" s="11"/>
      <c r="K23" s="33"/>
      <c r="L23" s="33"/>
      <c r="M23" s="33"/>
      <c r="N23" s="33"/>
      <c r="O23" s="33"/>
      <c r="P23" s="11"/>
      <c r="Q23" s="10"/>
      <c r="R23" s="10"/>
      <c r="S23" s="10"/>
      <c r="T23" s="33"/>
      <c r="U23" s="33"/>
      <c r="V23" s="50">
        <f>AVERAGE(V18:V22)*20%</f>
        <v>0.2</v>
      </c>
      <c r="W23" s="10"/>
      <c r="X23" s="10"/>
      <c r="Y23" s="12"/>
      <c r="Z23" s="12"/>
      <c r="AA23" s="79">
        <f>AVERAGE(AA18,AA22)*20%</f>
        <v>0.19750000000000001</v>
      </c>
      <c r="AB23" s="10"/>
      <c r="AC23" s="10"/>
      <c r="AD23" s="12"/>
      <c r="AE23" s="12"/>
      <c r="AF23" s="85">
        <f>AVERAGE(AF18:AF22)*20%</f>
        <v>0.2</v>
      </c>
      <c r="AG23" s="10"/>
      <c r="AH23" s="10"/>
      <c r="AI23" s="12"/>
      <c r="AJ23" s="12"/>
      <c r="AK23" s="79">
        <f>AVERAGE(AK18:AK22)*20%</f>
        <v>0.13145833333333332</v>
      </c>
      <c r="AL23" s="10"/>
      <c r="AM23" s="10"/>
      <c r="AN23" s="45"/>
      <c r="AO23" s="45"/>
      <c r="AP23" s="50">
        <f>AVERAGE(AP18:AP22)*20%</f>
        <v>0.18541666666666667</v>
      </c>
      <c r="AQ23" s="10"/>
    </row>
    <row r="24" spans="1:43" s="9" customFormat="1" ht="20.25">
      <c r="A24" s="6"/>
      <c r="B24" s="6"/>
      <c r="C24" s="6"/>
      <c r="D24" s="7" t="s">
        <v>164</v>
      </c>
      <c r="E24" s="6"/>
      <c r="F24" s="6"/>
      <c r="G24" s="6"/>
      <c r="H24" s="6"/>
      <c r="I24" s="6"/>
      <c r="J24" s="6"/>
      <c r="K24" s="34"/>
      <c r="L24" s="34"/>
      <c r="M24" s="34"/>
      <c r="N24" s="34"/>
      <c r="O24" s="34"/>
      <c r="P24" s="6"/>
      <c r="Q24" s="6"/>
      <c r="R24" s="6"/>
      <c r="S24" s="6"/>
      <c r="T24" s="34"/>
      <c r="U24" s="34"/>
      <c r="V24" s="51">
        <f>V17+V23</f>
        <v>1</v>
      </c>
      <c r="W24" s="6"/>
      <c r="X24" s="6"/>
      <c r="Y24" s="8"/>
      <c r="Z24" s="8"/>
      <c r="AA24" s="80">
        <f>AA17+AA23</f>
        <v>0.99750000000000005</v>
      </c>
      <c r="AB24" s="6"/>
      <c r="AC24" s="6"/>
      <c r="AD24" s="8"/>
      <c r="AE24" s="8"/>
      <c r="AF24" s="86">
        <f>AF17+AF23</f>
        <v>1</v>
      </c>
      <c r="AG24" s="6"/>
      <c r="AH24" s="6"/>
      <c r="AI24" s="8"/>
      <c r="AJ24" s="8"/>
      <c r="AK24" s="80">
        <f>AK17+AK23</f>
        <v>0.93145833333333339</v>
      </c>
      <c r="AL24" s="6"/>
      <c r="AM24" s="6"/>
      <c r="AN24" s="34"/>
      <c r="AO24" s="34"/>
      <c r="AP24" s="51">
        <f>AP17+AP23</f>
        <v>0.98541666666666661</v>
      </c>
      <c r="AQ24" s="6"/>
    </row>
  </sheetData>
  <mergeCells count="21">
    <mergeCell ref="Q12:S13"/>
    <mergeCell ref="E4:J4"/>
    <mergeCell ref="G5:J5"/>
    <mergeCell ref="G6:J6"/>
    <mergeCell ref="G7:J7"/>
    <mergeCell ref="G8:J8"/>
    <mergeCell ref="A12:B13"/>
    <mergeCell ref="A1:J1"/>
    <mergeCell ref="K1:O1"/>
    <mergeCell ref="C12:E13"/>
    <mergeCell ref="F12:P13"/>
    <mergeCell ref="A2:J2"/>
    <mergeCell ref="A4:B8"/>
    <mergeCell ref="C4:D8"/>
    <mergeCell ref="G9:J9"/>
    <mergeCell ref="G10:J10"/>
    <mergeCell ref="T12:X13"/>
    <mergeCell ref="Y12:AC13"/>
    <mergeCell ref="AD12:AH13"/>
    <mergeCell ref="AI12:AM13"/>
    <mergeCell ref="AN12:AQ13"/>
  </mergeCells>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E1 E12:E13 E15:E17 E23:E1048576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defaultColWidth="11.42578125" defaultRowHeight="15"/>
  <cols>
    <col min="1" max="1" width="34.5703125" bestFit="1" customWidth="1"/>
  </cols>
  <sheetData>
    <row r="1" spans="1:1">
      <c r="A1" t="s">
        <v>32</v>
      </c>
    </row>
    <row r="2" spans="1:1">
      <c r="A2" t="s">
        <v>55</v>
      </c>
    </row>
    <row r="3" spans="1:1">
      <c r="A3" t="s">
        <v>165</v>
      </c>
    </row>
    <row r="4" spans="1:1">
      <c r="A4"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SharedWithUsers xmlns="d6eaa91c-3afb-4015-aba1-5ff992c1a5ca">
      <UserInfo>
        <DisplayName/>
        <AccountId xsi:nil="true"/>
        <AccountType/>
      </UserInfo>
    </SharedWithUsers>
    <MediaLengthInSecond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3C6ECE3E-878F-4AD1-BBB6-2DB229FB80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2025-01-24T20:24:37Z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Order">
    <vt:r8>6447800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