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01. AGL/"/>
    </mc:Choice>
  </mc:AlternateContent>
  <xr:revisionPtr revIDLastSave="399" documentId="13_ncr:1_{8CD14410-74AA-4979-80CB-F52F9D4F01AA}" xr6:coauthVersionLast="47" xr6:coauthVersionMax="47" xr10:uidLastSave="{00B5D217-C7DD-43F3-B118-043D00FC1D5F}"/>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6" i="1" l="1"/>
  <c r="AP26" i="1"/>
  <c r="AO22" i="1"/>
  <c r="AP22" i="1" s="1"/>
  <c r="AO21" i="1"/>
  <c r="AF30" i="1"/>
  <c r="AF31" i="1" s="1"/>
  <c r="AE29" i="1"/>
  <c r="AF29" i="1" s="1"/>
  <c r="AF24" i="1"/>
  <c r="AF21" i="1"/>
  <c r="AF20" i="1"/>
  <c r="AF23" i="1"/>
  <c r="AO29" i="1" l="1"/>
  <c r="AO17" i="1"/>
  <c r="AO27" i="1"/>
  <c r="AO25" i="1"/>
  <c r="AO18" i="1"/>
  <c r="AO16" i="1"/>
  <c r="AO23" i="1"/>
  <c r="AO19" i="1"/>
  <c r="AO20" i="1"/>
  <c r="AN29" i="1"/>
  <c r="AK29" i="1"/>
  <c r="AA29" i="1"/>
  <c r="T29" i="1"/>
  <c r="V29" i="1" s="1"/>
  <c r="AN28" i="1"/>
  <c r="AP28" i="1" s="1"/>
  <c r="T28" i="1"/>
  <c r="V28" i="1" s="1"/>
  <c r="AN27" i="1"/>
  <c r="AI27" i="1"/>
  <c r="AK27" i="1" s="1"/>
  <c r="Y27" i="1"/>
  <c r="AA27" i="1" s="1"/>
  <c r="AN26" i="1"/>
  <c r="AI26" i="1"/>
  <c r="AK26" i="1" s="1"/>
  <c r="AD26" i="1"/>
  <c r="Y26" i="1"/>
  <c r="AN25" i="1"/>
  <c r="AI25" i="1"/>
  <c r="AK25" i="1" s="1"/>
  <c r="AD25" i="1"/>
  <c r="Y25" i="1"/>
  <c r="AA25" i="1" s="1"/>
  <c r="T25" i="1"/>
  <c r="O17" i="1"/>
  <c r="AN17" i="1" s="1"/>
  <c r="AP17" i="1" s="1"/>
  <c r="O18" i="1"/>
  <c r="AN18" i="1" s="1"/>
  <c r="O19" i="1"/>
  <c r="AN19" i="1" s="1"/>
  <c r="O20" i="1"/>
  <c r="AN20" i="1" s="1"/>
  <c r="O21" i="1"/>
  <c r="AN21" i="1" s="1"/>
  <c r="O22" i="1"/>
  <c r="AN22" i="1" s="1"/>
  <c r="O23" i="1"/>
  <c r="AN23" i="1" s="1"/>
  <c r="O16" i="1"/>
  <c r="AN16" i="1" s="1"/>
  <c r="AI16" i="1"/>
  <c r="AK16" i="1" s="1"/>
  <c r="AI23" i="1"/>
  <c r="AK23" i="1" s="1"/>
  <c r="AI22" i="1"/>
  <c r="AK22" i="1" s="1"/>
  <c r="AI21" i="1"/>
  <c r="AI20" i="1"/>
  <c r="AK20" i="1" s="1"/>
  <c r="AI19" i="1"/>
  <c r="AK19" i="1" s="1"/>
  <c r="AI18" i="1"/>
  <c r="AK18" i="1" s="1"/>
  <c r="AI17" i="1"/>
  <c r="AK17" i="1" s="1"/>
  <c r="AD23" i="1"/>
  <c r="AD22" i="1"/>
  <c r="AD21" i="1"/>
  <c r="AD20" i="1"/>
  <c r="AD19" i="1"/>
  <c r="AF19" i="1" s="1"/>
  <c r="AD18" i="1"/>
  <c r="AF18" i="1" s="1"/>
  <c r="AD17" i="1"/>
  <c r="AF17" i="1" s="1"/>
  <c r="AD16" i="1"/>
  <c r="AF16" i="1" s="1"/>
  <c r="Y23" i="1"/>
  <c r="AA23" i="1" s="1"/>
  <c r="Y22" i="1"/>
  <c r="AA22" i="1"/>
  <c r="Y21" i="1"/>
  <c r="AA21" i="1" s="1"/>
  <c r="Y20" i="1"/>
  <c r="AA20" i="1" s="1"/>
  <c r="Y19" i="1"/>
  <c r="AA19" i="1" s="1"/>
  <c r="Y18" i="1"/>
  <c r="Y17" i="1"/>
  <c r="AA17" i="1" s="1"/>
  <c r="Y16" i="1"/>
  <c r="AA16" i="1" s="1"/>
  <c r="T23" i="1"/>
  <c r="V23" i="1"/>
  <c r="T20" i="1"/>
  <c r="V20" i="1"/>
  <c r="V19" i="1"/>
  <c r="T18" i="1"/>
  <c r="V18" i="1" s="1"/>
  <c r="T17" i="1"/>
  <c r="T16" i="1"/>
  <c r="V16" i="1" s="1"/>
  <c r="AP23" i="1" l="1"/>
  <c r="AA30" i="1"/>
  <c r="AP27" i="1"/>
  <c r="AP25" i="1"/>
  <c r="AP16" i="1"/>
  <c r="AP18" i="1"/>
  <c r="V30" i="1"/>
  <c r="AP20" i="1"/>
  <c r="AP19" i="1"/>
  <c r="AK30" i="1"/>
  <c r="AP29" i="1"/>
  <c r="AP21" i="1"/>
  <c r="AK24" i="1"/>
  <c r="AA24" i="1"/>
  <c r="V24" i="1"/>
  <c r="AP30" i="1" l="1"/>
  <c r="AP24" i="1"/>
  <c r="AP31" i="1" s="1"/>
  <c r="AK31" i="1"/>
  <c r="V31" i="1"/>
  <c r="AA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5" authorId="0" shapeId="0" xr:uid="{00000000-0006-0000-0000-000005000000}">
      <text>
        <r>
          <rPr>
            <b/>
            <sz val="9"/>
            <color indexed="81"/>
            <rFont val="Tahoma"/>
            <family val="2"/>
          </rPr>
          <t>Incluya el número del objetivo estratégico, de acuerdo con lo adoptado en el Plan Estratégico Institucional</t>
        </r>
      </text>
    </comment>
    <comment ref="B15"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5" authorId="0" shapeId="0" xr:uid="{00000000-0006-0000-0000-000007000000}">
      <text>
        <r>
          <rPr>
            <b/>
            <sz val="9"/>
            <color indexed="81"/>
            <rFont val="Tahoma"/>
            <family val="2"/>
          </rPr>
          <t>Escriba el número de la meta, en orden consecutivo</t>
        </r>
      </text>
    </comment>
    <comment ref="D15"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00000000-0006-0000-0000-000009000000}">
      <text>
        <r>
          <rPr>
            <b/>
            <sz val="9"/>
            <color indexed="81"/>
            <rFont val="Tahoma"/>
            <family val="2"/>
          </rPr>
          <t xml:space="preserve">Seleccione la opción que corresponda
</t>
        </r>
      </text>
    </comment>
    <comment ref="F15" authorId="0" shapeId="0" xr:uid="{00000000-0006-0000-0000-00000A000000}">
      <text>
        <r>
          <rPr>
            <b/>
            <sz val="9"/>
            <color indexed="81"/>
            <rFont val="Tahoma"/>
            <family val="2"/>
          </rPr>
          <t>Indique un nombre corto que refleje lo que pretende medir. 
Ej. Porcentaje de giros acumulados</t>
        </r>
      </text>
    </comment>
    <comment ref="G15"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00000000-0006-0000-0000-00000F000000}">
      <text>
        <r>
          <rPr>
            <b/>
            <sz val="9"/>
            <color indexed="81"/>
            <rFont val="Tahoma"/>
            <family val="2"/>
          </rPr>
          <t xml:space="preserve">Indique la magnitud programada para el trimestre.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Indique la programación total de la vigencia. 
Debe ser coherente con la meta.</t>
        </r>
      </text>
    </comment>
    <comment ref="P15" authorId="0" shapeId="0" xr:uid="{00000000-0006-0000-0000-000014000000}">
      <text>
        <r>
          <rPr>
            <b/>
            <sz val="9"/>
            <color indexed="81"/>
            <rFont val="Tahoma"/>
            <family val="2"/>
          </rPr>
          <t xml:space="preserve">Indique el tipo de indicador: 
- Eficancia 
- Eficiencia 
- Efectividad </t>
        </r>
      </text>
    </comment>
    <comment ref="Q15" authorId="0" shapeId="0" xr:uid="{00000000-0006-0000-0000-000015000000}">
      <text>
        <r>
          <rPr>
            <b/>
            <sz val="9"/>
            <color indexed="81"/>
            <rFont val="Tahoma"/>
            <family val="2"/>
          </rPr>
          <t>Indique la evidencia a presentar del cumplimiento de la meta. Se debe redactar de forma concreta y coherente con la meta</t>
        </r>
      </text>
    </comment>
    <comment ref="R15"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5" authorId="0" shapeId="0" xr:uid="{00000000-0006-0000-0000-000017000000}">
      <text>
        <r>
          <rPr>
            <b/>
            <sz val="9"/>
            <color indexed="81"/>
            <rFont val="Tahoma"/>
            <family val="2"/>
          </rPr>
          <t>Indique el área y grupo de trabajo (si se tiene), responsable de cumplir o ejecutar la meta</t>
        </r>
      </text>
    </comment>
    <comment ref="T15" authorId="0" shapeId="0" xr:uid="{00000000-0006-0000-0000-000018000000}">
      <text>
        <r>
          <rPr>
            <b/>
            <sz val="9"/>
            <color indexed="81"/>
            <rFont val="Tahoma"/>
            <family val="2"/>
          </rPr>
          <t>Indique la magnitud programada</t>
        </r>
      </text>
    </comment>
    <comment ref="U15" authorId="0" shapeId="0" xr:uid="{00000000-0006-0000-0000-000019000000}">
      <text>
        <r>
          <rPr>
            <b/>
            <sz val="9"/>
            <color indexed="81"/>
            <rFont val="Tahoma"/>
            <family val="2"/>
          </rPr>
          <t>Indique la magnitud ejecutada. Corresponde al resultado de medir el indicador de la meta</t>
        </r>
      </text>
    </comment>
    <comment ref="V15"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5"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5" authorId="0" shapeId="0" xr:uid="{00000000-0006-0000-0000-00001C000000}">
      <text>
        <r>
          <rPr>
            <b/>
            <sz val="9"/>
            <color indexed="81"/>
            <rFont val="Tahoma"/>
            <family val="2"/>
          </rPr>
          <t xml:space="preserve">Indicar el nombre concreto de la evidencia aportada. </t>
        </r>
      </text>
    </comment>
    <comment ref="Y15" authorId="0" shapeId="0" xr:uid="{00000000-0006-0000-0000-00001D000000}">
      <text>
        <r>
          <rPr>
            <b/>
            <sz val="9"/>
            <color indexed="81"/>
            <rFont val="Tahoma"/>
            <family val="2"/>
          </rPr>
          <t>Indique la magnitud programada</t>
        </r>
      </text>
    </comment>
    <comment ref="Z15" authorId="0" shapeId="0" xr:uid="{00000000-0006-0000-0000-00001E000000}">
      <text>
        <r>
          <rPr>
            <b/>
            <sz val="9"/>
            <color indexed="81"/>
            <rFont val="Tahoma"/>
            <family val="2"/>
          </rPr>
          <t>Indique la magnitud ejecutada. Corresponde al resultado de medir el indicador de la meta</t>
        </r>
      </text>
    </comment>
    <comment ref="AA15"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5"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5" authorId="0" shapeId="0" xr:uid="{00000000-0006-0000-0000-000021000000}">
      <text>
        <r>
          <rPr>
            <b/>
            <sz val="9"/>
            <color indexed="81"/>
            <rFont val="Tahoma"/>
            <family val="2"/>
          </rPr>
          <t xml:space="preserve">Indicar el nombre concreto de la evidencia aportada. </t>
        </r>
      </text>
    </comment>
    <comment ref="AD15" authorId="0" shapeId="0" xr:uid="{00000000-0006-0000-0000-000022000000}">
      <text>
        <r>
          <rPr>
            <b/>
            <sz val="9"/>
            <color indexed="81"/>
            <rFont val="Tahoma"/>
            <family val="2"/>
          </rPr>
          <t>Indique la magnitud programada</t>
        </r>
      </text>
    </comment>
    <comment ref="AE15" authorId="0" shapeId="0" xr:uid="{00000000-0006-0000-0000-000023000000}">
      <text>
        <r>
          <rPr>
            <b/>
            <sz val="9"/>
            <color indexed="81"/>
            <rFont val="Tahoma"/>
            <family val="2"/>
          </rPr>
          <t>Indique la magnitud ejecutada. Corresponde al resultado de medir el indicador de la meta</t>
        </r>
      </text>
    </comment>
    <comment ref="AF15"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5"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5" authorId="0" shapeId="0" xr:uid="{00000000-0006-0000-0000-000026000000}">
      <text>
        <r>
          <rPr>
            <b/>
            <sz val="9"/>
            <color indexed="81"/>
            <rFont val="Tahoma"/>
            <family val="2"/>
          </rPr>
          <t xml:space="preserve">Indicar el nombre concreto de la evidencia aportada. </t>
        </r>
      </text>
    </comment>
    <comment ref="AI15" authorId="0" shapeId="0" xr:uid="{00000000-0006-0000-0000-000027000000}">
      <text>
        <r>
          <rPr>
            <b/>
            <sz val="9"/>
            <color indexed="81"/>
            <rFont val="Tahoma"/>
            <family val="2"/>
          </rPr>
          <t>Indique la magnitud programada</t>
        </r>
      </text>
    </comment>
    <comment ref="AJ15" authorId="0" shapeId="0" xr:uid="{00000000-0006-0000-0000-000028000000}">
      <text>
        <r>
          <rPr>
            <b/>
            <sz val="9"/>
            <color indexed="81"/>
            <rFont val="Tahoma"/>
            <family val="2"/>
          </rPr>
          <t>Indique la magnitud ejecutada. Corresponde al resultado de medir el indicador de la meta</t>
        </r>
      </text>
    </comment>
    <comment ref="AK15"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5"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5" authorId="0" shapeId="0" xr:uid="{00000000-0006-0000-0000-00002B000000}">
      <text>
        <r>
          <rPr>
            <b/>
            <sz val="9"/>
            <color indexed="81"/>
            <rFont val="Tahoma"/>
            <family val="2"/>
          </rPr>
          <t xml:space="preserve">Indicar el nombre concreto de la evidencia aportada. </t>
        </r>
      </text>
    </comment>
    <comment ref="AN15" authorId="0" shapeId="0" xr:uid="{00000000-0006-0000-0000-00002C000000}">
      <text>
        <r>
          <rPr>
            <b/>
            <sz val="9"/>
            <color indexed="81"/>
            <rFont val="Tahoma"/>
            <family val="2"/>
          </rPr>
          <t>Indique la magnitud total programada para la vigencia</t>
        </r>
      </text>
    </comment>
    <comment ref="AO15" authorId="0" shapeId="0" xr:uid="{00000000-0006-0000-0000-00002D000000}">
      <text>
        <r>
          <rPr>
            <b/>
            <sz val="9"/>
            <color indexed="81"/>
            <rFont val="Tahoma"/>
            <family val="2"/>
          </rPr>
          <t xml:space="preserve">Indique la magnitud ejecutada acumulada para la vigencia </t>
        </r>
      </text>
    </comment>
    <comment ref="AP15"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5" authorId="0" shapeId="0" xr:uid="{00000000-0006-0000-0000-00002F000000}">
      <text>
        <r>
          <rPr>
            <b/>
            <sz val="9"/>
            <color indexed="81"/>
            <rFont val="Tahoma"/>
            <family val="2"/>
          </rPr>
          <t>Es la descripción detallada de los avances y logros obtenidos con la ejecución de la meta acumulados para la vigencia</t>
        </r>
      </text>
    </comment>
    <comment ref="D24" authorId="0" shapeId="0" xr:uid="{00000000-0006-0000-0000-000030000000}">
      <text>
        <r>
          <rPr>
            <b/>
            <sz val="9"/>
            <color indexed="81"/>
            <rFont val="Tahoma"/>
            <family val="2"/>
          </rPr>
          <t>Promedio obtenido para el periodo x 80%</t>
        </r>
      </text>
    </comment>
    <comment ref="D30" authorId="0" shapeId="0" xr:uid="{00000000-0006-0000-0000-000031000000}">
      <text>
        <r>
          <rPr>
            <b/>
            <sz val="9"/>
            <color indexed="81"/>
            <rFont val="Tahoma"/>
            <family val="2"/>
          </rPr>
          <t>Promedio obtenido en las metas transversales para el periodo x 20%</t>
        </r>
      </text>
    </comment>
    <comment ref="D31" authorId="0" shapeId="0" xr:uid="{00000000-0006-0000-0000-000032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<sst xmlns="http://schemas.openxmlformats.org/spreadsheetml/2006/main" count="402" uniqueCount="243">
  <si>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ACOMPAÑAMIENTO A LA GESTIÓN LOCAL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</si>
  <si>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</si>
  <si>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</si>
  <si>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</si>
  <si>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SUBSECRETARÍA DE GESTIÓN LOCAL
DIRECCIÓN PARA LA GESTIÓN DEL DESARROLLO LOCAL
DIRECCIÓN PARA LA GESTIÓN POLICIVA</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</si>
  <si>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</si>
  <si>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</si>
  <si>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</si>
  <si>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</si>
  <si>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</si>
  <si>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14493</t>
    </r>
  </si>
  <si>
    <t>07 de mayo de 2024</t>
  </si>
  <si>
    <t>Para el primer trimestre de la vigencia 2024, el Plan de Gestión del proceso Acompañamiento a la Gestion Local alcanzó un nivel de desempeño del 99,64% y 22,88% acumulado para la vigencia.</t>
  </si>
  <si>
    <t>12 de junio de 2024</t>
  </si>
  <si>
    <r>
      <t xml:space="preserve">Se modifica el plan de Gestio, en el marco del  procedimiento PLE PIN P005, teniendo en cuenta la solicitud y justificacion tecnica de  modificacion por partde  de la Subsecretaria de Gestion del Desarrollo Local relacionada con el incremento en las metas 2 y 5  </t>
    </r>
    <r>
      <rPr>
        <b/>
        <sz val="11"/>
        <color theme="1"/>
        <rFont val="Calibri Light"/>
        <family val="2"/>
        <scheme val="major"/>
      </rPr>
      <t>Caso Hola No</t>
    </r>
    <r>
      <rPr>
        <sz val="11"/>
        <color theme="1"/>
        <rFont val="Calibri Light"/>
        <family val="2"/>
        <scheme val="major"/>
      </rPr>
      <t xml:space="preserve"> </t>
    </r>
    <r>
      <rPr>
        <b/>
        <sz val="11"/>
        <color theme="1"/>
        <rFont val="Calibri Light"/>
        <family val="2"/>
        <scheme val="major"/>
      </rPr>
      <t>50534</t>
    </r>
  </si>
  <si>
    <t>30 de julio de 2024</t>
  </si>
  <si>
    <t>Para el segundo trimestre de la vigencia 2024, el Plan de Gestión del proceso Acompañamiento a la Gestion Local alcanzó un nivel de desempeño del  90,49% y 55,36% acumulado para la vigencia.</t>
  </si>
  <si>
    <t>30 de octubre de 2024</t>
  </si>
  <si>
    <t>Para el tercer trimestre de la vigencia 2024, el Plan de Gestión del proceso Acompañamiento a la Gestion Local alcanzó un nivel de desempeño del 89,04% y 76,23% acumulado para la vigencia.</t>
  </si>
  <si>
    <t>31 de enero de 2025</t>
  </si>
  <si>
    <t>Para el cuarto trimestre de la vigencia 2024, el Plan de Gestión del proceso Acompañamiento a la Gestion Local alcanzó un nivel de desempeño del 93,96% y 92,12%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</si>
  <si>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</si>
  <si>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</si>
  <si>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</si>
  <si>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</si>
  <si>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</si>
  <si>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</si>
  <si>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</si>
  <si>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</si>
  <si>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</si>
  <si>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</si>
  <si>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</si>
  <si>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</si>
  <si>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</si>
  <si>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</si>
  <si>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</si>
  <si>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</si>
  <si>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</si>
  <si>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</si>
  <si>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</si>
  <si>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</si>
  <si>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</si>
  <si>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</si>
  <si>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</si>
  <si>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</si>
  <si>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</si>
  <si>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</si>
  <si>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</si>
  <si>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</si>
  <si>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</si>
  <si>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</si>
  <si>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</si>
  <si>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</si>
  <si>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</si>
  <si>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Realizar acciones enfocadas al fortalecimiento de la gobernabilidad democrática local</t>
  </si>
  <si>
    <t>1</t>
  </si>
  <si>
    <t>Realizar 12 informes de seguimiento y recomendaciones a los FDL frente a la materialización de las propuestas ciudadanas priorizadas en presupuestos participativos</t>
  </si>
  <si>
    <t>Gestión</t>
  </si>
  <si>
    <t>Informes de seguimiento y recomendaciones a los FDL frente a la materialización de las propuestas ciudadanas priorizadas en presupuestos participativos</t>
  </si>
  <si>
    <t>Número de informes de seguimiento y recomendaciones a los FDL frente  a la materialización de las propuestas ciudadanas realizados</t>
  </si>
  <si>
    <t>Suma</t>
  </si>
  <si>
    <t>Informes de seguimiento y recomendaciones a los FDL  frente a la materialización de las propuestas ciudadanas priorizadas en presupuestos participativos</t>
  </si>
  <si>
    <t>Eficacia</t>
  </si>
  <si>
    <t>Informes de seguimiento</t>
  </si>
  <si>
    <t>Subsecretaría de Gestión Local - Constructores Locales</t>
  </si>
  <si>
    <t>Se elaboraron informes de seguimiento y recomendaciones con corte a 31.01.2024, 28.02.2024 y 31.03.2024 con datos y análisis del estado, promotores, sectores y localidades asociadas a la ejecución y materialización de iniciativas priorizadas en el marco de los Presupuesto Participativos. Adicionalmente, contienen resumen ejecutivo, balance general, capítulos por localidades, recomendaciones para facilitar la ejecución y resultados para iniciativas de la vigencia 2021, 2022 y 2023 y conclusiones.</t>
  </si>
  <si>
    <t>Informes, anexos</t>
  </si>
  <si>
    <t>Se elaboraron informes de seguimiento y recomendaciones con corte a 30.04.2024, 31.05.2024 y 30.06.2024 con datos y análisis del estado, promotores,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y 2023 y conclusiones.</t>
  </si>
  <si>
    <t>Se elaboró informe de seguimiento y recomendaciones de los meses julio, agosto y septiembre con datos y análisis del estado, promotores,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y 2023 y conclusiones.</t>
  </si>
  <si>
    <t>Informe, anexos</t>
  </si>
  <si>
    <t>Se elaboraron informes de seguimiento y recomendaciones de los meses de octubre, noviembre y diciembre con datos y análisis del estado, promotores,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y 2023 y conclusiones.</t>
  </si>
  <si>
    <t xml:space="preserve">Informes , presentaciones </t>
  </si>
  <si>
    <t>100% de cumplimiento de la meta programada con la elaboracion de 12 informes de seguimiento y recomendaciones asociadas a la ejecución y materialización de iniciativas priorizadas en el marco de los Presupuestos Participativos.</t>
  </si>
  <si>
    <t>2</t>
  </si>
  <si>
    <t>Alcanzar 5000 participantes en procesos de formación para el fortalecimiento de la gestión local</t>
  </si>
  <si>
    <t>Participantes en procesos de formación para el fortalecimiento de la gestión local</t>
  </si>
  <si>
    <t>Número de participantes en procesos de formación para el fortalecimiento de la gestión local</t>
  </si>
  <si>
    <t>4.776 
(Corte: 30 de septiembre de 2023)</t>
  </si>
  <si>
    <t>Listados de participantes en procesos de formación para el fortalecimiento de la gestión local</t>
  </si>
  <si>
    <t>Listados de asistencia Plataforma Teams depurados</t>
  </si>
  <si>
    <t>Subsecretaría de Gestión Local - Escuela de Gobierno Local</t>
  </si>
  <si>
    <t>Se realizaron dos capacitaciones sobre comunicación efectiva (972 participantes) y Construyendo relaciones (666 participantes), para un total de 1638 asistentes</t>
  </si>
  <si>
    <t>Listados de asistencia</t>
  </si>
  <si>
    <t>Abril:  Se realizaron dos capacitaciones sobre toma de decisiones (704 participantes) y trabajo en equipo y adaptación al cambio (310 participantes), para un total de 1.014 asistentes
Mayo: Se realizó una capacitación sobre Orientación al Servicio al Ciudadano con un total de 271 participantes
Junio: Se realizaron tres capacitaciones sobre orientación a resultados (273 participantes), Centro de Gobierno Local - Portal Web (310 participantes) y Resolución de Conflictos (215 participantes), para un total de 798 asistentes.</t>
  </si>
  <si>
    <t>Julio: Se realizaron 2 sesiones de inducción, a los nuevos alcaldes locales y sus equipos de trabajo, que contó con una participación de 59 y 63 participantes respectivamente, para un total de 122 asistentes.
Agosto: Se realizaron 4 sesiones de capacitación así: La SGL y sus Direcciones en el PDD Bogotá Camina Segura (122 participantes), Estructura del Distrito (297 participantes), Datos Abiertos Geográficos (243 participantes) y 
Derechos de Petición (355 participantes), para un total de 1,017 asistentes.
Septiembre: Se realizaron 2 sesiones de capacitación así: Enfócate en ser indistraíble (768 participantes) y CGL - Portal Web para Alcaldías Locales (148 participantes), para un total de 916 asistentes.</t>
  </si>
  <si>
    <t>Se realizaron cuatro (4) capacitaciones: MIPG en las alcaldías locales (246 asistentes), Salud mental: enfoque en las creencias y la espiritualidad
 (190 asistentes), Biodescodificación: La emoción detrás de la enfermedad (202 asistentes), Asistencia Técnica Contractual DGDL a los FDL (244 asistentes), para un total de 882 asistentes.
Noviembre: Se realizó una (1) capacitaión "Construyendo tu bienestar"  (392 asistentes).
Total  trimestre: 1274 asistentes.</t>
  </si>
  <si>
    <t>Listado de asistencia</t>
  </si>
  <si>
    <t xml:space="preserve">100% de cumplimiento de la meta programada y superando en mas de 2000 </t>
  </si>
  <si>
    <t>3</t>
  </si>
  <si>
    <t>Realizar 3 informes de análisis en temas de gestión local que incluyan alertas tempranas para las Alcaldías Locales</t>
  </si>
  <si>
    <t>Infomes de análisis  en temas de gestión local que incluyan alertas tempranas para las Alcaldías Locales</t>
  </si>
  <si>
    <t>Número de informes de análisis en temas de gestión local que incluyan alertas tempranas para las Alcaldías Locales realizados</t>
  </si>
  <si>
    <t>Informes de análisis en temas de gestión local que incluyan alertas tempranas para las Alcaldías Locales</t>
  </si>
  <si>
    <r>
      <t xml:space="preserve">Informes </t>
    </r>
    <r>
      <rPr>
        <sz val="11"/>
        <rFont val="Calibri Light"/>
        <family val="2"/>
        <scheme val="major"/>
      </rPr>
      <t>de análisis en temas de gestión local que incluyan alertas tempranas para las Alcaldías Locales</t>
    </r>
  </si>
  <si>
    <t>Archivo Subsecretaría de Gestión Local</t>
  </si>
  <si>
    <t>Subsecretaría de Gestión Local - Observatorio de Gestión Local</t>
  </si>
  <si>
    <t>Se realizó informe de la gestión de las alcaldías locales relacionadas con Constructores Locales</t>
  </si>
  <si>
    <t>Informe</t>
  </si>
  <si>
    <t xml:space="preserve">Meta no programada </t>
  </si>
  <si>
    <t>Meta no programada</t>
  </si>
  <si>
    <t>Se elaboró informe relacionado con Presupuestos Participativos</t>
  </si>
  <si>
    <t xml:space="preserve">Se elaboró informe de seguimiento relacionado con la ejecución presupuestal de las AL. </t>
  </si>
  <si>
    <t xml:space="preserve">Informes de analisis </t>
  </si>
  <si>
    <t>100%  de cumplimento de la meta programada para la vigencia</t>
  </si>
  <si>
    <t>4</t>
  </si>
  <si>
    <t>Ejecutar el 100% de la Estrategia de fortalecimiento del Observatorio de Gestión Local</t>
  </si>
  <si>
    <t>Porcentaje de ejecución de la Estrategia de fortalecimiento del Observatorio de Gestión Local</t>
  </si>
  <si>
    <t>(Actividades ejecutadas de la Estrategia de fortalecimiento del Observatorio de Gestión Local / Actividades programadas en la Estrategia de fortalecimiento del Observatorio de Gestión Local)*100</t>
  </si>
  <si>
    <t>N/A</t>
  </si>
  <si>
    <t>Porcentaje de ejecución de la Estrategia de Fortalecimiento del Observatorio de Gestión Local</t>
  </si>
  <si>
    <t>Informe de avance en Estrategia de Fortalecimiento de Observatorio de Gestión Local</t>
  </si>
  <si>
    <t>Se realizó plan de acción para la implementación de la estratégica y se realizó la primera actividad consistente en el reporte de actualización y consolidación de fichas técnicas de visualización de datos o tableros de control</t>
  </si>
  <si>
    <t>Informe o reporte de Plan de acción, reporte, fichas</t>
  </si>
  <si>
    <t>Abril:Se realizó 1 Informe de alertas sobre los tableros de datos, basado en la información de los tableros del PWCGL, relacionado con la ejecución presupuestal
Mayo: Se realizó 1 documento de balance de la implementación de estrategia del Centro de Gobierno Local
Junio: Se realizó un informe de alertas sobre la Gestión Pública Local basados en la información dispuesta por los tableros de datos del PWCGL, relacionado con el Indice de Gestión Pública Local  2020-2023, de cara al nuevo Plan Distrital de Desarrollo “Bogotá Camina Segura 
2024-2027”</t>
  </si>
  <si>
    <t>Informes de alertas tempranas
Documento balance de la implementación CGL</t>
  </si>
  <si>
    <t>De acuerdo al plan de acción para la ejecución de la estrategia, se realizaron las siguientes actividades:
Julio: Se realizó 1 reporte de actualización de fichas de recorrido de localidad
Agosto: Se realizó 1 reporte de actualización de fichas de recorrido de localidad  
Septiembre: Se realizó 1 documento de alertas sobre fichas de recorrido del CGL</t>
  </si>
  <si>
    <t>Reporte de actualización de fichas</t>
  </si>
  <si>
    <t>Octubre: Se realizó Reporte de actualización y consolidación de fichas en Formatos GCN-F013.
Noviembre: Se elaboró 1 documento de balance de la implementación de estrategia del CGL.</t>
  </si>
  <si>
    <t>Formato GCN-F013 
Documento de balance de implementación</t>
  </si>
  <si>
    <t>5</t>
  </si>
  <si>
    <t>Realizar 190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</si>
  <si>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</si>
  <si>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 realizadas</t>
  </si>
  <si>
    <t>88
(Corte: 30 de septiembre de 2023)</t>
  </si>
  <si>
    <t>Número de visitas de seguimiento y/o asesorías al proceso de cobro persuasivo de las Alcaldías Locales</t>
  </si>
  <si>
    <t>Formato Evidencia de Reunión - GDI-GPD-F029 versión vigente, diligenciado de las visitas realizadas</t>
  </si>
  <si>
    <t>Archivo de la Dirección para la Gestión Policiva</t>
  </si>
  <si>
    <t>Dirección para la Gestión Policiva (Cobro Persuasivo)</t>
  </si>
  <si>
    <t xml:space="preserve">Durante el primer trimestre de 2024 se realizaron 49 visitas de seguimiento y/o orientación al proceso de cobro persuasivo de la siguiente manera:
En enero se realizaron 17 visitas las cuales fueron atendidas por los referentes designados y/o profesionales 222-24 área de Gestión Policivo Jurídico de las localidades de Tunjuelito, Santa fe; Chapinero, Barrios Unidos, Ciudad Bolívar, Engativá, San Cristóbal, Rafael Uribe Uribe, Antonio Nariño, Los Mártires, Fontibón, Bosa, Suba, La Candelaria, Puente Aranda, Teusaquillo y Kennedy.
Durante febrero se realizaron 16 visitas en las localidades de Chapinero; Tunjuelito, Usaquén, Engativá, Santa fe, San Cristóbal, Rafael Uribe Uribe, Fontibón, Suba, Los Mártires, Teusaquillo, La Candelaria, Kennedy, Bosa, Antonio Nariño y Barrios Unidos. 
Con corte a marzo, se realizaron 16 visitas en de las localidades de Usme, Engativá, Santa fé, Tunjuelito, Antonio Nariño, Suba, Teusaquillo, San Cristóbal, Rafael Uribe Uribe, Chapinero, Kennedy, Puente Aranda, La Candelaria, Bosa, Barrios Unidos y Los Mártires.
Todas las sesiones tuvieron como finalidad realizar seguimiento a las actuaciones que frente a las acreencias no tributarias que se tienen a favor de los Fondos de Desarrollo Local de las Alcaldías Locales en etapa de cobro persuasivo, aquellas que fueron enviadas a la Subdirección de Cobro No Tributario de la SHD y que a la fecha no evidencian número de proceso asignado en etapa de cobro coactivo y seguimiento a la actualización de los procesos en SI ACTUA, etapa de cobro persuasivo; de igual manera, se brindó apoyo a los profesionales frente a las inquietudes que les asistieron en algunos aspectos con el tema referido. </t>
  </si>
  <si>
    <t>Evidencias de reunión</t>
  </si>
  <si>
    <t>Durante el II trimestre de 2024 se realizaron 54 visitas de seguimiento y/o orientación al proceso de cobro persuasivo, desagregadas de la siguiente manera:
Abril: 17 visitas atendidas por los referentes designados y/o profesionales 222-24 del área de Gestión Policiva Jurídica de las localidades de Suba, Santa Fe, Antonio Nariño, Usme, Tunjuelito, Teusaquillo, Rafael Uribe Uribe, Chapinero, San Cristóbal, Bosa, Kennedy, La Candelaria, Engativá, Ciudad Bolívar, Puente Aranda, Barrios Unidos y Los Mártires
Mayo: 19 visitas a las localidades de Suba, Santa Fe, Usaquén, Usme, Chapinero, Teusaquillo, Tunjuelito, Antonio Nariño, Barrios Unidos, San Cristóbal, Bosa, Ciudad Bolívar, Los Mártires, Puente Aranda, Kennedy, Rafael Uribe Uribe, La Candelaria, Fontibón y Engativá. 
Junio: 18 visitas a las localidades de Suba, Tunjuelito, Kennedy, Usme, Santa Fe, Puente Aranda, Chapinero, Usaquén, Teusaquillo, San Cristóbal, Bosa, Antonio Nariño, Engativá, Ciudad Bolívar, Barrios Unidos, Rafael Uribe Uribe, La Candelaria y Los Mártires.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t>
  </si>
  <si>
    <t>Actas de reunión</t>
  </si>
  <si>
    <t xml:space="preserve">Durante el trimestre se realizaron las siguientes actividades:
Julio: 18 visitas de seguimiento y/o orientación al proceso de cobro persuasivo, las cuales fueron atendidas por los referentes designados y/o profesionales 222 24 área de Gestión Policivo Jurídico de las localidades de: Usme, Suba, Fontibón, Tunjuelito, Teusaquillo, Usaquén, Chapinero, Santa Fe, Kennedy, Antonio Nariño, Bosa, San Cristóbal, Rafael Uribe Uribe, Puente Aranda, La Candelaria, Engativá, Los Mártires y Barrios Unidos. 
Agosto: 18 visitas de seguimiento y/o orientación al proceso de cobro persuasivo, las cuales fueron atendidas por los referentes designados y/o profesionales 222 24 área de Gestión Policivo Jurídico de las localidades de Fontibón, Suba, Chapinero, Usme, Los Mártires, Ciudad Bolívar, Santa Fe, Tunjuelito, Engativá, Usaquén, Kennedy, Teusaquillo, Puente Aranda, Antonio Nariño, Bosa, San Cristóbal, Rafael Uribe Uribe y La Candelaria. 
Septiembre: 18 visitas de seguimiento y/o orientación al proceso de Cobro Persuasivo, las cuales fueron atendidas por los referentes designados y/o profesionales 222 24 área de Gestión Policivo Jurídico de las localidades de Barrios Unidos, Usme, Fontibón, Chapinero, Los Mártires, Usaquén, Tunjuelito, Puente Aranda, Santa Fe, Engativá, Teusaquillo, Kennedy, Antonio Nariño, Bosa, Suba, San Cristóbal, Rafael Uribe Uribe y La Candelaria. 
Las sesiones tuvieron como finalidad realizar la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en Etapa de Cobro Persuasivo, de igual manera se brindó apoyo a los profesionales frente a las inquietudes que les asistieron en algunos aspectos con el tema referido.   
Para los seguimientos realizados se levantó acta donde se plasmaron las novedades reportadas y se generaron compromisos de avance definidos por la localidad y las recomendaciones del equipo de Cobro Persuasivo de la DGP. </t>
  </si>
  <si>
    <t>Formato Evidencia de Reunión - GDI-GPD-F029</t>
  </si>
  <si>
    <t xml:space="preserve">Se realizaron 55 visitas de seguimiento y/o orientación a la Etapa de Cobro Persuasivo, las cuales fueron atendidas por los referentes designados y/o profesionales 222 24 área de Gestión Policivo Jurídico de las localidades de Rafael Uribe Uribe, Fontibón, Antonio Nariño, Usme, Los Mártires, Kennedy, Santa Fe, Chapinero, Usaquén, Teusaquillo, San Cristóbal, Bosa, Engativá, Puente Aranda, Tunjuelito, Suba, Barrios Unidos, La Candelaria y Ciudad Bolívar. 
Respecto a la Etapa de Cobro Persuasivo, las sesiones tuvieron como finalidad: 1) realizar verificación de los impulsos realizados a las multas reportadas a favor de las Alcaldías Locales, 2) revisión de las enviadas a la Subdirección de Cobro No Tributario de la SHD y que a la fecha no evidencian número de proceso asignado en etapa de cobro coactivo, 3) la actualización de los procesos en SI ACTUA y 4) brindar apoyo a los profesionales frente a las inquietudes relacionadas con dicha etapa. Para los seguimientos realizados se levantó acta donde se plasmaron las novedades reportadas y se generaron compromisos de avance definidos por la localidad y las recomendaciones del equipo de cobro persuasivo de la DGP. 
</t>
  </si>
  <si>
    <t>6</t>
  </si>
  <si>
    <t>Emitir 3 documentos reporte de recomendaciones, sugerencias y alertas tempranas frente a la gestion contractual de las alcaldías locales en materia de planeación, contratacion local, seguimiento a la inversion, obligaciones por pagar, Plataformas SECOP I, SECOP II y/o TVEC</t>
  </si>
  <si>
    <t>Documentos reporte de recomendaciones, sugerencias y alertas tempranas frente a la gestion contractual de las alcaldías locales en materia de planeación, contratacion local, seguimiento a la inversion, obligaciones por pagar, Plataformas SECOP I, SECOP II y/o TVEC</t>
  </si>
  <si>
    <t>Número de documentos reporte de recomendaciones, sugerencias y alertas tempranas frente a la gestion contractual de las alcaldías locales en materia de planeación, contratacion local, seguimiento a la inversion, obligaciones por pagar, Plataformas SECOP I, SECOP II y/o TVEC emitidos</t>
  </si>
  <si>
    <t>Reporte</t>
  </si>
  <si>
    <t xml:space="preserve">Solicitudes SIPSE Local/SECOP - CCE/Matriz de seguimiento a Obligaciones por Pagar/BogData/Matriz de Seguimiento de Gerencia de Infraestructura Local </t>
  </si>
  <si>
    <t xml:space="preserve">Dirección para la Gestión del Desarrollo Local </t>
  </si>
  <si>
    <t>No programada</t>
  </si>
  <si>
    <t>No programada para el trimestre</t>
  </si>
  <si>
    <t>Se elaboró el primer documento de alertas tempranas y recomendaciones dirigido a las 20 Alcaldías Locales y se envió a través de memorando de Orfeo. Se incluyeron recomendaciones y alertas tempranas respecto a la planeación y ejecución contractual, así como a los procesos de liquidación, contando con insumos del seguimiento a la inversión y a las obligaciones por pagar, el manejo de SECOP y la asistencia técnica contractual que realiza la DGDL. Este documento busca promover una mayor cultura de eficiencia y efectividad contractual, a través del desarrollo de mejores prácticas administrativas y contractuales, contribuyendo a mejorar y fortalecer la gestión y capacidad institucional de los Fondos de Desarrollo Local, así como la forma en que comprometen sus recursos, respondiendo a los principios de eficiencia, oportunidad y calidad. Es el primero de tres documentos de alertas tempranas que se expedirán con el propósito de que los nuevos equipos de trabajo local tengan herramientas y conceptos claros frente a los procesos que desarrollarán en su quehacer diario.</t>
  </si>
  <si>
    <t>Memorandos con reportes</t>
  </si>
  <si>
    <t>Se proyectó, elaboró y radicó masiva a los 20 FDL el segundo informe de 2024, documento reporte de recomendaciones, sugerencias y alertas tempranas, dirigido a las 20 Alcaldías Locales enviado a través de memorando de Orfeo. Se adelantaron recomendaciones y alertas tempranas respecto a la planeación en temas precontractuales y ejecución contractual, así como los procesos de liquidación contando con insumos del seguimiento a la inversión y a las obligaciones por pagar, el manejo del SECOP y el ejercicio de asistencia técnica contractual que realiza la DGDL. Este documento busca promover una mayor cultura de eficiencia y efectividad contractual, a través del desarrollo de mejores prácticas administrativas y contractuales, contribuyendo a mejorar y fortalecer la gestión y capacidad institucional de los Fondos de Desarrollo Local, así como la forma en que comprometen sus recursos, respondiendo a los principios de eficiencia, oportunidad y calidad. Así mismo, es el segundo de tres documentos de alertas tempranas que se expedirán, con el propósito de que los nuevos alcaldes Locales ya tengan un contexto de los procedimientos dispuestos en la SDG-DGDL.
El segundo documento programado se espera desarrollar durante el mes de octubre.</t>
  </si>
  <si>
    <t>Listado radicados</t>
  </si>
  <si>
    <t xml:space="preserve">La meta fue cumplida en un 66,67% de la programacion para la vigencia </t>
  </si>
  <si>
    <t>7</t>
  </si>
  <si>
    <t>Implementar 2 programas virtuales (Sharepoint de la comunidad SIPSE) de entrenamiento en materia de SIPSE Local abordando las falencias identificadas en el uso del sistema</t>
  </si>
  <si>
    <t>Programas virtuales de entrenamiento en materia de SIPSE Local abordando las falencias identificadas en el uso del sistema</t>
  </si>
  <si>
    <t>Número de programas virtuales de entrenamiento en materia de SIPSE Local abordando las falencias identificadas en el uso del sistema implementados</t>
  </si>
  <si>
    <t>Listados de participación</t>
  </si>
  <si>
    <t>Archivo asistencia plataforma Teams y/o Listados de asistencia</t>
  </si>
  <si>
    <t>Dirección para la Gestión del Desarrollo Local</t>
  </si>
  <si>
    <t xml:space="preserve">Durante los meses de abril y mayo se diseñó, elaboró e implementó, en la comunidad SIPSE Local, un programa de entrenamiento virtual dirigido específicamente al rol de gestor, con la visión a futuro de crear un programa por cada rol, de manera que este contenido se convierta en una herramienta de consulta permanente para los usuarios activos del sistema de información en los Fondos de Desarrollo Local y asegure la disponibilidad organizada de contenidos formativos, de manera que los usuarios interesados puedan adelantar de forma autónoma el fortalecimiento de sus capacidades en cualquier horario y método de estudio.
Para este periodo, se consolidó el diseño del programa para el rol de gestor, identificando los contenidos existentes y creando los que se hicieron necesarios, así mismo se estructuró el sitio en Sharepoint, se cargaron los contenidos audiovisuales, se dispuso de un acceso directo en el sitio principal de la comunidad y se realizó el entrenamiento y socialización a los gestores de 12 localidades.
</t>
  </si>
  <si>
    <t>Para este mes, se consolidó el diseño del programa para el rol de analista (Parte I), identificando los contenidos existentes y creando los que se hicieron necesarios.  Igualmente, se creó el micrositio para el curso, dentro del Sharepoint de la comunidad SIPSE y se socializó con equipos locales.</t>
  </si>
  <si>
    <t>Presentación, enlace micrositio, listados de asistencia</t>
  </si>
  <si>
    <t xml:space="preserve">Cumplimiento del 100% de la meta programada </t>
  </si>
  <si>
    <t>8</t>
  </si>
  <si>
    <t>Implementar el 100% de la estrategia de acompañamiento y seguimiento a los procesos contractuales 2024 y seguimiento a contratos vigentes de infraestructura local de los 20 Fondos de Desarrollo Local</t>
  </si>
  <si>
    <t>Porcentaje de avance en la implementación de la estrategia de acompañamiento y seguimiento a los procesos contractuales 2024 y seguimiento a contratos vigentes de infraestructura local de los 20 Fondos de Desarrollo Local</t>
  </si>
  <si>
    <t>(Número de acciones desarrolladas para el acompañamiento y seguimiento a los procesos contractuales 2024 y seguimiento a contratos vigentes de infraestructura local / Número de acciones programadas para el acompañamiento y seguimiento a los procesos contractuales 2024 y seguimiento a contratos vigentes de infraestructura local)*100</t>
  </si>
  <si>
    <t>85%
(Corte: 30 de septiembre de 2023)</t>
  </si>
  <si>
    <t>Porcentaje de avance en la implementación de la estrategia de acompañamiento a procesos contractuales 2024 y seguimiento a contratos vigentes de infraestructura local</t>
  </si>
  <si>
    <t>Matrices de avance de ejecución de contratos adelantados por los FDL y tablero de control de procesos contractuales 2024</t>
  </si>
  <si>
    <t>Matriz de seguimiento de APEX, tablero de control de procesos en formulación</t>
  </si>
  <si>
    <t>La estrategia implementada para el año 2024 ha involucrado acciones que permiten a la Subsecretaria de Gestión Local, y en particular a la Gerencia de Infraestructura Local, realizar el seguimiento a las obras de infraestructura que adelantan los Fondos de Desarrollo Local. Por tal motivo, se viene fortaleciendo el acompañamiento técnico y jurídico para dar cumplimiento a los objetivos establecidos en el plan de desarrollo Local.  Se han adelantado 20 mesas de apoyo técnico y jurídico de seguimiento a los 20 FDL, donde hay 94 procesos contractuales de infraestructura local con recursos 2024, en forma de formulación, seguimiento a 190 procesos contractuales de infraestructura local con recursos 2023, con una inversión de 352 mil millones. De esos, se encuentra que 121 contratos están adjudicados de los cuales 110 se encuentran en ejecución y 10 terminados y se adelantó un reporte de 69 procesos contractuales de 2023 que no llegaron a ser adjudicados y retirados por decisión de los Fondos de Desarrollo Local.</t>
  </si>
  <si>
    <t>Actas de reunión, matriz de avance, formulación matriz de control, acta comité SSPP</t>
  </si>
  <si>
    <t xml:space="preserve">En el transcurso del mes de abril, mayo y junio se adelantó el acompañamiento técnico y jurídico para dar cumplimiento a los objetivos establecidos en el plan de desarrollo Local y el avance de las actividades establecidas en la estrategia de acompañamiento y seguimiento a los procesos contractuales 2024 y contratos vigentes de infraestructura local. 
Así las cosas, se adelantaron 120 mesas de apoyo técnico y jurídico de seguimiento a los 20 FDL; se verificó y realizó la actualización del estado de los contratos de infraestructura en el aplicativo APEX. Como resultado se generaron 6 reportes detallados de los contratos que adelantan los FDL para la vigencia del 2021, 2022 y 2023; adicionalmente, se realizaron 6 actualizaciones del reporte de procesos contractuales de infraestructura que se adelantan con recursos de la actual vigencia y se coordinó la participación de los FDL priorizados en los 11 Comités Técnicos de Servicios Públicos desarrollados en el mes de junio, cumpliendo así con el 100% de las actividades programadas.
Es importante aclarar que las actividades que componen el plan de acción fueron ajustadas a raíz de modificaciones realizadas en la distribución de integrantes y tareas de los equipos de la DGDL, propio del cambio de administración.
</t>
  </si>
  <si>
    <t>Actas de reunión, matrices inversiones y procesos, documento</t>
  </si>
  <si>
    <t>En el transcurso del trimestre se adelantó el acompañamiento técnico y jurídico para dar cumplimiento a los objetivos establecidos en el Plan de Desarrollo Local y el avance de las actividades establecidas en la estrategia de acompañamiento y seguimiento a los procesos contractuales 2024 y contratos vigentes de infraestructura local. Así las cosas, se adelantaron 80 mesas de apoyo técnico y jurídico de seguimiento a los 20 FDL; se verificó y realizó la actualización del estado de los contratos de infraestructura en el aplicativo APEX, como resultado se generaron 4 reportes detallados de los contratos que adelantan los FDL para la vigencia del 2021, 2022 y 2023; adicionalmente, se realizaron 4 actualizaciones del reporte de procesos contractuales de infraestructura que se adelantan con recursos de la actual vigencia (2024), se coordinó la participación de los FDL priorizados en los 8 Comités Técnicos de Servicios Públicos.
En el mes de octubre se subsanarán las actividades que no se desarrollaron durante el mes de septiembre por novedades contractuales.</t>
  </si>
  <si>
    <t xml:space="preserve">En el transcurso del trimestre el equipo de trabajo fue vinculado nuevamente a partir de la segunda mitad de octubre, lo que permitió que se avanzara en el cumplimiento del plan de acción, junto con las actividades rezagadas. De esta manera, se adelantó el acompañamiento técnico y jurídico para dar cumplimiento a los objetivos establecidos en el plan de desarrollo Local y el avance de las actividades establecidas en la estrategia de acompañamiento y seguimiento a los procesos contractuales 2024 y contratos vigentes de infraestructura local. 
Se adelantaron 60 mesas de apoyo técnico y jurídico de seguimiento a los 20 FDL; se verificó y realizó la actualización del estado de los contratos de infraestructura en el aplicativo APEX, como resultado se generaron 3 reportes detallados de los contratos que adelantan los FDL para la vigencia del 2021, 2022 y 2023; adicionalmente, se realizaron 3 actualizaciones del reporte de procesos contractuales de infraestructura que se adelantan con recursos de la actual vigencia y se coordinó la participación de los FDL priorizados en los 9 Comités Técnicos de Servicios Públicos desarrollados en el trimestre.
Adicionalmente, se finalizó el documento de plan de trabajo de actividades proyectadas para la vigencia 2025.
</t>
  </si>
  <si>
    <t>Actas de reunión, matrices inversiones y procesos, documento deplan de trabajo</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</si>
  <si>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</si>
  <si>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</si>
  <si>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</si>
  <si>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</si>
  <si>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</si>
  <si>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</si>
  <si>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</si>
  <si>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</si>
  <si>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Constante</t>
  </si>
  <si>
    <t>Reporte ambiental Oficina Asesora de Planeación</t>
  </si>
  <si>
    <t>Herramienta Oficina Asesora de Planeación</t>
  </si>
  <si>
    <t>Aplicación de la meta: dependencias del proceso.
Reporte de la meta: Oficina Asesora de Planeación</t>
  </si>
  <si>
    <t>Subsecretaría de Gestión Local (Calificación 95%) 
Consumo de papel: Reporte hasta el mes de junio
Participación: Cultura Ambiental: 4 personas; Socialicación medidas de ahorro agua y energía: 7 personas
Semana ambiental: Participaron 3 personas.
Recepción campaña puesto a puesto: Se otorga a todas las dependencias un puntaje de 10 puntos como máximo por su excelente recepeción en las campañas y socializaciones realizadas puesto a puesto.
Dirección para la Gestión de Desarrollo Local (Calificacion 95%) 
Consumo de papel: Reporte hasta el mes de junio
Participación: Cultura Ambiental: 4 personas; Socialicación medidas de ahorro agua y energía: 2 personas
Semana ambiental: Participaron mas de 10 personas en el total de las actividades.
Recepción campaña puesto a puesto: Se otorga a todas las dependencias un puntaje de 10 puntos como máximo por su excelente recepeción en las campañas y socializaciones realizadas puesto a puesto.</t>
  </si>
  <si>
    <t>Reporte meta ambiental de la OAP</t>
  </si>
  <si>
    <t>Subsecretaría de Gestión Local: calificación 70 %
Consumo de papel: Se presentó reporte hasta el mes de diciembre de 2024                            Participación: Participaron 3 personas en generalidades del Sistema de Gestión Ambiental y 3 en Cero Papel.
Curso gestión ambiental: Participaron 2 personas de 73
Dirección para la gestión de desarrollo  Local: calificación 83%
Consumo de papel: Se presentó reporte hasta el mes de diciembre de 2024
Participación: Participaron 8 en generalidades del Sistema de Gestión Ambiental y 6 en Cero Papel
Curso gestión ambiental: Participaron 9 personas de 58</t>
  </si>
  <si>
    <t xml:space="preserve">Reporte meta ambiental </t>
  </si>
  <si>
    <t xml:space="preserve">la  dependencia dio cumplimiento con lo programado en la vigencia con el 100%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</si>
  <si>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</si>
  <si>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</si>
  <si>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</si>
  <si>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</si>
  <si>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</si>
  <si>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 xml:space="preserve">Listado Maestro de Documentos Matiz </t>
  </si>
  <si>
    <t xml:space="preserve">Casos Hola de actualización generados
Listado Maestro de Documentos 
Matiz </t>
  </si>
  <si>
    <t>No se recibió el documento para revisión metodológica de la OAP</t>
  </si>
  <si>
    <t xml:space="preserve">Listado maestro de documentos y cronograma de actualizacion documental </t>
  </si>
  <si>
    <t xml:space="preserve">El proceso no cumplio con la Meta programada  por la dependencia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</si>
  <si>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</si>
  <si>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</si>
  <si>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</si>
  <si>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</si>
  <si>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t>
  </si>
  <si>
    <t>Líder del proceso</t>
  </si>
  <si>
    <t xml:space="preserve">Jornada de capacitacion de la depedencia </t>
  </si>
  <si>
    <t>Listados de asistencia y presentacion</t>
  </si>
  <si>
    <t>la dependencia realizo la activdad el dia  30 de octubre de 2024</t>
  </si>
  <si>
    <t xml:space="preserve">Listado de asistencia, presenacion y demas evidencias </t>
  </si>
  <si>
    <t>Meta cumplida de conformidad con lo programado al 100%</t>
  </si>
  <si>
    <t>Brindar atención oportuna y de calidad a los diferentes sectores poblacionales, generando relaciones de confianza y respeto por la diferencia.</t>
  </si>
  <si>
    <t>T4</t>
  </si>
  <si>
    <t>Dar respuesta al 100% de los requerimientos ciudadanos asignados a la alcaldía local con corte a 31 de diciembre de 2023 tipificadas como Derechos de Petición registradas en el aplicativo Bogotá te Escucha y gestor documental ORFEO, por parte de las dependencias de Nivel Central responsables de dar respuesta.</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</si>
  <si>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</si>
  <si>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</si>
  <si>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</si>
  <si>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</si>
  <si>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</si>
  <si>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t>
  </si>
  <si>
    <t>El proceso cumplió con la atención del 100% de requerimientos ciudadanos asignados a 31 de diciembre de 2023, registrados y tipificados como Derechos de Petición en el aplicativo Bogotá te Escucha y gestor documental ORFEO.</t>
  </si>
  <si>
    <t>Memorando SGI 20244600114073</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</si>
  <si>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</si>
  <si>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</si>
  <si>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</si>
  <si>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terminos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</si>
  <si>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</si>
  <si>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</si>
  <si>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</si>
  <si>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El proceso cumplió oportunamente con la atención del 96,39% de los requerimientos registrados y tipificados como Derechos de Petición en el aplicativo Bogotá te Escucha y gestor documental ORFEO durante la vigencia 2024.</t>
  </si>
  <si>
    <t>Memorando SGI 20244600126503</t>
  </si>
  <si>
    <t xml:space="preserve">De los 9 requeriomientos instaurados la depedencia dio respuesta a 7 </t>
  </si>
  <si>
    <t>Rta a requerimientos ciudadanos Rad No . 202446002144</t>
  </si>
  <si>
    <t xml:space="preserve">Porcentaje de requerimientos ciudadanos gestionados 71 de 80 requerimientos instaurados </t>
  </si>
  <si>
    <t xml:space="preserve">Radicado No. 20244600316223 de la Oficina de atencion a la Ciudadania </t>
  </si>
  <si>
    <t xml:space="preserve">La dependencia dio respuesta a 29 de los 35 requerimientos instaurados para el periodo </t>
  </si>
  <si>
    <t xml:space="preserve">Segun Radicado No. 20254600001173
Fecha: 03-01-2025 </t>
  </si>
  <si>
    <t>El proceso tuvo un cumplimiento del 86,25%  de los  requerimientos registrados y tipificados como Derechos de Petición en el aplicativo Bogotá te Escucha y gestor documental ORFEO en este periodo de la vigencia 2024.</t>
  </si>
  <si>
    <t>Total metas transversales (20%)</t>
  </si>
  <si>
    <t xml:space="preserve">Total plan de gestión </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</si>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</sst>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u/>
      <sz val="11"/>
      <color theme="10"/>
      <name val="Calibri"/>
      <family val="2"/>
      <scheme val="minor"/>
    </font>
    <font>
      <b/>
      <u/>
      <sz val="11"/>
      <color theme="1"/>
      <name val="Calibri Light"/>
      <family val="2"/>
      <scheme val="major"/>
    </font>
    <font>
      <sz val="11"/>
      <color theme="4"/>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0" fontId="15" fillId="0" borderId="0" applyNumberFormat="0" applyFill="0" applyBorder="0" applyAlignment="0" applyProtection="0"/>
  </cellStyleXfs>
  <cellXfs count="14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9" fontId="3" fillId="0" borderId="1" xfId="1" applyFont="1" applyBorder="1" applyAlignment="1">
      <alignment horizontal="justify" vertical="center" wrapText="1"/>
    </xf>
    <xf numFmtId="9" fontId="1"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0" fontId="1" fillId="0" borderId="1" xfId="0" applyFont="1" applyBorder="1" applyAlignment="1">
      <alignment horizontal="justify" vertical="top" wrapText="1"/>
    </xf>
    <xf numFmtId="10" fontId="9" fillId="2" borderId="1" xfId="1" applyNumberFormat="1" applyFont="1" applyFill="1" applyBorder="1" applyAlignment="1">
      <alignment horizont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3" xfId="0" applyFont="1" applyBorder="1" applyAlignment="1">
      <alignment horizontal="left" vertical="center" wrapText="1"/>
    </xf>
    <xf numFmtId="0" fontId="1" fillId="9" borderId="1" xfId="0" applyFont="1" applyFill="1" applyBorder="1" applyAlignment="1">
      <alignment horizontal="justify" vertical="center" wrapText="1"/>
    </xf>
    <xf numFmtId="0" fontId="1" fillId="9" borderId="1" xfId="1"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1" fillId="0" borderId="0" xfId="0" applyFont="1" applyAlignment="1">
      <alignment horizontal="left"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0" fontId="5" fillId="0" borderId="1" xfId="2" applyFont="1" applyBorder="1" applyAlignment="1">
      <alignment horizontal="justify" vertical="center" wrapText="1"/>
    </xf>
    <xf numFmtId="10" fontId="7" fillId="3" borderId="1" xfId="1" applyNumberFormat="1" applyFont="1" applyFill="1" applyBorder="1" applyAlignment="1">
      <alignment wrapText="1"/>
    </xf>
    <xf numFmtId="10" fontId="1" fillId="9" borderId="1" xfId="0" applyNumberFormat="1" applyFont="1" applyFill="1" applyBorder="1" applyAlignment="1">
      <alignment horizontal="center" vertical="center" wrapText="1"/>
    </xf>
    <xf numFmtId="1" fontId="5" fillId="9" borderId="1" xfId="0" applyNumberFormat="1" applyFont="1" applyFill="1" applyBorder="1" applyAlignment="1">
      <alignment horizontal="left" vertical="center" wrapText="1"/>
    </xf>
    <xf numFmtId="0" fontId="5" fillId="9" borderId="13" xfId="0" applyFont="1" applyFill="1" applyBorder="1" applyAlignment="1">
      <alignment horizontal="left" vertical="center" wrapText="1"/>
    </xf>
    <xf numFmtId="164" fontId="5" fillId="9" borderId="1" xfId="1" applyNumberFormat="1" applyFont="1" applyFill="1" applyBorder="1" applyAlignment="1">
      <alignment horizontal="center" vertical="center" wrapText="1"/>
    </xf>
    <xf numFmtId="10" fontId="9" fillId="2" borderId="1" xfId="0" applyNumberFormat="1" applyFont="1" applyFill="1" applyBorder="1" applyAlignment="1">
      <alignment wrapText="1"/>
    </xf>
    <xf numFmtId="164" fontId="1" fillId="0" borderId="1" xfId="0" applyNumberFormat="1" applyFont="1" applyBorder="1" applyAlignment="1">
      <alignment horizontal="center" vertical="center" wrapText="1"/>
    </xf>
    <xf numFmtId="10" fontId="9" fillId="9" borderId="1" xfId="1" applyNumberFormat="1" applyFont="1" applyFill="1" applyBorder="1" applyAlignment="1">
      <alignment horizontal="center" wrapText="1"/>
    </xf>
    <xf numFmtId="10" fontId="7" fillId="9" borderId="1" xfId="1" applyNumberFormat="1" applyFont="1" applyFill="1" applyBorder="1" applyAlignment="1">
      <alignment horizontal="center" wrapText="1"/>
    </xf>
    <xf numFmtId="10" fontId="1" fillId="9" borderId="1" xfId="1" applyNumberFormat="1" applyFont="1" applyFill="1" applyBorder="1" applyAlignment="1">
      <alignment horizontal="justify" vertical="center" wrapText="1"/>
    </xf>
    <xf numFmtId="1" fontId="1" fillId="0" borderId="1" xfId="1" applyNumberFormat="1" applyFont="1" applyBorder="1" applyAlignment="1">
      <alignment horizontal="center" vertical="center" wrapText="1"/>
    </xf>
    <xf numFmtId="10" fontId="2" fillId="0" borderId="1" xfId="1" applyNumberFormat="1" applyFont="1" applyBorder="1" applyAlignment="1">
      <alignment horizontal="justify" vertical="center" wrapText="1"/>
    </xf>
    <xf numFmtId="10" fontId="7" fillId="0" borderId="1" xfId="1" applyNumberFormat="1" applyFont="1" applyBorder="1" applyAlignment="1">
      <alignment horizontal="center" vertical="center" wrapText="1"/>
    </xf>
    <xf numFmtId="10" fontId="7" fillId="9" borderId="1" xfId="1" applyNumberFormat="1" applyFont="1" applyFill="1" applyBorder="1" applyAlignment="1">
      <alignment horizontal="center" vertical="center" wrapText="1"/>
    </xf>
    <xf numFmtId="10" fontId="17"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1"/>
  <sheetViews>
    <sheetView tabSelected="1" topLeftCell="AJ29" zoomScale="80" zoomScaleNormal="80" workbookViewId="0">
      <selection activeCell="P16" sqref="P16"/>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45" customWidth="1"/>
    <col min="23" max="23" width="59.7109375" style="1" customWidth="1"/>
    <col min="24" max="27" width="16.5703125" style="1" customWidth="1"/>
    <col min="28" max="28" width="33.42578125" style="1" customWidth="1"/>
    <col min="29" max="32" width="16.5703125" style="1" customWidth="1"/>
    <col min="33" max="33" width="43.7109375" style="1" customWidth="1"/>
    <col min="34" max="34" width="16.5703125" style="1" customWidth="1"/>
    <col min="35" max="36" width="22" style="1" customWidth="1"/>
    <col min="37" max="37" width="16.5703125" style="1" customWidth="1"/>
    <col min="38" max="38" width="34.85546875" style="1" customWidth="1"/>
    <col min="39" max="39" width="16.5703125" style="1" customWidth="1"/>
    <col min="40" max="41" width="16.5703125" style="45" customWidth="1"/>
    <col min="42" max="42" width="21.5703125" style="45" customWidth="1"/>
    <col min="43" max="43" width="39.42578125" style="1" customWidth="1"/>
    <col min="44" max="16384" width="10.85546875" style="1"/>
  </cols>
  <sheetData>
    <row r="1" spans="1:43" s="30" customFormat="1" ht="70.5" customHeight="1">
      <c r="A1" s="120" t="s">
        <v>0</v>
      </c>
      <c r="B1" s="121"/>
      <c r="C1" s="121"/>
      <c r="D1" s="121"/>
      <c r="E1" s="121"/>
      <c r="F1" s="121"/>
      <c r="G1" s="121"/>
      <c r="H1" s="121"/>
      <c r="I1" s="121"/>
      <c r="J1" s="121"/>
      <c r="K1" s="122" t="s">
        <v>1</v>
      </c>
      <c r="L1" s="122"/>
      <c r="M1" s="122"/>
      <c r="N1" s="122"/>
      <c r="O1" s="122"/>
      <c r="T1" s="36"/>
      <c r="U1" s="36"/>
      <c r="V1" s="36"/>
      <c r="AN1" s="36"/>
      <c r="AO1" s="36"/>
      <c r="AP1" s="36"/>
    </row>
    <row r="2" spans="1:43" s="32" customFormat="1" ht="23.45" customHeight="1">
      <c r="A2" s="124" t="s">
        <v>2</v>
      </c>
      <c r="B2" s="125"/>
      <c r="C2" s="125"/>
      <c r="D2" s="125"/>
      <c r="E2" s="125"/>
      <c r="F2" s="125"/>
      <c r="G2" s="125"/>
      <c r="H2" s="125"/>
      <c r="I2" s="125"/>
      <c r="J2" s="125"/>
      <c r="K2" s="31"/>
      <c r="L2" s="31"/>
      <c r="M2" s="31"/>
      <c r="N2" s="31"/>
      <c r="O2" s="31"/>
      <c r="T2" s="37"/>
      <c r="U2" s="37"/>
      <c r="V2" s="37"/>
      <c r="AN2" s="37"/>
      <c r="AO2" s="37"/>
      <c r="AP2" s="37"/>
    </row>
    <row r="3" spans="1:43" s="30" customFormat="1">
      <c r="T3" s="36"/>
      <c r="U3" s="36"/>
      <c r="V3" s="36"/>
      <c r="AN3" s="36"/>
      <c r="AO3" s="36"/>
      <c r="AP3" s="36"/>
    </row>
    <row r="4" spans="1:43" s="30" customFormat="1" ht="29.1" customHeight="1">
      <c r="A4" s="126" t="s">
        <v>3</v>
      </c>
      <c r="B4" s="127"/>
      <c r="C4" s="132" t="s">
        <v>4</v>
      </c>
      <c r="D4" s="133"/>
      <c r="E4" s="139" t="s">
        <v>5</v>
      </c>
      <c r="F4" s="140"/>
      <c r="G4" s="140"/>
      <c r="H4" s="140"/>
      <c r="I4" s="140"/>
      <c r="J4" s="141"/>
      <c r="T4" s="36"/>
      <c r="U4" s="36"/>
      <c r="V4" s="36"/>
      <c r="AN4" s="36"/>
      <c r="AO4" s="36"/>
      <c r="AP4" s="36"/>
    </row>
    <row r="5" spans="1:43" s="30" customFormat="1" ht="15" customHeight="1">
      <c r="A5" s="128"/>
      <c r="B5" s="129"/>
      <c r="C5" s="134"/>
      <c r="D5" s="135"/>
      <c r="E5" s="2" t="s">
        <v>6</v>
      </c>
      <c r="F5" s="2" t="s">
        <v>7</v>
      </c>
      <c r="G5" s="139" t="s">
        <v>8</v>
      </c>
      <c r="H5" s="140"/>
      <c r="I5" s="140"/>
      <c r="J5" s="141"/>
      <c r="T5" s="36"/>
      <c r="U5" s="36"/>
      <c r="V5" s="36"/>
      <c r="AN5" s="36"/>
      <c r="AO5" s="36"/>
      <c r="AP5" s="36"/>
    </row>
    <row r="6" spans="1:43" s="30" customFormat="1">
      <c r="A6" s="128"/>
      <c r="B6" s="129"/>
      <c r="C6" s="134"/>
      <c r="D6" s="135"/>
      <c r="E6" s="33">
        <v>1</v>
      </c>
      <c r="F6" s="33" t="s">
        <v>9</v>
      </c>
      <c r="G6" s="142" t="s">
        <v>10</v>
      </c>
      <c r="H6" s="142"/>
      <c r="I6" s="142"/>
      <c r="J6" s="142"/>
      <c r="T6" s="36"/>
      <c r="U6" s="36"/>
      <c r="V6" s="36"/>
      <c r="AN6" s="36"/>
      <c r="AO6" s="36"/>
      <c r="AP6" s="36"/>
    </row>
    <row r="7" spans="1:43" s="30" customFormat="1" ht="55.5" customHeight="1">
      <c r="A7" s="128"/>
      <c r="B7" s="129"/>
      <c r="C7" s="134"/>
      <c r="D7" s="135"/>
      <c r="E7" s="33">
        <v>2</v>
      </c>
      <c r="F7" s="33" t="s">
        <v>11</v>
      </c>
      <c r="G7" s="142" t="s">
        <v>12</v>
      </c>
      <c r="H7" s="142"/>
      <c r="I7" s="142"/>
      <c r="J7" s="142"/>
      <c r="T7" s="36"/>
      <c r="U7" s="36"/>
      <c r="V7" s="36"/>
      <c r="AN7" s="36"/>
      <c r="AO7" s="36"/>
      <c r="AP7" s="36"/>
    </row>
    <row r="8" spans="1:43" s="30" customFormat="1" ht="87.75" customHeight="1">
      <c r="A8" s="130"/>
      <c r="B8" s="131"/>
      <c r="C8" s="136"/>
      <c r="D8" s="137"/>
      <c r="E8" s="33">
        <v>3</v>
      </c>
      <c r="F8" s="33" t="s">
        <v>13</v>
      </c>
      <c r="G8" s="142" t="s">
        <v>14</v>
      </c>
      <c r="H8" s="142"/>
      <c r="I8" s="142"/>
      <c r="J8" s="142"/>
      <c r="T8" s="36"/>
      <c r="U8" s="36"/>
      <c r="V8" s="36"/>
      <c r="AN8" s="36"/>
      <c r="AO8" s="36"/>
      <c r="AP8" s="36"/>
    </row>
    <row r="9" spans="1:43" s="30" customFormat="1" ht="52.5" customHeight="1">
      <c r="A9" s="68"/>
      <c r="B9" s="68"/>
      <c r="C9" s="69"/>
      <c r="D9" s="69"/>
      <c r="E9" s="33">
        <v>4</v>
      </c>
      <c r="F9" s="33" t="s">
        <v>15</v>
      </c>
      <c r="G9" s="138" t="s">
        <v>16</v>
      </c>
      <c r="H9" s="138"/>
      <c r="I9" s="138"/>
      <c r="J9" s="138"/>
      <c r="T9" s="36"/>
      <c r="U9" s="36"/>
      <c r="V9" s="36"/>
      <c r="AN9" s="36"/>
      <c r="AO9" s="36"/>
      <c r="AP9" s="36"/>
    </row>
    <row r="10" spans="1:43" s="30" customFormat="1" ht="53.25" customHeight="1">
      <c r="A10" s="68"/>
      <c r="B10" s="68"/>
      <c r="C10" s="69"/>
      <c r="D10" s="69"/>
      <c r="E10" s="33">
        <v>5</v>
      </c>
      <c r="F10" s="33" t="s">
        <v>17</v>
      </c>
      <c r="G10" s="138" t="s">
        <v>18</v>
      </c>
      <c r="H10" s="138"/>
      <c r="I10" s="138"/>
      <c r="J10" s="138"/>
      <c r="T10" s="36"/>
      <c r="U10" s="36"/>
      <c r="V10" s="36"/>
      <c r="AN10" s="36"/>
      <c r="AO10" s="36"/>
      <c r="AP10" s="36"/>
    </row>
    <row r="11" spans="1:43" s="30" customFormat="1" ht="64.5" customHeight="1">
      <c r="A11" s="68"/>
      <c r="B11" s="68"/>
      <c r="C11" s="69"/>
      <c r="D11" s="69"/>
      <c r="E11" s="33">
        <v>6</v>
      </c>
      <c r="F11" s="33" t="s">
        <v>19</v>
      </c>
      <c r="G11" s="138" t="s">
        <v>20</v>
      </c>
      <c r="H11" s="138"/>
      <c r="I11" s="138"/>
      <c r="J11" s="138"/>
      <c r="T11" s="36"/>
      <c r="U11" s="36"/>
      <c r="V11" s="36"/>
      <c r="AN11" s="36"/>
      <c r="AO11" s="36"/>
      <c r="AP11" s="36"/>
    </row>
    <row r="12" spans="1:43" s="30" customFormat="1">
      <c r="T12" s="36"/>
      <c r="U12" s="36"/>
      <c r="V12" s="36"/>
      <c r="AN12" s="36"/>
      <c r="AO12" s="36"/>
      <c r="AP12" s="36"/>
    </row>
    <row r="13" spans="1:43" ht="14.45" customHeight="1">
      <c r="A13" s="119" t="s">
        <v>21</v>
      </c>
      <c r="B13" s="119"/>
      <c r="C13" s="119" t="s">
        <v>22</v>
      </c>
      <c r="D13" s="119"/>
      <c r="E13" s="119"/>
      <c r="F13" s="123" t="s">
        <v>23</v>
      </c>
      <c r="G13" s="123"/>
      <c r="H13" s="123"/>
      <c r="I13" s="123"/>
      <c r="J13" s="123"/>
      <c r="K13" s="123"/>
      <c r="L13" s="123"/>
      <c r="M13" s="123"/>
      <c r="N13" s="123"/>
      <c r="O13" s="123"/>
      <c r="P13" s="123"/>
      <c r="Q13" s="119" t="s">
        <v>24</v>
      </c>
      <c r="R13" s="119"/>
      <c r="S13" s="119"/>
      <c r="T13" s="89" t="s">
        <v>25</v>
      </c>
      <c r="U13" s="90"/>
      <c r="V13" s="90"/>
      <c r="W13" s="90"/>
      <c r="X13" s="91"/>
      <c r="Y13" s="95" t="s">
        <v>26</v>
      </c>
      <c r="Z13" s="96"/>
      <c r="AA13" s="96"/>
      <c r="AB13" s="96"/>
      <c r="AC13" s="97"/>
      <c r="AD13" s="101" t="s">
        <v>27</v>
      </c>
      <c r="AE13" s="102"/>
      <c r="AF13" s="102"/>
      <c r="AG13" s="102"/>
      <c r="AH13" s="103"/>
      <c r="AI13" s="107" t="s">
        <v>28</v>
      </c>
      <c r="AJ13" s="108"/>
      <c r="AK13" s="108"/>
      <c r="AL13" s="108"/>
      <c r="AM13" s="109"/>
      <c r="AN13" s="113" t="s">
        <v>29</v>
      </c>
      <c r="AO13" s="114"/>
      <c r="AP13" s="114"/>
      <c r="AQ13" s="115"/>
    </row>
    <row r="14" spans="1:43" ht="14.45" customHeight="1">
      <c r="A14" s="119"/>
      <c r="B14" s="119"/>
      <c r="C14" s="119"/>
      <c r="D14" s="119"/>
      <c r="E14" s="119"/>
      <c r="F14" s="123"/>
      <c r="G14" s="123"/>
      <c r="H14" s="123"/>
      <c r="I14" s="123"/>
      <c r="J14" s="123"/>
      <c r="K14" s="123"/>
      <c r="L14" s="123"/>
      <c r="M14" s="123"/>
      <c r="N14" s="123"/>
      <c r="O14" s="123"/>
      <c r="P14" s="123"/>
      <c r="Q14" s="119"/>
      <c r="R14" s="119"/>
      <c r="S14" s="119"/>
      <c r="T14" s="92"/>
      <c r="U14" s="93"/>
      <c r="V14" s="93"/>
      <c r="W14" s="93"/>
      <c r="X14" s="94"/>
      <c r="Y14" s="98"/>
      <c r="Z14" s="99"/>
      <c r="AA14" s="99"/>
      <c r="AB14" s="99"/>
      <c r="AC14" s="100"/>
      <c r="AD14" s="104"/>
      <c r="AE14" s="105"/>
      <c r="AF14" s="105"/>
      <c r="AG14" s="105"/>
      <c r="AH14" s="106"/>
      <c r="AI14" s="110"/>
      <c r="AJ14" s="111"/>
      <c r="AK14" s="111"/>
      <c r="AL14" s="111"/>
      <c r="AM14" s="112"/>
      <c r="AN14" s="116"/>
      <c r="AO14" s="117"/>
      <c r="AP14" s="117"/>
      <c r="AQ14" s="118"/>
    </row>
    <row r="15" spans="1:43" ht="45">
      <c r="A15" s="2" t="s">
        <v>30</v>
      </c>
      <c r="B15" s="2" t="s">
        <v>31</v>
      </c>
      <c r="C15" s="2" t="s">
        <v>32</v>
      </c>
      <c r="D15" s="2" t="s">
        <v>33</v>
      </c>
      <c r="E15" s="2" t="s">
        <v>34</v>
      </c>
      <c r="F15" s="15" t="s">
        <v>35</v>
      </c>
      <c r="G15" s="15" t="s">
        <v>36</v>
      </c>
      <c r="H15" s="15" t="s">
        <v>37</v>
      </c>
      <c r="I15" s="15" t="s">
        <v>38</v>
      </c>
      <c r="J15" s="15" t="s">
        <v>39</v>
      </c>
      <c r="K15" s="15" t="s">
        <v>40</v>
      </c>
      <c r="L15" s="15" t="s">
        <v>41</v>
      </c>
      <c r="M15" s="15" t="s">
        <v>42</v>
      </c>
      <c r="N15" s="15" t="s">
        <v>43</v>
      </c>
      <c r="O15" s="15" t="s">
        <v>44</v>
      </c>
      <c r="P15" s="15" t="s">
        <v>45</v>
      </c>
      <c r="Q15" s="2" t="s">
        <v>46</v>
      </c>
      <c r="R15" s="2" t="s">
        <v>47</v>
      </c>
      <c r="S15" s="2" t="s">
        <v>48</v>
      </c>
      <c r="T15" s="3" t="s">
        <v>49</v>
      </c>
      <c r="U15" s="3" t="s">
        <v>50</v>
      </c>
      <c r="V15" s="3" t="s">
        <v>51</v>
      </c>
      <c r="W15" s="3" t="s">
        <v>52</v>
      </c>
      <c r="X15" s="3" t="s">
        <v>53</v>
      </c>
      <c r="Y15" s="18" t="s">
        <v>49</v>
      </c>
      <c r="Z15" s="18" t="s">
        <v>50</v>
      </c>
      <c r="AA15" s="18" t="s">
        <v>51</v>
      </c>
      <c r="AB15" s="18" t="s">
        <v>52</v>
      </c>
      <c r="AC15" s="18" t="s">
        <v>53</v>
      </c>
      <c r="AD15" s="19" t="s">
        <v>49</v>
      </c>
      <c r="AE15" s="19" t="s">
        <v>50</v>
      </c>
      <c r="AF15" s="19" t="s">
        <v>51</v>
      </c>
      <c r="AG15" s="19" t="s">
        <v>52</v>
      </c>
      <c r="AH15" s="19" t="s">
        <v>53</v>
      </c>
      <c r="AI15" s="20" t="s">
        <v>49</v>
      </c>
      <c r="AJ15" s="20" t="s">
        <v>50</v>
      </c>
      <c r="AK15" s="20" t="s">
        <v>51</v>
      </c>
      <c r="AL15" s="20" t="s">
        <v>52</v>
      </c>
      <c r="AM15" s="20" t="s">
        <v>53</v>
      </c>
      <c r="AN15" s="4" t="s">
        <v>49</v>
      </c>
      <c r="AO15" s="4" t="s">
        <v>50</v>
      </c>
      <c r="AP15" s="4" t="s">
        <v>51</v>
      </c>
      <c r="AQ15" s="4" t="s">
        <v>52</v>
      </c>
    </row>
    <row r="16" spans="1:43" s="25" customFormat="1" ht="265.5">
      <c r="A16" s="17">
        <v>4</v>
      </c>
      <c r="B16" s="16" t="s">
        <v>54</v>
      </c>
      <c r="C16" s="21" t="s">
        <v>55</v>
      </c>
      <c r="D16" s="16" t="s">
        <v>56</v>
      </c>
      <c r="E16" s="16" t="s">
        <v>57</v>
      </c>
      <c r="F16" s="16" t="s">
        <v>58</v>
      </c>
      <c r="G16" s="16" t="s">
        <v>59</v>
      </c>
      <c r="H16" s="16">
        <v>12</v>
      </c>
      <c r="I16" s="16" t="s">
        <v>60</v>
      </c>
      <c r="J16" s="16" t="s">
        <v>61</v>
      </c>
      <c r="K16" s="17">
        <v>3</v>
      </c>
      <c r="L16" s="17">
        <v>3</v>
      </c>
      <c r="M16" s="17">
        <v>3</v>
      </c>
      <c r="N16" s="17">
        <v>3</v>
      </c>
      <c r="O16" s="16">
        <f>SUM(K16:N16)</f>
        <v>12</v>
      </c>
      <c r="P16" s="16" t="s">
        <v>62</v>
      </c>
      <c r="Q16" s="16" t="s">
        <v>63</v>
      </c>
      <c r="R16" s="16" t="s">
        <v>63</v>
      </c>
      <c r="S16" s="16" t="s">
        <v>64</v>
      </c>
      <c r="T16" s="38">
        <f t="shared" ref="T16:T23" si="0">K16</f>
        <v>3</v>
      </c>
      <c r="U16" s="17">
        <v>3</v>
      </c>
      <c r="V16" s="39">
        <f>IF(U16/T16&gt;100%,100%,U16/T16)</f>
        <v>1</v>
      </c>
      <c r="W16" s="16" t="s">
        <v>65</v>
      </c>
      <c r="X16" s="16" t="s">
        <v>66</v>
      </c>
      <c r="Y16" s="24">
        <f t="shared" ref="Y16:Y23" si="1">L16</f>
        <v>3</v>
      </c>
      <c r="Z16" s="16">
        <v>3</v>
      </c>
      <c r="AA16" s="70">
        <f>IF(Z16/Y16&gt;100%,100%,Z16/Y16)</f>
        <v>1</v>
      </c>
      <c r="AB16" s="16" t="s">
        <v>67</v>
      </c>
      <c r="AC16" s="16" t="s">
        <v>66</v>
      </c>
      <c r="AD16" s="24">
        <f t="shared" ref="AD16:AD23" si="2">M16</f>
        <v>3</v>
      </c>
      <c r="AE16" s="16">
        <v>3</v>
      </c>
      <c r="AF16" s="70">
        <f>IF(AE16/AD16&gt;100%,100%,AE16/AD16)</f>
        <v>1</v>
      </c>
      <c r="AG16" s="16" t="s">
        <v>68</v>
      </c>
      <c r="AH16" s="16" t="s">
        <v>69</v>
      </c>
      <c r="AI16" s="24">
        <f t="shared" ref="AI16:AI23" si="3">N16</f>
        <v>3</v>
      </c>
      <c r="AJ16" s="16">
        <v>3</v>
      </c>
      <c r="AK16" s="70">
        <f>IF(AJ16/AI16&gt;100%,100%,AJ16/AI16)</f>
        <v>1</v>
      </c>
      <c r="AL16" s="16" t="s">
        <v>70</v>
      </c>
      <c r="AM16" s="16" t="s">
        <v>71</v>
      </c>
      <c r="AN16" s="17">
        <f t="shared" ref="AN16:AN23" si="4">O16</f>
        <v>12</v>
      </c>
      <c r="AO16" s="17">
        <f>SUM(U16+Z16+AE16+AJ16)</f>
        <v>12</v>
      </c>
      <c r="AP16" s="41">
        <f>IF(AO16/AN16&gt;100%,100%,AO16/AN16)</f>
        <v>1</v>
      </c>
      <c r="AQ16" s="16" t="s">
        <v>72</v>
      </c>
    </row>
    <row r="17" spans="1:43" s="25" customFormat="1" ht="299.25">
      <c r="A17" s="17">
        <v>4</v>
      </c>
      <c r="B17" s="16" t="s">
        <v>54</v>
      </c>
      <c r="C17" s="21" t="s">
        <v>73</v>
      </c>
      <c r="D17" s="16" t="s">
        <v>74</v>
      </c>
      <c r="E17" s="16" t="s">
        <v>57</v>
      </c>
      <c r="F17" s="16" t="s">
        <v>75</v>
      </c>
      <c r="G17" s="16" t="s">
        <v>76</v>
      </c>
      <c r="H17" s="16" t="s">
        <v>77</v>
      </c>
      <c r="I17" s="16" t="s">
        <v>60</v>
      </c>
      <c r="J17" s="16" t="s">
        <v>76</v>
      </c>
      <c r="K17" s="33">
        <v>0</v>
      </c>
      <c r="L17" s="33">
        <v>3250</v>
      </c>
      <c r="M17" s="33">
        <v>1250</v>
      </c>
      <c r="N17" s="33">
        <v>500</v>
      </c>
      <c r="O17" s="66">
        <f t="shared" ref="O17:O23" si="5">SUM(K17:N17)</f>
        <v>5000</v>
      </c>
      <c r="P17" s="16" t="s">
        <v>62</v>
      </c>
      <c r="Q17" s="28" t="s">
        <v>78</v>
      </c>
      <c r="R17" s="28" t="s">
        <v>79</v>
      </c>
      <c r="S17" s="16" t="s">
        <v>80</v>
      </c>
      <c r="T17" s="38">
        <f t="shared" si="0"/>
        <v>0</v>
      </c>
      <c r="U17" s="17">
        <v>1638</v>
      </c>
      <c r="V17" s="39">
        <v>1</v>
      </c>
      <c r="W17" s="16" t="s">
        <v>81</v>
      </c>
      <c r="X17" s="16" t="s">
        <v>82</v>
      </c>
      <c r="Y17" s="24">
        <f t="shared" si="1"/>
        <v>3250</v>
      </c>
      <c r="Z17" s="16">
        <v>2083</v>
      </c>
      <c r="AA17" s="70">
        <f t="shared" ref="AA17:AA23" si="6">IF(Z17/Y17&gt;100%,100%,Z17/Y17)</f>
        <v>0.64092307692307693</v>
      </c>
      <c r="AB17" s="16" t="s">
        <v>83</v>
      </c>
      <c r="AC17" s="16" t="s">
        <v>82</v>
      </c>
      <c r="AD17" s="24">
        <f t="shared" si="2"/>
        <v>1250</v>
      </c>
      <c r="AE17" s="16">
        <v>2055</v>
      </c>
      <c r="AF17" s="70">
        <f t="shared" ref="AF17:AF29" si="7">IF(AE17/AD17&gt;100%,100%,AE17/AD17)</f>
        <v>1</v>
      </c>
      <c r="AG17" s="16" t="s">
        <v>84</v>
      </c>
      <c r="AH17" s="16" t="s">
        <v>82</v>
      </c>
      <c r="AI17" s="24">
        <f t="shared" si="3"/>
        <v>500</v>
      </c>
      <c r="AJ17" s="16">
        <v>1274</v>
      </c>
      <c r="AK17" s="70">
        <f t="shared" ref="AK17:AK23" si="8">IF(AJ17/AI17&gt;100%,100%,AJ17/AI17)</f>
        <v>1</v>
      </c>
      <c r="AL17" s="16" t="s">
        <v>85</v>
      </c>
      <c r="AM17" s="16" t="s">
        <v>86</v>
      </c>
      <c r="AN17" s="17">
        <f t="shared" si="4"/>
        <v>5000</v>
      </c>
      <c r="AO17" s="17">
        <f>U17+Z17+AE17+AJ17</f>
        <v>7050</v>
      </c>
      <c r="AP17" s="41">
        <f t="shared" ref="AP17:AP23" si="9">IF(AO17/AN17&gt;100%,100%,AO17/AN17)</f>
        <v>1</v>
      </c>
      <c r="AQ17" s="16" t="s">
        <v>87</v>
      </c>
    </row>
    <row r="18" spans="1:43" s="25" customFormat="1" ht="150">
      <c r="A18" s="17">
        <v>4</v>
      </c>
      <c r="B18" s="16" t="s">
        <v>54</v>
      </c>
      <c r="C18" s="21" t="s">
        <v>88</v>
      </c>
      <c r="D18" s="16" t="s">
        <v>89</v>
      </c>
      <c r="E18" s="16" t="s">
        <v>57</v>
      </c>
      <c r="F18" s="16" t="s">
        <v>90</v>
      </c>
      <c r="G18" s="16" t="s">
        <v>91</v>
      </c>
      <c r="H18" s="16">
        <v>4</v>
      </c>
      <c r="I18" s="16" t="s">
        <v>60</v>
      </c>
      <c r="J18" s="16" t="s">
        <v>92</v>
      </c>
      <c r="K18" s="17">
        <v>1</v>
      </c>
      <c r="L18" s="17">
        <v>0</v>
      </c>
      <c r="M18" s="17">
        <v>1</v>
      </c>
      <c r="N18" s="17">
        <v>1</v>
      </c>
      <c r="O18" s="16">
        <f t="shared" si="5"/>
        <v>3</v>
      </c>
      <c r="P18" s="16" t="s">
        <v>62</v>
      </c>
      <c r="Q18" s="16" t="s">
        <v>93</v>
      </c>
      <c r="R18" s="16" t="s">
        <v>94</v>
      </c>
      <c r="S18" s="16" t="s">
        <v>95</v>
      </c>
      <c r="T18" s="38">
        <f t="shared" si="0"/>
        <v>1</v>
      </c>
      <c r="U18" s="17">
        <v>1</v>
      </c>
      <c r="V18" s="39">
        <f t="shared" ref="V18:V23" si="10">IF(U18/T18&gt;100%,100%,U18/T18)</f>
        <v>1</v>
      </c>
      <c r="W18" s="16" t="s">
        <v>96</v>
      </c>
      <c r="X18" s="16" t="s">
        <v>97</v>
      </c>
      <c r="Y18" s="24">
        <f t="shared" si="1"/>
        <v>0</v>
      </c>
      <c r="Z18" s="16" t="s">
        <v>98</v>
      </c>
      <c r="AA18" s="70" t="s">
        <v>98</v>
      </c>
      <c r="AB18" s="16" t="s">
        <v>99</v>
      </c>
      <c r="AC18" s="16" t="s">
        <v>98</v>
      </c>
      <c r="AD18" s="24">
        <f t="shared" si="2"/>
        <v>1</v>
      </c>
      <c r="AE18" s="16">
        <v>1</v>
      </c>
      <c r="AF18" s="70">
        <f t="shared" si="7"/>
        <v>1</v>
      </c>
      <c r="AG18" s="16" t="s">
        <v>100</v>
      </c>
      <c r="AH18" s="16" t="s">
        <v>97</v>
      </c>
      <c r="AI18" s="24">
        <f t="shared" si="3"/>
        <v>1</v>
      </c>
      <c r="AJ18" s="16">
        <v>1</v>
      </c>
      <c r="AK18" s="70">
        <f>IF(AJ18/AI18&gt;100%,100%,AJ18/AI18)</f>
        <v>1</v>
      </c>
      <c r="AL18" s="16" t="s">
        <v>101</v>
      </c>
      <c r="AM18" s="16" t="s">
        <v>102</v>
      </c>
      <c r="AN18" s="17">
        <f t="shared" si="4"/>
        <v>3</v>
      </c>
      <c r="AO18" s="83">
        <f>SUM(U18,AE18,AJ18)</f>
        <v>3</v>
      </c>
      <c r="AP18" s="74">
        <f t="shared" si="9"/>
        <v>1</v>
      </c>
      <c r="AQ18" s="16" t="s">
        <v>103</v>
      </c>
    </row>
    <row r="19" spans="1:43" s="25" customFormat="1" ht="120" customHeight="1">
      <c r="A19" s="17">
        <v>4</v>
      </c>
      <c r="B19" s="16" t="s">
        <v>54</v>
      </c>
      <c r="C19" s="21" t="s">
        <v>104</v>
      </c>
      <c r="D19" s="16" t="s">
        <v>105</v>
      </c>
      <c r="E19" s="16" t="s">
        <v>57</v>
      </c>
      <c r="F19" s="16" t="s">
        <v>106</v>
      </c>
      <c r="G19" s="16" t="s">
        <v>107</v>
      </c>
      <c r="H19" s="26" t="s">
        <v>108</v>
      </c>
      <c r="I19" s="16" t="s">
        <v>60</v>
      </c>
      <c r="J19" s="16" t="s">
        <v>109</v>
      </c>
      <c r="K19" s="35">
        <v>0.1</v>
      </c>
      <c r="L19" s="35">
        <v>0.3</v>
      </c>
      <c r="M19" s="35">
        <v>0.4</v>
      </c>
      <c r="N19" s="35">
        <v>0.2</v>
      </c>
      <c r="O19" s="27">
        <f t="shared" si="5"/>
        <v>1</v>
      </c>
      <c r="P19" s="16" t="s">
        <v>62</v>
      </c>
      <c r="Q19" s="16" t="s">
        <v>110</v>
      </c>
      <c r="R19" s="16" t="s">
        <v>94</v>
      </c>
      <c r="S19" s="16" t="s">
        <v>95</v>
      </c>
      <c r="T19" s="40">
        <v>0.1</v>
      </c>
      <c r="U19" s="39">
        <v>0.1</v>
      </c>
      <c r="V19" s="39">
        <f t="shared" si="10"/>
        <v>1</v>
      </c>
      <c r="W19" s="16" t="s">
        <v>111</v>
      </c>
      <c r="X19" s="16" t="s">
        <v>112</v>
      </c>
      <c r="Y19" s="34">
        <f t="shared" si="1"/>
        <v>0.3</v>
      </c>
      <c r="Z19" s="71">
        <v>0.3</v>
      </c>
      <c r="AA19" s="70">
        <f t="shared" si="6"/>
        <v>1</v>
      </c>
      <c r="AB19" s="16" t="s">
        <v>113</v>
      </c>
      <c r="AC19" s="16" t="s">
        <v>114</v>
      </c>
      <c r="AD19" s="34">
        <f t="shared" si="2"/>
        <v>0.4</v>
      </c>
      <c r="AE19" s="88">
        <v>0.4</v>
      </c>
      <c r="AF19" s="70">
        <f t="shared" si="7"/>
        <v>1</v>
      </c>
      <c r="AG19" s="16" t="s">
        <v>115</v>
      </c>
      <c r="AH19" s="16" t="s">
        <v>116</v>
      </c>
      <c r="AI19" s="34">
        <f t="shared" si="3"/>
        <v>0.2</v>
      </c>
      <c r="AJ19" s="26">
        <v>0.2</v>
      </c>
      <c r="AK19" s="70">
        <f t="shared" si="8"/>
        <v>1</v>
      </c>
      <c r="AL19" s="16" t="s">
        <v>117</v>
      </c>
      <c r="AM19" s="16" t="s">
        <v>118</v>
      </c>
      <c r="AN19" s="40">
        <f t="shared" si="4"/>
        <v>1</v>
      </c>
      <c r="AO19" s="79">
        <f>U19+Z19+AE19+AJ19</f>
        <v>1</v>
      </c>
      <c r="AP19" s="41">
        <f t="shared" si="9"/>
        <v>1</v>
      </c>
      <c r="AQ19" s="16" t="s">
        <v>103</v>
      </c>
    </row>
    <row r="20" spans="1:43" s="25" customFormat="1" ht="274.5" customHeight="1">
      <c r="A20" s="17">
        <v>4</v>
      </c>
      <c r="B20" s="16" t="s">
        <v>54</v>
      </c>
      <c r="C20" s="21" t="s">
        <v>119</v>
      </c>
      <c r="D20" s="16" t="s">
        <v>120</v>
      </c>
      <c r="E20" s="16" t="s">
        <v>57</v>
      </c>
      <c r="F20" s="16" t="s">
        <v>121</v>
      </c>
      <c r="G20" s="16" t="s">
        <v>122</v>
      </c>
      <c r="H20" s="16" t="s">
        <v>123</v>
      </c>
      <c r="I20" s="16" t="s">
        <v>60</v>
      </c>
      <c r="J20" s="16" t="s">
        <v>124</v>
      </c>
      <c r="K20" s="33">
        <v>22</v>
      </c>
      <c r="L20" s="33">
        <v>78</v>
      </c>
      <c r="M20" s="67">
        <v>48</v>
      </c>
      <c r="N20" s="67">
        <v>42</v>
      </c>
      <c r="O20" s="66">
        <f t="shared" si="5"/>
        <v>190</v>
      </c>
      <c r="P20" s="16" t="s">
        <v>62</v>
      </c>
      <c r="Q20" s="16" t="s">
        <v>125</v>
      </c>
      <c r="R20" s="16" t="s">
        <v>126</v>
      </c>
      <c r="S20" s="16" t="s">
        <v>127</v>
      </c>
      <c r="T20" s="38">
        <f t="shared" si="0"/>
        <v>22</v>
      </c>
      <c r="U20" s="17">
        <v>49</v>
      </c>
      <c r="V20" s="41">
        <f t="shared" si="10"/>
        <v>1</v>
      </c>
      <c r="W20" s="47" t="s">
        <v>128</v>
      </c>
      <c r="X20" s="16" t="s">
        <v>129</v>
      </c>
      <c r="Y20" s="24">
        <f t="shared" si="1"/>
        <v>78</v>
      </c>
      <c r="Z20" s="16">
        <v>54</v>
      </c>
      <c r="AA20" s="70">
        <f t="shared" si="6"/>
        <v>0.69230769230769229</v>
      </c>
      <c r="AB20" s="16" t="s">
        <v>130</v>
      </c>
      <c r="AC20" s="16" t="s">
        <v>131</v>
      </c>
      <c r="AD20" s="24">
        <f t="shared" si="2"/>
        <v>48</v>
      </c>
      <c r="AE20" s="24">
        <v>48</v>
      </c>
      <c r="AF20" s="82">
        <f>IF(AE20/AD20&gt;100%,100%,AE20/AD20)</f>
        <v>1</v>
      </c>
      <c r="AG20" s="16" t="s">
        <v>132</v>
      </c>
      <c r="AH20" s="16" t="s">
        <v>133</v>
      </c>
      <c r="AI20" s="24">
        <f t="shared" si="3"/>
        <v>42</v>
      </c>
      <c r="AJ20" s="16">
        <v>55</v>
      </c>
      <c r="AK20" s="70">
        <f t="shared" si="8"/>
        <v>1</v>
      </c>
      <c r="AL20" s="16" t="s">
        <v>134</v>
      </c>
      <c r="AM20" s="16" t="s">
        <v>133</v>
      </c>
      <c r="AN20" s="17">
        <f t="shared" si="4"/>
        <v>190</v>
      </c>
      <c r="AO20" s="17">
        <f t="shared" ref="AO20" si="11">U20+Z20+AE20+AJ20</f>
        <v>206</v>
      </c>
      <c r="AP20" s="41">
        <f t="shared" si="9"/>
        <v>1</v>
      </c>
      <c r="AQ20" s="16" t="s">
        <v>103</v>
      </c>
    </row>
    <row r="21" spans="1:43" s="25" customFormat="1" ht="165.75" customHeight="1">
      <c r="A21" s="17">
        <v>4</v>
      </c>
      <c r="B21" s="16" t="s">
        <v>54</v>
      </c>
      <c r="C21" s="21" t="s">
        <v>135</v>
      </c>
      <c r="D21" s="16" t="s">
        <v>136</v>
      </c>
      <c r="E21" s="16" t="s">
        <v>57</v>
      </c>
      <c r="F21" s="16" t="s">
        <v>137</v>
      </c>
      <c r="G21" s="16" t="s">
        <v>138</v>
      </c>
      <c r="H21" s="16" t="s">
        <v>108</v>
      </c>
      <c r="I21" s="16" t="s">
        <v>60</v>
      </c>
      <c r="J21" s="16" t="s">
        <v>137</v>
      </c>
      <c r="K21" s="17">
        <v>0</v>
      </c>
      <c r="L21" s="17">
        <v>1</v>
      </c>
      <c r="M21" s="17">
        <v>2</v>
      </c>
      <c r="N21" s="17">
        <v>0</v>
      </c>
      <c r="O21" s="16">
        <f t="shared" si="5"/>
        <v>3</v>
      </c>
      <c r="P21" s="16" t="s">
        <v>62</v>
      </c>
      <c r="Q21" s="16" t="s">
        <v>139</v>
      </c>
      <c r="R21" s="16" t="s">
        <v>140</v>
      </c>
      <c r="S21" s="16" t="s">
        <v>141</v>
      </c>
      <c r="T21" s="16" t="s">
        <v>142</v>
      </c>
      <c r="U21" s="16" t="s">
        <v>142</v>
      </c>
      <c r="V21" s="16" t="s">
        <v>142</v>
      </c>
      <c r="W21" s="16" t="s">
        <v>143</v>
      </c>
      <c r="X21" s="16" t="s">
        <v>142</v>
      </c>
      <c r="Y21" s="24">
        <f t="shared" si="1"/>
        <v>1</v>
      </c>
      <c r="Z21" s="16">
        <v>1</v>
      </c>
      <c r="AA21" s="70">
        <f t="shared" si="6"/>
        <v>1</v>
      </c>
      <c r="AB21" s="16" t="s">
        <v>144</v>
      </c>
      <c r="AC21" s="16" t="s">
        <v>145</v>
      </c>
      <c r="AD21" s="24">
        <f t="shared" si="2"/>
        <v>2</v>
      </c>
      <c r="AE21" s="16">
        <v>1</v>
      </c>
      <c r="AF21" s="70">
        <f>IF(AE21/AD21&gt;100%,100%,AE21/AD21)</f>
        <v>0.5</v>
      </c>
      <c r="AG21" s="16" t="s">
        <v>146</v>
      </c>
      <c r="AH21" s="16" t="s">
        <v>147</v>
      </c>
      <c r="AI21" s="26">
        <f t="shared" si="3"/>
        <v>0</v>
      </c>
      <c r="AJ21" s="16" t="s">
        <v>98</v>
      </c>
      <c r="AK21" s="16" t="s">
        <v>98</v>
      </c>
      <c r="AL21" s="16" t="s">
        <v>98</v>
      </c>
      <c r="AM21" s="16" t="s">
        <v>98</v>
      </c>
      <c r="AN21" s="17">
        <f t="shared" si="4"/>
        <v>3</v>
      </c>
      <c r="AO21" s="17">
        <f>SUM(Z21+AE21)</f>
        <v>2</v>
      </c>
      <c r="AP21" s="41">
        <f t="shared" si="9"/>
        <v>0.66666666666666663</v>
      </c>
      <c r="AQ21" s="16" t="s">
        <v>148</v>
      </c>
    </row>
    <row r="22" spans="1:43" s="25" customFormat="1" ht="276" customHeight="1">
      <c r="A22" s="17">
        <v>4</v>
      </c>
      <c r="B22" s="16" t="s">
        <v>54</v>
      </c>
      <c r="C22" s="21" t="s">
        <v>149</v>
      </c>
      <c r="D22" s="28" t="s">
        <v>150</v>
      </c>
      <c r="E22" s="16" t="s">
        <v>57</v>
      </c>
      <c r="F22" s="16" t="s">
        <v>151</v>
      </c>
      <c r="G22" s="16" t="s">
        <v>152</v>
      </c>
      <c r="H22" s="16" t="s">
        <v>108</v>
      </c>
      <c r="I22" s="16" t="s">
        <v>60</v>
      </c>
      <c r="J22" s="16" t="s">
        <v>151</v>
      </c>
      <c r="K22" s="17">
        <v>0</v>
      </c>
      <c r="L22" s="17">
        <v>1</v>
      </c>
      <c r="M22" s="17">
        <v>0</v>
      </c>
      <c r="N22" s="17">
        <v>1</v>
      </c>
      <c r="O22" s="16">
        <f t="shared" si="5"/>
        <v>2</v>
      </c>
      <c r="P22" s="16" t="s">
        <v>62</v>
      </c>
      <c r="Q22" s="16" t="s">
        <v>153</v>
      </c>
      <c r="R22" s="16" t="s">
        <v>154</v>
      </c>
      <c r="S22" s="16" t="s">
        <v>155</v>
      </c>
      <c r="T22" s="16" t="s">
        <v>142</v>
      </c>
      <c r="U22" s="16" t="s">
        <v>142</v>
      </c>
      <c r="V22" s="16" t="s">
        <v>142</v>
      </c>
      <c r="W22" s="16" t="s">
        <v>143</v>
      </c>
      <c r="X22" s="16" t="s">
        <v>142</v>
      </c>
      <c r="Y22" s="24">
        <f t="shared" si="1"/>
        <v>1</v>
      </c>
      <c r="Z22" s="16">
        <v>1</v>
      </c>
      <c r="AA22" s="70">
        <f t="shared" si="6"/>
        <v>1</v>
      </c>
      <c r="AB22" s="16" t="s">
        <v>156</v>
      </c>
      <c r="AC22" s="16"/>
      <c r="AD22" s="24">
        <f t="shared" si="2"/>
        <v>0</v>
      </c>
      <c r="AE22" s="16" t="s">
        <v>99</v>
      </c>
      <c r="AF22" s="70" t="s">
        <v>99</v>
      </c>
      <c r="AG22" s="16" t="s">
        <v>142</v>
      </c>
      <c r="AH22" s="16" t="s">
        <v>142</v>
      </c>
      <c r="AI22" s="24">
        <f t="shared" si="3"/>
        <v>1</v>
      </c>
      <c r="AJ22" s="16">
        <v>1</v>
      </c>
      <c r="AK22" s="71">
        <f t="shared" si="8"/>
        <v>1</v>
      </c>
      <c r="AL22" s="16" t="s">
        <v>157</v>
      </c>
      <c r="AM22" s="16" t="s">
        <v>158</v>
      </c>
      <c r="AN22" s="17">
        <f>O22</f>
        <v>2</v>
      </c>
      <c r="AO22" s="17">
        <f>SUM(Z22+AJ22)</f>
        <v>2</v>
      </c>
      <c r="AP22" s="41">
        <f>IF(AO22/AN22&gt;100%,100%,AO22/AN22)</f>
        <v>1</v>
      </c>
      <c r="AQ22" s="16" t="s">
        <v>159</v>
      </c>
    </row>
    <row r="23" spans="1:43" s="25" customFormat="1" ht="354.75" customHeight="1">
      <c r="A23" s="17">
        <v>4</v>
      </c>
      <c r="B23" s="16" t="s">
        <v>54</v>
      </c>
      <c r="C23" s="21" t="s">
        <v>160</v>
      </c>
      <c r="D23" s="16" t="s">
        <v>161</v>
      </c>
      <c r="E23" s="16" t="s">
        <v>57</v>
      </c>
      <c r="F23" s="28" t="s">
        <v>162</v>
      </c>
      <c r="G23" s="16" t="s">
        <v>163</v>
      </c>
      <c r="H23" s="16" t="s">
        <v>164</v>
      </c>
      <c r="I23" s="16" t="s">
        <v>60</v>
      </c>
      <c r="J23" s="16" t="s">
        <v>165</v>
      </c>
      <c r="K23" s="35">
        <v>0.15</v>
      </c>
      <c r="L23" s="35">
        <v>0.35</v>
      </c>
      <c r="M23" s="35">
        <v>0.35</v>
      </c>
      <c r="N23" s="35">
        <v>0.15</v>
      </c>
      <c r="O23" s="27">
        <f t="shared" si="5"/>
        <v>1</v>
      </c>
      <c r="P23" s="16" t="s">
        <v>62</v>
      </c>
      <c r="Q23" s="28" t="s">
        <v>166</v>
      </c>
      <c r="R23" s="28" t="s">
        <v>167</v>
      </c>
      <c r="S23" s="28" t="s">
        <v>155</v>
      </c>
      <c r="T23" s="40">
        <f t="shared" si="0"/>
        <v>0.15</v>
      </c>
      <c r="U23" s="41">
        <v>0.1608</v>
      </c>
      <c r="V23" s="41">
        <f t="shared" si="10"/>
        <v>1</v>
      </c>
      <c r="W23" s="16" t="s">
        <v>168</v>
      </c>
      <c r="X23" s="16" t="s">
        <v>169</v>
      </c>
      <c r="Y23" s="34">
        <f t="shared" si="1"/>
        <v>0.35</v>
      </c>
      <c r="Z23" s="71">
        <v>0.3392</v>
      </c>
      <c r="AA23" s="70">
        <f t="shared" si="6"/>
        <v>0.96914285714285719</v>
      </c>
      <c r="AB23" s="16" t="s">
        <v>170</v>
      </c>
      <c r="AC23" s="16" t="s">
        <v>171</v>
      </c>
      <c r="AD23" s="34">
        <f t="shared" si="2"/>
        <v>0.35</v>
      </c>
      <c r="AE23" s="88">
        <v>0.25829999999999997</v>
      </c>
      <c r="AF23" s="70">
        <f t="shared" si="7"/>
        <v>0.73799999999999999</v>
      </c>
      <c r="AG23" s="16" t="s">
        <v>172</v>
      </c>
      <c r="AH23" s="16" t="s">
        <v>171</v>
      </c>
      <c r="AI23" s="34">
        <f t="shared" si="3"/>
        <v>0.15</v>
      </c>
      <c r="AJ23" s="26">
        <v>0.25</v>
      </c>
      <c r="AK23" s="70">
        <f t="shared" si="8"/>
        <v>1</v>
      </c>
      <c r="AL23" s="16" t="s">
        <v>173</v>
      </c>
      <c r="AM23" s="16" t="s">
        <v>174</v>
      </c>
      <c r="AN23" s="40">
        <f t="shared" si="4"/>
        <v>1</v>
      </c>
      <c r="AO23" s="79">
        <f>U23+Z23+AE23+AJ23</f>
        <v>1.0083</v>
      </c>
      <c r="AP23" s="41">
        <f t="shared" si="9"/>
        <v>1</v>
      </c>
      <c r="AQ23" s="16" t="s">
        <v>159</v>
      </c>
    </row>
    <row r="24" spans="1:43" s="5" customFormat="1" ht="15.75">
      <c r="A24" s="10"/>
      <c r="B24" s="10"/>
      <c r="C24" s="10"/>
      <c r="D24" s="13" t="s">
        <v>175</v>
      </c>
      <c r="E24" s="10"/>
      <c r="F24" s="10"/>
      <c r="G24" s="10"/>
      <c r="H24" s="10"/>
      <c r="I24" s="10"/>
      <c r="J24" s="10"/>
      <c r="K24" s="14"/>
      <c r="L24" s="14"/>
      <c r="M24" s="14"/>
      <c r="N24" s="14"/>
      <c r="O24" s="14"/>
      <c r="P24" s="10"/>
      <c r="Q24" s="10"/>
      <c r="R24" s="10"/>
      <c r="S24" s="10"/>
      <c r="T24" s="42"/>
      <c r="U24" s="42"/>
      <c r="V24" s="46">
        <f>AVERAGE(V16:V23)*80%</f>
        <v>0.8</v>
      </c>
      <c r="W24" s="14"/>
      <c r="X24" s="14"/>
      <c r="Y24" s="14"/>
      <c r="Z24" s="14"/>
      <c r="AA24" s="73">
        <f>AVERAGE(AA16:AA23)*80%</f>
        <v>0.72027127158555737</v>
      </c>
      <c r="AB24" s="14"/>
      <c r="AC24" s="14"/>
      <c r="AD24" s="14"/>
      <c r="AE24" s="14"/>
      <c r="AF24" s="84">
        <f>AVERAGE(AF16:AF23)*80%</f>
        <v>0.71291428571428572</v>
      </c>
      <c r="AG24" s="14"/>
      <c r="AH24" s="14"/>
      <c r="AI24" s="14"/>
      <c r="AJ24" s="14"/>
      <c r="AK24" s="14">
        <f>AVERAGE(AK16:AK23)*80%</f>
        <v>0.8</v>
      </c>
      <c r="AL24" s="10"/>
      <c r="AM24" s="10"/>
      <c r="AN24" s="42"/>
      <c r="AO24" s="42"/>
      <c r="AP24" s="46">
        <f>AVERAGE(AP16:AP23)*80%</f>
        <v>0.76666666666666672</v>
      </c>
      <c r="AQ24" s="10"/>
    </row>
    <row r="25" spans="1:43" s="59" customFormat="1" ht="153" customHeight="1">
      <c r="A25" s="29">
        <v>7</v>
      </c>
      <c r="B25" s="22" t="s">
        <v>176</v>
      </c>
      <c r="C25" s="29" t="s">
        <v>177</v>
      </c>
      <c r="D25" s="23" t="s">
        <v>178</v>
      </c>
      <c r="E25" s="22" t="s">
        <v>179</v>
      </c>
      <c r="F25" s="22" t="s">
        <v>180</v>
      </c>
      <c r="G25" s="22" t="s">
        <v>181</v>
      </c>
      <c r="H25" s="49" t="s">
        <v>182</v>
      </c>
      <c r="I25" s="23" t="s">
        <v>183</v>
      </c>
      <c r="J25" s="22" t="s">
        <v>180</v>
      </c>
      <c r="K25" s="50" t="s">
        <v>142</v>
      </c>
      <c r="L25" s="50">
        <v>0.8</v>
      </c>
      <c r="M25" s="50" t="s">
        <v>142</v>
      </c>
      <c r="N25" s="50">
        <v>0.8</v>
      </c>
      <c r="O25" s="50">
        <v>0.8</v>
      </c>
      <c r="P25" s="22" t="s">
        <v>62</v>
      </c>
      <c r="Q25" s="51" t="s">
        <v>184</v>
      </c>
      <c r="R25" s="51" t="s">
        <v>185</v>
      </c>
      <c r="S25" s="51" t="s">
        <v>186</v>
      </c>
      <c r="T25" s="52" t="str">
        <f>K25</f>
        <v>No programada</v>
      </c>
      <c r="U25" s="53" t="s">
        <v>142</v>
      </c>
      <c r="V25" s="53" t="s">
        <v>142</v>
      </c>
      <c r="W25" s="54" t="s">
        <v>143</v>
      </c>
      <c r="X25" s="54" t="s">
        <v>142</v>
      </c>
      <c r="Y25" s="55">
        <f>L25</f>
        <v>0.8</v>
      </c>
      <c r="Z25" s="56">
        <v>0.95</v>
      </c>
      <c r="AA25" s="57">
        <f t="shared" ref="AA25:AA29" si="12">IF(Z25/Y25&gt;100%,100%,Z25/Y25)</f>
        <v>1</v>
      </c>
      <c r="AB25" s="22" t="s">
        <v>187</v>
      </c>
      <c r="AC25" s="22" t="s">
        <v>188</v>
      </c>
      <c r="AD25" s="52" t="str">
        <f>U25</f>
        <v>No programada</v>
      </c>
      <c r="AE25" s="53" t="s">
        <v>142</v>
      </c>
      <c r="AF25" s="87" t="s">
        <v>142</v>
      </c>
      <c r="AG25" s="54" t="s">
        <v>142</v>
      </c>
      <c r="AH25" s="54" t="s">
        <v>142</v>
      </c>
      <c r="AI25" s="55">
        <f>N25</f>
        <v>0.8</v>
      </c>
      <c r="AJ25" s="58">
        <v>0.77</v>
      </c>
      <c r="AK25" s="57">
        <f t="shared" ref="AK25:AK29" si="13">IF(AJ25/AI25&gt;100%,100%,AJ25/AI25)</f>
        <v>0.96250000000000002</v>
      </c>
      <c r="AL25" s="22" t="s">
        <v>189</v>
      </c>
      <c r="AM25" s="22" t="s">
        <v>190</v>
      </c>
      <c r="AN25" s="52">
        <f>O25</f>
        <v>0.8</v>
      </c>
      <c r="AO25" s="58">
        <f>AVERAGE(Z25,AJ25)</f>
        <v>0.86</v>
      </c>
      <c r="AP25" s="57">
        <f t="shared" ref="AP25:AP29" si="14">IF(AO25/AN25&gt;100%,100%,AO25/AN25)</f>
        <v>1</v>
      </c>
      <c r="AQ25" s="75" t="s">
        <v>191</v>
      </c>
    </row>
    <row r="26" spans="1:43" s="59" customFormat="1" ht="133.5">
      <c r="A26" s="29">
        <v>7</v>
      </c>
      <c r="B26" s="22" t="s">
        <v>176</v>
      </c>
      <c r="C26" s="29" t="s">
        <v>192</v>
      </c>
      <c r="D26" s="22" t="s">
        <v>193</v>
      </c>
      <c r="E26" s="22" t="s">
        <v>179</v>
      </c>
      <c r="F26" s="22" t="s">
        <v>194</v>
      </c>
      <c r="G26" s="22" t="s">
        <v>195</v>
      </c>
      <c r="H26" s="49" t="s">
        <v>196</v>
      </c>
      <c r="I26" s="23" t="s">
        <v>183</v>
      </c>
      <c r="J26" s="22" t="s">
        <v>194</v>
      </c>
      <c r="K26" s="60">
        <v>0</v>
      </c>
      <c r="L26" s="60">
        <v>0</v>
      </c>
      <c r="M26" s="60">
        <v>0</v>
      </c>
      <c r="N26" s="60">
        <v>1</v>
      </c>
      <c r="O26" s="60">
        <v>1</v>
      </c>
      <c r="P26" s="22" t="s">
        <v>62</v>
      </c>
      <c r="Q26" s="51" t="s">
        <v>197</v>
      </c>
      <c r="R26" s="51" t="s">
        <v>198</v>
      </c>
      <c r="S26" s="51" t="s">
        <v>186</v>
      </c>
      <c r="T26" s="53" t="s">
        <v>142</v>
      </c>
      <c r="U26" s="53" t="s">
        <v>142</v>
      </c>
      <c r="V26" s="53" t="s">
        <v>142</v>
      </c>
      <c r="W26" s="54" t="s">
        <v>143</v>
      </c>
      <c r="X26" s="54" t="s">
        <v>142</v>
      </c>
      <c r="Y26" s="55">
        <f t="shared" ref="Y26:Y27" si="15">L26</f>
        <v>0</v>
      </c>
      <c r="Z26" s="53" t="s">
        <v>142</v>
      </c>
      <c r="AA26" s="53" t="s">
        <v>142</v>
      </c>
      <c r="AB26" s="53" t="s">
        <v>142</v>
      </c>
      <c r="AC26" s="53" t="s">
        <v>142</v>
      </c>
      <c r="AD26" s="55">
        <f>M26</f>
        <v>0</v>
      </c>
      <c r="AE26" s="53" t="s">
        <v>142</v>
      </c>
      <c r="AF26" s="87" t="s">
        <v>99</v>
      </c>
      <c r="AG26" s="53" t="s">
        <v>142</v>
      </c>
      <c r="AH26" s="53" t="s">
        <v>142</v>
      </c>
      <c r="AI26" s="55">
        <f t="shared" ref="AI26:AI27" si="16">N26</f>
        <v>1</v>
      </c>
      <c r="AJ26" s="58">
        <v>0</v>
      </c>
      <c r="AK26" s="57">
        <f t="shared" si="13"/>
        <v>0</v>
      </c>
      <c r="AL26" s="22" t="s">
        <v>199</v>
      </c>
      <c r="AM26" s="22" t="s">
        <v>200</v>
      </c>
      <c r="AN26" s="52">
        <f t="shared" ref="AN26:AN29" si="17">O26</f>
        <v>1</v>
      </c>
      <c r="AO26" s="58">
        <f>AVERAGE(Z26,AJ26)</f>
        <v>0</v>
      </c>
      <c r="AP26" s="57">
        <f t="shared" si="14"/>
        <v>0</v>
      </c>
      <c r="AQ26" s="75" t="s">
        <v>201</v>
      </c>
    </row>
    <row r="27" spans="1:43" s="59" customFormat="1" ht="133.5">
      <c r="A27" s="29">
        <v>7</v>
      </c>
      <c r="B27" s="22" t="s">
        <v>176</v>
      </c>
      <c r="C27" s="29" t="s">
        <v>202</v>
      </c>
      <c r="D27" s="22" t="s">
        <v>203</v>
      </c>
      <c r="E27" s="22" t="s">
        <v>179</v>
      </c>
      <c r="F27" s="22" t="s">
        <v>204</v>
      </c>
      <c r="G27" s="22" t="s">
        <v>205</v>
      </c>
      <c r="H27" s="22" t="s">
        <v>108</v>
      </c>
      <c r="I27" s="23" t="s">
        <v>60</v>
      </c>
      <c r="J27" s="22" t="s">
        <v>204</v>
      </c>
      <c r="K27" s="61">
        <v>0</v>
      </c>
      <c r="L27" s="61">
        <v>1</v>
      </c>
      <c r="M27" s="61">
        <v>0</v>
      </c>
      <c r="N27" s="61">
        <v>1</v>
      </c>
      <c r="O27" s="61">
        <v>2</v>
      </c>
      <c r="P27" s="22" t="s">
        <v>62</v>
      </c>
      <c r="Q27" s="51" t="s">
        <v>206</v>
      </c>
      <c r="R27" s="51" t="s">
        <v>206</v>
      </c>
      <c r="S27" s="22" t="s">
        <v>207</v>
      </c>
      <c r="T27" s="53" t="s">
        <v>142</v>
      </c>
      <c r="U27" s="53" t="s">
        <v>142</v>
      </c>
      <c r="V27" s="53" t="s">
        <v>142</v>
      </c>
      <c r="W27" s="54" t="s">
        <v>143</v>
      </c>
      <c r="X27" s="54" t="s">
        <v>142</v>
      </c>
      <c r="Y27" s="62">
        <f t="shared" si="15"/>
        <v>1</v>
      </c>
      <c r="Z27" s="29">
        <v>1</v>
      </c>
      <c r="AA27" s="57">
        <f t="shared" si="12"/>
        <v>1</v>
      </c>
      <c r="AB27" s="72" t="s">
        <v>208</v>
      </c>
      <c r="AC27" s="22" t="s">
        <v>209</v>
      </c>
      <c r="AD27" s="55">
        <v>0</v>
      </c>
      <c r="AE27" s="53" t="s">
        <v>142</v>
      </c>
      <c r="AF27" s="87" t="s">
        <v>99</v>
      </c>
      <c r="AG27" s="54" t="s">
        <v>142</v>
      </c>
      <c r="AH27" s="54" t="s">
        <v>142</v>
      </c>
      <c r="AI27" s="62">
        <f t="shared" si="16"/>
        <v>1</v>
      </c>
      <c r="AJ27" s="29">
        <v>1</v>
      </c>
      <c r="AK27" s="57">
        <f t="shared" si="13"/>
        <v>1</v>
      </c>
      <c r="AL27" s="22" t="s">
        <v>210</v>
      </c>
      <c r="AM27" s="22" t="s">
        <v>211</v>
      </c>
      <c r="AN27" s="53">
        <f t="shared" si="17"/>
        <v>2</v>
      </c>
      <c r="AO27" s="53">
        <f>SUM(Z27,AJ27)</f>
        <v>2</v>
      </c>
      <c r="AP27" s="57">
        <f t="shared" si="14"/>
        <v>1</v>
      </c>
      <c r="AQ27" s="75" t="s">
        <v>212</v>
      </c>
    </row>
    <row r="28" spans="1:43" s="59" customFormat="1" ht="105">
      <c r="A28" s="29">
        <v>5</v>
      </c>
      <c r="B28" s="22" t="s">
        <v>213</v>
      </c>
      <c r="C28" s="29" t="s">
        <v>214</v>
      </c>
      <c r="D28" s="51" t="s">
        <v>215</v>
      </c>
      <c r="E28" s="51" t="s">
        <v>179</v>
      </c>
      <c r="F28" s="51" t="s">
        <v>216</v>
      </c>
      <c r="G28" s="51" t="s">
        <v>217</v>
      </c>
      <c r="H28" s="51" t="s">
        <v>218</v>
      </c>
      <c r="I28" s="51" t="s">
        <v>60</v>
      </c>
      <c r="J28" s="51" t="s">
        <v>216</v>
      </c>
      <c r="K28" s="55">
        <v>1</v>
      </c>
      <c r="L28" s="55">
        <v>0</v>
      </c>
      <c r="M28" s="55">
        <v>0</v>
      </c>
      <c r="N28" s="55">
        <v>0</v>
      </c>
      <c r="O28" s="55">
        <v>1</v>
      </c>
      <c r="P28" s="51" t="s">
        <v>62</v>
      </c>
      <c r="Q28" s="51" t="s">
        <v>219</v>
      </c>
      <c r="R28" s="51" t="s">
        <v>220</v>
      </c>
      <c r="S28" s="51" t="s">
        <v>221</v>
      </c>
      <c r="T28" s="52">
        <f t="shared" ref="T28:T29" si="18">K28</f>
        <v>1</v>
      </c>
      <c r="U28" s="55">
        <v>1</v>
      </c>
      <c r="V28" s="57">
        <f t="shared" ref="V28:V29" si="19">IF(U28/T28&gt;100%,100%,U28/T28)</f>
        <v>1</v>
      </c>
      <c r="W28" s="65" t="s">
        <v>222</v>
      </c>
      <c r="X28" s="65" t="s">
        <v>223</v>
      </c>
      <c r="Y28" s="53" t="s">
        <v>142</v>
      </c>
      <c r="Z28" s="53" t="s">
        <v>142</v>
      </c>
      <c r="AA28" s="53" t="s">
        <v>142</v>
      </c>
      <c r="AB28" s="54" t="s">
        <v>142</v>
      </c>
      <c r="AC28" s="54" t="s">
        <v>142</v>
      </c>
      <c r="AD28" s="53" t="s">
        <v>142</v>
      </c>
      <c r="AE28" s="53" t="s">
        <v>142</v>
      </c>
      <c r="AF28" s="87" t="s">
        <v>99</v>
      </c>
      <c r="AG28" s="54" t="s">
        <v>142</v>
      </c>
      <c r="AH28" s="54" t="s">
        <v>142</v>
      </c>
      <c r="AI28" s="53" t="s">
        <v>142</v>
      </c>
      <c r="AJ28" s="53" t="s">
        <v>142</v>
      </c>
      <c r="AK28" s="53" t="s">
        <v>142</v>
      </c>
      <c r="AL28" s="54" t="s">
        <v>142</v>
      </c>
      <c r="AM28" s="54" t="s">
        <v>142</v>
      </c>
      <c r="AN28" s="52">
        <f t="shared" si="17"/>
        <v>1</v>
      </c>
      <c r="AO28" s="77">
        <v>1</v>
      </c>
      <c r="AP28" s="57">
        <f t="shared" si="14"/>
        <v>1</v>
      </c>
      <c r="AQ28" s="76" t="s">
        <v>222</v>
      </c>
    </row>
    <row r="29" spans="1:43" s="59" customFormat="1" ht="182.25">
      <c r="A29" s="29">
        <v>5</v>
      </c>
      <c r="B29" s="22" t="s">
        <v>213</v>
      </c>
      <c r="C29" s="29" t="s">
        <v>224</v>
      </c>
      <c r="D29" s="51" t="s">
        <v>225</v>
      </c>
      <c r="E29" s="51" t="s">
        <v>179</v>
      </c>
      <c r="F29" s="51" t="s">
        <v>226</v>
      </c>
      <c r="G29" s="51" t="s">
        <v>227</v>
      </c>
      <c r="H29" s="51" t="s">
        <v>108</v>
      </c>
      <c r="I29" s="51" t="s">
        <v>183</v>
      </c>
      <c r="J29" s="51" t="s">
        <v>228</v>
      </c>
      <c r="K29" s="55">
        <v>1</v>
      </c>
      <c r="L29" s="55">
        <v>1</v>
      </c>
      <c r="M29" s="55">
        <v>1</v>
      </c>
      <c r="N29" s="55">
        <v>1</v>
      </c>
      <c r="O29" s="55">
        <v>1</v>
      </c>
      <c r="P29" s="51" t="s">
        <v>229</v>
      </c>
      <c r="Q29" s="51" t="s">
        <v>230</v>
      </c>
      <c r="R29" s="51" t="s">
        <v>220</v>
      </c>
      <c r="S29" s="51" t="s">
        <v>221</v>
      </c>
      <c r="T29" s="52">
        <f t="shared" si="18"/>
        <v>1</v>
      </c>
      <c r="U29" s="57">
        <v>0.96389999999999998</v>
      </c>
      <c r="V29" s="57">
        <f t="shared" si="19"/>
        <v>0.96389999999999998</v>
      </c>
      <c r="W29" s="65" t="s">
        <v>231</v>
      </c>
      <c r="X29" s="65" t="s">
        <v>232</v>
      </c>
      <c r="Y29" s="55">
        <v>1</v>
      </c>
      <c r="Z29" s="56">
        <v>0.77</v>
      </c>
      <c r="AA29" s="57">
        <f t="shared" si="12"/>
        <v>0.77</v>
      </c>
      <c r="AB29" s="63" t="s">
        <v>233</v>
      </c>
      <c r="AC29" s="64" t="s">
        <v>234</v>
      </c>
      <c r="AD29" s="55">
        <v>1</v>
      </c>
      <c r="AE29" s="56">
        <f>71/80</f>
        <v>0.88749999999999996</v>
      </c>
      <c r="AF29" s="87">
        <f t="shared" si="7"/>
        <v>0.88749999999999996</v>
      </c>
      <c r="AG29" s="63" t="s">
        <v>235</v>
      </c>
      <c r="AH29" s="64" t="s">
        <v>236</v>
      </c>
      <c r="AI29" s="55">
        <v>1</v>
      </c>
      <c r="AJ29" s="57">
        <v>0.82850000000000001</v>
      </c>
      <c r="AK29" s="57">
        <f t="shared" si="13"/>
        <v>0.82850000000000001</v>
      </c>
      <c r="AL29" s="63" t="s">
        <v>237</v>
      </c>
      <c r="AM29" s="64" t="s">
        <v>238</v>
      </c>
      <c r="AN29" s="52">
        <f t="shared" si="17"/>
        <v>1</v>
      </c>
      <c r="AO29" s="56">
        <f>AVERAGE(U29,Z29,AE29,AJ29)</f>
        <v>0.86247499999999999</v>
      </c>
      <c r="AP29" s="57">
        <f t="shared" si="14"/>
        <v>0.86247499999999999</v>
      </c>
      <c r="AQ29" s="76" t="s">
        <v>239</v>
      </c>
    </row>
    <row r="30" spans="1:43" s="5" customFormat="1" ht="15.75">
      <c r="A30" s="10"/>
      <c r="B30" s="10"/>
      <c r="C30" s="10"/>
      <c r="D30" s="11" t="s">
        <v>240</v>
      </c>
      <c r="E30" s="11"/>
      <c r="F30" s="11"/>
      <c r="G30" s="11"/>
      <c r="H30" s="11"/>
      <c r="I30" s="11"/>
      <c r="J30" s="11"/>
      <c r="K30" s="12"/>
      <c r="L30" s="12"/>
      <c r="M30" s="12"/>
      <c r="N30" s="12"/>
      <c r="O30" s="12"/>
      <c r="P30" s="11"/>
      <c r="Q30" s="10"/>
      <c r="R30" s="10"/>
      <c r="S30" s="10"/>
      <c r="T30" s="43"/>
      <c r="U30" s="43"/>
      <c r="V30" s="46">
        <f>AVERAGE(V25:V29)*20%</f>
        <v>0.19639000000000001</v>
      </c>
      <c r="W30" s="10"/>
      <c r="X30" s="10"/>
      <c r="Y30" s="12"/>
      <c r="Z30" s="12"/>
      <c r="AA30" s="73">
        <f>AVERAGE(AA25:AA29)*20%</f>
        <v>0.18466666666666667</v>
      </c>
      <c r="AB30" s="10"/>
      <c r="AC30" s="10"/>
      <c r="AD30" s="12"/>
      <c r="AE30" s="12"/>
      <c r="AF30" s="85">
        <f>AVERAGE(AF25:AF29)*20%</f>
        <v>0.17749999999999999</v>
      </c>
      <c r="AG30" s="10"/>
      <c r="AH30" s="10"/>
      <c r="AI30" s="12"/>
      <c r="AJ30" s="12"/>
      <c r="AK30" s="73">
        <f>AVERAGE(AK25:AK29)*20%</f>
        <v>0.13955000000000001</v>
      </c>
      <c r="AL30" s="10"/>
      <c r="AM30" s="10"/>
      <c r="AN30" s="43"/>
      <c r="AO30" s="43"/>
      <c r="AP30" s="81">
        <f>AVERAGE(AP25:AP29)*20%</f>
        <v>0.154499</v>
      </c>
      <c r="AQ30" s="10"/>
    </row>
    <row r="31" spans="1:43" s="9" customFormat="1" ht="20.25">
      <c r="A31" s="6"/>
      <c r="B31" s="6"/>
      <c r="C31" s="6"/>
      <c r="D31" s="7" t="s">
        <v>241</v>
      </c>
      <c r="E31" s="6"/>
      <c r="F31" s="6"/>
      <c r="G31" s="6"/>
      <c r="H31" s="6"/>
      <c r="I31" s="6"/>
      <c r="J31" s="6"/>
      <c r="K31" s="8"/>
      <c r="L31" s="8"/>
      <c r="M31" s="8"/>
      <c r="N31" s="8"/>
      <c r="O31" s="8"/>
      <c r="P31" s="6"/>
      <c r="Q31" s="6"/>
      <c r="R31" s="6"/>
      <c r="S31" s="6"/>
      <c r="T31" s="44"/>
      <c r="U31" s="44"/>
      <c r="V31" s="48">
        <f>V24+V30</f>
        <v>0.99639000000000011</v>
      </c>
      <c r="W31" s="6"/>
      <c r="X31" s="6"/>
      <c r="Y31" s="8"/>
      <c r="Z31" s="8"/>
      <c r="AA31" s="78">
        <f>AA24+AA30</f>
        <v>0.90493793825222402</v>
      </c>
      <c r="AB31" s="6"/>
      <c r="AC31" s="6"/>
      <c r="AD31" s="8"/>
      <c r="AE31" s="8"/>
      <c r="AF31" s="86">
        <f>AF24+AF30</f>
        <v>0.89041428571428571</v>
      </c>
      <c r="AG31" s="6"/>
      <c r="AH31" s="6"/>
      <c r="AI31" s="8"/>
      <c r="AJ31" s="8"/>
      <c r="AK31" s="78">
        <f>AK24+AK30</f>
        <v>0.93955000000000011</v>
      </c>
      <c r="AL31" s="6"/>
      <c r="AM31" s="6"/>
      <c r="AN31" s="44"/>
      <c r="AO31" s="44"/>
      <c r="AP31" s="80">
        <f>AP24+AP30</f>
        <v>0.92116566666666677</v>
      </c>
      <c r="AQ31" s="6"/>
    </row>
  </sheetData>
  <mergeCells count="22">
    <mergeCell ref="Q13:S14"/>
    <mergeCell ref="E4:J4"/>
    <mergeCell ref="G5:J5"/>
    <mergeCell ref="G6:J6"/>
    <mergeCell ref="G7:J7"/>
    <mergeCell ref="G8:J8"/>
    <mergeCell ref="G10:J10"/>
    <mergeCell ref="G11:J11"/>
    <mergeCell ref="A13:B14"/>
    <mergeCell ref="A1:J1"/>
    <mergeCell ref="K1:O1"/>
    <mergeCell ref="C13:E14"/>
    <mergeCell ref="F13:P14"/>
    <mergeCell ref="A2:J2"/>
    <mergeCell ref="A4:B8"/>
    <mergeCell ref="C4:D8"/>
    <mergeCell ref="G9:J9"/>
    <mergeCell ref="T13:X14"/>
    <mergeCell ref="Y13:AC14"/>
    <mergeCell ref="AD13:AH14"/>
    <mergeCell ref="AI13:AM14"/>
    <mergeCell ref="AN13:AQ14"/>
  </mergeCells>
  <phoneticPr fontId="14" type="noConversion"/>
  <dataValidations count="1">
    <dataValidation allowBlank="1" showInputMessage="1" showErrorMessage="1" error="Escriba un texto " promptTitle="Cualquier contenido" sqref="E15 E3:E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E1 E13:E14 E16:E24 E30:E1048576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34</v>
      </c>
    </row>
    <row r="2" spans="1:1">
      <c r="A2" t="s">
        <v>57</v>
      </c>
    </row>
    <row r="3" spans="1:1">
      <c r="A3" t="s">
        <v>242</v>
      </c>
    </row>
    <row r="4" spans="1:1">
      <c r="A4"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C6C65F89-0C72-4B20-B7F6-1D6FFA5695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2025-01-16T21:56:09Z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6447700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