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66925"/>
  <mc:AlternateContent xmlns:mc="http://schemas.openxmlformats.org/markup-compatibility/2006">
    <mc:Choice Requires="x15">
      <x15ac:absPath xmlns:x15ac="http://schemas.microsoft.com/office/spreadsheetml/2010/11/ac" url="https://gobiernobogota-my.sharepoint.com/personal/dora_guevara_gobiernobogota_gov_co/Documents/1.OAP/1 PLANES 2024/PLANES ALCALDIAS2024/6 TUNJUELITO/"/>
    </mc:Choice>
  </mc:AlternateContent>
  <xr:revisionPtr revIDLastSave="208" documentId="13_ncr:1_{FB239A00-9057-4151-AE33-D74B03B1F8FC}" xr6:coauthVersionLast="47" xr6:coauthVersionMax="47" xr10:uidLastSave="{95B1B7A2-4731-492E-8015-47F1818B68AD}"/>
  <bookViews>
    <workbookView xWindow="-120" yWindow="-120" windowWidth="20730" windowHeight="11040" xr2:uid="{00000000-000D-0000-FFFF-FFFF00000000}"/>
  </bookViews>
  <sheets>
    <sheet name="Hoja1" sheetId="1" r:id="rId1"/>
    <sheet name="Listas" sheetId="2" state="hidden" r:id="rId2"/>
  </sheets>
  <definedNames>
    <definedName name="_xlnm._FilterDatabase" localSheetId="0" hidden="1">Hoja1!$A$13:$AS$39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H38" i="1" l="1"/>
  <c r="AQ24" i="1" l="1"/>
  <c r="AQ35" i="1"/>
  <c r="AQ34" i="1"/>
  <c r="AQ33" i="1"/>
  <c r="AQ32" i="1"/>
  <c r="AQ31" i="1"/>
  <c r="AQ27" i="1"/>
  <c r="AQ28" i="1"/>
  <c r="AQ29" i="1"/>
  <c r="AQ25" i="1"/>
  <c r="AQ26" i="1"/>
  <c r="AQ23" i="1"/>
  <c r="AB37" i="1"/>
  <c r="AQ37" i="1" s="1"/>
  <c r="AP16" i="1" l="1"/>
  <c r="AQ20" i="1"/>
  <c r="V23" i="1" l="1"/>
  <c r="V24" i="1"/>
  <c r="V25" i="1"/>
  <c r="V26" i="1"/>
  <c r="AM38" i="1" l="1"/>
  <c r="AP37" i="1"/>
  <c r="AR37" i="1" s="1"/>
  <c r="AK37" i="1"/>
  <c r="AM37" i="1" s="1"/>
  <c r="AF37" i="1"/>
  <c r="AH37" i="1" s="1"/>
  <c r="AA37" i="1"/>
  <c r="AC37" i="1" s="1"/>
  <c r="X37" i="1"/>
  <c r="AP36" i="1"/>
  <c r="AR36" i="1" s="1"/>
  <c r="X36" i="1"/>
  <c r="AP35" i="1"/>
  <c r="AR35" i="1" s="1"/>
  <c r="AK35" i="1"/>
  <c r="AM35" i="1" s="1"/>
  <c r="AA35" i="1"/>
  <c r="AC35" i="1" s="1"/>
  <c r="AP34" i="1"/>
  <c r="AR34" i="1" s="1"/>
  <c r="AK34" i="1"/>
  <c r="AF34" i="1"/>
  <c r="AH34" i="1" s="1"/>
  <c r="AA34" i="1"/>
  <c r="X34" i="1"/>
  <c r="AP33" i="1"/>
  <c r="AR33" i="1" s="1"/>
  <c r="AK33" i="1"/>
  <c r="AM33" i="1" s="1"/>
  <c r="AF33" i="1"/>
  <c r="AH33" i="1" s="1"/>
  <c r="AA33" i="1"/>
  <c r="AC33" i="1" s="1"/>
  <c r="AP32" i="1"/>
  <c r="AR32" i="1" s="1"/>
  <c r="AK32" i="1"/>
  <c r="AM32" i="1" s="1"/>
  <c r="AF32" i="1"/>
  <c r="AH32" i="1" s="1"/>
  <c r="AA32" i="1"/>
  <c r="AC32" i="1" s="1"/>
  <c r="X32" i="1"/>
  <c r="X38" i="1" s="1"/>
  <c r="AP31" i="1"/>
  <c r="AR31" i="1" s="1"/>
  <c r="AK31" i="1"/>
  <c r="AM31" i="1" s="1"/>
  <c r="AA31" i="1"/>
  <c r="AC31" i="1" s="1"/>
  <c r="AC38" i="1" l="1"/>
  <c r="AR38" i="1"/>
  <c r="P29" i="1"/>
  <c r="AP29" i="1" s="1"/>
  <c r="AR29" i="1" s="1"/>
  <c r="P28" i="1"/>
  <c r="AP28" i="1" s="1"/>
  <c r="AR28" i="1" s="1"/>
  <c r="P27" i="1"/>
  <c r="AP27" i="1" s="1"/>
  <c r="AR27" i="1" s="1"/>
  <c r="P26" i="1"/>
  <c r="AP26" i="1" s="1"/>
  <c r="AR26" i="1" s="1"/>
  <c r="P25" i="1"/>
  <c r="AP25" i="1" s="1"/>
  <c r="AR25" i="1" s="1"/>
  <c r="P24" i="1"/>
  <c r="P23" i="1"/>
  <c r="AP23" i="1" s="1"/>
  <c r="AR23" i="1" s="1"/>
  <c r="AP14" i="1"/>
  <c r="AK14" i="1"/>
  <c r="AM14" i="1" s="1"/>
  <c r="AP22" i="1"/>
  <c r="AR22" i="1" s="1"/>
  <c r="AP21" i="1"/>
  <c r="AP20" i="1"/>
  <c r="AR20" i="1" s="1"/>
  <c r="AP19" i="1"/>
  <c r="AP18" i="1"/>
  <c r="AR18" i="1" s="1"/>
  <c r="AP17" i="1"/>
  <c r="AR17" i="1" s="1"/>
  <c r="AR16" i="1"/>
  <c r="AP15" i="1"/>
  <c r="AR15" i="1" s="1"/>
  <c r="AK29" i="1"/>
  <c r="AM29" i="1" s="1"/>
  <c r="AK28" i="1"/>
  <c r="AM28" i="1" s="1"/>
  <c r="AK27" i="1"/>
  <c r="AM27" i="1" s="1"/>
  <c r="AK26" i="1"/>
  <c r="AM26" i="1" s="1"/>
  <c r="AK25" i="1"/>
  <c r="AM25" i="1" s="1"/>
  <c r="AK24" i="1"/>
  <c r="AM24" i="1" s="1"/>
  <c r="AK23" i="1"/>
  <c r="AM23" i="1" s="1"/>
  <c r="AK22" i="1"/>
  <c r="AM22" i="1" s="1"/>
  <c r="AK21" i="1"/>
  <c r="AM21" i="1" s="1"/>
  <c r="AK20" i="1"/>
  <c r="AM20" i="1" s="1"/>
  <c r="AK19" i="1"/>
  <c r="AM19" i="1" s="1"/>
  <c r="AK18" i="1"/>
  <c r="AM18" i="1" s="1"/>
  <c r="AK17" i="1"/>
  <c r="AM17" i="1" s="1"/>
  <c r="AK16" i="1"/>
  <c r="AM16" i="1" s="1"/>
  <c r="AK15" i="1"/>
  <c r="AM15" i="1" s="1"/>
  <c r="AF29" i="1"/>
  <c r="AH29" i="1" s="1"/>
  <c r="AF28" i="1"/>
  <c r="AH28" i="1" s="1"/>
  <c r="AF27" i="1"/>
  <c r="AH27" i="1" s="1"/>
  <c r="AF26" i="1"/>
  <c r="AH26" i="1" s="1"/>
  <c r="AF25" i="1"/>
  <c r="AH25" i="1" s="1"/>
  <c r="AF24" i="1"/>
  <c r="AH24" i="1" s="1"/>
  <c r="AF23" i="1"/>
  <c r="AH23" i="1" s="1"/>
  <c r="AF22" i="1"/>
  <c r="AF21" i="1"/>
  <c r="AH21" i="1" s="1"/>
  <c r="AF20" i="1"/>
  <c r="AH20" i="1" s="1"/>
  <c r="AF19" i="1"/>
  <c r="AH19" i="1" s="1"/>
  <c r="AF18" i="1"/>
  <c r="AH18" i="1" s="1"/>
  <c r="AF17" i="1"/>
  <c r="AH17" i="1" s="1"/>
  <c r="AF16" i="1"/>
  <c r="AH16" i="1" s="1"/>
  <c r="AF15" i="1"/>
  <c r="AH15" i="1" s="1"/>
  <c r="AF14" i="1"/>
  <c r="AA29" i="1"/>
  <c r="AC29" i="1" s="1"/>
  <c r="AA28" i="1"/>
  <c r="AC28" i="1" s="1"/>
  <c r="AA27" i="1"/>
  <c r="AC27" i="1" s="1"/>
  <c r="AA26" i="1"/>
  <c r="AC26" i="1" s="1"/>
  <c r="AA25" i="1"/>
  <c r="AC25" i="1" s="1"/>
  <c r="AA24" i="1"/>
  <c r="AC24" i="1" s="1"/>
  <c r="AA23" i="1"/>
  <c r="AC23" i="1" s="1"/>
  <c r="AA22" i="1"/>
  <c r="AA21" i="1"/>
  <c r="AC21" i="1" s="1"/>
  <c r="AA20" i="1"/>
  <c r="AC20" i="1" s="1"/>
  <c r="AA19" i="1"/>
  <c r="AC19" i="1" s="1"/>
  <c r="AA18" i="1"/>
  <c r="AC18" i="1" s="1"/>
  <c r="AA17" i="1"/>
  <c r="AC17" i="1" s="1"/>
  <c r="AA16" i="1"/>
  <c r="AC16" i="1" s="1"/>
  <c r="AA15" i="1"/>
  <c r="AC15" i="1" s="1"/>
  <c r="AA14" i="1"/>
  <c r="V29" i="1"/>
  <c r="X29" i="1" s="1"/>
  <c r="V28" i="1"/>
  <c r="X28" i="1" s="1"/>
  <c r="V27" i="1"/>
  <c r="X27" i="1" s="1"/>
  <c r="X26" i="1"/>
  <c r="X25" i="1"/>
  <c r="X24" i="1"/>
  <c r="X23" i="1"/>
  <c r="V21" i="1"/>
  <c r="V20" i="1"/>
  <c r="X20" i="1" s="1"/>
  <c r="V19" i="1"/>
  <c r="V18" i="1"/>
  <c r="X18" i="1" s="1"/>
  <c r="V17" i="1"/>
  <c r="X17" i="1" s="1"/>
  <c r="V16" i="1"/>
  <c r="X16" i="1" s="1"/>
  <c r="V15" i="1"/>
  <c r="X15" i="1" s="1"/>
  <c r="AC30" i="1" l="1"/>
  <c r="AC39" i="1" s="1"/>
  <c r="AP24" i="1"/>
  <c r="AR24" i="1" s="1"/>
  <c r="AR30" i="1" s="1"/>
  <c r="AR39" i="1" s="1"/>
  <c r="X30" i="1"/>
  <c r="X39" i="1" s="1"/>
  <c r="AM30" i="1"/>
  <c r="AM39" i="1" s="1"/>
  <c r="AH30" i="1"/>
  <c r="AH39"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Yamile Espinosa Galindo</author>
  </authors>
  <commentList>
    <comment ref="F4" authorId="0" shapeId="0" xr:uid="{00000000-0006-0000-0000-000001000000}">
      <text>
        <r>
          <rPr>
            <b/>
            <sz val="9"/>
            <color indexed="81"/>
            <rFont val="Tahoma"/>
            <family val="2"/>
          </rPr>
          <t>Cuadro que resume los cambios realizados de una versión a otra</t>
        </r>
      </text>
    </comment>
    <comment ref="F5" authorId="0" shapeId="0" xr:uid="{00000000-0006-0000-0000-000002000000}">
      <text>
        <r>
          <rPr>
            <b/>
            <sz val="9"/>
            <color indexed="81"/>
            <rFont val="Tahoma"/>
            <family val="2"/>
          </rPr>
          <t xml:space="preserve">Número consecutivo de la versión generada </t>
        </r>
      </text>
    </comment>
    <comment ref="G5" authorId="0" shapeId="0" xr:uid="{00000000-0006-0000-0000-000003000000}">
      <text>
        <r>
          <rPr>
            <b/>
            <sz val="9"/>
            <color indexed="81"/>
            <rFont val="Tahoma"/>
            <family val="2"/>
          </rPr>
          <t>Fecha de la versión generada</t>
        </r>
      </text>
    </comment>
    <comment ref="H5" authorId="0" shapeId="0" xr:uid="{00000000-0006-0000-0000-000004000000}">
      <text>
        <r>
          <rPr>
            <b/>
            <sz val="9"/>
            <color indexed="81"/>
            <rFont val="Tahoma"/>
            <family val="2"/>
          </rPr>
          <t>Breve descripción del cambio realizado en la nueva versión</t>
        </r>
      </text>
    </comment>
    <comment ref="C11" authorId="0" shapeId="0" xr:uid="{00000000-0006-0000-0000-000005000000}">
      <text>
        <r>
          <rPr>
            <b/>
            <sz val="9"/>
            <color indexed="81"/>
            <rFont val="Tahoma"/>
            <family val="2"/>
          </rPr>
          <t>Indique el nombre del proceso al cual está asociada la meta</t>
        </r>
      </text>
    </comment>
    <comment ref="A13" authorId="0" shapeId="0" xr:uid="{00000000-0006-0000-0000-000006000000}">
      <text>
        <r>
          <rPr>
            <b/>
            <sz val="9"/>
            <color indexed="81"/>
            <rFont val="Tahoma"/>
            <family val="2"/>
          </rPr>
          <t>Incluya el número del objetivo estratégico, de acuerdo con lo adoptado en el Plan Estratégico Institucional</t>
        </r>
      </text>
    </comment>
    <comment ref="B13" authorId="0" shapeId="0" xr:uid="{00000000-0006-0000-0000-000007000000}">
      <text>
        <r>
          <rPr>
            <b/>
            <sz val="9"/>
            <color indexed="81"/>
            <rFont val="Tahoma"/>
            <family val="2"/>
          </rPr>
          <t>Incluya el objetivo estratégico, de acuerdo con lo adoptado en el Plan Estratégico Institucional, al cual se asocia la meta</t>
        </r>
      </text>
    </comment>
    <comment ref="D13" authorId="0" shapeId="0" xr:uid="{00000000-0006-0000-0000-000008000000}">
      <text>
        <r>
          <rPr>
            <b/>
            <sz val="9"/>
            <color indexed="81"/>
            <rFont val="Tahoma"/>
            <family val="2"/>
          </rPr>
          <t>Escriba el número de la meta, en orden consecutivo</t>
        </r>
      </text>
    </comment>
    <comment ref="E13" authorId="0" shapeId="0" xr:uid="{00000000-0006-0000-0000-000009000000}">
      <text>
        <r>
          <rPr>
            <b/>
            <sz val="9"/>
            <color indexed="81"/>
            <rFont val="Tahoma"/>
            <family val="2"/>
          </rPr>
          <t xml:space="preserve">Son el resultado aceptable que se espera alcanzar en un periodo de tiempo a través de la ejecución y/o cumplimiento de los entregables. 
Se debe redactar la meta iniciando con un verbo en infinitivo fuerte, seguido de una magnitud o cantidad, una unidad de medida que se encuentre en términos numéricos o porcentuales y finalmente el complemento.
verbo + magnitud + unidad de medida + complemento
</t>
        </r>
      </text>
    </comment>
    <comment ref="F13" authorId="0" shapeId="0" xr:uid="{00000000-0006-0000-0000-00000A000000}">
      <text>
        <r>
          <rPr>
            <b/>
            <sz val="9"/>
            <color indexed="81"/>
            <rFont val="Tahoma"/>
            <family val="2"/>
          </rPr>
          <t xml:space="preserve">Seleccione la opción que corresponda
</t>
        </r>
      </text>
    </comment>
    <comment ref="G13" authorId="0" shapeId="0" xr:uid="{00000000-0006-0000-0000-00000B000000}">
      <text>
        <r>
          <rPr>
            <b/>
            <sz val="9"/>
            <color indexed="81"/>
            <rFont val="Tahoma"/>
            <family val="2"/>
          </rPr>
          <t>Indique un nombre corto que refleje lo que pretende medir. 
Ej. Porcentaje de giros acumulados</t>
        </r>
      </text>
    </comment>
    <comment ref="H13" authorId="0" shapeId="0" xr:uid="{00000000-0006-0000-0000-00000C000000}">
      <text>
        <r>
          <rPr>
            <b/>
            <sz val="9"/>
            <color indexed="81"/>
            <rFont val="Tahoma"/>
            <family val="2"/>
          </rPr>
          <t>Indique la fórmula (relación entre variables) que permite medir el cumplimiento de la meta. Debe existir una coherencia lógica entre la magnitud y unidad de medida de la meta y las variables del indicador</t>
        </r>
      </text>
    </comment>
    <comment ref="I13" authorId="0" shapeId="0" xr:uid="{00000000-0006-0000-0000-00000D000000}">
      <text>
        <r>
          <rPr>
            <b/>
            <sz val="9"/>
            <color indexed="81"/>
            <rFont val="Tahoma"/>
            <family val="2"/>
          </rPr>
          <t>Valor inicial que se toma como referencia para comparar el avance de la meta. Es imporante indicar la magnitud, unidad de medida y la vigencia en la cual se obtuvo</t>
        </r>
      </text>
    </comment>
    <comment ref="J13" authorId="0" shapeId="0" xr:uid="{00000000-0006-0000-0000-00000E000000}">
      <text>
        <r>
          <rPr>
            <b/>
            <sz val="9"/>
            <color indexed="81"/>
            <rFont val="Tahoma"/>
            <family val="2"/>
          </rPr>
          <t>Indique el tipo de programación que corresponde: 
- Suma
- Constante
- Creciente
- Decreciente 
Este tipo depende de la forma en que se acumulan los resultados del indicador trimestralmente para la vigencia. Ver Manual PLE-PIN-M002</t>
        </r>
      </text>
    </comment>
    <comment ref="K13" authorId="0" shapeId="0" xr:uid="{00000000-0006-0000-0000-00000F000000}">
      <text>
        <r>
          <rPr>
            <b/>
            <sz val="9"/>
            <color indexed="81"/>
            <rFont val="Tahoma"/>
            <family val="2"/>
          </rPr>
          <t xml:space="preserve">Indique la forma en la que se expresa la magnitud de la meta. Ej. Porcentaje, actuaciones administrativas, informes, etc. </t>
        </r>
        <r>
          <rPr>
            <sz val="9"/>
            <color indexed="81"/>
            <rFont val="Tahoma"/>
            <family val="2"/>
          </rPr>
          <t xml:space="preserve">
</t>
        </r>
      </text>
    </comment>
    <comment ref="L13" authorId="0" shapeId="0" xr:uid="{00000000-0006-0000-0000-000010000000}">
      <text>
        <r>
          <rPr>
            <b/>
            <sz val="9"/>
            <color indexed="81"/>
            <rFont val="Tahoma"/>
            <family val="2"/>
          </rPr>
          <t xml:space="preserve">Indique la magnitud programada para el trimestre. </t>
        </r>
      </text>
    </comment>
    <comment ref="M13" authorId="0" shapeId="0" xr:uid="{00000000-0006-0000-0000-000011000000}">
      <text>
        <r>
          <rPr>
            <b/>
            <sz val="9"/>
            <color indexed="81"/>
            <rFont val="Tahoma"/>
            <family val="2"/>
          </rPr>
          <t xml:space="preserve">Indique la magnitud programada para el trimestre. </t>
        </r>
      </text>
    </comment>
    <comment ref="N13" authorId="0" shapeId="0" xr:uid="{00000000-0006-0000-0000-000012000000}">
      <text>
        <r>
          <rPr>
            <b/>
            <sz val="9"/>
            <color indexed="81"/>
            <rFont val="Tahoma"/>
            <family val="2"/>
          </rPr>
          <t xml:space="preserve">Indique la magnitud programada para el trimestre. </t>
        </r>
      </text>
    </comment>
    <comment ref="O13" authorId="0" shapeId="0" xr:uid="{00000000-0006-0000-0000-000013000000}">
      <text>
        <r>
          <rPr>
            <b/>
            <sz val="9"/>
            <color indexed="81"/>
            <rFont val="Tahoma"/>
            <family val="2"/>
          </rPr>
          <t xml:space="preserve">Indique la magnitud programada para el trimestre. </t>
        </r>
      </text>
    </comment>
    <comment ref="P13" authorId="0" shapeId="0" xr:uid="{00000000-0006-0000-0000-000014000000}">
      <text>
        <r>
          <rPr>
            <b/>
            <sz val="9"/>
            <color indexed="81"/>
            <rFont val="Tahoma"/>
            <family val="2"/>
          </rPr>
          <t>Indique la programación total de la vigencia. 
Debe ser coherente con la meta.</t>
        </r>
      </text>
    </comment>
    <comment ref="Q13" authorId="0" shapeId="0" xr:uid="{00000000-0006-0000-0000-000015000000}">
      <text>
        <r>
          <rPr>
            <b/>
            <sz val="9"/>
            <color indexed="81"/>
            <rFont val="Tahoma"/>
            <family val="2"/>
          </rPr>
          <t xml:space="preserve">Indique el tipo de indicador: 
- Eficancia 
- Eficiencia 
- Efectividad </t>
        </r>
      </text>
    </comment>
    <comment ref="R13" authorId="0" shapeId="0" xr:uid="{00000000-0006-0000-0000-000016000000}">
      <text>
        <r>
          <rPr>
            <b/>
            <sz val="9"/>
            <color indexed="81"/>
            <rFont val="Tahoma"/>
            <family val="2"/>
          </rPr>
          <t>Indique la evidencia a presentar del cumplimiento de la meta. Se debe redactar de forma concreta y coherente con la meta</t>
        </r>
      </text>
    </comment>
    <comment ref="S13" authorId="0" shapeId="0" xr:uid="{00000000-0006-0000-0000-000017000000}">
      <text>
        <r>
          <rPr>
            <b/>
            <sz val="9"/>
            <color indexed="81"/>
            <rFont val="Tahoma"/>
            <family val="2"/>
          </rPr>
          <t>Indique la herramienta o aplicativo donde reposa la información que da origen al entregable o en el que es posible contrastar o verificar la información de ser necesario.</t>
        </r>
      </text>
    </comment>
    <comment ref="T13" authorId="0" shapeId="0" xr:uid="{00000000-0006-0000-0000-000018000000}">
      <text>
        <r>
          <rPr>
            <b/>
            <sz val="9"/>
            <color indexed="81"/>
            <rFont val="Tahoma"/>
            <family val="2"/>
          </rPr>
          <t>Indique el área y grupo de trabajo (si se tiene), responsable de cumplir o ejecutar la meta</t>
        </r>
      </text>
    </comment>
    <comment ref="U13" authorId="0" shapeId="0" xr:uid="{00000000-0006-0000-0000-000019000000}">
      <text>
        <r>
          <rPr>
            <b/>
            <sz val="9"/>
            <color indexed="81"/>
            <rFont val="Tahoma"/>
            <family val="2"/>
          </rPr>
          <t>Indique el nombre de la dependencia responsable de reportar trimestralmente la meta a la OAP</t>
        </r>
      </text>
    </comment>
    <comment ref="V13" authorId="0" shapeId="0" xr:uid="{00000000-0006-0000-0000-00001A000000}">
      <text>
        <r>
          <rPr>
            <b/>
            <sz val="9"/>
            <color indexed="81"/>
            <rFont val="Tahoma"/>
            <family val="2"/>
          </rPr>
          <t>Indique la magnitud programada</t>
        </r>
      </text>
    </comment>
    <comment ref="W13" authorId="0" shapeId="0" xr:uid="{00000000-0006-0000-0000-00001B000000}">
      <text>
        <r>
          <rPr>
            <b/>
            <sz val="9"/>
            <color indexed="81"/>
            <rFont val="Tahoma"/>
            <family val="2"/>
          </rPr>
          <t>Indique la magnitud ejecutada. Corresponde al resultado de medir el indicador de la meta</t>
        </r>
      </text>
    </comment>
    <comment ref="X13" authorId="0" shapeId="0" xr:uid="{00000000-0006-0000-0000-00001C000000}">
      <text>
        <r>
          <rPr>
            <b/>
            <sz val="9"/>
            <color indexed="81"/>
            <rFont val="Tahoma"/>
            <family val="2"/>
          </rPr>
          <t>Es el resultado porcentual de dividir lo ejecutado vs. lo programado. En caso de sobre ejecución, el resultado máximo es el 100%</t>
        </r>
      </text>
    </comment>
    <comment ref="Y13" authorId="0" shapeId="0" xr:uid="{00000000-0006-0000-0000-00001D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Z13" authorId="0" shapeId="0" xr:uid="{00000000-0006-0000-0000-00001E000000}">
      <text>
        <r>
          <rPr>
            <b/>
            <sz val="9"/>
            <color indexed="81"/>
            <rFont val="Tahoma"/>
            <family val="2"/>
          </rPr>
          <t xml:space="preserve">Indicar el nombre concreto de la evidencia aportada. </t>
        </r>
      </text>
    </comment>
    <comment ref="AA13" authorId="0" shapeId="0" xr:uid="{00000000-0006-0000-0000-00001F000000}">
      <text>
        <r>
          <rPr>
            <b/>
            <sz val="9"/>
            <color indexed="81"/>
            <rFont val="Tahoma"/>
            <family val="2"/>
          </rPr>
          <t>Indique la magnitud programada</t>
        </r>
      </text>
    </comment>
    <comment ref="AB13" authorId="0" shapeId="0" xr:uid="{00000000-0006-0000-0000-000020000000}">
      <text>
        <r>
          <rPr>
            <b/>
            <sz val="9"/>
            <color indexed="81"/>
            <rFont val="Tahoma"/>
            <family val="2"/>
          </rPr>
          <t>Indique la magnitud ejecutada. Corresponde al resultado de medir el indicador de la meta</t>
        </r>
      </text>
    </comment>
    <comment ref="AC13" authorId="0" shapeId="0" xr:uid="{00000000-0006-0000-0000-000021000000}">
      <text>
        <r>
          <rPr>
            <b/>
            <sz val="9"/>
            <color indexed="81"/>
            <rFont val="Tahoma"/>
            <family val="2"/>
          </rPr>
          <t>Es el resultado porcentual de dividir lo ejecutado vs. lo programado. En caso de sobre ejecución, el resultado máximo es el 100%</t>
        </r>
      </text>
    </comment>
    <comment ref="AD13" authorId="0" shapeId="0" xr:uid="{00000000-0006-0000-0000-000022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E13" authorId="0" shapeId="0" xr:uid="{00000000-0006-0000-0000-000023000000}">
      <text>
        <r>
          <rPr>
            <b/>
            <sz val="9"/>
            <color indexed="81"/>
            <rFont val="Tahoma"/>
            <family val="2"/>
          </rPr>
          <t xml:space="preserve">Indicar el nombre concreto de la evidencia aportada. </t>
        </r>
      </text>
    </comment>
    <comment ref="AF13" authorId="0" shapeId="0" xr:uid="{00000000-0006-0000-0000-000024000000}">
      <text>
        <r>
          <rPr>
            <b/>
            <sz val="9"/>
            <color indexed="81"/>
            <rFont val="Tahoma"/>
            <family val="2"/>
          </rPr>
          <t>Indique la magnitud programada</t>
        </r>
      </text>
    </comment>
    <comment ref="AG13" authorId="0" shapeId="0" xr:uid="{00000000-0006-0000-0000-000025000000}">
      <text>
        <r>
          <rPr>
            <b/>
            <sz val="9"/>
            <color indexed="81"/>
            <rFont val="Tahoma"/>
            <family val="2"/>
          </rPr>
          <t>Indique la magnitud ejecutada. Corresponde al resultado de medir el indicador de la meta</t>
        </r>
      </text>
    </comment>
    <comment ref="AH13" authorId="0" shapeId="0" xr:uid="{00000000-0006-0000-0000-000026000000}">
      <text>
        <r>
          <rPr>
            <b/>
            <sz val="9"/>
            <color indexed="81"/>
            <rFont val="Tahoma"/>
            <family val="2"/>
          </rPr>
          <t>Es el resultado porcentual de dividir lo ejecutado vs. lo programado. En caso de sobre ejecución, el resultado máximo es el 100%</t>
        </r>
      </text>
    </comment>
    <comment ref="AI13" authorId="0" shapeId="0" xr:uid="{00000000-0006-0000-0000-000027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J13" authorId="0" shapeId="0" xr:uid="{00000000-0006-0000-0000-000028000000}">
      <text>
        <r>
          <rPr>
            <b/>
            <sz val="9"/>
            <color indexed="81"/>
            <rFont val="Tahoma"/>
            <family val="2"/>
          </rPr>
          <t xml:space="preserve">Indicar el nombre concreto de la evidencia aportada. </t>
        </r>
      </text>
    </comment>
    <comment ref="AK13" authorId="0" shapeId="0" xr:uid="{00000000-0006-0000-0000-000029000000}">
      <text>
        <r>
          <rPr>
            <b/>
            <sz val="9"/>
            <color indexed="81"/>
            <rFont val="Tahoma"/>
            <family val="2"/>
          </rPr>
          <t>Indique la magnitud programada</t>
        </r>
      </text>
    </comment>
    <comment ref="AL13" authorId="0" shapeId="0" xr:uid="{00000000-0006-0000-0000-00002A000000}">
      <text>
        <r>
          <rPr>
            <b/>
            <sz val="9"/>
            <color indexed="81"/>
            <rFont val="Tahoma"/>
            <family val="2"/>
          </rPr>
          <t>Indique la magnitud ejecutada. Corresponde al resultado de medir el indicador de la meta</t>
        </r>
      </text>
    </comment>
    <comment ref="AM13" authorId="0" shapeId="0" xr:uid="{00000000-0006-0000-0000-00002B000000}">
      <text>
        <r>
          <rPr>
            <b/>
            <sz val="9"/>
            <color indexed="81"/>
            <rFont val="Tahoma"/>
            <family val="2"/>
          </rPr>
          <t>Es el resultado porcentual de dividir lo ejecutado vs. lo programado. En caso de sobre ejecución, el resultado máximo es el 100%</t>
        </r>
      </text>
    </comment>
    <comment ref="AN13" authorId="0" shapeId="0" xr:uid="{00000000-0006-0000-0000-00002C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O13" authorId="0" shapeId="0" xr:uid="{00000000-0006-0000-0000-00002D000000}">
      <text>
        <r>
          <rPr>
            <b/>
            <sz val="9"/>
            <color indexed="81"/>
            <rFont val="Tahoma"/>
            <family val="2"/>
          </rPr>
          <t xml:space="preserve">Indicar el nombre concreto de la evidencia aportada. </t>
        </r>
      </text>
    </comment>
    <comment ref="AP13" authorId="0" shapeId="0" xr:uid="{00000000-0006-0000-0000-00002E000000}">
      <text>
        <r>
          <rPr>
            <b/>
            <sz val="9"/>
            <color indexed="81"/>
            <rFont val="Tahoma"/>
            <family val="2"/>
          </rPr>
          <t>Indique la magnitud total programada para la vigencia</t>
        </r>
      </text>
    </comment>
    <comment ref="AQ13" authorId="0" shapeId="0" xr:uid="{00000000-0006-0000-0000-00002F000000}">
      <text>
        <r>
          <rPr>
            <b/>
            <sz val="9"/>
            <color indexed="81"/>
            <rFont val="Tahoma"/>
            <family val="2"/>
          </rPr>
          <t xml:space="preserve">Indique la magnitud ejecutada acumulada para la vigencia </t>
        </r>
      </text>
    </comment>
    <comment ref="AR13" authorId="0" shapeId="0" xr:uid="{00000000-0006-0000-0000-000030000000}">
      <text>
        <r>
          <rPr>
            <b/>
            <sz val="9"/>
            <color indexed="81"/>
            <rFont val="Tahoma"/>
            <family val="2"/>
          </rPr>
          <t>Es el resultado porcentual de dividir lo ejecutado vs. lo programado. En caso de sobre ejecución, el resultado máximo es el 100%</t>
        </r>
      </text>
    </comment>
    <comment ref="AS13" authorId="0" shapeId="0" xr:uid="{00000000-0006-0000-0000-000031000000}">
      <text>
        <r>
          <rPr>
            <b/>
            <sz val="9"/>
            <color indexed="81"/>
            <rFont val="Tahoma"/>
            <family val="2"/>
          </rPr>
          <t>Es la descripción detallada de los avances y logros obtenidos con la ejecución de la meta acumulados para la vigencia</t>
        </r>
      </text>
    </comment>
    <comment ref="E30" authorId="0" shapeId="0" xr:uid="{00000000-0006-0000-0000-000032000000}">
      <text>
        <r>
          <rPr>
            <b/>
            <sz val="9"/>
            <color indexed="81"/>
            <rFont val="Tahoma"/>
            <family val="2"/>
          </rPr>
          <t>Promedio obtenido para el periodo x 80%</t>
        </r>
      </text>
    </comment>
    <comment ref="E38" authorId="0" shapeId="0" xr:uid="{00000000-0006-0000-0000-000033000000}">
      <text>
        <r>
          <rPr>
            <b/>
            <sz val="9"/>
            <color indexed="81"/>
            <rFont val="Tahoma"/>
            <family val="2"/>
          </rPr>
          <t>Promedio obtenido en las metas transversales para el periodo x 20%</t>
        </r>
      </text>
    </comment>
    <comment ref="E39" authorId="0" shapeId="0" xr:uid="{00000000-0006-0000-0000-000034000000}">
      <text>
        <r>
          <rPr>
            <b/>
            <sz val="9"/>
            <color indexed="81"/>
            <rFont val="Tahoma"/>
            <family val="2"/>
          </rPr>
          <t>Sumatoria del total de metas técnicas y metas transversales</t>
        </r>
      </text>
    </comment>
  </commentList>
</comments>
</file>

<file path=xl/sharedStrings.xml><?xml version="1.0" encoding="utf-8"?>
<sst xmlns="http://schemas.openxmlformats.org/spreadsheetml/2006/main" count="643" uniqueCount="303">
  <si>
    <r>
      <rPr>
        <b/>
        <sz val="11"/>
        <color theme="1"/>
        <rFont val="Calibri Light"/>
        <family val="2"/>
        <scheme val="major"/>
      </rPr>
      <t xml:space="preserve">Código Formato: </t>
    </r>
    <r>
      <rPr>
        <sz val="11"/>
        <color theme="1"/>
        <rFont val="Calibri Light"/>
        <family val="2"/>
        <scheme val="major"/>
      </rPr>
      <t xml:space="preserve">PLE-PIN-F018
</t>
    </r>
    <r>
      <rPr>
        <b/>
        <sz val="11"/>
        <color theme="1"/>
        <rFont val="Calibri Light"/>
        <family val="2"/>
        <scheme val="major"/>
      </rPr>
      <t xml:space="preserve">Versión: </t>
    </r>
    <r>
      <rPr>
        <sz val="11"/>
        <color theme="1"/>
        <rFont val="Calibri Light"/>
        <family val="2"/>
        <scheme val="major"/>
      </rPr>
      <t xml:space="preserve">6
</t>
    </r>
    <r>
      <rPr>
        <b/>
        <sz val="11"/>
        <color theme="1"/>
        <rFont val="Calibri Light"/>
        <family val="2"/>
        <scheme val="major"/>
      </rPr>
      <t xml:space="preserve">Vigencia desde: </t>
    </r>
    <r>
      <rPr>
        <sz val="11"/>
        <color theme="1"/>
        <rFont val="Calibri Light"/>
        <family val="2"/>
        <scheme val="major"/>
      </rPr>
      <t xml:space="preserve">23 de enero de 2023
</t>
    </r>
    <r>
      <rPr>
        <b/>
        <sz val="11"/>
        <color theme="1"/>
        <rFont val="Calibri Light"/>
        <family val="2"/>
        <scheme val="major"/>
      </rPr>
      <t xml:space="preserve">Caso HOLA: </t>
    </r>
    <r>
      <rPr>
        <sz val="11"/>
        <color theme="1"/>
        <rFont val="Calibri Light"/>
        <family val="2"/>
        <scheme val="major"/>
      </rPr>
      <t>291736</t>
    </r>
  </si>
  <si>
    <t>VIGENCIA DE LA PLANEACIÓN 2024</t>
  </si>
  <si>
    <t>CONTROL DE CAMBIOS</t>
  </si>
  <si>
    <t>VERSIÓN</t>
  </si>
  <si>
    <t>FECHA</t>
  </si>
  <si>
    <t>DESCRIPCIÓN DE LA MODIFICACIÓN</t>
  </si>
  <si>
    <t>30 de enero de 2024</t>
  </si>
  <si>
    <r>
      <rPr>
        <sz val="11"/>
        <color rgb="FF000000"/>
        <rFont val="Calibri Light"/>
        <family val="2"/>
        <scheme val="major"/>
      </rPr>
      <t xml:space="preserve">Publicación del plan de gestión aprobado. Caso HOLA: </t>
    </r>
    <r>
      <rPr>
        <b/>
        <sz val="11"/>
        <color rgb="FF000000"/>
        <rFont val="Calibri Light"/>
        <family val="2"/>
        <scheme val="major"/>
      </rPr>
      <t>14537</t>
    </r>
  </si>
  <si>
    <t>PLAN ESTRATÉGICO INSTITUCIONAL</t>
  </si>
  <si>
    <t>PROCESO</t>
  </si>
  <si>
    <t>META</t>
  </si>
  <si>
    <t>INDICADOR</t>
  </si>
  <si>
    <t>RESULTADO</t>
  </si>
  <si>
    <t>I TRIMESTRE</t>
  </si>
  <si>
    <t>II TRIMESTRE</t>
  </si>
  <si>
    <t>III TRIMESTRE</t>
  </si>
  <si>
    <t>IV TRIMESTRE</t>
  </si>
  <si>
    <t>SEGUIMIENTO ACUMULADO PLAN GESTIÓN</t>
  </si>
  <si>
    <t>No OE</t>
  </si>
  <si>
    <t>OBJETIVO ESTRATÉGICO</t>
  </si>
  <si>
    <t xml:space="preserve">No. Meta </t>
  </si>
  <si>
    <t>META PLAN DE GESTIÓN VIGENCIA</t>
  </si>
  <si>
    <t>TIPO DE META</t>
  </si>
  <si>
    <t>NOMBRE DEL INDICADOR</t>
  </si>
  <si>
    <t>FÓRMULA DEL INDICADOR</t>
  </si>
  <si>
    <t>LÍNEA BASE</t>
  </si>
  <si>
    <t>TIPO DE PROGRAMACIÓN</t>
  </si>
  <si>
    <t>UNIDAD DE MEDIDA</t>
  </si>
  <si>
    <t>I TRI</t>
  </si>
  <si>
    <t>II TRI</t>
  </si>
  <si>
    <t>III TRI</t>
  </si>
  <si>
    <t>IV TRI</t>
  </si>
  <si>
    <t>TOTAL PROGRAMACIÓN VIGENCIA</t>
  </si>
  <si>
    <t>TIPO DE INDICADOR</t>
  </si>
  <si>
    <t>ENTREGABLE</t>
  </si>
  <si>
    <t>FUENTE DE INFORMACIÓN</t>
  </si>
  <si>
    <t>RESPONSABLES DE LA META</t>
  </si>
  <si>
    <t>DEPENDENCIA RESPONSABLE DEL REPORTE DE LA META</t>
  </si>
  <si>
    <t>PROGRAMADO</t>
  </si>
  <si>
    <t>EJECUTADO</t>
  </si>
  <si>
    <t>RESULTADO DE LA MEDICIÓN</t>
  </si>
  <si>
    <t>ANÁLISIS DE AVANCE</t>
  </si>
  <si>
    <t xml:space="preserve">EVIDENCIA </t>
  </si>
  <si>
    <t>Realizar acciones enfocadas al fortalecimiento de la gobernabilidad democrática local</t>
  </si>
  <si>
    <t>Gestión Pública Territorial Local</t>
  </si>
  <si>
    <t>1</t>
  </si>
  <si>
    <t>Alcanzar en un 75% el avance de las metas del Plan de Desarrollo Local acumuladas al 30 de septiembre de 2024 (metas entregadas)</t>
  </si>
  <si>
    <t>Retadora (mejora)</t>
  </si>
  <si>
    <t>Avance cumplimiento metas Plan de Desarrollo Local (metas entregadas)</t>
  </si>
  <si>
    <t>% de avance de metas del Plan de Desarrollo Local acumulado al 30 de septiembre de 2024</t>
  </si>
  <si>
    <t>Resultados a 31 de diciembre de 2023</t>
  </si>
  <si>
    <t>Creciente</t>
  </si>
  <si>
    <t>Porcentaje</t>
  </si>
  <si>
    <t>Efectividad</t>
  </si>
  <si>
    <t>Reporte trimestral de avance del Plan de Desarrollo Local - PDL</t>
  </si>
  <si>
    <t>MUSI</t>
  </si>
  <si>
    <t>Alcaldía Local - Área de Gestión del Desarrollo, Adminsitrativa y Financiera</t>
  </si>
  <si>
    <t>Dirección para la Gestión del Desarrollo Local</t>
  </si>
  <si>
    <t xml:space="preserve">No programada </t>
  </si>
  <si>
    <t>No programada para el primer trimestre. 
No se realiza reporte dado que se depende de la información de la matriz unificada a la inversión la cual es publicada por la Secretaria de Planeacion y al corte 11 de abril no se encuentra oficialmente en la pagina.</t>
  </si>
  <si>
    <t>Gestión Corporativa Institucional</t>
  </si>
  <si>
    <t>2</t>
  </si>
  <si>
    <t>Girar mínimo el 65% del presupuesto comprometido constituido como obligaciones por pagar de la vigencia 2023</t>
  </si>
  <si>
    <t>Porcentaje de giros acumulados de obligaciones por pagar de la vigencia 2023</t>
  </si>
  <si>
    <t>(Giros acumulados/Presupuesto comprometido constituido como obligaciones por pagar de la vigencia 2023)*100</t>
  </si>
  <si>
    <t>Eficacia</t>
  </si>
  <si>
    <t>Reporte seguimiento mensual consolidado</t>
  </si>
  <si>
    <t>BOGDATA</t>
  </si>
  <si>
    <t>3</t>
  </si>
  <si>
    <t>Girar mínimo el 63% del presupuesto comprometido constituido como obligaciones por pagar de la vigencia 2022 y anteriores</t>
  </si>
  <si>
    <t>Porcentaje de giros acumulados de obligaciones por pagar de la vigencia 2022 y anteriores</t>
  </si>
  <si>
    <t>(Giros acumulados/Presupuesto comprometido constituido como obligaciones por pagar de la vigencia 2022 y anteriores)*100</t>
  </si>
  <si>
    <t>4</t>
  </si>
  <si>
    <t>Comprometer mínimo el 30% al 30 de junio y el 96% al 31 de diciembre del presupuesto de inversión directa de la vigencia 2024</t>
  </si>
  <si>
    <t>Porcentaje de compromiso del presupuesto de inversión directa de la vigencia 2024</t>
  </si>
  <si>
    <t>(Valor de RP de inversión directa de la vigencia  / Valor total del presupuesto de inversión directa de la Vigencia)*100</t>
  </si>
  <si>
    <t>5</t>
  </si>
  <si>
    <t>Girar mínimo el 52% del presupuesto total  disponible de inversión directa de la vigencia</t>
  </si>
  <si>
    <t>Porcentaje de giros acumulados de inversión directa de la vigencia</t>
  </si>
  <si>
    <t>(Giros acumulados de inversión directa/Presupuesto disponible de inversión directa de la vigencia)*100</t>
  </si>
  <si>
    <t>6</t>
  </si>
  <si>
    <t>Registrar en el sistema SIPSE Local, el 100% de los contratos publicados en la plataforma SECOP II de la vigencia. (Con excepción de comodatos, procesos de contratos de corredor de seguros, convenios interadministrativos, procesos de contratación por Tienda Virtual)</t>
  </si>
  <si>
    <t>Gestión</t>
  </si>
  <si>
    <t>Porcentaje de contratos registrados en SIPSE Local</t>
  </si>
  <si>
    <t>(Número de contratos registrados en SIPSE Local /Número de contratos publicados en la plataforma SECOP II)*100%
Nota: No se tendrán en cuenta los procesos registrados en SIPSE susceptibles a cambio de base de datos y que no se puedan registrar y una vez se cuente con la debida justificación tramitada por el FDL</t>
  </si>
  <si>
    <t>Constante</t>
  </si>
  <si>
    <t>Reporte de seguimiento  consolidado</t>
  </si>
  <si>
    <t>SIPSE LOCAL y SECOP</t>
  </si>
  <si>
    <t>I TRIMESTRE - REPORTE PLAN DE GESTIÓN ALCALDÍAS LOCALES</t>
  </si>
  <si>
    <t>7</t>
  </si>
  <si>
    <t>Lograr que el 100% de los contratos registrados en SIPSE-Local se encuentren, dentro del sistema, en estado “ejecución”</t>
  </si>
  <si>
    <t>Porcentaje de contratos en estado ejecución registrados en SIPSE Local</t>
  </si>
  <si>
    <t>(Número de contratos registrados en SIPSE Local en estado ejecución /Número total de contratos registrados en SECOP en estado En ejecucion o Firmado)*100%
Nota: No se tendrán en cuenta los procesos registrados en SIPSE susceptibles a cambio de base de datos y que no se puedan registrar y una vez se cuente con la debida justificación tramitada por el FDL</t>
  </si>
  <si>
    <t>SIPSE LOCAL</t>
  </si>
  <si>
    <t>8</t>
  </si>
  <si>
    <t>Registrar y actualizar al 90% la información en el Módulo de proyectos de SIPSE LOCAL de proyectos de inversión de la vigencia 2024</t>
  </si>
  <si>
    <t>Porcentaje de proyectos de inversión con información de resultados actualizada en SIPSE Local</t>
  </si>
  <si>
    <t>(Número de Proyectos de inversión con información de seguimiento actualizada en SIPSE Local / Número de Proyectos de inversión registrados en SIPSE LOCAL (SEGPLAN))*90%</t>
  </si>
  <si>
    <t>Reporte de seguimiento
consolidado</t>
  </si>
  <si>
    <t>9</t>
  </si>
  <si>
    <t>Registrar  al 100% la información en el Módulo de proyectos de SIPSE LOCAL de proyectos de inversión del nuevo plan de desarrollo local de la vigencia 2025 - 2028</t>
  </si>
  <si>
    <t>(Numero Proyectos de inversión registrados en SIPSE Local / Numero de Proyectos de inversión aprobados en SEGPLAN)*100%</t>
  </si>
  <si>
    <t>No programada para el primer trimestre</t>
  </si>
  <si>
    <t>Inspección, Vigilancia y Control</t>
  </si>
  <si>
    <t>10</t>
  </si>
  <si>
    <t>Realizar 17.280 impulsos procesales (avocar, rechazar, enviar al competente y todo lo que derive del desarrollo de la actuación) sobre las actuaciones de policía que se encuentran a cargo de las inspecciones de policía</t>
  </si>
  <si>
    <t>Expedientes a cargo de las inspecciones de policía impulsados</t>
  </si>
  <si>
    <t>Número de expedientes a cargo de las inspecciones de policía impulsados</t>
  </si>
  <si>
    <t>Suma</t>
  </si>
  <si>
    <t>Expedientes de actuaciones de policía</t>
  </si>
  <si>
    <t>Reporte de seguimiento de impulsos procesales</t>
  </si>
  <si>
    <t>Aplicativo ARCO</t>
  </si>
  <si>
    <t>Alcaldía Local - Área de Gestión Policiva</t>
  </si>
  <si>
    <t>Dirección para la Gestión Policiva</t>
  </si>
  <si>
    <t>La alcaldía local realizó 7596 impulsos procesales sobre las actuaciones de policía que se encuentran a cargo de las inspecciones de policía con un porcentaje de cumplimiento del 100%</t>
  </si>
  <si>
    <t>I trimestre IVC - Localidades</t>
  </si>
  <si>
    <t>11</t>
  </si>
  <si>
    <t>Proferir 4.320 fallos de fondo en primera instancia sobre las actuaciones de policía que se encuentran a cargo de las inspecciones de policía</t>
  </si>
  <si>
    <t>Fallos de fondo en primera instancia proferidos</t>
  </si>
  <si>
    <t>Número de Fallos de fondo en primera instancia proferidos</t>
  </si>
  <si>
    <t>Fallos de fondo</t>
  </si>
  <si>
    <t>Reporte de seguimiento de fallos de fondo de actuaciones de policía</t>
  </si>
  <si>
    <t>La alcaldía local realizó 2334 fallos en primera instancia sobre las actuaciones de policía se encuentran a cargo de las inspecciones de policíacon un porcentaje de cumplimiento del 100%.</t>
  </si>
  <si>
    <t>12</t>
  </si>
  <si>
    <t>Terminar (archivar) 33 actuaciones administrativas activas</t>
  </si>
  <si>
    <t>Actuaciones Administrativas terminadas (archivadas)</t>
  </si>
  <si>
    <t>Número de Actuaciones Administrativas terminadas (archivadas)</t>
  </si>
  <si>
    <t>Actuaciones administrativas terminadas</t>
  </si>
  <si>
    <t>Reporte de seguimiento de actuaciones administrativas terminadas por vía gubernativa</t>
  </si>
  <si>
    <t>Aplicativo Si Actúa I</t>
  </si>
  <si>
    <t>13</t>
  </si>
  <si>
    <t>Terminar 26 actuaciones administrativas en primera instancia</t>
  </si>
  <si>
    <t>Actuaciones Administrativas terminadas hasta la primera instancia</t>
  </si>
  <si>
    <t>Número de Actuaciones Administrativas terminadas hasta la primera instancia</t>
  </si>
  <si>
    <t>Actuaciones administrativas terminadas por vía gubernativa</t>
  </si>
  <si>
    <t>La alcaldía local realizó 5 actuaciones administrativas terminadas hasta la primera instancia.</t>
  </si>
  <si>
    <t>14</t>
  </si>
  <si>
    <t>Realizar 61 operativos de inspección, vigilancia y control en materia de integridad del espacio público</t>
  </si>
  <si>
    <t>Acciones de control u operativos en materia de  integridad del espacio publico</t>
  </si>
  <si>
    <t>Número de acciones de control u operativos en materia de  integridad del espacio publico</t>
  </si>
  <si>
    <t>Acciones de control u operativos</t>
  </si>
  <si>
    <t>Formatos de evidencia de reunión diligenciados de los operativos realizados en materia de integridad del espacio público</t>
  </si>
  <si>
    <t>Registros de operativos Alcaldía Local</t>
  </si>
  <si>
    <t>Actas de Operativo</t>
  </si>
  <si>
    <t>15</t>
  </si>
  <si>
    <t>Realizar 90 operativos de inspección, vigilancia y control en materia de actividad económica</t>
  </si>
  <si>
    <t>Acciones de control u operativos en materia de actividad económica realizadas</t>
  </si>
  <si>
    <t>Número de acciones de control u operativos en materia de actividad económica realizadas</t>
  </si>
  <si>
    <t>Formatos de evidencia de reunión diligenciados de los operativos realizados en materia de actividad económica</t>
  </si>
  <si>
    <t>16</t>
  </si>
  <si>
    <t>Realizar 58 operativos de inspección, vigilancia y control en materia de actividad ambiental</t>
  </si>
  <si>
    <t>Acciones de control u operativos en materia de actividad ambiental realizadas</t>
  </si>
  <si>
    <t>Número de acciones de control u operativos en materia de actividad ambiental realizadas</t>
  </si>
  <si>
    <t>Formatos de evidencia de reunión diligenciados de los operativos realizados en materia de actividad ambiental</t>
  </si>
  <si>
    <t>Se desarrollarón ocho 8 operativos de IVC en el marco del cumplimiento del decreto 014 del 2023, cambuches, establecimientos comerciales y puntos criticos de residuos solidos duarante el 1 er trismestre del 2024.</t>
  </si>
  <si>
    <t>Total metas técnicas (80%)</t>
  </si>
  <si>
    <t>Fortalecer la gestión institucional aumentando las capacidades de la entidad para la planeación, seguimiento y ejecución de sus metas y recursos, y la gestión del talento humano.</t>
  </si>
  <si>
    <t>Planeación Institucional</t>
  </si>
  <si>
    <t>MT1</t>
  </si>
  <si>
    <t>Obtener una ponderación semestral de 80% en la implementación del sistema de gestión ambiental en la alcaldía local, de acuerdo a la herramienta de medición construida por la OAP</t>
  </si>
  <si>
    <t>Sostenibilidad del sistema de gestión</t>
  </si>
  <si>
    <t>Criterios ambientales</t>
  </si>
  <si>
    <t>No. de criterios ambientales cumplidos / No. de criterios ambientales establecidos en la herramienta de medición) X 100</t>
  </si>
  <si>
    <t>80% meta 2023</t>
  </si>
  <si>
    <t xml:space="preserve">Constante </t>
  </si>
  <si>
    <t>Porcentaje de buenas prácticas ambientales implementadas</t>
  </si>
  <si>
    <t>No programada</t>
  </si>
  <si>
    <t xml:space="preserve">Eficacia </t>
  </si>
  <si>
    <t>Reporte de resultados de medición de los criterios ambientales</t>
  </si>
  <si>
    <t>Herramienta Oficina Asesora de Planeación</t>
  </si>
  <si>
    <t>Alcaldía local</t>
  </si>
  <si>
    <t>Oficina Asesora de Planeación Institucional - Equipo de gestión ambiental</t>
  </si>
  <si>
    <t>MT2</t>
  </si>
  <si>
    <t>Mantener el 100% de las acciones de mejora asignadas al proceso/Alcaldía con relación a planes de mejoramiento interno documentadas y vigentes</t>
  </si>
  <si>
    <t>Porcentaje de acciones de mejora documentadas y vigentes</t>
  </si>
  <si>
    <t>1 - (No. De acciones vencidas del plan de mejoramiento  / No  de acciones a gestionar bajo responsabilidad del proceso) X 100</t>
  </si>
  <si>
    <t>100% meta 2023</t>
  </si>
  <si>
    <t>Porcentaje de planes de mejora sin vencimientos</t>
  </si>
  <si>
    <t>Reporte de acciones de mejora sin vencimiento</t>
  </si>
  <si>
    <t>MIMEC - SIG</t>
  </si>
  <si>
    <t>Oficina Asesora de Planeación Institucional - Equipo de planeación institucional y sectorial</t>
  </si>
  <si>
    <t xml:space="preserve">Comunicación Estratégica </t>
  </si>
  <si>
    <t>MT3</t>
  </si>
  <si>
    <t>Mantener el 100% de la información de la página Web actualizada, de acuerdo a lo establecido en la Resolución 1519 de 2020 de MINTIC</t>
  </si>
  <si>
    <t>Porcentaje de cumplimiento en la publicación de información</t>
  </si>
  <si>
    <t>(No. de requisitos de la Resolución 1519 de 2020 de MINTIC de publicación de la información en la página web cumplidos / No total de requisitos de la Resolución 1519 de 2020 de MINTIC de publicación de la información) X 100</t>
  </si>
  <si>
    <t>Porcentaje de requisitos cumplidos</t>
  </si>
  <si>
    <t>Reporte de actualización de la información en la página web de la alcaldía local</t>
  </si>
  <si>
    <t>Página Web Alcaldía Local</t>
  </si>
  <si>
    <t>Oficina Asesora de Comunicaciones</t>
  </si>
  <si>
    <t>MT4</t>
  </si>
  <si>
    <t>Participar del 100% de las capacitaciones que se realicen por parte de la Oficina Asesora de Planeación relacionadas con el Modelo Integrado de Planeación y Gestión</t>
  </si>
  <si>
    <t>Porcentaje de partipación en capacitaciones</t>
  </si>
  <si>
    <t>(Número de capacitaciones en las que se participó la alcaldía local / Número de capacitaciones convocadas) *100</t>
  </si>
  <si>
    <t>Registro de asistencia y presentación realizada</t>
  </si>
  <si>
    <t>MT5</t>
  </si>
  <si>
    <t xml:space="preserve">Realizar dos jornadas de capacitación o entrenamiento por parte de los promotores de mejora sobre el sistema de gestión y/o los procesos, dirigidas al personal de planta y contratistas para el fortalecimiento del Modelo Integrado de Planeación y Gestión. </t>
  </si>
  <si>
    <t>Jornadas de capacitación sobre el sistema de gestión realizadas</t>
  </si>
  <si>
    <t xml:space="preserve">Número de jornadas de capacitación sobre el sistema de gestión realizadas </t>
  </si>
  <si>
    <t>N/A</t>
  </si>
  <si>
    <t>Líder del proceso</t>
  </si>
  <si>
    <t>Brindar atención oportuna y de calidad a los diferentes sectores poblacionales, generando relaciones de confianza y respeto por la diferencia.</t>
  </si>
  <si>
    <t>Servicio a la Ciudadanía</t>
  </si>
  <si>
    <t>MT6</t>
  </si>
  <si>
    <t>Dar respuesta al 100% de los requerimientos ciudadanos asignados a la Alcaldía Local con corte a 31 de diciembre de 2023 tipificadas y registradas como Derechos de Petición en el aplicativo Bogotá te Escucha y gestor documental ORFEO.</t>
  </si>
  <si>
    <t>Porcentaje de requerimientos ciudadanos con respuesta definitiva</t>
  </si>
  <si>
    <t>(No. de respuestas efectuadas / No. requerimientos instaurados antes del 31 de diciembre 2023 pendientes de gestionar) X 100</t>
  </si>
  <si>
    <t>Peticiones pendientes por gestionar al 31 de diciembre de  2023</t>
  </si>
  <si>
    <t>Porcentaje de requerimientos ciudadanos gestionados con respuesta definitiva</t>
  </si>
  <si>
    <t>Reporte de peticiones ciudadanas gestionadas  (con respuesta definitiva o traslado por competencia)</t>
  </si>
  <si>
    <t xml:space="preserve">Reporte Sistema Distrital de Gestión de Peticiones Ciudadanas - Bogotá te  Escucha </t>
  </si>
  <si>
    <t>Alcaldía Local</t>
  </si>
  <si>
    <t>Subsecretaria de Gestión Institucional - Proceso Servicio de Atención a la Ciudadanía</t>
  </si>
  <si>
    <t>MT7</t>
  </si>
  <si>
    <t xml:space="preserve">
Gestionar oportunamente el 100% de los requerimientos  que se tipifiquen como derecho de petición ciudadano en los aplicativos Bogotá Te Escucha y  ORFEO, que  sean asignados a la Alcaldía Local durante la vigencia 2024.
</t>
  </si>
  <si>
    <t>Porcentaje de requerimientos ciudadanos  gestionados dentro del término de ley.</t>
  </si>
  <si>
    <t>(No. de peticiones gestionadas en los términos de ley / No. Requerimientos recibidos en la vigencia 2024 que deben tener respuesta) X 100</t>
  </si>
  <si>
    <t>Porcentaje de requerimientos ciudadanos gestionados</t>
  </si>
  <si>
    <t>Eficiencia</t>
  </si>
  <si>
    <t>Reporte de peticiones ciudadanas gestionadas (con respuesta definitiva o traslado por competencia)</t>
  </si>
  <si>
    <t>Total metas transversales (20%)</t>
  </si>
  <si>
    <t xml:space="preserve">Total plan de gestión </t>
  </si>
  <si>
    <t>Se giraron $5.913.004.241 del presupuesto comprometido constituido como obligaciones por pagar de la vigencia 2023, que equivale al 24,89%. 
Considerando que a la fecha de corte, la ejecución de compromisos en general se encuentra en el 74,13% de la apropiación disponible, se podría presentar una disminución en el valor ejecutado del indicador para el próximo reporte, en caso de que hayan CRP pendientes de ser expedidos.
Dado que estas obligaciones se generan por contratos firmados en 2023 la ejecucion de los mismos y sus pagos contribuye al logro de esta meta.</t>
  </si>
  <si>
    <t xml:space="preserve">Se realizó el giro de $3.974.516.422 del presupuesto comprometido constituido como obligaciones por pagar de la vigencia 2022 y anteriores.
El FDL dentro de sus actividades ha depurado obligaciones de vigencias anteriores, entre ellas el contrato 108-2018, el cual  tenia un gran peso en estas obligaciones.  </t>
  </si>
  <si>
    <t>I TRIMESTRE - REPORTE PLAN DE GESTIÓN ALCALDÍAS LOCALES y Ejecución Presupuestal de Gasto</t>
  </si>
  <si>
    <t>Se comprometió $7.999.853.352 del presupuesto de inversión directa de la vigencia 2024, que equivale al 16%.
Teniendo en cuenta el cambio de administración, la directriz de nivel central de mermar la contratación y la austeridad del gasto, no se ha avanzado en el comprometer el recurso.</t>
  </si>
  <si>
    <t xml:space="preserve">Se giró $1.341.752.239 del presupuesto total  disponible de inversión directa de la vigencia, que equivale al 2,68%. 
Teniendo en cuenta que a la fecha solo se han priorizado contratos de funcionamiento, y contratos de personas naturales, la ejecucion va de la mano con la poca contratación. 
El porcentaje de avance se deriva principalmente de la contratación de prestación de servicios mínima. Esta vigencia es compleja en los compromisos y ejecución de recursos dado que ingresa la nueva administración y el cumplimiento de la meta no se ve al 100% por la falta de personal para el desarrollo de los procesos contractuales y precontractuales de las diferentes líneas de inversión local. </t>
  </si>
  <si>
    <t>No se evidencia el cargue de ningún contrato en estado "ejecución" en SIPSE Local. 
Se recomienda realizar acciones enfocadas al fortalecimiento, para lograr que el 100% de los contratos registrados en SIPSE-Local se encuentren, dentro del sistema, en estado “ejecución”, realizando las labores administrativas necesarias para generar el cumplimieno.</t>
  </si>
  <si>
    <t>La alcaldía local realizó 1 actuación administrativa terminada.</t>
  </si>
  <si>
    <t xml:space="preserve">Se realizó 1 operativo de inspección, vigilancia y control en materia de integridad del espacio público de los 12 que se tenían programados (18 de febrero). </t>
  </si>
  <si>
    <t>No programada para el trimestre</t>
  </si>
  <si>
    <t>La alcaldía local presenta 7 acciones de mejora vencidas de las 25 acciones abiertas</t>
  </si>
  <si>
    <t>Reporte MIMEC</t>
  </si>
  <si>
    <t>La alcaldía local asistió a la capacitación realizada por la Oficina Asesora de Planeación sobre el sistema de gestión y el modelo integrado de Planeación y Gestión MIPG, realizada el día 13 de marzo de 2024, en el auditorio de la Localidad de Barrios Unidos</t>
  </si>
  <si>
    <t>Listado de asistencia y presentación</t>
  </si>
  <si>
    <t>Memorando SGI 20244600114073</t>
  </si>
  <si>
    <t>Lal alcaldía local logró la atención del 100% de requerimientos ciudadanos asignados a 31 de diciembre de 2023, registrados y tipificados como Derechos de Petición en el aplicativo Bogotá te Escucha y gestor documental ORFEO.</t>
  </si>
  <si>
    <t>El proceso cumplió oportunamente con la atención de 60 requerimientos registrados y tipificados como Derechos de Petición en el aplicativo Bogotá te Escucha y gestor documental ORFEO durante la vigencia 2024.</t>
  </si>
  <si>
    <t>Se realizaron 38 operativos de inspección, vigilancia y control en materia de actividad económica, de los 15 que se tenían programados, con un porcentaje de cumplimiento del 100%.</t>
  </si>
  <si>
    <t>10 de mayo de 2024</t>
  </si>
  <si>
    <r>
      <rPr>
        <b/>
        <sz val="14"/>
        <rFont val="Calibri Light"/>
        <family val="2"/>
        <scheme val="major"/>
      </rPr>
      <t>FORMULACIÓN Y SEGUIMIENTO PLANES DE GESTIÓN NIVEL LOCAL</t>
    </r>
    <r>
      <rPr>
        <b/>
        <sz val="11"/>
        <color theme="1"/>
        <rFont val="Calibri Light"/>
        <family val="2"/>
        <scheme val="major"/>
      </rPr>
      <t xml:space="preserve">
ALCALDÍA LOCAL DE </t>
    </r>
    <r>
      <rPr>
        <b/>
        <u/>
        <sz val="11"/>
        <color theme="1"/>
        <rFont val="Calibri Light"/>
        <family val="2"/>
        <scheme val="major"/>
      </rPr>
      <t>TUNJUELITO</t>
    </r>
  </si>
  <si>
    <t xml:space="preserve">Meta no reportada por la Dirección para la Gestión del Desarrollo Local. </t>
  </si>
  <si>
    <t>Para el primer trimestre de la vigencia 2024, el Plan de Gestión de la Alcaldía Local alcanzó un nivel de desempeño del 72,85% y del 24,12% acumulado para la vigencia. Se corrige el responsable de reporte.</t>
  </si>
  <si>
    <t>30 de julio de 2024</t>
  </si>
  <si>
    <t xml:space="preserve">Meta no programada </t>
  </si>
  <si>
    <t>Meta no programada</t>
  </si>
  <si>
    <t>De acuerdo con lo establecido en la formulación del Plan de Gestión para las 20 Alcaldías Locales, esta meta solo se reportará con corte al 4to trimestre, dado que los valores parciales de avance tienen un amplio margen de variación  teniendo presente que los cambios de alcaldes-as locales y de equipos de trabajo inciden directamente en el avance en la contratación y ejecución de las diferentes actividades asociadas a las metas del respectivo PDL.</t>
  </si>
  <si>
    <t>II TRIMESTRE - REPORTE PLAN DE GESTIÓN ALCALDÍAS LOCALES y Ejecución Presupuestal de Gasto</t>
  </si>
  <si>
    <t>Se giraron $12.790.062.831 del presupuesto comprometido constituido como obligaciones por pagar de la vigencia 2023, que equivale al 54%. 
Considerando que a la fecha de corte, la ejecución de compromisos en general se encuentra en el 74,13% de la apropiación disponible, se podría presentar una disminución en el valor ejecutado del indicador para el próximo reporte, en caso de que hayan CRP pendientes de ser expedidos.
Dado que estas obligaciones se generan por contratos firmados en 2023 la ejecucion de los mismos y sus pagos contribuye al logro de esta meta.</t>
  </si>
  <si>
    <t xml:space="preserve">Se realizó el giro de  $12.371.858.207  del presupuesto comprometido constituido como obligaciones por pagar de la vigencia 2022 y anteriores.
El FDL dentro de sus actividades ha depurado obligaciones de vigencias anteriores, entre ellas el contrato 108-2018, el cual  tenia un gran peso en estas obligaciones.  </t>
  </si>
  <si>
    <t>Se comprometió $ 12.371.858.207 del presupuesto de inversión directa de la vigencia 2024, que equivale al 16%.
Teniendo en cuenta el cambio de administración, la directriz de nivel central de mermar la contratación y la austeridad del gasto, no se ha avanzado en el comprometer el recurso.</t>
  </si>
  <si>
    <t xml:space="preserve">Se giró $50.007.615.000 del presupuesto total  disponible de inversión directa de la vigencia, que equivale al 45%. 
Teniendo en cuenta que a la fecha solo se han priorizado contratos de funcionamiento, y contratos de personas naturales, la ejecucion va de la mano con la poca contratación. 
El porcentaje de avance se deriva principalmente de la contratación de prestación de servicios mínima. Esta vigencia es compleja en los compromisos y ejecución de recursos dado que ingresa la nueva administración y el cumplimiento de la meta no se ve al 100% por la falta de personal para el desarrollo de los procesos contractuales y precontractuales de las diferentes líneas de inversión local. </t>
  </si>
  <si>
    <t>Se estan realizando acciones enfocadas al fortalecimiento del cargue correspondiente en el sistema SIPSE Local, para poder dejar al  100% de los contratos publicados en la plataforma SECOP II de la vigencia. (Con excepción de comodatos, procesos de contratos de corredor de seguros, convenios interadministrativos, procesos de contratación por Tienda Virtual).</t>
  </si>
  <si>
    <t>Realizar acciones enfocadas al fortalecimiento, para lograr que el 100% de los contratos registrados en SIPSE-Local se encuentren, dentro del sistema, en estado “ejecución”, realizando las labores administrativas necesarias para generar el cumplimieno.</t>
  </si>
  <si>
    <t>La alcaldía local  realizó 6425 impulsos procesales sobre las actuaciones de policía que se encuentran a cargo de las inspecciones de policía.</t>
  </si>
  <si>
    <t>La alcaldía local realizó 1658 fallos en primera instancia sobre las actuaciones de policía se encuentran a cargo de las inspecciones de policía</t>
  </si>
  <si>
    <t>La alcaldía local realizó 4 actuación administrativa terminada</t>
  </si>
  <si>
    <t>La alcaldía local realizó 24 actuaciones administrativas terminadas hasta la primera instancia.</t>
  </si>
  <si>
    <t>Se realizaron 44 operativo de inspección, vigilancia y control en materia de integridad del espacio público.</t>
  </si>
  <si>
    <t>Se realizaron 107 operativos de inspección, vigilancia y control en materia de actividad económica.</t>
  </si>
  <si>
    <t>Se desarrollarón ocho 14 operativos de IVC en el marco del cumplimiento del decreto 014 del 2023, cambuches, establecimientos comerciales y puntos criticos de residuos solidos duarante el II trismestre del 2024.</t>
  </si>
  <si>
    <t>Meta no reportada por la DGDL</t>
  </si>
  <si>
    <t>II trimestre IVC - Localidades Reporte de la DGP</t>
  </si>
  <si>
    <t xml:space="preserve">La calificación se otorga teniendo en cuenta los siguientes parámetros:  
*Inspección ambiental ( ponderación 60%): obtuvo en inspección ambiental del 24 de junio de 2024, una calificación del 63%
*Indicadores agua, energía ( ponderación 20%):  reportes de energía hasta el mes de mayo de 2024 y de agua hasta el mes de junio de 2024 
* Reporte consumo de papel ( ponderación 10%): reporte hasta el mes de mayo de 2024  
*Reporte ciclistas ( ponderación 10%): reporte hasta el mes de junio de 2024  </t>
  </si>
  <si>
    <t xml:space="preserve">Reporte meta ambiental </t>
  </si>
  <si>
    <t xml:space="preserve">La alcaldía local cuenta con 8 acciones de mejora vencidas de las 24 acciones de mejora abiertas, lo que representa una ejecución de la meta del 66,67%. </t>
  </si>
  <si>
    <t>Reporte meta MIMEC</t>
  </si>
  <si>
    <t xml:space="preserve">La alcaldia local  desarrollo la actividad el dia 18 de junio </t>
  </si>
  <si>
    <t xml:space="preserve">Listado de asistencia y PPT </t>
  </si>
  <si>
    <t xml:space="preserve"> El proceso cumplió oportunamente con la atención de 77  de los  88  requerimientos registrados y tipificados como Derechos de Petición en el aplicativo Bogotá te Escucha y gestor documental ORFEO durante la vigencia 2024.</t>
  </si>
  <si>
    <t>Respuesta a requerimientos ciudadanos Radicado No. 20244600214423</t>
  </si>
  <si>
    <t>No. de requisitos de la Resolución 1519 de 2020 de MINTIC de publicación de la información en la página web cumplidos</t>
  </si>
  <si>
    <t xml:space="preserve">Reporte meta ofcina Asesora de comunicaciones </t>
  </si>
  <si>
    <t xml:space="preserve">Para el segundo  trimestre de la vigencia 2024, el Plan de Gestión de la Alcaldía Local alcanzó un nivel de desempeño del 65,8% y del 57,07% acumulado para la vigencia. </t>
  </si>
  <si>
    <t>30 de octubre de 2024</t>
  </si>
  <si>
    <t>De acuerdo con lo establecido en la formulación del Plan de Gestión para las 20 Alcaldías Locales, esta meta solo se reportara con corte al 4to trimestre, dado que los valores parciales de avance tienen un amplio margen de variación  teniendo presente que los cambios de alcaldes-as locales y de equipos de trabajo, inciden directamente en el avance en la contratación y ejecución de las diferentes actividades asociadas a las metas del respectivo PDL.</t>
  </si>
  <si>
    <t>REPORTE PGAL 2024 III TRIMESTRE</t>
  </si>
  <si>
    <t>Se giraron $17,746,462,129 del presupuesto comprometido constituido como obligaciones por pagar de la vigencia 2023, que equivale al 76%. 
Considerando que a la fecha de corte, la ejecución de compromisos en general se encuentra en el 74,13% de la apropiación disponible, se podría presentar una disminución en el valor ejecutado del indicador para el próximo reporte, en caso de que hayan CRP pendientes de ser expedidos.
Dado que estas obligaciones se generan por contratos firmados en 2023 la ejecucion de los mismos y sus pagos contribuye al logro de esta meta.</t>
  </si>
  <si>
    <t xml:space="preserve">Se realizó el giro de  $4,635,172,671  del presupuesto comprometido constituido como obligaciones por pagar de la vigencia 2022 y anteriores.
El FDL dentro de sus actividades ha depurado obligaciones de vigencias anteriores, entre ellas el contrato 108-2018, el cual  tenia un gran peso en estas obligaciones.  </t>
  </si>
  <si>
    <t>Se comprometió $ 27,087,261,354 del presupuesto de inversión directa de la vigencia 2024, que equivale al 51%.
Teniendo en cuenta el cambio de administración, la directriz de nivel central de mermar la contratación y la austeridad del gasto, no se ha avanzado en el comprometer el recurso.</t>
  </si>
  <si>
    <t xml:space="preserve">Se giró $16,253,072,045 del presupuesto total  disponible de inversión directa de la vigencia, que equivale al 31%. 
Teniendo en cuenta que a la fecha solo se han priorizado contratos de funcionamiento, y contratos de personas naturales, la ejecucion va de la mano con la poca contratación. 
El porcentaje de avance se deriva principalmente de la contratación de prestación de servicios mínima. Esta vigencia es compleja en los compromisos y ejecución de recursos dado que ingresa la nueva administración y el cumplimiento de la meta no se ve al 100% por la falta de personal para el desarrollo de los procesos contractuales y precontractuales de las diferentes líneas de inversión local. </t>
  </si>
  <si>
    <t>Se registro el 100% en el Módulo de proyectos de SIPSE LOCAL de proyectos de inversión de la vigencia 2024</t>
  </si>
  <si>
    <t>Este indicador solo se medira al final del cuarto trimestre, en atención a que responde al cargue de proyectos de inversión de 2025 en la herramienta SIPSE.</t>
  </si>
  <si>
    <t>La alcaldía local  realizó 8943 impulsos procesales sobre las actuaciones de policía que se encuentran a cargo de las inspecciones de policía.</t>
  </si>
  <si>
    <t>Seguimiento a metas locales Plan de Gestión tercer trimestre 2024</t>
  </si>
  <si>
    <t>La alcaldía local realizó 1995 fallos en primera instancia sobre las actuaciones de policía se encuentran a cargo de las inspecciones de policía</t>
  </si>
  <si>
    <t>La alcaldía local realizó 2 actuación administrativa terminada</t>
  </si>
  <si>
    <t>La alcaldía local realizó 3actuaciones administrativas terminadas hasta la primera instancia.</t>
  </si>
  <si>
    <t>Se realizaron 12 operativo de inspección, vigilancia y control en materia de integridad del espacio público de los 18 que se tenían programados con un porcentaje de cumplimiento del 66,67%.</t>
  </si>
  <si>
    <t>ACTAS OPERATIVOS 3ER TRIMESTRE</t>
  </si>
  <si>
    <t>Se realizaron 50 operativos de inspección, vigilancia y control en materia de actividad económica de los 30 que se tenían programados con un porcentaje de cumplimiento del 100%.</t>
  </si>
  <si>
    <t>Se desarrollarón 26 operativos de IVC en el marco del cumplimiento del decreto 014 del 2023, cambuches, establecimientos comerciales y puntos criticos de residuos solidos duarante el III trismestre del 2024.</t>
  </si>
  <si>
    <t xml:space="preserve">Meta No programada </t>
  </si>
  <si>
    <t xml:space="preserve">La alcaldía local cuenta con 9 acciones de mejora vencidas de las 24 acciones de mejora abiertas, lo que representa una ejecución de la meta del 62,50%. </t>
  </si>
  <si>
    <t>Reporte MIMEC  DE LA OAP III TRIMESTRE</t>
  </si>
  <si>
    <t>Reporte de la actualización de la información en la página web de la alcaldía local</t>
  </si>
  <si>
    <t xml:space="preserve">Rta radicado No 20241400319663 de la Oficina de Comunicaciones  </t>
  </si>
  <si>
    <t>Listado de asistencia del dia 16 de septiembre de 2024</t>
  </si>
  <si>
    <t xml:space="preserve">Listado de asistencia </t>
  </si>
  <si>
    <t>la alcaldia local dio respuesta a 56 de los 62 requerimientos instaurados para el periodo</t>
  </si>
  <si>
    <t>Radicado No. 20244600316223</t>
  </si>
  <si>
    <t xml:space="preserve">Merta no programada </t>
  </si>
  <si>
    <t xml:space="preserve">Para el tercer   trimestre de la vigencia 2024, el Plan de Gestión de la Alcaldía Local alcanzó un nivel de desempeño del 82,61% y del 63,77% acumulado para la vigencia.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</si>
</sst>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0_-;\-* #,##0_-;_-* &quot;-&quot;_-;_-@_-"/>
    <numFmt numFmtId="164" formatCode="0.0%"/>
  </numFmts>
  <fonts count="17" x14ac:knownFonts="1">
    <font>
      <sz val="11"/>
      <color theme="1"/>
      <name val="Calibri"/>
      <family val="2"/>
      <scheme val="minor"/>
    </font>
    <font>
      <sz val="11"/>
      <color theme="1"/>
      <name val="Calibri Light"/>
      <family val="2"/>
      <scheme val="major"/>
    </font>
    <font>
      <b/>
      <sz val="11"/>
      <color theme="1"/>
      <name val="Calibri Light"/>
      <family val="2"/>
      <scheme val="major"/>
    </font>
    <font>
      <sz val="11"/>
      <name val="Calibri Light"/>
      <family val="2"/>
      <scheme val="major"/>
    </font>
    <font>
      <sz val="11"/>
      <color theme="1"/>
      <name val="Calibri"/>
      <family val="2"/>
      <scheme val="minor"/>
    </font>
    <font>
      <sz val="11"/>
      <color rgb="FF0070C0"/>
      <name val="Calibri Light"/>
      <family val="2"/>
      <scheme val="major"/>
    </font>
    <font>
      <sz val="12"/>
      <color theme="1"/>
      <name val="Calibri Light"/>
      <family val="2"/>
      <scheme val="major"/>
    </font>
    <font>
      <b/>
      <sz val="12"/>
      <color theme="1"/>
      <name val="Calibri Light"/>
      <family val="2"/>
      <scheme val="major"/>
    </font>
    <font>
      <b/>
      <sz val="12"/>
      <color rgb="FF0070C0"/>
      <name val="Calibri Light"/>
      <family val="2"/>
      <scheme val="major"/>
    </font>
    <font>
      <b/>
      <sz val="14"/>
      <name val="Calibri Light"/>
      <family val="2"/>
      <scheme val="major"/>
    </font>
    <font>
      <b/>
      <sz val="9"/>
      <color indexed="81"/>
      <name val="Tahoma"/>
      <family val="2"/>
    </font>
    <font>
      <sz val="9"/>
      <color indexed="81"/>
      <name val="Tahoma"/>
      <family val="2"/>
    </font>
    <font>
      <sz val="8"/>
      <name val="Calibri"/>
      <family val="2"/>
      <scheme val="minor"/>
    </font>
    <font>
      <sz val="11"/>
      <color rgb="FF0070C0"/>
      <name val="Calibri Light"/>
      <family val="2"/>
    </font>
    <font>
      <sz val="11"/>
      <color rgb="FF000000"/>
      <name val="Calibri Light"/>
      <family val="2"/>
      <scheme val="major"/>
    </font>
    <font>
      <b/>
      <sz val="11"/>
      <color rgb="FF000000"/>
      <name val="Calibri Light"/>
      <family val="2"/>
      <scheme val="major"/>
    </font>
    <font>
      <b/>
      <u/>
      <sz val="11"/>
      <color theme="1"/>
      <name val="Calibri Light"/>
      <family val="2"/>
      <scheme val="major"/>
    </font>
  </fonts>
  <fills count="10">
    <fill>
      <patternFill patternType="none"/>
    </fill>
    <fill>
      <patternFill patternType="gray125"/>
    </fill>
    <fill>
      <patternFill patternType="solid">
        <fgColor theme="7" tint="0.59999389629810485"/>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rgb="FF0070C0"/>
        <bgColor indexed="64"/>
      </patternFill>
    </fill>
    <fill>
      <patternFill patternType="solid">
        <fgColor theme="9" tint="0.59999389629810485"/>
        <bgColor indexed="64"/>
      </patternFill>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3">
    <xf numFmtId="0" fontId="0" fillId="0" borderId="0"/>
    <xf numFmtId="9" fontId="4" fillId="0" borderId="0" applyFont="0" applyFill="0" applyBorder="0" applyAlignment="0" applyProtection="0"/>
    <xf numFmtId="41" fontId="4" fillId="0" borderId="0" applyFont="0" applyFill="0" applyBorder="0" applyAlignment="0" applyProtection="0"/>
  </cellStyleXfs>
  <cellXfs count="139">
    <xf numFmtId="0" fontId="0" fillId="0" borderId="0" xfId="0"/>
    <xf numFmtId="0" fontId="1" fillId="0" borderId="0" xfId="0" applyFont="1" applyAlignment="1">
      <alignment wrapText="1"/>
    </xf>
    <xf numFmtId="0" fontId="2" fillId="3"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8" borderId="1" xfId="0" applyFont="1" applyFill="1" applyBorder="1" applyAlignment="1">
      <alignment horizontal="center" vertical="center" wrapText="1"/>
    </xf>
    <xf numFmtId="0" fontId="6" fillId="0" borderId="0" xfId="0" applyFont="1" applyAlignment="1">
      <alignment wrapText="1"/>
    </xf>
    <xf numFmtId="0" fontId="6" fillId="3" borderId="1" xfId="0" applyFont="1" applyFill="1" applyBorder="1" applyAlignment="1">
      <alignment wrapText="1"/>
    </xf>
    <xf numFmtId="0" fontId="8" fillId="3" borderId="1" xfId="0" applyFont="1" applyFill="1" applyBorder="1" applyAlignment="1">
      <alignment wrapText="1"/>
    </xf>
    <xf numFmtId="9" fontId="8" fillId="3" borderId="1" xfId="0" applyNumberFormat="1" applyFont="1" applyFill="1" applyBorder="1" applyAlignment="1">
      <alignment wrapText="1"/>
    </xf>
    <xf numFmtId="0" fontId="7" fillId="3" borderId="1" xfId="0" applyFont="1" applyFill="1" applyBorder="1"/>
    <xf numFmtId="0" fontId="7" fillId="3" borderId="1" xfId="0" applyFont="1" applyFill="1" applyBorder="1" applyAlignment="1">
      <alignment wrapText="1"/>
    </xf>
    <xf numFmtId="9" fontId="7" fillId="3" borderId="1" xfId="1" applyFont="1" applyFill="1" applyBorder="1" applyAlignment="1">
      <alignment wrapText="1"/>
    </xf>
    <xf numFmtId="0" fontId="2" fillId="2" borderId="1" xfId="0" applyFont="1" applyFill="1" applyBorder="1" applyAlignment="1">
      <alignment horizontal="center" vertical="center" wrapText="1"/>
    </xf>
    <xf numFmtId="0" fontId="1" fillId="0" borderId="1" xfId="0" applyFont="1" applyBorder="1" applyAlignment="1">
      <alignment horizontal="justify" vertical="center" wrapText="1"/>
    </xf>
    <xf numFmtId="0" fontId="1" fillId="0" borderId="1" xfId="0" applyFont="1" applyBorder="1" applyAlignment="1">
      <alignment horizontal="center" vertical="center" wrapText="1"/>
    </xf>
    <xf numFmtId="0" fontId="2" fillId="5" borderId="1" xfId="0" applyFont="1" applyFill="1" applyBorder="1" applyAlignment="1">
      <alignment horizontal="center" vertical="center" wrapText="1"/>
    </xf>
    <xf numFmtId="0" fontId="2" fillId="6" borderId="1" xfId="0" applyFont="1" applyFill="1" applyBorder="1" applyAlignment="1">
      <alignment horizontal="center" vertical="center" wrapText="1"/>
    </xf>
    <xf numFmtId="0" fontId="2" fillId="7" borderId="1" xfId="0" applyFont="1" applyFill="1" applyBorder="1" applyAlignment="1">
      <alignment horizontal="center" vertical="center" wrapText="1"/>
    </xf>
    <xf numFmtId="49" fontId="1" fillId="0" borderId="1" xfId="0" applyNumberFormat="1" applyFont="1" applyBorder="1" applyAlignment="1">
      <alignment horizontal="center" vertical="center" wrapText="1"/>
    </xf>
    <xf numFmtId="0" fontId="5" fillId="0" borderId="1" xfId="0" applyFont="1" applyBorder="1" applyAlignment="1">
      <alignment horizontal="justify" vertical="center" wrapText="1"/>
    </xf>
    <xf numFmtId="0" fontId="5" fillId="9" borderId="1" xfId="0" applyFont="1" applyFill="1" applyBorder="1" applyAlignment="1">
      <alignment horizontal="justify" vertical="center" wrapText="1"/>
    </xf>
    <xf numFmtId="0" fontId="1" fillId="0" borderId="0" xfId="0" applyFont="1" applyAlignment="1">
      <alignment horizontal="justify" vertical="center" wrapText="1"/>
    </xf>
    <xf numFmtId="9" fontId="5" fillId="9" borderId="1" xfId="1" applyFont="1" applyFill="1" applyBorder="1" applyAlignment="1">
      <alignment horizontal="justify" vertical="center" wrapText="1"/>
    </xf>
    <xf numFmtId="10" fontId="1" fillId="0" borderId="1" xfId="0" applyNumberFormat="1" applyFont="1" applyBorder="1" applyAlignment="1">
      <alignment horizontal="justify" vertical="center" wrapText="1"/>
    </xf>
    <xf numFmtId="9" fontId="1" fillId="0" borderId="1" xfId="0" applyNumberFormat="1" applyFont="1" applyBorder="1" applyAlignment="1">
      <alignment horizontal="justify" vertical="center" wrapText="1"/>
    </xf>
    <xf numFmtId="9" fontId="1" fillId="0" borderId="1" xfId="1" applyFont="1" applyBorder="1" applyAlignment="1">
      <alignment horizontal="justify" vertical="center" wrapText="1"/>
    </xf>
    <xf numFmtId="0" fontId="3" fillId="0" borderId="1" xfId="0" applyFont="1" applyBorder="1" applyAlignment="1">
      <alignment horizontal="justify" vertical="center" wrapText="1"/>
    </xf>
    <xf numFmtId="0" fontId="5" fillId="0" borderId="1" xfId="0" applyFont="1" applyBorder="1" applyAlignment="1">
      <alignment horizontal="center" vertical="center" wrapText="1"/>
    </xf>
    <xf numFmtId="0" fontId="1" fillId="9" borderId="1" xfId="0" applyFont="1" applyFill="1" applyBorder="1" applyAlignment="1">
      <alignment horizontal="center" vertical="center" wrapText="1"/>
    </xf>
    <xf numFmtId="0" fontId="1" fillId="9" borderId="0" xfId="0" applyFont="1" applyFill="1" applyAlignment="1">
      <alignment wrapText="1"/>
    </xf>
    <xf numFmtId="0" fontId="2" fillId="9" borderId="0" xfId="0" applyFont="1" applyFill="1" applyAlignment="1">
      <alignment vertical="center" wrapText="1"/>
    </xf>
    <xf numFmtId="0" fontId="1" fillId="9" borderId="0" xfId="0" applyFont="1" applyFill="1" applyAlignment="1">
      <alignment vertical="center" wrapText="1"/>
    </xf>
    <xf numFmtId="0" fontId="1" fillId="0" borderId="1" xfId="2" applyNumberFormat="1" applyFont="1" applyBorder="1" applyAlignment="1">
      <alignment horizontal="justify" vertical="center" wrapText="1"/>
    </xf>
    <xf numFmtId="0" fontId="13" fillId="0" borderId="11" xfId="0" applyFont="1" applyBorder="1" applyAlignment="1">
      <alignment horizontal="center" vertical="center" wrapText="1"/>
    </xf>
    <xf numFmtId="0" fontId="13" fillId="0" borderId="11" xfId="0" applyFont="1" applyBorder="1" applyAlignment="1">
      <alignment horizontal="left" vertical="center" wrapText="1"/>
    </xf>
    <xf numFmtId="9" fontId="13" fillId="0" borderId="11" xfId="0" applyNumberFormat="1" applyFont="1" applyBorder="1" applyAlignment="1">
      <alignment horizontal="left" vertical="center" wrapText="1"/>
    </xf>
    <xf numFmtId="0" fontId="13" fillId="0" borderId="12" xfId="0" applyFont="1" applyBorder="1" applyAlignment="1">
      <alignment horizontal="center" vertical="center" wrapText="1"/>
    </xf>
    <xf numFmtId="9" fontId="13" fillId="0" borderId="12" xfId="1" applyFont="1" applyBorder="1" applyAlignment="1">
      <alignment horizontal="center" vertical="center" wrapText="1"/>
    </xf>
    <xf numFmtId="9" fontId="13" fillId="0" borderId="1" xfId="1" applyFont="1" applyBorder="1" applyAlignment="1">
      <alignment horizontal="center" vertical="center" wrapText="1"/>
    </xf>
    <xf numFmtId="0" fontId="13" fillId="0" borderId="1" xfId="0" applyFont="1" applyBorder="1" applyAlignment="1">
      <alignment horizontal="left" vertical="center" wrapText="1"/>
    </xf>
    <xf numFmtId="0" fontId="13" fillId="0" borderId="8" xfId="0" applyFont="1" applyBorder="1" applyAlignment="1">
      <alignment horizontal="left" vertical="center" wrapText="1"/>
    </xf>
    <xf numFmtId="1" fontId="5" fillId="0" borderId="1" xfId="0" applyNumberFormat="1" applyFont="1" applyBorder="1" applyAlignment="1">
      <alignment horizontal="justify" vertical="center" wrapText="1"/>
    </xf>
    <xf numFmtId="9" fontId="5" fillId="0" borderId="1" xfId="1" applyFont="1" applyBorder="1" applyAlignment="1">
      <alignment horizontal="justify" vertical="center" wrapText="1"/>
    </xf>
    <xf numFmtId="164" fontId="5" fillId="0" borderId="1" xfId="1" applyNumberFormat="1" applyFont="1" applyBorder="1" applyAlignment="1">
      <alignment horizontal="justify" vertical="center" wrapText="1"/>
    </xf>
    <xf numFmtId="10" fontId="5" fillId="0" borderId="1" xfId="1" applyNumberFormat="1" applyFont="1" applyBorder="1" applyAlignment="1">
      <alignment horizontal="center" vertical="center" wrapText="1"/>
    </xf>
    <xf numFmtId="164" fontId="5" fillId="0" borderId="1" xfId="0" applyNumberFormat="1" applyFont="1" applyBorder="1" applyAlignment="1">
      <alignment horizontal="justify" vertical="center" wrapText="1"/>
    </xf>
    <xf numFmtId="0" fontId="5" fillId="0" borderId="0" xfId="0" applyFont="1" applyAlignment="1">
      <alignment horizontal="justify" vertical="center" wrapText="1"/>
    </xf>
    <xf numFmtId="0" fontId="13" fillId="0" borderId="1" xfId="0" applyFont="1" applyBorder="1" applyAlignment="1">
      <alignment horizontal="center" vertical="center" wrapText="1"/>
    </xf>
    <xf numFmtId="9" fontId="13" fillId="0" borderId="12" xfId="1" applyFont="1" applyFill="1" applyBorder="1" applyAlignment="1">
      <alignment horizontal="center" vertical="center" wrapText="1"/>
    </xf>
    <xf numFmtId="9" fontId="13" fillId="0" borderId="1" xfId="1" applyFont="1" applyFill="1" applyBorder="1" applyAlignment="1">
      <alignment horizontal="center" vertical="center" wrapText="1"/>
    </xf>
    <xf numFmtId="9" fontId="5" fillId="0" borderId="1" xfId="0" applyNumberFormat="1" applyFont="1" applyBorder="1" applyAlignment="1">
      <alignment horizontal="justify" vertical="center" wrapText="1"/>
    </xf>
    <xf numFmtId="1" fontId="5" fillId="9" borderId="1" xfId="1" applyNumberFormat="1" applyFont="1" applyFill="1" applyBorder="1" applyAlignment="1">
      <alignment horizontal="center" vertical="center" wrapText="1"/>
    </xf>
    <xf numFmtId="0" fontId="5" fillId="0" borderId="1" xfId="0" applyFont="1" applyBorder="1" applyAlignment="1">
      <alignment horizontal="left" vertical="center" wrapText="1"/>
    </xf>
    <xf numFmtId="1" fontId="5" fillId="0" borderId="1" xfId="0" applyNumberFormat="1" applyFont="1" applyBorder="1" applyAlignment="1">
      <alignment horizontal="left" vertical="center" wrapText="1"/>
    </xf>
    <xf numFmtId="1" fontId="5" fillId="0" borderId="1" xfId="1" applyNumberFormat="1" applyFont="1" applyBorder="1" applyAlignment="1">
      <alignment horizontal="justify" vertical="center" wrapText="1"/>
    </xf>
    <xf numFmtId="10" fontId="5" fillId="0" borderId="1" xfId="1" applyNumberFormat="1" applyFont="1" applyBorder="1" applyAlignment="1">
      <alignment horizontal="justify" vertical="center" wrapText="1"/>
    </xf>
    <xf numFmtId="9" fontId="5" fillId="0" borderId="1" xfId="1" applyFont="1" applyBorder="1" applyAlignment="1">
      <alignment horizontal="center" vertical="center" wrapText="1"/>
    </xf>
    <xf numFmtId="14" fontId="1" fillId="9" borderId="1" xfId="0" applyNumberFormat="1" applyFont="1" applyFill="1" applyBorder="1" applyAlignment="1">
      <alignment horizontal="center" vertical="center" wrapText="1"/>
    </xf>
    <xf numFmtId="0" fontId="1" fillId="9" borderId="1" xfId="0" applyFont="1" applyFill="1" applyBorder="1" applyAlignment="1">
      <alignment horizontal="justify" vertical="center" wrapText="1"/>
    </xf>
    <xf numFmtId="9" fontId="1" fillId="0" borderId="1" xfId="1" applyFont="1" applyFill="1" applyBorder="1" applyAlignment="1">
      <alignment horizontal="justify" vertical="center" wrapText="1"/>
    </xf>
    <xf numFmtId="10" fontId="1" fillId="0" borderId="1" xfId="1" applyNumberFormat="1" applyFont="1" applyFill="1" applyBorder="1" applyAlignment="1">
      <alignment horizontal="justify" vertical="center" wrapText="1"/>
    </xf>
    <xf numFmtId="1" fontId="1" fillId="0" borderId="1" xfId="0" applyNumberFormat="1" applyFont="1" applyBorder="1" applyAlignment="1">
      <alignment horizontal="justify" vertical="center" wrapText="1"/>
    </xf>
    <xf numFmtId="9" fontId="1" fillId="0" borderId="1" xfId="0" applyNumberFormat="1" applyFont="1" applyBorder="1" applyAlignment="1">
      <alignment horizontal="center" vertical="center" wrapText="1"/>
    </xf>
    <xf numFmtId="0" fontId="1" fillId="9" borderId="0" xfId="0" applyFont="1" applyFill="1" applyAlignment="1">
      <alignment horizontal="center" wrapText="1"/>
    </xf>
    <xf numFmtId="0" fontId="1" fillId="9" borderId="0" xfId="0" applyFont="1" applyFill="1" applyAlignment="1">
      <alignment horizontal="center" vertical="center" wrapText="1"/>
    </xf>
    <xf numFmtId="9" fontId="1" fillId="0" borderId="1" xfId="1" applyFont="1" applyFill="1" applyBorder="1" applyAlignment="1">
      <alignment horizontal="center" vertical="center" wrapText="1"/>
    </xf>
    <xf numFmtId="10" fontId="1" fillId="0" borderId="1" xfId="1" applyNumberFormat="1" applyFont="1" applyFill="1" applyBorder="1" applyAlignment="1">
      <alignment horizontal="center" vertical="center" wrapText="1"/>
    </xf>
    <xf numFmtId="10" fontId="1" fillId="0" borderId="1" xfId="0" applyNumberFormat="1" applyFont="1" applyBorder="1" applyAlignment="1">
      <alignment horizontal="center" vertical="center" wrapText="1"/>
    </xf>
    <xf numFmtId="1" fontId="1" fillId="0" borderId="1" xfId="0" applyNumberFormat="1" applyFont="1" applyBorder="1" applyAlignment="1">
      <alignment horizontal="center" vertical="center" wrapText="1"/>
    </xf>
    <xf numFmtId="9" fontId="7" fillId="3" borderId="1" xfId="1" applyFont="1" applyFill="1" applyBorder="1" applyAlignment="1">
      <alignment horizontal="center" wrapText="1"/>
    </xf>
    <xf numFmtId="164" fontId="5" fillId="0" borderId="1" xfId="0" applyNumberFormat="1" applyFont="1" applyBorder="1" applyAlignment="1">
      <alignment horizontal="center" vertical="center" wrapText="1"/>
    </xf>
    <xf numFmtId="1" fontId="5" fillId="0" borderId="1" xfId="1" applyNumberFormat="1" applyFont="1" applyBorder="1" applyAlignment="1">
      <alignment horizontal="center" vertical="center" wrapText="1"/>
    </xf>
    <xf numFmtId="9" fontId="8" fillId="3" borderId="1" xfId="0" applyNumberFormat="1" applyFont="1" applyFill="1" applyBorder="1" applyAlignment="1">
      <alignment horizontal="center" wrapText="1"/>
    </xf>
    <xf numFmtId="0" fontId="1" fillId="0" borderId="0" xfId="0" applyFont="1" applyAlignment="1">
      <alignment horizontal="center" wrapText="1"/>
    </xf>
    <xf numFmtId="1" fontId="1" fillId="0" borderId="1" xfId="1" applyNumberFormat="1" applyFont="1" applyFill="1" applyBorder="1" applyAlignment="1">
      <alignment horizontal="center" vertical="center" wrapText="1"/>
    </xf>
    <xf numFmtId="1" fontId="5" fillId="0" borderId="1" xfId="0" applyNumberFormat="1" applyFont="1" applyBorder="1" applyAlignment="1">
      <alignment horizontal="center" vertical="center" wrapText="1"/>
    </xf>
    <xf numFmtId="10" fontId="5" fillId="0" borderId="1" xfId="0" applyNumberFormat="1" applyFont="1" applyBorder="1" applyAlignment="1">
      <alignment horizontal="center" vertical="center" wrapText="1"/>
    </xf>
    <xf numFmtId="164" fontId="5" fillId="0" borderId="1" xfId="1" applyNumberFormat="1" applyFont="1" applyBorder="1" applyAlignment="1">
      <alignment horizontal="center" vertical="center" wrapText="1"/>
    </xf>
    <xf numFmtId="9" fontId="5" fillId="0" borderId="1" xfId="0" applyNumberFormat="1" applyFont="1" applyBorder="1" applyAlignment="1">
      <alignment horizontal="center" vertical="center" wrapText="1"/>
    </xf>
    <xf numFmtId="10" fontId="7" fillId="3" borderId="1" xfId="1" applyNumberFormat="1" applyFont="1" applyFill="1" applyBorder="1" applyAlignment="1">
      <alignment horizontal="center" wrapText="1"/>
    </xf>
    <xf numFmtId="10" fontId="7" fillId="3" borderId="1" xfId="0" applyNumberFormat="1" applyFont="1" applyFill="1" applyBorder="1" applyAlignment="1">
      <alignment horizontal="center" wrapText="1"/>
    </xf>
    <xf numFmtId="0" fontId="6" fillId="2" borderId="1" xfId="0" applyFont="1" applyFill="1" applyBorder="1" applyAlignment="1">
      <alignment wrapText="1"/>
    </xf>
    <xf numFmtId="0" fontId="7" fillId="2" borderId="1" xfId="0" applyFont="1" applyFill="1" applyBorder="1" applyAlignment="1">
      <alignment wrapText="1"/>
    </xf>
    <xf numFmtId="9" fontId="6" fillId="2" borderId="1" xfId="1" applyFont="1" applyFill="1" applyBorder="1" applyAlignment="1">
      <alignment wrapText="1"/>
    </xf>
    <xf numFmtId="9" fontId="6" fillId="2" borderId="1" xfId="1" applyFont="1" applyFill="1" applyBorder="1" applyAlignment="1">
      <alignment horizontal="center" wrapText="1"/>
    </xf>
    <xf numFmtId="10" fontId="7" fillId="2" borderId="1" xfId="0" applyNumberFormat="1" applyFont="1" applyFill="1" applyBorder="1" applyAlignment="1">
      <alignment horizontal="center" wrapText="1"/>
    </xf>
    <xf numFmtId="9" fontId="7" fillId="2" borderId="1" xfId="0" applyNumberFormat="1" applyFont="1" applyFill="1" applyBorder="1" applyAlignment="1">
      <alignment wrapText="1"/>
    </xf>
    <xf numFmtId="10" fontId="1" fillId="0" borderId="1" xfId="1" applyNumberFormat="1" applyFont="1" applyBorder="1" applyAlignment="1">
      <alignment horizontal="justify" vertical="center" wrapText="1"/>
    </xf>
    <xf numFmtId="164" fontId="1" fillId="0" borderId="1" xfId="1" applyNumberFormat="1" applyFont="1" applyBorder="1" applyAlignment="1">
      <alignment horizontal="justify" vertical="center" wrapText="1"/>
    </xf>
    <xf numFmtId="1" fontId="1" fillId="0" borderId="1" xfId="1" applyNumberFormat="1" applyFont="1" applyBorder="1" applyAlignment="1">
      <alignment horizontal="justify" vertical="center" wrapText="1"/>
    </xf>
    <xf numFmtId="164" fontId="1" fillId="0" borderId="1" xfId="0" applyNumberFormat="1" applyFont="1" applyBorder="1" applyAlignment="1">
      <alignment horizontal="center" vertical="center" wrapText="1"/>
    </xf>
    <xf numFmtId="10" fontId="7" fillId="3" borderId="1" xfId="1" applyNumberFormat="1" applyFont="1" applyFill="1" applyBorder="1" applyAlignment="1">
      <alignment wrapText="1"/>
    </xf>
    <xf numFmtId="10" fontId="7" fillId="3" borderId="1" xfId="0" applyNumberFormat="1" applyFont="1" applyFill="1" applyBorder="1" applyAlignment="1">
      <alignment wrapText="1"/>
    </xf>
    <xf numFmtId="164" fontId="7" fillId="2" borderId="1" xfId="0" applyNumberFormat="1" applyFont="1" applyFill="1" applyBorder="1" applyAlignment="1">
      <alignment wrapText="1"/>
    </xf>
    <xf numFmtId="164" fontId="5" fillId="9" borderId="1" xfId="0" applyNumberFormat="1" applyFont="1" applyFill="1" applyBorder="1" applyAlignment="1">
      <alignment horizontal="justify" vertical="center" wrapText="1"/>
    </xf>
    <xf numFmtId="10" fontId="5" fillId="9" borderId="1" xfId="1" applyNumberFormat="1"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7" xfId="0" applyFont="1" applyFill="1" applyBorder="1" applyAlignment="1">
      <alignment horizontal="center" vertical="center" wrapText="1"/>
    </xf>
    <xf numFmtId="0" fontId="2" fillId="4" borderId="8" xfId="0" applyFont="1" applyFill="1" applyBorder="1" applyAlignment="1">
      <alignment horizontal="center" vertical="center" wrapText="1"/>
    </xf>
    <xf numFmtId="0" fontId="2" fillId="4" borderId="9" xfId="0" applyFont="1" applyFill="1" applyBorder="1" applyAlignment="1">
      <alignment horizontal="center" vertical="center" wrapText="1"/>
    </xf>
    <xf numFmtId="0" fontId="2" fillId="4" borderId="10" xfId="0" applyFont="1" applyFill="1" applyBorder="1" applyAlignment="1">
      <alignment horizontal="center" vertical="center" wrapText="1"/>
    </xf>
    <xf numFmtId="9" fontId="2" fillId="5" borderId="5" xfId="1" applyFont="1" applyFill="1" applyBorder="1" applyAlignment="1">
      <alignment horizontal="center" vertical="center" wrapText="1"/>
    </xf>
    <xf numFmtId="9" fontId="2" fillId="5" borderId="6" xfId="1" applyFont="1" applyFill="1" applyBorder="1" applyAlignment="1">
      <alignment horizontal="center" vertical="center" wrapText="1"/>
    </xf>
    <xf numFmtId="9" fontId="2" fillId="5" borderId="7" xfId="1" applyFont="1" applyFill="1" applyBorder="1" applyAlignment="1">
      <alignment horizontal="center" vertical="center" wrapText="1"/>
    </xf>
    <xf numFmtId="9" fontId="2" fillId="5" borderId="8" xfId="1" applyFont="1" applyFill="1" applyBorder="1" applyAlignment="1">
      <alignment horizontal="center" vertical="center" wrapText="1"/>
    </xf>
    <xf numFmtId="9" fontId="2" fillId="5" borderId="9" xfId="1" applyFont="1" applyFill="1" applyBorder="1" applyAlignment="1">
      <alignment horizontal="center" vertical="center" wrapText="1"/>
    </xf>
    <xf numFmtId="9" fontId="2" fillId="5" borderId="10" xfId="1" applyFont="1" applyFill="1" applyBorder="1" applyAlignment="1">
      <alignment horizontal="center" vertical="center" wrapText="1"/>
    </xf>
    <xf numFmtId="0" fontId="2" fillId="6" borderId="5" xfId="0" applyFont="1" applyFill="1" applyBorder="1" applyAlignment="1">
      <alignment horizontal="center" vertical="center" wrapText="1"/>
    </xf>
    <xf numFmtId="0" fontId="2" fillId="6" borderId="6" xfId="0" applyFont="1" applyFill="1" applyBorder="1" applyAlignment="1">
      <alignment horizontal="center" vertical="center" wrapText="1"/>
    </xf>
    <xf numFmtId="0" fontId="2" fillId="6" borderId="7" xfId="0" applyFont="1" applyFill="1" applyBorder="1" applyAlignment="1">
      <alignment horizontal="center" vertical="center" wrapText="1"/>
    </xf>
    <xf numFmtId="0" fontId="2" fillId="6" borderId="8" xfId="0" applyFont="1" applyFill="1" applyBorder="1" applyAlignment="1">
      <alignment horizontal="center" vertical="center" wrapText="1"/>
    </xf>
    <xf numFmtId="0" fontId="2" fillId="6" borderId="9" xfId="0" applyFont="1" applyFill="1" applyBorder="1" applyAlignment="1">
      <alignment horizontal="center" vertical="center" wrapText="1"/>
    </xf>
    <xf numFmtId="0" fontId="2" fillId="6" borderId="10" xfId="0" applyFont="1" applyFill="1" applyBorder="1" applyAlignment="1">
      <alignment horizontal="center" vertical="center" wrapText="1"/>
    </xf>
    <xf numFmtId="0" fontId="2" fillId="7" borderId="5" xfId="0" applyFont="1" applyFill="1" applyBorder="1" applyAlignment="1">
      <alignment horizontal="center" vertical="center" wrapText="1"/>
    </xf>
    <xf numFmtId="0" fontId="2" fillId="7" borderId="6" xfId="0" applyFont="1" applyFill="1" applyBorder="1" applyAlignment="1">
      <alignment horizontal="center" vertical="center" wrapText="1"/>
    </xf>
    <xf numFmtId="0" fontId="2" fillId="7" borderId="7" xfId="0" applyFont="1" applyFill="1" applyBorder="1" applyAlignment="1">
      <alignment horizontal="center" vertical="center" wrapText="1"/>
    </xf>
    <xf numFmtId="0" fontId="2" fillId="7" borderId="8" xfId="0" applyFont="1" applyFill="1" applyBorder="1" applyAlignment="1">
      <alignment horizontal="center" vertical="center" wrapText="1"/>
    </xf>
    <xf numFmtId="0" fontId="2" fillId="7" borderId="9" xfId="0" applyFont="1" applyFill="1" applyBorder="1" applyAlignment="1">
      <alignment horizontal="center" vertical="center" wrapText="1"/>
    </xf>
    <xf numFmtId="0" fontId="2" fillId="7" borderId="10" xfId="0" applyFont="1" applyFill="1" applyBorder="1" applyAlignment="1">
      <alignment horizontal="center" vertical="center" wrapText="1"/>
    </xf>
    <xf numFmtId="0" fontId="2" fillId="8" borderId="5" xfId="0" applyFont="1" applyFill="1" applyBorder="1" applyAlignment="1">
      <alignment horizontal="center" vertical="center" wrapText="1"/>
    </xf>
    <xf numFmtId="0" fontId="2" fillId="8" borderId="6" xfId="0" applyFont="1" applyFill="1" applyBorder="1" applyAlignment="1">
      <alignment horizontal="center" vertical="center" wrapText="1"/>
    </xf>
    <xf numFmtId="0" fontId="2" fillId="8" borderId="7" xfId="0" applyFont="1" applyFill="1" applyBorder="1" applyAlignment="1">
      <alignment horizontal="center" vertical="center" wrapText="1"/>
    </xf>
    <xf numFmtId="0" fontId="2" fillId="8" borderId="8" xfId="0" applyFont="1" applyFill="1" applyBorder="1" applyAlignment="1">
      <alignment horizontal="center" vertical="center" wrapText="1"/>
    </xf>
    <xf numFmtId="0" fontId="2" fillId="8" borderId="9" xfId="0" applyFont="1" applyFill="1" applyBorder="1" applyAlignment="1">
      <alignment horizontal="center" vertical="center" wrapText="1"/>
    </xf>
    <xf numFmtId="0" fontId="2" fillId="8" borderId="10"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9" borderId="1" xfId="0" applyFont="1" applyFill="1" applyBorder="1" applyAlignment="1">
      <alignment horizontal="center" vertical="center" wrapText="1"/>
    </xf>
    <xf numFmtId="0" fontId="1" fillId="9" borderId="1" xfId="0" applyFont="1" applyFill="1" applyBorder="1" applyAlignment="1">
      <alignment horizontal="center" vertical="center" wrapText="1"/>
    </xf>
    <xf numFmtId="0" fontId="1" fillId="9" borderId="1" xfId="0" applyFont="1" applyFill="1" applyBorder="1" applyAlignment="1">
      <alignment horizontal="left" vertical="top" wrapText="1"/>
    </xf>
    <xf numFmtId="0" fontId="2" fillId="2" borderId="1" xfId="0" applyFont="1" applyFill="1" applyBorder="1" applyAlignment="1">
      <alignment horizontal="center" vertical="center" wrapText="1"/>
    </xf>
    <xf numFmtId="0" fontId="2" fillId="9" borderId="5" xfId="0" applyFont="1" applyFill="1" applyBorder="1" applyAlignment="1">
      <alignment horizontal="center" vertical="center" wrapText="1"/>
    </xf>
    <xf numFmtId="0" fontId="2" fillId="9" borderId="6"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14" fillId="9" borderId="1" xfId="0" applyFont="1" applyFill="1" applyBorder="1" applyAlignment="1">
      <alignment horizontal="justify" vertical="center" wrapText="1"/>
    </xf>
    <xf numFmtId="0" fontId="1" fillId="9" borderId="1" xfId="0" applyFont="1" applyFill="1" applyBorder="1" applyAlignment="1">
      <alignment horizontal="justify" vertical="center" wrapText="1"/>
    </xf>
    <xf numFmtId="10" fontId="7" fillId="2" borderId="1" xfId="0" applyNumberFormat="1" applyFont="1" applyFill="1" applyBorder="1" applyAlignment="1">
      <alignment wrapText="1"/>
    </xf>
  </cellXfs>
  <cellStyles count="3">
    <cellStyle name="Millares [0]" xfId="2" builtinId="6"/>
    <cellStyle name="Normal" xfId="0" builtinId="0"/>
    <cellStyle name="Porcentaje" xfId="1" builtinId="5"/>
  </cellStyles>
  <dxfs count="0"/>
  <tableStyles count="0" defaultTableStyle="TableStyleMedium2" defaultPivotStyle="PivotStyleLight16"/>
  <colors>
    <mruColors>
      <color rgb="FFF5A9EC"/>
      <color rgb="FFF299E8"/>
      <color rgb="FFEB73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2</xdr:col>
      <xdr:colOff>298986</xdr:colOff>
      <xdr:row>0</xdr:row>
      <xdr:rowOff>742950</xdr:rowOff>
    </xdr:to>
    <xdr:pic>
      <xdr:nvPicPr>
        <xdr:cNvPr id="2" name="Imagen 1">
          <a:extLst>
            <a:ext uri="{FF2B5EF4-FFF2-40B4-BE49-F238E27FC236}">
              <a16:creationId xmlns:a16="http://schemas.microsoft.com/office/drawing/2014/main" id="{0D703797-4AAF-448D-A59A-0DA885684A1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9050"/>
          <a:ext cx="2374900" cy="723900"/>
        </a:xfrm>
        <a:prstGeom prst="rect">
          <a:avLst/>
        </a:prstGeom>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S39"/>
  <sheetViews>
    <sheetView tabSelected="1" zoomScale="60" zoomScaleNormal="60" workbookViewId="0">
      <selection activeCell="P7" sqref="P7"/>
    </sheetView>
  </sheetViews>
  <sheetFormatPr baseColWidth="10" defaultColWidth="10.85546875" defaultRowHeight="15" x14ac:dyDescent="0.25"/>
  <cols>
    <col min="1" max="1" width="4.140625" style="1" customWidth="1"/>
    <col min="2" max="2" width="25.5703125" style="1" customWidth="1"/>
    <col min="3" max="3" width="13.85546875" style="1" customWidth="1"/>
    <col min="4" max="4" width="8.140625" style="1" customWidth="1"/>
    <col min="5" max="5" width="44.28515625" style="1" bestFit="1" customWidth="1"/>
    <col min="6" max="6" width="10.85546875" style="1" customWidth="1"/>
    <col min="7" max="7" width="24.42578125" style="1" customWidth="1"/>
    <col min="8" max="8" width="23.5703125" style="1" customWidth="1"/>
    <col min="9" max="9" width="10" style="1" customWidth="1"/>
    <col min="10" max="10" width="18.42578125" style="1" customWidth="1"/>
    <col min="11" max="11" width="15.85546875" style="1" customWidth="1"/>
    <col min="12" max="15" width="7.28515625" style="1" customWidth="1"/>
    <col min="16" max="16" width="22.5703125" style="1" customWidth="1"/>
    <col min="17" max="17" width="17.85546875" style="1" customWidth="1"/>
    <col min="18" max="18" width="19.7109375" style="1" customWidth="1"/>
    <col min="19" max="19" width="21.7109375" style="1" customWidth="1"/>
    <col min="20" max="21" width="25.42578125" style="1" customWidth="1"/>
    <col min="22" max="24" width="16.5703125" style="73" hidden="1" customWidth="1"/>
    <col min="25" max="25" width="40.28515625" style="1" hidden="1" customWidth="1"/>
    <col min="26" max="26" width="19.28515625" style="1" hidden="1" customWidth="1"/>
    <col min="27" max="29" width="16.5703125" style="1" hidden="1" customWidth="1"/>
    <col min="30" max="30" width="33.42578125" style="1" hidden="1" customWidth="1"/>
    <col min="31" max="31" width="16.5703125" style="1" hidden="1" customWidth="1"/>
    <col min="32" max="34" width="16.5703125" style="1" customWidth="1"/>
    <col min="35" max="35" width="43.7109375" style="1" customWidth="1"/>
    <col min="36" max="36" width="16.5703125" style="1" customWidth="1"/>
    <col min="37" max="38" width="22" style="1" hidden="1" customWidth="1"/>
    <col min="39" max="39" width="16.5703125" style="1" hidden="1" customWidth="1"/>
    <col min="40" max="40" width="34.85546875" style="1" hidden="1" customWidth="1"/>
    <col min="41" max="41" width="16.5703125" style="1" hidden="1" customWidth="1"/>
    <col min="42" max="43" width="16.5703125" style="73" customWidth="1"/>
    <col min="44" max="44" width="21.5703125" style="73" customWidth="1"/>
    <col min="45" max="45" width="39.42578125" style="1" customWidth="1"/>
    <col min="46" max="16384" width="10.85546875" style="1"/>
  </cols>
  <sheetData>
    <row r="1" spans="1:45" s="29" customFormat="1" ht="70.5" customHeight="1" x14ac:dyDescent="0.25">
      <c r="A1" s="127" t="s">
        <v>240</v>
      </c>
      <c r="B1" s="128"/>
      <c r="C1" s="128"/>
      <c r="D1" s="128"/>
      <c r="E1" s="128"/>
      <c r="F1" s="128"/>
      <c r="G1" s="128"/>
      <c r="H1" s="128"/>
      <c r="I1" s="128"/>
      <c r="J1" s="128"/>
      <c r="K1" s="128"/>
      <c r="L1" s="129" t="s">
        <v>0</v>
      </c>
      <c r="M1" s="129"/>
      <c r="N1" s="129"/>
      <c r="O1" s="129"/>
      <c r="P1" s="129"/>
      <c r="V1" s="63"/>
      <c r="W1" s="63"/>
      <c r="X1" s="63"/>
      <c r="AP1" s="63"/>
      <c r="AQ1" s="63"/>
      <c r="AR1" s="63"/>
    </row>
    <row r="2" spans="1:45" s="31" customFormat="1" ht="23.45" customHeight="1" x14ac:dyDescent="0.25">
      <c r="A2" s="131" t="s">
        <v>1</v>
      </c>
      <c r="B2" s="132"/>
      <c r="C2" s="132"/>
      <c r="D2" s="132"/>
      <c r="E2" s="132"/>
      <c r="F2" s="132"/>
      <c r="G2" s="132"/>
      <c r="H2" s="132"/>
      <c r="I2" s="132"/>
      <c r="J2" s="132"/>
      <c r="K2" s="132"/>
      <c r="L2" s="30"/>
      <c r="M2" s="30"/>
      <c r="N2" s="30"/>
      <c r="O2" s="30"/>
      <c r="P2" s="30"/>
      <c r="V2" s="64"/>
      <c r="W2" s="64"/>
      <c r="X2" s="64"/>
      <c r="AP2" s="64"/>
      <c r="AQ2" s="64"/>
      <c r="AR2" s="64"/>
    </row>
    <row r="3" spans="1:45" s="29" customFormat="1" x14ac:dyDescent="0.25">
      <c r="V3" s="63"/>
      <c r="W3" s="63"/>
      <c r="X3" s="63"/>
      <c r="AP3" s="63"/>
      <c r="AQ3" s="63"/>
      <c r="AR3" s="63"/>
    </row>
    <row r="4" spans="1:45" s="29" customFormat="1" ht="29.1" customHeight="1" x14ac:dyDescent="0.25">
      <c r="F4" s="133" t="s">
        <v>2</v>
      </c>
      <c r="G4" s="134"/>
      <c r="H4" s="134"/>
      <c r="I4" s="134"/>
      <c r="J4" s="134"/>
      <c r="K4" s="135"/>
      <c r="V4" s="63"/>
      <c r="W4" s="63"/>
      <c r="X4" s="63"/>
      <c r="AP4" s="63"/>
      <c r="AQ4" s="63"/>
      <c r="AR4" s="63"/>
    </row>
    <row r="5" spans="1:45" s="29" customFormat="1" ht="15" customHeight="1" x14ac:dyDescent="0.25">
      <c r="F5" s="2" t="s">
        <v>3</v>
      </c>
      <c r="G5" s="2" t="s">
        <v>4</v>
      </c>
      <c r="H5" s="133" t="s">
        <v>5</v>
      </c>
      <c r="I5" s="134"/>
      <c r="J5" s="134"/>
      <c r="K5" s="135"/>
      <c r="V5" s="63"/>
      <c r="W5" s="63"/>
      <c r="X5" s="63"/>
      <c r="AP5" s="63"/>
      <c r="AQ5" s="63"/>
      <c r="AR5" s="63"/>
    </row>
    <row r="6" spans="1:45" s="29" customFormat="1" x14ac:dyDescent="0.25">
      <c r="F6" s="28">
        <v>1</v>
      </c>
      <c r="G6" s="57" t="s">
        <v>6</v>
      </c>
      <c r="H6" s="136" t="s">
        <v>7</v>
      </c>
      <c r="I6" s="137"/>
      <c r="J6" s="137"/>
      <c r="K6" s="137"/>
      <c r="V6" s="63"/>
      <c r="W6" s="63"/>
      <c r="X6" s="63"/>
      <c r="AP6" s="63"/>
      <c r="AQ6" s="63"/>
      <c r="AR6" s="63"/>
    </row>
    <row r="7" spans="1:45" s="29" customFormat="1" ht="63" customHeight="1" x14ac:dyDescent="0.25">
      <c r="F7" s="28">
        <v>2</v>
      </c>
      <c r="G7" s="28" t="s">
        <v>239</v>
      </c>
      <c r="H7" s="137" t="s">
        <v>242</v>
      </c>
      <c r="I7" s="137"/>
      <c r="J7" s="137"/>
      <c r="K7" s="137"/>
      <c r="V7" s="63"/>
      <c r="W7" s="63"/>
      <c r="X7" s="63"/>
      <c r="AP7" s="63"/>
      <c r="AQ7" s="63"/>
      <c r="AR7" s="63"/>
    </row>
    <row r="8" spans="1:45" s="29" customFormat="1" ht="32.25" customHeight="1" x14ac:dyDescent="0.25">
      <c r="F8" s="28">
        <v>3</v>
      </c>
      <c r="G8" s="28" t="s">
        <v>243</v>
      </c>
      <c r="H8" s="137" t="s">
        <v>273</v>
      </c>
      <c r="I8" s="137"/>
      <c r="J8" s="137"/>
      <c r="K8" s="137"/>
      <c r="V8" s="63"/>
      <c r="W8" s="63"/>
      <c r="X8" s="63"/>
      <c r="AP8" s="63"/>
      <c r="AQ8" s="63"/>
      <c r="AR8" s="63"/>
    </row>
    <row r="9" spans="1:45" s="29" customFormat="1" ht="53.25" customHeight="1" x14ac:dyDescent="0.25">
      <c r="F9" s="28">
        <v>4</v>
      </c>
      <c r="G9" s="28" t="s">
        <v>274</v>
      </c>
      <c r="H9" s="128" t="s">
        <v>302</v>
      </c>
      <c r="I9" s="128"/>
      <c r="J9" s="128"/>
      <c r="K9" s="128"/>
      <c r="V9" s="63"/>
      <c r="W9" s="63"/>
      <c r="X9" s="63"/>
      <c r="AP9" s="63"/>
      <c r="AQ9" s="63"/>
      <c r="AR9" s="63"/>
    </row>
    <row r="10" spans="1:45" s="29" customFormat="1" x14ac:dyDescent="0.25">
      <c r="V10" s="63"/>
      <c r="W10" s="63"/>
      <c r="X10" s="63"/>
      <c r="AP10" s="63"/>
      <c r="AQ10" s="63"/>
      <c r="AR10" s="63"/>
    </row>
    <row r="11" spans="1:45" ht="14.45" customHeight="1" x14ac:dyDescent="0.25">
      <c r="A11" s="126" t="s">
        <v>8</v>
      </c>
      <c r="B11" s="126"/>
      <c r="C11" s="126" t="s">
        <v>9</v>
      </c>
      <c r="D11" s="126" t="s">
        <v>10</v>
      </c>
      <c r="E11" s="126"/>
      <c r="F11" s="126"/>
      <c r="G11" s="130" t="s">
        <v>11</v>
      </c>
      <c r="H11" s="130"/>
      <c r="I11" s="130"/>
      <c r="J11" s="130"/>
      <c r="K11" s="130"/>
      <c r="L11" s="130"/>
      <c r="M11" s="130"/>
      <c r="N11" s="130"/>
      <c r="O11" s="130"/>
      <c r="P11" s="130"/>
      <c r="Q11" s="130"/>
      <c r="R11" s="126" t="s">
        <v>12</v>
      </c>
      <c r="S11" s="126"/>
      <c r="T11" s="126"/>
      <c r="U11" s="126"/>
      <c r="V11" s="96" t="s">
        <v>13</v>
      </c>
      <c r="W11" s="97"/>
      <c r="X11" s="97"/>
      <c r="Y11" s="97"/>
      <c r="Z11" s="98"/>
      <c r="AA11" s="102" t="s">
        <v>14</v>
      </c>
      <c r="AB11" s="103"/>
      <c r="AC11" s="103"/>
      <c r="AD11" s="103"/>
      <c r="AE11" s="104"/>
      <c r="AF11" s="108" t="s">
        <v>15</v>
      </c>
      <c r="AG11" s="109"/>
      <c r="AH11" s="109"/>
      <c r="AI11" s="109"/>
      <c r="AJ11" s="110"/>
      <c r="AK11" s="114" t="s">
        <v>16</v>
      </c>
      <c r="AL11" s="115"/>
      <c r="AM11" s="115"/>
      <c r="AN11" s="115"/>
      <c r="AO11" s="116"/>
      <c r="AP11" s="120" t="s">
        <v>17</v>
      </c>
      <c r="AQ11" s="121"/>
      <c r="AR11" s="121"/>
      <c r="AS11" s="122"/>
    </row>
    <row r="12" spans="1:45" ht="14.45" customHeight="1" x14ac:dyDescent="0.25">
      <c r="A12" s="126"/>
      <c r="B12" s="126"/>
      <c r="C12" s="126"/>
      <c r="D12" s="126"/>
      <c r="E12" s="126"/>
      <c r="F12" s="126"/>
      <c r="G12" s="130"/>
      <c r="H12" s="130"/>
      <c r="I12" s="130"/>
      <c r="J12" s="130"/>
      <c r="K12" s="130"/>
      <c r="L12" s="130"/>
      <c r="M12" s="130"/>
      <c r="N12" s="130"/>
      <c r="O12" s="130"/>
      <c r="P12" s="130"/>
      <c r="Q12" s="130"/>
      <c r="R12" s="126"/>
      <c r="S12" s="126"/>
      <c r="T12" s="126"/>
      <c r="U12" s="126"/>
      <c r="V12" s="99"/>
      <c r="W12" s="100"/>
      <c r="X12" s="100"/>
      <c r="Y12" s="100"/>
      <c r="Z12" s="101"/>
      <c r="AA12" s="105"/>
      <c r="AB12" s="106"/>
      <c r="AC12" s="106"/>
      <c r="AD12" s="106"/>
      <c r="AE12" s="107"/>
      <c r="AF12" s="111"/>
      <c r="AG12" s="112"/>
      <c r="AH12" s="112"/>
      <c r="AI12" s="112"/>
      <c r="AJ12" s="113"/>
      <c r="AK12" s="117"/>
      <c r="AL12" s="118"/>
      <c r="AM12" s="118"/>
      <c r="AN12" s="118"/>
      <c r="AO12" s="119"/>
      <c r="AP12" s="123"/>
      <c r="AQ12" s="124"/>
      <c r="AR12" s="124"/>
      <c r="AS12" s="125"/>
    </row>
    <row r="13" spans="1:45" ht="45" x14ac:dyDescent="0.25">
      <c r="A13" s="2" t="s">
        <v>18</v>
      </c>
      <c r="B13" s="2" t="s">
        <v>19</v>
      </c>
      <c r="C13" s="126"/>
      <c r="D13" s="2" t="s">
        <v>20</v>
      </c>
      <c r="E13" s="2" t="s">
        <v>21</v>
      </c>
      <c r="F13" s="2" t="s">
        <v>22</v>
      </c>
      <c r="G13" s="12" t="s">
        <v>23</v>
      </c>
      <c r="H13" s="12" t="s">
        <v>24</v>
      </c>
      <c r="I13" s="12" t="s">
        <v>25</v>
      </c>
      <c r="J13" s="12" t="s">
        <v>26</v>
      </c>
      <c r="K13" s="12" t="s">
        <v>27</v>
      </c>
      <c r="L13" s="12" t="s">
        <v>28</v>
      </c>
      <c r="M13" s="12" t="s">
        <v>29</v>
      </c>
      <c r="N13" s="12" t="s">
        <v>30</v>
      </c>
      <c r="O13" s="12" t="s">
        <v>31</v>
      </c>
      <c r="P13" s="12" t="s">
        <v>32</v>
      </c>
      <c r="Q13" s="12" t="s">
        <v>33</v>
      </c>
      <c r="R13" s="2" t="s">
        <v>34</v>
      </c>
      <c r="S13" s="2" t="s">
        <v>35</v>
      </c>
      <c r="T13" s="2" t="s">
        <v>36</v>
      </c>
      <c r="U13" s="2" t="s">
        <v>37</v>
      </c>
      <c r="V13" s="3" t="s">
        <v>38</v>
      </c>
      <c r="W13" s="3" t="s">
        <v>39</v>
      </c>
      <c r="X13" s="3" t="s">
        <v>40</v>
      </c>
      <c r="Y13" s="3" t="s">
        <v>41</v>
      </c>
      <c r="Z13" s="3" t="s">
        <v>42</v>
      </c>
      <c r="AA13" s="15" t="s">
        <v>38</v>
      </c>
      <c r="AB13" s="15" t="s">
        <v>39</v>
      </c>
      <c r="AC13" s="15" t="s">
        <v>40</v>
      </c>
      <c r="AD13" s="15" t="s">
        <v>41</v>
      </c>
      <c r="AE13" s="15" t="s">
        <v>42</v>
      </c>
      <c r="AF13" s="16" t="s">
        <v>38</v>
      </c>
      <c r="AG13" s="16" t="s">
        <v>39</v>
      </c>
      <c r="AH13" s="16" t="s">
        <v>40</v>
      </c>
      <c r="AI13" s="16" t="s">
        <v>41</v>
      </c>
      <c r="AJ13" s="16" t="s">
        <v>42</v>
      </c>
      <c r="AK13" s="17" t="s">
        <v>38</v>
      </c>
      <c r="AL13" s="17" t="s">
        <v>39</v>
      </c>
      <c r="AM13" s="17" t="s">
        <v>40</v>
      </c>
      <c r="AN13" s="17" t="s">
        <v>41</v>
      </c>
      <c r="AO13" s="17" t="s">
        <v>42</v>
      </c>
      <c r="AP13" s="4" t="s">
        <v>38</v>
      </c>
      <c r="AQ13" s="4" t="s">
        <v>39</v>
      </c>
      <c r="AR13" s="4" t="s">
        <v>40</v>
      </c>
      <c r="AS13" s="4" t="s">
        <v>41</v>
      </c>
    </row>
    <row r="14" spans="1:45" s="21" customFormat="1" ht="195" x14ac:dyDescent="0.25">
      <c r="A14" s="14">
        <v>4</v>
      </c>
      <c r="B14" s="13" t="s">
        <v>43</v>
      </c>
      <c r="C14" s="13" t="s">
        <v>44</v>
      </c>
      <c r="D14" s="18" t="s">
        <v>45</v>
      </c>
      <c r="E14" s="13" t="s">
        <v>46</v>
      </c>
      <c r="F14" s="13" t="s">
        <v>47</v>
      </c>
      <c r="G14" s="13" t="s">
        <v>48</v>
      </c>
      <c r="H14" s="13" t="s">
        <v>49</v>
      </c>
      <c r="I14" s="23" t="s">
        <v>50</v>
      </c>
      <c r="J14" s="13" t="s">
        <v>51</v>
      </c>
      <c r="K14" s="13" t="s">
        <v>52</v>
      </c>
      <c r="L14" s="24">
        <v>0</v>
      </c>
      <c r="M14" s="24">
        <v>0</v>
      </c>
      <c r="N14" s="24">
        <v>0</v>
      </c>
      <c r="O14" s="24">
        <v>0.75</v>
      </c>
      <c r="P14" s="24">
        <v>0.75</v>
      </c>
      <c r="Q14" s="13" t="s">
        <v>53</v>
      </c>
      <c r="R14" s="13" t="s">
        <v>54</v>
      </c>
      <c r="S14" s="13" t="s">
        <v>55</v>
      </c>
      <c r="T14" s="13" t="s">
        <v>56</v>
      </c>
      <c r="U14" s="13" t="s">
        <v>57</v>
      </c>
      <c r="V14" s="14" t="s">
        <v>58</v>
      </c>
      <c r="W14" s="14" t="s">
        <v>58</v>
      </c>
      <c r="X14" s="14" t="s">
        <v>58</v>
      </c>
      <c r="Y14" s="13" t="s">
        <v>59</v>
      </c>
      <c r="Z14" s="13" t="s">
        <v>58</v>
      </c>
      <c r="AA14" s="59">
        <f t="shared" ref="AA14:AA29" si="0">M14</f>
        <v>0</v>
      </c>
      <c r="AB14" s="13" t="s">
        <v>244</v>
      </c>
      <c r="AC14" s="87" t="s">
        <v>245</v>
      </c>
      <c r="AD14" s="13" t="s">
        <v>246</v>
      </c>
      <c r="AE14" s="13" t="s">
        <v>245</v>
      </c>
      <c r="AF14" s="59">
        <f t="shared" ref="AF14:AF29" si="1">N14</f>
        <v>0</v>
      </c>
      <c r="AG14" s="13" t="s">
        <v>292</v>
      </c>
      <c r="AH14" s="13" t="s">
        <v>244</v>
      </c>
      <c r="AI14" s="13" t="s">
        <v>275</v>
      </c>
      <c r="AJ14" s="13" t="s">
        <v>276</v>
      </c>
      <c r="AK14" s="59">
        <f t="shared" ref="AK14:AK29" si="2">O14</f>
        <v>0.75</v>
      </c>
      <c r="AL14" s="13"/>
      <c r="AM14" s="60">
        <f>IF(AL14/AK14&gt;100%,100%,AL14/AK14)</f>
        <v>0</v>
      </c>
      <c r="AN14" s="13"/>
      <c r="AO14" s="13"/>
      <c r="AP14" s="65">
        <f t="shared" ref="AP14:AP29" si="3">P14</f>
        <v>0.75</v>
      </c>
      <c r="AQ14" s="62" t="s">
        <v>245</v>
      </c>
      <c r="AR14" s="66" t="s">
        <v>244</v>
      </c>
      <c r="AS14" s="13" t="s">
        <v>275</v>
      </c>
    </row>
    <row r="15" spans="1:45" s="21" customFormat="1" ht="285" x14ac:dyDescent="0.25">
      <c r="A15" s="14">
        <v>4</v>
      </c>
      <c r="B15" s="13" t="s">
        <v>43</v>
      </c>
      <c r="C15" s="13" t="s">
        <v>60</v>
      </c>
      <c r="D15" s="18" t="s">
        <v>61</v>
      </c>
      <c r="E15" s="13" t="s">
        <v>62</v>
      </c>
      <c r="F15" s="13" t="s">
        <v>47</v>
      </c>
      <c r="G15" s="13" t="s">
        <v>63</v>
      </c>
      <c r="H15" s="13" t="s">
        <v>64</v>
      </c>
      <c r="I15" s="13" t="s">
        <v>50</v>
      </c>
      <c r="J15" s="13" t="s">
        <v>51</v>
      </c>
      <c r="K15" s="13" t="s">
        <v>52</v>
      </c>
      <c r="L15" s="24">
        <v>0.14000000000000001</v>
      </c>
      <c r="M15" s="24">
        <v>0.27</v>
      </c>
      <c r="N15" s="24">
        <v>0.45</v>
      </c>
      <c r="O15" s="24">
        <v>0.65</v>
      </c>
      <c r="P15" s="24">
        <v>0.65</v>
      </c>
      <c r="Q15" s="13" t="s">
        <v>65</v>
      </c>
      <c r="R15" s="13" t="s">
        <v>66</v>
      </c>
      <c r="S15" s="13" t="s">
        <v>67</v>
      </c>
      <c r="T15" s="13" t="s">
        <v>56</v>
      </c>
      <c r="U15" s="13" t="s">
        <v>57</v>
      </c>
      <c r="V15" s="65">
        <f t="shared" ref="V15:V29" si="4">L15</f>
        <v>0.14000000000000001</v>
      </c>
      <c r="W15" s="66">
        <v>0.24890000000000001</v>
      </c>
      <c r="X15" s="62">
        <f t="shared" ref="X15:X29" si="5">IF(W15/V15&gt;100%,100%,W15/V15)</f>
        <v>1</v>
      </c>
      <c r="Y15" s="13" t="s">
        <v>222</v>
      </c>
      <c r="Z15" s="13" t="s">
        <v>224</v>
      </c>
      <c r="AA15" s="59">
        <f t="shared" si="0"/>
        <v>0.27</v>
      </c>
      <c r="AB15" s="88">
        <v>0.53878706941735865</v>
      </c>
      <c r="AC15" s="87">
        <f t="shared" ref="AC15:AC29" si="6">IF(AB15/AA15&gt;100%,100%,AB15/AA15)</f>
        <v>1</v>
      </c>
      <c r="AD15" s="13" t="s">
        <v>248</v>
      </c>
      <c r="AE15" s="13" t="s">
        <v>247</v>
      </c>
      <c r="AF15" s="59">
        <f t="shared" si="1"/>
        <v>0.45</v>
      </c>
      <c r="AG15" s="88">
        <v>0.76</v>
      </c>
      <c r="AH15" s="60">
        <f t="shared" ref="AH15:AH29" si="7">IF(AG15/AF15&gt;100%,100%,AG15/AF15)</f>
        <v>1</v>
      </c>
      <c r="AI15" s="13" t="s">
        <v>277</v>
      </c>
      <c r="AJ15" s="13" t="s">
        <v>276</v>
      </c>
      <c r="AK15" s="59">
        <f t="shared" si="2"/>
        <v>0.65</v>
      </c>
      <c r="AL15" s="13"/>
      <c r="AM15" s="60">
        <f t="shared" ref="AM15:AM29" si="8">IF(AL15/AK15&gt;100%,100%,AL15/AK15)</f>
        <v>0</v>
      </c>
      <c r="AN15" s="13"/>
      <c r="AO15" s="13"/>
      <c r="AP15" s="65">
        <f t="shared" si="3"/>
        <v>0.65</v>
      </c>
      <c r="AQ15" s="90">
        <v>0.53900000000000003</v>
      </c>
      <c r="AR15" s="66">
        <f t="shared" ref="AR15:AR29" si="9">IF(AQ15/AP15&gt;100%,100%,AQ15/AP15)</f>
        <v>0.82923076923076922</v>
      </c>
      <c r="AS15" s="13" t="s">
        <v>277</v>
      </c>
    </row>
    <row r="16" spans="1:45" s="21" customFormat="1" ht="150" x14ac:dyDescent="0.25">
      <c r="A16" s="14">
        <v>4</v>
      </c>
      <c r="B16" s="13" t="s">
        <v>43</v>
      </c>
      <c r="C16" s="13" t="s">
        <v>60</v>
      </c>
      <c r="D16" s="18" t="s">
        <v>68</v>
      </c>
      <c r="E16" s="13" t="s">
        <v>69</v>
      </c>
      <c r="F16" s="13" t="s">
        <v>47</v>
      </c>
      <c r="G16" s="13" t="s">
        <v>70</v>
      </c>
      <c r="H16" s="13" t="s">
        <v>71</v>
      </c>
      <c r="I16" s="13" t="s">
        <v>50</v>
      </c>
      <c r="J16" s="13" t="s">
        <v>51</v>
      </c>
      <c r="K16" s="13" t="s">
        <v>52</v>
      </c>
      <c r="L16" s="24">
        <v>0.12</v>
      </c>
      <c r="M16" s="24">
        <v>0.25</v>
      </c>
      <c r="N16" s="24">
        <v>0.43</v>
      </c>
      <c r="O16" s="24">
        <v>0.63</v>
      </c>
      <c r="P16" s="24">
        <v>0.63</v>
      </c>
      <c r="Q16" s="13" t="s">
        <v>65</v>
      </c>
      <c r="R16" s="13" t="s">
        <v>66</v>
      </c>
      <c r="S16" s="13" t="s">
        <v>67</v>
      </c>
      <c r="T16" s="13" t="s">
        <v>56</v>
      </c>
      <c r="U16" s="13" t="s">
        <v>57</v>
      </c>
      <c r="V16" s="65">
        <f t="shared" si="4"/>
        <v>0.12</v>
      </c>
      <c r="W16" s="66">
        <v>0.57110000000000005</v>
      </c>
      <c r="X16" s="62">
        <f t="shared" si="5"/>
        <v>1</v>
      </c>
      <c r="Y16" s="13" t="s">
        <v>223</v>
      </c>
      <c r="Z16" s="13" t="s">
        <v>224</v>
      </c>
      <c r="AA16" s="59">
        <f t="shared" si="0"/>
        <v>0.25</v>
      </c>
      <c r="AB16" s="88">
        <v>0.63097944201011391</v>
      </c>
      <c r="AC16" s="87">
        <f t="shared" si="6"/>
        <v>1</v>
      </c>
      <c r="AD16" s="13" t="s">
        <v>249</v>
      </c>
      <c r="AE16" s="13" t="s">
        <v>247</v>
      </c>
      <c r="AF16" s="59">
        <f t="shared" si="1"/>
        <v>0.43</v>
      </c>
      <c r="AG16" s="88">
        <v>0.68569999999999998</v>
      </c>
      <c r="AH16" s="60">
        <f t="shared" si="7"/>
        <v>1</v>
      </c>
      <c r="AI16" s="13" t="s">
        <v>278</v>
      </c>
      <c r="AJ16" s="13" t="s">
        <v>276</v>
      </c>
      <c r="AK16" s="59">
        <f t="shared" si="2"/>
        <v>0.63</v>
      </c>
      <c r="AL16" s="13"/>
      <c r="AM16" s="60">
        <f t="shared" si="8"/>
        <v>0</v>
      </c>
      <c r="AN16" s="13"/>
      <c r="AO16" s="13"/>
      <c r="AP16" s="65">
        <f t="shared" si="3"/>
        <v>0.63</v>
      </c>
      <c r="AQ16" s="90">
        <v>0.63100000000000001</v>
      </c>
      <c r="AR16" s="66">
        <f t="shared" si="9"/>
        <v>1</v>
      </c>
      <c r="AS16" s="13" t="s">
        <v>278</v>
      </c>
    </row>
    <row r="17" spans="1:45" s="21" customFormat="1" ht="165" x14ac:dyDescent="0.25">
      <c r="A17" s="14">
        <v>4</v>
      </c>
      <c r="B17" s="13" t="s">
        <v>43</v>
      </c>
      <c r="C17" s="13" t="s">
        <v>60</v>
      </c>
      <c r="D17" s="18" t="s">
        <v>72</v>
      </c>
      <c r="E17" s="13" t="s">
        <v>73</v>
      </c>
      <c r="F17" s="13" t="s">
        <v>47</v>
      </c>
      <c r="G17" s="13" t="s">
        <v>74</v>
      </c>
      <c r="H17" s="13" t="s">
        <v>75</v>
      </c>
      <c r="I17" s="24" t="s">
        <v>50</v>
      </c>
      <c r="J17" s="13" t="s">
        <v>51</v>
      </c>
      <c r="K17" s="13" t="s">
        <v>52</v>
      </c>
      <c r="L17" s="24">
        <v>0.2</v>
      </c>
      <c r="M17" s="24">
        <v>0.3</v>
      </c>
      <c r="N17" s="25">
        <v>0.6</v>
      </c>
      <c r="O17" s="25">
        <v>0.96</v>
      </c>
      <c r="P17" s="24">
        <v>0.96</v>
      </c>
      <c r="Q17" s="13" t="s">
        <v>65</v>
      </c>
      <c r="R17" s="13" t="s">
        <v>66</v>
      </c>
      <c r="S17" s="13" t="s">
        <v>67</v>
      </c>
      <c r="T17" s="13" t="s">
        <v>56</v>
      </c>
      <c r="U17" s="13" t="s">
        <v>57</v>
      </c>
      <c r="V17" s="65">
        <f t="shared" si="4"/>
        <v>0.2</v>
      </c>
      <c r="W17" s="62">
        <v>0.15989999999999999</v>
      </c>
      <c r="X17" s="62">
        <f t="shared" si="5"/>
        <v>0.79949999999999988</v>
      </c>
      <c r="Y17" s="13" t="s">
        <v>225</v>
      </c>
      <c r="Z17" s="13" t="s">
        <v>224</v>
      </c>
      <c r="AA17" s="59">
        <f t="shared" si="0"/>
        <v>0.3</v>
      </c>
      <c r="AB17" s="88">
        <v>0.2333977525115967</v>
      </c>
      <c r="AC17" s="87">
        <f t="shared" si="6"/>
        <v>0.77799250837198897</v>
      </c>
      <c r="AD17" s="13" t="s">
        <v>250</v>
      </c>
      <c r="AE17" s="13" t="s">
        <v>247</v>
      </c>
      <c r="AF17" s="59">
        <f t="shared" si="1"/>
        <v>0.6</v>
      </c>
      <c r="AG17" s="88">
        <v>0.51</v>
      </c>
      <c r="AH17" s="60">
        <f t="shared" si="7"/>
        <v>0.85000000000000009</v>
      </c>
      <c r="AI17" s="13" t="s">
        <v>279</v>
      </c>
      <c r="AJ17" s="13" t="s">
        <v>276</v>
      </c>
      <c r="AK17" s="59">
        <f t="shared" si="2"/>
        <v>0.96</v>
      </c>
      <c r="AL17" s="13"/>
      <c r="AM17" s="60">
        <f t="shared" si="8"/>
        <v>0</v>
      </c>
      <c r="AN17" s="13"/>
      <c r="AO17" s="13"/>
      <c r="AP17" s="65">
        <f t="shared" si="3"/>
        <v>0.96</v>
      </c>
      <c r="AQ17" s="90">
        <v>0.23300000000000001</v>
      </c>
      <c r="AR17" s="66">
        <f t="shared" si="9"/>
        <v>0.24270833333333336</v>
      </c>
      <c r="AS17" s="13" t="s">
        <v>279</v>
      </c>
    </row>
    <row r="18" spans="1:45" s="21" customFormat="1" ht="315" x14ac:dyDescent="0.25">
      <c r="A18" s="14">
        <v>4</v>
      </c>
      <c r="B18" s="13" t="s">
        <v>43</v>
      </c>
      <c r="C18" s="13" t="s">
        <v>60</v>
      </c>
      <c r="D18" s="18" t="s">
        <v>76</v>
      </c>
      <c r="E18" s="13" t="s">
        <v>77</v>
      </c>
      <c r="F18" s="13" t="s">
        <v>47</v>
      </c>
      <c r="G18" s="13" t="s">
        <v>78</v>
      </c>
      <c r="H18" s="13" t="s">
        <v>79</v>
      </c>
      <c r="I18" s="24" t="s">
        <v>50</v>
      </c>
      <c r="J18" s="13" t="s">
        <v>51</v>
      </c>
      <c r="K18" s="13" t="s">
        <v>52</v>
      </c>
      <c r="L18" s="24">
        <v>0.1</v>
      </c>
      <c r="M18" s="24">
        <v>0.25</v>
      </c>
      <c r="N18" s="25">
        <v>0.35</v>
      </c>
      <c r="O18" s="25">
        <v>0.52</v>
      </c>
      <c r="P18" s="24">
        <v>0.52</v>
      </c>
      <c r="Q18" s="13" t="s">
        <v>65</v>
      </c>
      <c r="R18" s="13" t="s">
        <v>66</v>
      </c>
      <c r="S18" s="13" t="s">
        <v>67</v>
      </c>
      <c r="T18" s="13" t="s">
        <v>56</v>
      </c>
      <c r="U18" s="13" t="s">
        <v>57</v>
      </c>
      <c r="V18" s="65">
        <f t="shared" si="4"/>
        <v>0.1</v>
      </c>
      <c r="W18" s="67">
        <v>2.6800000000000001E-2</v>
      </c>
      <c r="X18" s="62">
        <f t="shared" si="5"/>
        <v>0.26800000000000002</v>
      </c>
      <c r="Y18" s="13" t="s">
        <v>226</v>
      </c>
      <c r="Z18" s="13" t="s">
        <v>224</v>
      </c>
      <c r="AA18" s="59">
        <f t="shared" si="0"/>
        <v>0.25</v>
      </c>
      <c r="AB18" s="88">
        <v>0.11194206971960538</v>
      </c>
      <c r="AC18" s="87">
        <f t="shared" si="6"/>
        <v>0.44776827887842152</v>
      </c>
      <c r="AD18" s="13" t="s">
        <v>251</v>
      </c>
      <c r="AE18" s="13" t="s">
        <v>247</v>
      </c>
      <c r="AF18" s="59">
        <f t="shared" si="1"/>
        <v>0.35</v>
      </c>
      <c r="AG18" s="88">
        <v>0.30659999999999998</v>
      </c>
      <c r="AH18" s="60">
        <f t="shared" si="7"/>
        <v>0.876</v>
      </c>
      <c r="AI18" s="13" t="s">
        <v>280</v>
      </c>
      <c r="AJ18" s="13" t="s">
        <v>276</v>
      </c>
      <c r="AK18" s="59">
        <f t="shared" si="2"/>
        <v>0.52</v>
      </c>
      <c r="AL18" s="13"/>
      <c r="AM18" s="60">
        <f t="shared" si="8"/>
        <v>0</v>
      </c>
      <c r="AN18" s="13"/>
      <c r="AO18" s="13"/>
      <c r="AP18" s="65">
        <f t="shared" si="3"/>
        <v>0.52</v>
      </c>
      <c r="AQ18" s="90">
        <v>0.112</v>
      </c>
      <c r="AR18" s="66">
        <f t="shared" si="9"/>
        <v>0.21538461538461537</v>
      </c>
      <c r="AS18" s="13" t="s">
        <v>280</v>
      </c>
    </row>
    <row r="19" spans="1:45" s="21" customFormat="1" ht="165.75" customHeight="1" x14ac:dyDescent="0.25">
      <c r="A19" s="14">
        <v>4</v>
      </c>
      <c r="B19" s="13" t="s">
        <v>43</v>
      </c>
      <c r="C19" s="13" t="s">
        <v>60</v>
      </c>
      <c r="D19" s="18" t="s">
        <v>80</v>
      </c>
      <c r="E19" s="13" t="s">
        <v>81</v>
      </c>
      <c r="F19" s="13" t="s">
        <v>82</v>
      </c>
      <c r="G19" s="13" t="s">
        <v>83</v>
      </c>
      <c r="H19" s="13" t="s">
        <v>84</v>
      </c>
      <c r="I19" s="13" t="s">
        <v>50</v>
      </c>
      <c r="J19" s="13" t="s">
        <v>85</v>
      </c>
      <c r="K19" s="13" t="s">
        <v>52</v>
      </c>
      <c r="L19" s="24">
        <v>1</v>
      </c>
      <c r="M19" s="24">
        <v>1</v>
      </c>
      <c r="N19" s="24">
        <v>1</v>
      </c>
      <c r="O19" s="24">
        <v>1</v>
      </c>
      <c r="P19" s="24">
        <v>1</v>
      </c>
      <c r="Q19" s="13" t="s">
        <v>65</v>
      </c>
      <c r="R19" s="13" t="s">
        <v>86</v>
      </c>
      <c r="S19" s="13" t="s">
        <v>87</v>
      </c>
      <c r="T19" s="13" t="s">
        <v>56</v>
      </c>
      <c r="U19" s="13" t="s">
        <v>57</v>
      </c>
      <c r="V19" s="65">
        <f t="shared" si="4"/>
        <v>1</v>
      </c>
      <c r="W19" s="62" t="s">
        <v>199</v>
      </c>
      <c r="X19" s="62" t="s">
        <v>199</v>
      </c>
      <c r="Y19" s="13" t="s">
        <v>241</v>
      </c>
      <c r="Z19" s="62" t="s">
        <v>199</v>
      </c>
      <c r="AA19" s="59">
        <f t="shared" si="0"/>
        <v>1</v>
      </c>
      <c r="AB19" s="88">
        <v>0</v>
      </c>
      <c r="AC19" s="87">
        <f t="shared" si="6"/>
        <v>0</v>
      </c>
      <c r="AD19" s="13" t="s">
        <v>252</v>
      </c>
      <c r="AE19" s="13" t="s">
        <v>261</v>
      </c>
      <c r="AF19" s="59">
        <f t="shared" si="1"/>
        <v>1</v>
      </c>
      <c r="AG19" s="88">
        <v>0.74</v>
      </c>
      <c r="AH19" s="60">
        <f t="shared" si="7"/>
        <v>0.74</v>
      </c>
      <c r="AI19" s="13" t="s">
        <v>252</v>
      </c>
      <c r="AJ19" s="13" t="s">
        <v>276</v>
      </c>
      <c r="AK19" s="59">
        <f t="shared" si="2"/>
        <v>1</v>
      </c>
      <c r="AL19" s="13"/>
      <c r="AM19" s="60">
        <f t="shared" si="8"/>
        <v>0</v>
      </c>
      <c r="AN19" s="13"/>
      <c r="AO19" s="13"/>
      <c r="AP19" s="65">
        <f t="shared" si="3"/>
        <v>1</v>
      </c>
      <c r="AQ19" s="62" t="s">
        <v>199</v>
      </c>
      <c r="AR19" s="62" t="s">
        <v>199</v>
      </c>
      <c r="AS19" s="13" t="s">
        <v>252</v>
      </c>
    </row>
    <row r="20" spans="1:45" s="21" customFormat="1" ht="176.25" customHeight="1" x14ac:dyDescent="0.25">
      <c r="A20" s="14">
        <v>4</v>
      </c>
      <c r="B20" s="13" t="s">
        <v>43</v>
      </c>
      <c r="C20" s="13" t="s">
        <v>60</v>
      </c>
      <c r="D20" s="18" t="s">
        <v>89</v>
      </c>
      <c r="E20" s="58" t="s">
        <v>90</v>
      </c>
      <c r="F20" s="13" t="s">
        <v>82</v>
      </c>
      <c r="G20" s="13" t="s">
        <v>91</v>
      </c>
      <c r="H20" s="13" t="s">
        <v>92</v>
      </c>
      <c r="I20" s="13" t="s">
        <v>50</v>
      </c>
      <c r="J20" s="13" t="s">
        <v>85</v>
      </c>
      <c r="K20" s="13" t="s">
        <v>52</v>
      </c>
      <c r="L20" s="24">
        <v>1</v>
      </c>
      <c r="M20" s="24">
        <v>1</v>
      </c>
      <c r="N20" s="24">
        <v>1</v>
      </c>
      <c r="O20" s="24">
        <v>1</v>
      </c>
      <c r="P20" s="24">
        <v>1</v>
      </c>
      <c r="Q20" s="13" t="s">
        <v>65</v>
      </c>
      <c r="R20" s="13" t="s">
        <v>86</v>
      </c>
      <c r="S20" s="13" t="s">
        <v>93</v>
      </c>
      <c r="T20" s="13" t="s">
        <v>56</v>
      </c>
      <c r="U20" s="13" t="s">
        <v>57</v>
      </c>
      <c r="V20" s="65">
        <f t="shared" si="4"/>
        <v>1</v>
      </c>
      <c r="W20" s="62">
        <v>0</v>
      </c>
      <c r="X20" s="62">
        <f t="shared" si="5"/>
        <v>0</v>
      </c>
      <c r="Y20" s="13" t="s">
        <v>227</v>
      </c>
      <c r="Z20" s="13" t="s">
        <v>88</v>
      </c>
      <c r="AA20" s="59">
        <f t="shared" si="0"/>
        <v>1</v>
      </c>
      <c r="AB20" s="88">
        <v>0</v>
      </c>
      <c r="AC20" s="87">
        <f t="shared" si="6"/>
        <v>0</v>
      </c>
      <c r="AD20" s="13" t="s">
        <v>253</v>
      </c>
      <c r="AE20" s="13" t="s">
        <v>261</v>
      </c>
      <c r="AF20" s="59">
        <f t="shared" si="1"/>
        <v>1</v>
      </c>
      <c r="AG20" s="88">
        <v>0.74</v>
      </c>
      <c r="AH20" s="60">
        <f t="shared" si="7"/>
        <v>0.74</v>
      </c>
      <c r="AI20" s="13" t="s">
        <v>253</v>
      </c>
      <c r="AJ20" s="13" t="s">
        <v>276</v>
      </c>
      <c r="AK20" s="59">
        <f t="shared" si="2"/>
        <v>1</v>
      </c>
      <c r="AL20" s="13"/>
      <c r="AM20" s="60">
        <f t="shared" si="8"/>
        <v>0</v>
      </c>
      <c r="AN20" s="13"/>
      <c r="AO20" s="13"/>
      <c r="AP20" s="65">
        <f t="shared" si="3"/>
        <v>1</v>
      </c>
      <c r="AQ20" s="90">
        <f t="shared" ref="AQ20" si="10">W20</f>
        <v>0</v>
      </c>
      <c r="AR20" s="65">
        <f t="shared" si="9"/>
        <v>0</v>
      </c>
      <c r="AS20" s="13" t="s">
        <v>253</v>
      </c>
    </row>
    <row r="21" spans="1:45" s="21" customFormat="1" ht="85.5" customHeight="1" x14ac:dyDescent="0.25">
      <c r="A21" s="14">
        <v>4</v>
      </c>
      <c r="B21" s="13" t="s">
        <v>43</v>
      </c>
      <c r="C21" s="13" t="s">
        <v>60</v>
      </c>
      <c r="D21" s="18" t="s">
        <v>94</v>
      </c>
      <c r="E21" s="58" t="s">
        <v>95</v>
      </c>
      <c r="F21" s="13" t="s">
        <v>82</v>
      </c>
      <c r="G21" s="13" t="s">
        <v>96</v>
      </c>
      <c r="H21" s="13" t="s">
        <v>97</v>
      </c>
      <c r="I21" s="13" t="s">
        <v>50</v>
      </c>
      <c r="J21" s="13" t="s">
        <v>85</v>
      </c>
      <c r="K21" s="13" t="s">
        <v>52</v>
      </c>
      <c r="L21" s="24">
        <v>0.9</v>
      </c>
      <c r="M21" s="24">
        <v>0.9</v>
      </c>
      <c r="N21" s="24">
        <v>0.9</v>
      </c>
      <c r="O21" s="24">
        <v>0.9</v>
      </c>
      <c r="P21" s="24">
        <v>0.9</v>
      </c>
      <c r="Q21" s="13" t="s">
        <v>65</v>
      </c>
      <c r="R21" s="13" t="s">
        <v>98</v>
      </c>
      <c r="S21" s="13" t="s">
        <v>93</v>
      </c>
      <c r="T21" s="13" t="s">
        <v>56</v>
      </c>
      <c r="U21" s="13" t="s">
        <v>57</v>
      </c>
      <c r="V21" s="65">
        <f t="shared" si="4"/>
        <v>0.9</v>
      </c>
      <c r="W21" s="62" t="s">
        <v>199</v>
      </c>
      <c r="X21" s="62" t="s">
        <v>199</v>
      </c>
      <c r="Y21" s="13" t="s">
        <v>241</v>
      </c>
      <c r="Z21" s="62" t="s">
        <v>199</v>
      </c>
      <c r="AA21" s="59">
        <f t="shared" si="0"/>
        <v>0.9</v>
      </c>
      <c r="AB21" s="88">
        <v>0</v>
      </c>
      <c r="AC21" s="87">
        <f t="shared" si="6"/>
        <v>0</v>
      </c>
      <c r="AD21" s="13" t="s">
        <v>199</v>
      </c>
      <c r="AE21" s="13" t="s">
        <v>261</v>
      </c>
      <c r="AF21" s="59">
        <f t="shared" si="1"/>
        <v>0.9</v>
      </c>
      <c r="AG21" s="88">
        <v>1</v>
      </c>
      <c r="AH21" s="60">
        <f t="shared" si="7"/>
        <v>1</v>
      </c>
      <c r="AI21" s="13" t="s">
        <v>281</v>
      </c>
      <c r="AJ21" s="13" t="s">
        <v>276</v>
      </c>
      <c r="AK21" s="59">
        <f t="shared" si="2"/>
        <v>0.9</v>
      </c>
      <c r="AL21" s="13"/>
      <c r="AM21" s="60">
        <f t="shared" si="8"/>
        <v>0</v>
      </c>
      <c r="AN21" s="13"/>
      <c r="AO21" s="13"/>
      <c r="AP21" s="65">
        <f t="shared" si="3"/>
        <v>0.9</v>
      </c>
      <c r="AQ21" s="62" t="s">
        <v>199</v>
      </c>
      <c r="AR21" s="62" t="s">
        <v>199</v>
      </c>
      <c r="AS21" s="13" t="s">
        <v>281</v>
      </c>
    </row>
    <row r="22" spans="1:45" s="21" customFormat="1" ht="94.5" customHeight="1" x14ac:dyDescent="0.25">
      <c r="A22" s="14">
        <v>4</v>
      </c>
      <c r="B22" s="13" t="s">
        <v>43</v>
      </c>
      <c r="C22" s="13" t="s">
        <v>60</v>
      </c>
      <c r="D22" s="18" t="s">
        <v>99</v>
      </c>
      <c r="E22" s="13" t="s">
        <v>100</v>
      </c>
      <c r="F22" s="13" t="s">
        <v>82</v>
      </c>
      <c r="G22" s="13" t="s">
        <v>96</v>
      </c>
      <c r="H22" s="13" t="s">
        <v>101</v>
      </c>
      <c r="I22" s="13" t="s">
        <v>50</v>
      </c>
      <c r="J22" s="13" t="s">
        <v>51</v>
      </c>
      <c r="K22" s="13" t="s">
        <v>52</v>
      </c>
      <c r="L22" s="24">
        <v>0</v>
      </c>
      <c r="M22" s="24">
        <v>0</v>
      </c>
      <c r="N22" s="24">
        <v>0</v>
      </c>
      <c r="O22" s="24">
        <v>1</v>
      </c>
      <c r="P22" s="24">
        <v>1</v>
      </c>
      <c r="Q22" s="13" t="s">
        <v>65</v>
      </c>
      <c r="R22" s="26" t="s">
        <v>98</v>
      </c>
      <c r="S22" s="26" t="s">
        <v>93</v>
      </c>
      <c r="T22" s="26" t="s">
        <v>56</v>
      </c>
      <c r="U22" s="26" t="s">
        <v>211</v>
      </c>
      <c r="V22" s="14" t="s">
        <v>58</v>
      </c>
      <c r="W22" s="14" t="s">
        <v>58</v>
      </c>
      <c r="X22" s="14" t="s">
        <v>58</v>
      </c>
      <c r="Y22" s="14" t="s">
        <v>102</v>
      </c>
      <c r="Z22" s="14" t="s">
        <v>58</v>
      </c>
      <c r="AA22" s="59">
        <f t="shared" si="0"/>
        <v>0</v>
      </c>
      <c r="AB22" s="13" t="s">
        <v>244</v>
      </c>
      <c r="AC22" s="87" t="s">
        <v>245</v>
      </c>
      <c r="AD22" s="13" t="s">
        <v>102</v>
      </c>
      <c r="AE22" s="13" t="s">
        <v>244</v>
      </c>
      <c r="AF22" s="59">
        <f t="shared" si="1"/>
        <v>0</v>
      </c>
      <c r="AG22" s="13" t="s">
        <v>244</v>
      </c>
      <c r="AH22" s="60" t="s">
        <v>244</v>
      </c>
      <c r="AI22" s="13" t="s">
        <v>282</v>
      </c>
      <c r="AJ22" s="13" t="s">
        <v>276</v>
      </c>
      <c r="AK22" s="59">
        <f t="shared" si="2"/>
        <v>1</v>
      </c>
      <c r="AL22" s="13"/>
      <c r="AM22" s="60">
        <f t="shared" si="8"/>
        <v>0</v>
      </c>
      <c r="AN22" s="13"/>
      <c r="AO22" s="13"/>
      <c r="AP22" s="65">
        <f t="shared" si="3"/>
        <v>1</v>
      </c>
      <c r="AQ22" s="90">
        <v>0</v>
      </c>
      <c r="AR22" s="66">
        <f t="shared" si="9"/>
        <v>0</v>
      </c>
      <c r="AS22" s="13" t="s">
        <v>282</v>
      </c>
    </row>
    <row r="23" spans="1:45" s="21" customFormat="1" ht="75" x14ac:dyDescent="0.25">
      <c r="A23" s="14">
        <v>4</v>
      </c>
      <c r="B23" s="13" t="s">
        <v>43</v>
      </c>
      <c r="C23" s="13" t="s">
        <v>103</v>
      </c>
      <c r="D23" s="18" t="s">
        <v>104</v>
      </c>
      <c r="E23" s="13" t="s">
        <v>105</v>
      </c>
      <c r="F23" s="13" t="s">
        <v>82</v>
      </c>
      <c r="G23" s="13" t="s">
        <v>106</v>
      </c>
      <c r="H23" s="13" t="s">
        <v>107</v>
      </c>
      <c r="I23" s="13" t="s">
        <v>50</v>
      </c>
      <c r="J23" s="13" t="s">
        <v>108</v>
      </c>
      <c r="K23" s="13" t="s">
        <v>109</v>
      </c>
      <c r="L23" s="13">
        <v>4320</v>
      </c>
      <c r="M23" s="13">
        <v>4320</v>
      </c>
      <c r="N23" s="13">
        <v>4320</v>
      </c>
      <c r="O23" s="13">
        <v>4320</v>
      </c>
      <c r="P23" s="13">
        <f t="shared" ref="P23:P29" si="11">SUM(L23:O23)</f>
        <v>17280</v>
      </c>
      <c r="Q23" s="13" t="s">
        <v>65</v>
      </c>
      <c r="R23" s="13" t="s">
        <v>110</v>
      </c>
      <c r="S23" s="13" t="s">
        <v>111</v>
      </c>
      <c r="T23" s="13" t="s">
        <v>112</v>
      </c>
      <c r="U23" s="13" t="s">
        <v>113</v>
      </c>
      <c r="V23" s="74">
        <f>L23</f>
        <v>4320</v>
      </c>
      <c r="W23" s="14">
        <v>7596</v>
      </c>
      <c r="X23" s="65">
        <f t="shared" si="5"/>
        <v>1</v>
      </c>
      <c r="Y23" s="13" t="s">
        <v>114</v>
      </c>
      <c r="Z23" s="13" t="s">
        <v>115</v>
      </c>
      <c r="AA23" s="61">
        <f t="shared" si="0"/>
        <v>4320</v>
      </c>
      <c r="AB23" s="13">
        <v>6425</v>
      </c>
      <c r="AC23" s="87">
        <f t="shared" si="6"/>
        <v>1</v>
      </c>
      <c r="AD23" s="13" t="s">
        <v>254</v>
      </c>
      <c r="AE23" s="13" t="s">
        <v>262</v>
      </c>
      <c r="AF23" s="61">
        <f t="shared" si="1"/>
        <v>4320</v>
      </c>
      <c r="AG23" s="13">
        <v>8943</v>
      </c>
      <c r="AH23" s="60">
        <f t="shared" si="7"/>
        <v>1</v>
      </c>
      <c r="AI23" s="13" t="s">
        <v>283</v>
      </c>
      <c r="AJ23" s="13" t="s">
        <v>284</v>
      </c>
      <c r="AK23" s="61">
        <f t="shared" si="2"/>
        <v>4320</v>
      </c>
      <c r="AL23" s="13"/>
      <c r="AM23" s="60">
        <f t="shared" si="8"/>
        <v>0</v>
      </c>
      <c r="AN23" s="13"/>
      <c r="AO23" s="13"/>
      <c r="AP23" s="14">
        <f t="shared" si="3"/>
        <v>17280</v>
      </c>
      <c r="AQ23" s="14">
        <f>SUM(W23,AB23,AG23,AL23)</f>
        <v>22964</v>
      </c>
      <c r="AR23" s="66">
        <f t="shared" si="9"/>
        <v>1</v>
      </c>
      <c r="AS23" s="13" t="s">
        <v>283</v>
      </c>
    </row>
    <row r="24" spans="1:45" s="21" customFormat="1" ht="75" x14ac:dyDescent="0.25">
      <c r="A24" s="14">
        <v>4</v>
      </c>
      <c r="B24" s="13" t="s">
        <v>43</v>
      </c>
      <c r="C24" s="13" t="s">
        <v>103</v>
      </c>
      <c r="D24" s="18" t="s">
        <v>116</v>
      </c>
      <c r="E24" s="13" t="s">
        <v>117</v>
      </c>
      <c r="F24" s="13" t="s">
        <v>47</v>
      </c>
      <c r="G24" s="13" t="s">
        <v>118</v>
      </c>
      <c r="H24" s="13" t="s">
        <v>119</v>
      </c>
      <c r="I24" s="13" t="s">
        <v>50</v>
      </c>
      <c r="J24" s="13" t="s">
        <v>108</v>
      </c>
      <c r="K24" s="13" t="s">
        <v>120</v>
      </c>
      <c r="L24" s="32">
        <v>1080</v>
      </c>
      <c r="M24" s="32">
        <v>1080</v>
      </c>
      <c r="N24" s="32">
        <v>1080</v>
      </c>
      <c r="O24" s="32">
        <v>1080</v>
      </c>
      <c r="P24" s="13">
        <f t="shared" si="11"/>
        <v>4320</v>
      </c>
      <c r="Q24" s="13" t="s">
        <v>65</v>
      </c>
      <c r="R24" s="13" t="s">
        <v>121</v>
      </c>
      <c r="S24" s="13" t="s">
        <v>111</v>
      </c>
      <c r="T24" s="13" t="s">
        <v>112</v>
      </c>
      <c r="U24" s="13" t="s">
        <v>113</v>
      </c>
      <c r="V24" s="74">
        <f t="shared" si="4"/>
        <v>1080</v>
      </c>
      <c r="W24" s="14">
        <v>2334</v>
      </c>
      <c r="X24" s="65">
        <f t="shared" si="5"/>
        <v>1</v>
      </c>
      <c r="Y24" s="13" t="s">
        <v>122</v>
      </c>
      <c r="Z24" s="13" t="s">
        <v>115</v>
      </c>
      <c r="AA24" s="61">
        <f t="shared" si="0"/>
        <v>1080</v>
      </c>
      <c r="AB24" s="13">
        <v>1658</v>
      </c>
      <c r="AC24" s="87">
        <f t="shared" si="6"/>
        <v>1</v>
      </c>
      <c r="AD24" s="13" t="s">
        <v>255</v>
      </c>
      <c r="AE24" s="13" t="s">
        <v>262</v>
      </c>
      <c r="AF24" s="61">
        <f t="shared" si="1"/>
        <v>1080</v>
      </c>
      <c r="AG24" s="13">
        <v>1995</v>
      </c>
      <c r="AH24" s="60">
        <f t="shared" si="7"/>
        <v>1</v>
      </c>
      <c r="AI24" s="13" t="s">
        <v>285</v>
      </c>
      <c r="AJ24" s="13" t="s">
        <v>284</v>
      </c>
      <c r="AK24" s="61">
        <f t="shared" si="2"/>
        <v>1080</v>
      </c>
      <c r="AL24" s="13"/>
      <c r="AM24" s="60">
        <f t="shared" si="8"/>
        <v>0</v>
      </c>
      <c r="AN24" s="13"/>
      <c r="AO24" s="13"/>
      <c r="AP24" s="68">
        <f>P24</f>
        <v>4320</v>
      </c>
      <c r="AQ24" s="14">
        <f>SUM(W24,AB24,AG24,AL24)</f>
        <v>5987</v>
      </c>
      <c r="AR24" s="66">
        <f t="shared" si="9"/>
        <v>1</v>
      </c>
      <c r="AS24" s="13" t="s">
        <v>285</v>
      </c>
    </row>
    <row r="25" spans="1:45" s="21" customFormat="1" ht="90" x14ac:dyDescent="0.25">
      <c r="A25" s="14">
        <v>4</v>
      </c>
      <c r="B25" s="13" t="s">
        <v>43</v>
      </c>
      <c r="C25" s="13" t="s">
        <v>103</v>
      </c>
      <c r="D25" s="18" t="s">
        <v>123</v>
      </c>
      <c r="E25" s="13" t="s">
        <v>124</v>
      </c>
      <c r="F25" s="13" t="s">
        <v>47</v>
      </c>
      <c r="G25" s="13" t="s">
        <v>125</v>
      </c>
      <c r="H25" s="13" t="s">
        <v>126</v>
      </c>
      <c r="I25" s="13" t="s">
        <v>50</v>
      </c>
      <c r="J25" s="13" t="s">
        <v>108</v>
      </c>
      <c r="K25" s="13" t="s">
        <v>127</v>
      </c>
      <c r="L25" s="32">
        <v>6</v>
      </c>
      <c r="M25" s="32">
        <v>9</v>
      </c>
      <c r="N25" s="32">
        <v>12</v>
      </c>
      <c r="O25" s="32">
        <v>6</v>
      </c>
      <c r="P25" s="13">
        <f t="shared" si="11"/>
        <v>33</v>
      </c>
      <c r="Q25" s="13" t="s">
        <v>65</v>
      </c>
      <c r="R25" s="13" t="s">
        <v>128</v>
      </c>
      <c r="S25" s="13" t="s">
        <v>129</v>
      </c>
      <c r="T25" s="13" t="s">
        <v>112</v>
      </c>
      <c r="U25" s="13" t="s">
        <v>113</v>
      </c>
      <c r="V25" s="74">
        <f t="shared" si="4"/>
        <v>6</v>
      </c>
      <c r="W25" s="14">
        <v>1</v>
      </c>
      <c r="X25" s="65">
        <f t="shared" si="5"/>
        <v>0.16666666666666666</v>
      </c>
      <c r="Y25" s="13" t="s">
        <v>228</v>
      </c>
      <c r="Z25" s="13" t="s">
        <v>115</v>
      </c>
      <c r="AA25" s="61">
        <f t="shared" si="0"/>
        <v>9</v>
      </c>
      <c r="AB25" s="13">
        <v>4</v>
      </c>
      <c r="AC25" s="87">
        <f t="shared" si="6"/>
        <v>0.44444444444444442</v>
      </c>
      <c r="AD25" s="13" t="s">
        <v>256</v>
      </c>
      <c r="AE25" s="13" t="s">
        <v>262</v>
      </c>
      <c r="AF25" s="61">
        <f t="shared" si="1"/>
        <v>12</v>
      </c>
      <c r="AG25" s="13">
        <v>2</v>
      </c>
      <c r="AH25" s="60">
        <f t="shared" si="7"/>
        <v>0.16666666666666666</v>
      </c>
      <c r="AI25" s="13" t="s">
        <v>286</v>
      </c>
      <c r="AJ25" s="13" t="s">
        <v>284</v>
      </c>
      <c r="AK25" s="61">
        <f t="shared" si="2"/>
        <v>6</v>
      </c>
      <c r="AL25" s="13"/>
      <c r="AM25" s="60">
        <f t="shared" si="8"/>
        <v>0</v>
      </c>
      <c r="AN25" s="13"/>
      <c r="AO25" s="13"/>
      <c r="AP25" s="14">
        <f t="shared" si="3"/>
        <v>33</v>
      </c>
      <c r="AQ25" s="14">
        <f t="shared" ref="AQ25:AQ29" si="12">SUM(W25,AB25,AG25,AL25)</f>
        <v>7</v>
      </c>
      <c r="AR25" s="66">
        <f t="shared" si="9"/>
        <v>0.21212121212121213</v>
      </c>
      <c r="AS25" s="13" t="s">
        <v>286</v>
      </c>
    </row>
    <row r="26" spans="1:45" s="21" customFormat="1" ht="90" x14ac:dyDescent="0.25">
      <c r="A26" s="14">
        <v>4</v>
      </c>
      <c r="B26" s="13" t="s">
        <v>43</v>
      </c>
      <c r="C26" s="13" t="s">
        <v>103</v>
      </c>
      <c r="D26" s="18" t="s">
        <v>130</v>
      </c>
      <c r="E26" s="13" t="s">
        <v>131</v>
      </c>
      <c r="F26" s="13" t="s">
        <v>82</v>
      </c>
      <c r="G26" s="13" t="s">
        <v>132</v>
      </c>
      <c r="H26" s="13" t="s">
        <v>133</v>
      </c>
      <c r="I26" s="13" t="s">
        <v>50</v>
      </c>
      <c r="J26" s="13" t="s">
        <v>108</v>
      </c>
      <c r="K26" s="13" t="s">
        <v>134</v>
      </c>
      <c r="L26" s="13">
        <v>3</v>
      </c>
      <c r="M26" s="13">
        <v>6</v>
      </c>
      <c r="N26" s="13">
        <v>9</v>
      </c>
      <c r="O26" s="13">
        <v>8</v>
      </c>
      <c r="P26" s="13">
        <f t="shared" si="11"/>
        <v>26</v>
      </c>
      <c r="Q26" s="13" t="s">
        <v>65</v>
      </c>
      <c r="R26" s="13" t="s">
        <v>128</v>
      </c>
      <c r="S26" s="13" t="s">
        <v>129</v>
      </c>
      <c r="T26" s="13" t="s">
        <v>112</v>
      </c>
      <c r="U26" s="13" t="s">
        <v>113</v>
      </c>
      <c r="V26" s="74">
        <f t="shared" si="4"/>
        <v>3</v>
      </c>
      <c r="W26" s="14">
        <v>5</v>
      </c>
      <c r="X26" s="65">
        <f t="shared" si="5"/>
        <v>1</v>
      </c>
      <c r="Y26" s="13" t="s">
        <v>135</v>
      </c>
      <c r="Z26" s="13" t="s">
        <v>115</v>
      </c>
      <c r="AA26" s="61">
        <f t="shared" si="0"/>
        <v>6</v>
      </c>
      <c r="AB26" s="89">
        <v>0</v>
      </c>
      <c r="AC26" s="87">
        <f t="shared" si="6"/>
        <v>0</v>
      </c>
      <c r="AD26" s="13" t="s">
        <v>257</v>
      </c>
      <c r="AE26" s="13" t="s">
        <v>262</v>
      </c>
      <c r="AF26" s="61">
        <f t="shared" si="1"/>
        <v>9</v>
      </c>
      <c r="AG26" s="13">
        <v>3</v>
      </c>
      <c r="AH26" s="60">
        <f t="shared" si="7"/>
        <v>0.33333333333333331</v>
      </c>
      <c r="AI26" s="13" t="s">
        <v>287</v>
      </c>
      <c r="AJ26" s="13" t="s">
        <v>284</v>
      </c>
      <c r="AK26" s="61">
        <f t="shared" si="2"/>
        <v>8</v>
      </c>
      <c r="AL26" s="13"/>
      <c r="AM26" s="60">
        <f t="shared" si="8"/>
        <v>0</v>
      </c>
      <c r="AN26" s="13"/>
      <c r="AO26" s="13"/>
      <c r="AP26" s="14">
        <f t="shared" si="3"/>
        <v>26</v>
      </c>
      <c r="AQ26" s="14">
        <f t="shared" si="12"/>
        <v>8</v>
      </c>
      <c r="AR26" s="66">
        <f t="shared" si="9"/>
        <v>0.30769230769230771</v>
      </c>
      <c r="AS26" s="13" t="s">
        <v>287</v>
      </c>
    </row>
    <row r="27" spans="1:45" s="21" customFormat="1" ht="105" x14ac:dyDescent="0.25">
      <c r="A27" s="14">
        <v>4</v>
      </c>
      <c r="B27" s="13" t="s">
        <v>43</v>
      </c>
      <c r="C27" s="13" t="s">
        <v>103</v>
      </c>
      <c r="D27" s="18" t="s">
        <v>136</v>
      </c>
      <c r="E27" s="13" t="s">
        <v>137</v>
      </c>
      <c r="F27" s="13" t="s">
        <v>82</v>
      </c>
      <c r="G27" s="13" t="s">
        <v>138</v>
      </c>
      <c r="H27" s="13" t="s">
        <v>139</v>
      </c>
      <c r="I27" s="13" t="s">
        <v>50</v>
      </c>
      <c r="J27" s="13" t="s">
        <v>108</v>
      </c>
      <c r="K27" s="13" t="s">
        <v>140</v>
      </c>
      <c r="L27" s="13">
        <v>12</v>
      </c>
      <c r="M27" s="13">
        <v>18</v>
      </c>
      <c r="N27" s="13">
        <v>18</v>
      </c>
      <c r="O27" s="13">
        <v>13</v>
      </c>
      <c r="P27" s="13">
        <f t="shared" si="11"/>
        <v>61</v>
      </c>
      <c r="Q27" s="13" t="s">
        <v>65</v>
      </c>
      <c r="R27" s="13" t="s">
        <v>141</v>
      </c>
      <c r="S27" s="13" t="s">
        <v>142</v>
      </c>
      <c r="T27" s="13" t="s">
        <v>112</v>
      </c>
      <c r="U27" s="26" t="s">
        <v>211</v>
      </c>
      <c r="V27" s="74">
        <f t="shared" si="4"/>
        <v>12</v>
      </c>
      <c r="W27" s="14">
        <v>1</v>
      </c>
      <c r="X27" s="65">
        <f t="shared" si="5"/>
        <v>8.3333333333333329E-2</v>
      </c>
      <c r="Y27" s="13" t="s">
        <v>229</v>
      </c>
      <c r="Z27" s="14" t="s">
        <v>143</v>
      </c>
      <c r="AA27" s="61">
        <f t="shared" si="0"/>
        <v>18</v>
      </c>
      <c r="AB27" s="13">
        <v>44</v>
      </c>
      <c r="AC27" s="87">
        <f t="shared" si="6"/>
        <v>1</v>
      </c>
      <c r="AD27" s="13" t="s">
        <v>258</v>
      </c>
      <c r="AE27" s="13" t="s">
        <v>143</v>
      </c>
      <c r="AF27" s="61">
        <f t="shared" si="1"/>
        <v>18</v>
      </c>
      <c r="AG27" s="13">
        <v>12</v>
      </c>
      <c r="AH27" s="60">
        <f t="shared" si="7"/>
        <v>0.66666666666666663</v>
      </c>
      <c r="AI27" s="13" t="s">
        <v>288</v>
      </c>
      <c r="AJ27" s="13" t="s">
        <v>289</v>
      </c>
      <c r="AK27" s="61">
        <f t="shared" si="2"/>
        <v>13</v>
      </c>
      <c r="AL27" s="13"/>
      <c r="AM27" s="60">
        <f t="shared" si="8"/>
        <v>0</v>
      </c>
      <c r="AN27" s="13"/>
      <c r="AO27" s="13"/>
      <c r="AP27" s="14">
        <f t="shared" si="3"/>
        <v>61</v>
      </c>
      <c r="AQ27" s="14">
        <f t="shared" si="12"/>
        <v>57</v>
      </c>
      <c r="AR27" s="66">
        <f t="shared" si="9"/>
        <v>0.93442622950819676</v>
      </c>
      <c r="AS27" s="13" t="s">
        <v>288</v>
      </c>
    </row>
    <row r="28" spans="1:45" s="21" customFormat="1" ht="90" x14ac:dyDescent="0.25">
      <c r="A28" s="14">
        <v>4</v>
      </c>
      <c r="B28" s="13" t="s">
        <v>43</v>
      </c>
      <c r="C28" s="13" t="s">
        <v>103</v>
      </c>
      <c r="D28" s="18" t="s">
        <v>144</v>
      </c>
      <c r="E28" s="13" t="s">
        <v>145</v>
      </c>
      <c r="F28" s="13" t="s">
        <v>82</v>
      </c>
      <c r="G28" s="13" t="s">
        <v>146</v>
      </c>
      <c r="H28" s="13" t="s">
        <v>147</v>
      </c>
      <c r="I28" s="13" t="s">
        <v>50</v>
      </c>
      <c r="J28" s="13" t="s">
        <v>108</v>
      </c>
      <c r="K28" s="13" t="s">
        <v>140</v>
      </c>
      <c r="L28" s="13">
        <v>15</v>
      </c>
      <c r="M28" s="13">
        <v>30</v>
      </c>
      <c r="N28" s="13">
        <v>30</v>
      </c>
      <c r="O28" s="13">
        <v>15</v>
      </c>
      <c r="P28" s="13">
        <f t="shared" si="11"/>
        <v>90</v>
      </c>
      <c r="Q28" s="13" t="s">
        <v>65</v>
      </c>
      <c r="R28" s="13" t="s">
        <v>148</v>
      </c>
      <c r="S28" s="13" t="s">
        <v>142</v>
      </c>
      <c r="T28" s="13" t="s">
        <v>112</v>
      </c>
      <c r="U28" s="26" t="s">
        <v>211</v>
      </c>
      <c r="V28" s="74">
        <f t="shared" si="4"/>
        <v>15</v>
      </c>
      <c r="W28" s="14">
        <v>38</v>
      </c>
      <c r="X28" s="65">
        <f t="shared" si="5"/>
        <v>1</v>
      </c>
      <c r="Y28" s="13" t="s">
        <v>238</v>
      </c>
      <c r="Z28" s="13" t="s">
        <v>143</v>
      </c>
      <c r="AA28" s="61">
        <f t="shared" si="0"/>
        <v>30</v>
      </c>
      <c r="AB28" s="13">
        <v>107</v>
      </c>
      <c r="AC28" s="87">
        <f t="shared" si="6"/>
        <v>1</v>
      </c>
      <c r="AD28" s="13" t="s">
        <v>259</v>
      </c>
      <c r="AE28" s="13" t="s">
        <v>143</v>
      </c>
      <c r="AF28" s="61">
        <f t="shared" si="1"/>
        <v>30</v>
      </c>
      <c r="AG28" s="13">
        <v>50</v>
      </c>
      <c r="AH28" s="60">
        <f t="shared" si="7"/>
        <v>1</v>
      </c>
      <c r="AI28" s="13" t="s">
        <v>290</v>
      </c>
      <c r="AJ28" s="13" t="s">
        <v>289</v>
      </c>
      <c r="AK28" s="61">
        <f t="shared" si="2"/>
        <v>15</v>
      </c>
      <c r="AL28" s="13"/>
      <c r="AM28" s="60">
        <f t="shared" si="8"/>
        <v>0</v>
      </c>
      <c r="AN28" s="13"/>
      <c r="AO28" s="13"/>
      <c r="AP28" s="14">
        <f t="shared" si="3"/>
        <v>90</v>
      </c>
      <c r="AQ28" s="14">
        <f t="shared" si="12"/>
        <v>195</v>
      </c>
      <c r="AR28" s="66">
        <f t="shared" si="9"/>
        <v>1</v>
      </c>
      <c r="AS28" s="13" t="s">
        <v>290</v>
      </c>
    </row>
    <row r="29" spans="1:45" s="21" customFormat="1" ht="105" x14ac:dyDescent="0.25">
      <c r="A29" s="14">
        <v>4</v>
      </c>
      <c r="B29" s="13" t="s">
        <v>43</v>
      </c>
      <c r="C29" s="13" t="s">
        <v>103</v>
      </c>
      <c r="D29" s="18" t="s">
        <v>149</v>
      </c>
      <c r="E29" s="13" t="s">
        <v>150</v>
      </c>
      <c r="F29" s="13" t="s">
        <v>82</v>
      </c>
      <c r="G29" s="13" t="s">
        <v>151</v>
      </c>
      <c r="H29" s="13" t="s">
        <v>152</v>
      </c>
      <c r="I29" s="13" t="s">
        <v>50</v>
      </c>
      <c r="J29" s="13" t="s">
        <v>108</v>
      </c>
      <c r="K29" s="13" t="s">
        <v>140</v>
      </c>
      <c r="L29" s="13">
        <v>3</v>
      </c>
      <c r="M29" s="13">
        <v>21</v>
      </c>
      <c r="N29" s="13">
        <v>21</v>
      </c>
      <c r="O29" s="13">
        <v>13</v>
      </c>
      <c r="P29" s="13">
        <f t="shared" si="11"/>
        <v>58</v>
      </c>
      <c r="Q29" s="13" t="s">
        <v>65</v>
      </c>
      <c r="R29" s="13" t="s">
        <v>153</v>
      </c>
      <c r="S29" s="13" t="s">
        <v>142</v>
      </c>
      <c r="T29" s="13" t="s">
        <v>112</v>
      </c>
      <c r="U29" s="26" t="s">
        <v>211</v>
      </c>
      <c r="V29" s="74">
        <f t="shared" si="4"/>
        <v>3</v>
      </c>
      <c r="W29" s="14">
        <v>8</v>
      </c>
      <c r="X29" s="66">
        <f t="shared" si="5"/>
        <v>1</v>
      </c>
      <c r="Y29" s="13" t="s">
        <v>154</v>
      </c>
      <c r="Z29" s="14" t="s">
        <v>143</v>
      </c>
      <c r="AA29" s="61">
        <f t="shared" si="0"/>
        <v>21</v>
      </c>
      <c r="AB29" s="13">
        <v>14</v>
      </c>
      <c r="AC29" s="87">
        <f t="shared" si="6"/>
        <v>0.66666666666666663</v>
      </c>
      <c r="AD29" s="13" t="s">
        <v>260</v>
      </c>
      <c r="AE29" s="13" t="s">
        <v>143</v>
      </c>
      <c r="AF29" s="61">
        <f t="shared" si="1"/>
        <v>21</v>
      </c>
      <c r="AG29" s="13">
        <v>26</v>
      </c>
      <c r="AH29" s="60">
        <f t="shared" si="7"/>
        <v>1</v>
      </c>
      <c r="AI29" s="13" t="s">
        <v>291</v>
      </c>
      <c r="AJ29" s="13" t="s">
        <v>289</v>
      </c>
      <c r="AK29" s="61">
        <f t="shared" si="2"/>
        <v>13</v>
      </c>
      <c r="AL29" s="13"/>
      <c r="AM29" s="60">
        <f t="shared" si="8"/>
        <v>0</v>
      </c>
      <c r="AN29" s="13"/>
      <c r="AO29" s="13"/>
      <c r="AP29" s="14">
        <f t="shared" si="3"/>
        <v>58</v>
      </c>
      <c r="AQ29" s="14">
        <f t="shared" si="12"/>
        <v>48</v>
      </c>
      <c r="AR29" s="66">
        <f t="shared" si="9"/>
        <v>0.82758620689655171</v>
      </c>
      <c r="AS29" s="13" t="s">
        <v>291</v>
      </c>
    </row>
    <row r="30" spans="1:45" s="5" customFormat="1" ht="15.75" x14ac:dyDescent="0.25">
      <c r="A30" s="6"/>
      <c r="B30" s="6"/>
      <c r="C30" s="6"/>
      <c r="D30" s="6"/>
      <c r="E30" s="9" t="s">
        <v>155</v>
      </c>
      <c r="F30" s="6"/>
      <c r="G30" s="6"/>
      <c r="H30" s="6"/>
      <c r="I30" s="6"/>
      <c r="J30" s="6"/>
      <c r="K30" s="6"/>
      <c r="L30" s="11"/>
      <c r="M30" s="11"/>
      <c r="N30" s="11"/>
      <c r="O30" s="11"/>
      <c r="P30" s="11"/>
      <c r="Q30" s="6"/>
      <c r="R30" s="6"/>
      <c r="S30" s="6"/>
      <c r="T30" s="6"/>
      <c r="U30" s="6"/>
      <c r="V30" s="69"/>
      <c r="W30" s="69"/>
      <c r="X30" s="79">
        <f>AVERAGE(X14:X29)*80%</f>
        <v>0.55449999999999988</v>
      </c>
      <c r="Y30" s="11"/>
      <c r="Z30" s="11"/>
      <c r="AA30" s="11"/>
      <c r="AB30" s="11"/>
      <c r="AC30" s="91">
        <f>AVERAGE(AC14:AC29)*80%</f>
        <v>0.47639267990637268</v>
      </c>
      <c r="AD30" s="11"/>
      <c r="AE30" s="11"/>
      <c r="AF30" s="11"/>
      <c r="AG30" s="11"/>
      <c r="AH30" s="91">
        <f>AVERAGE(AH14:AH29)*80%</f>
        <v>0.64986666666666659</v>
      </c>
      <c r="AI30" s="11"/>
      <c r="AJ30" s="11"/>
      <c r="AK30" s="11"/>
      <c r="AL30" s="11"/>
      <c r="AM30" s="11">
        <f>AVERAGE(AM14:AM29)*80%</f>
        <v>0</v>
      </c>
      <c r="AN30" s="6"/>
      <c r="AO30" s="6"/>
      <c r="AP30" s="69"/>
      <c r="AQ30" s="69"/>
      <c r="AR30" s="79">
        <f>AVERAGE(AR14:AR29)*80%</f>
        <v>0.46579382610258374</v>
      </c>
      <c r="AS30" s="6"/>
    </row>
    <row r="31" spans="1:45" s="46" customFormat="1" ht="105" customHeight="1" x14ac:dyDescent="0.25">
      <c r="A31" s="27">
        <v>7</v>
      </c>
      <c r="B31" s="19" t="s">
        <v>156</v>
      </c>
      <c r="C31" s="19" t="s">
        <v>157</v>
      </c>
      <c r="D31" s="33" t="s">
        <v>158</v>
      </c>
      <c r="E31" s="34" t="s">
        <v>159</v>
      </c>
      <c r="F31" s="34" t="s">
        <v>160</v>
      </c>
      <c r="G31" s="34" t="s">
        <v>161</v>
      </c>
      <c r="H31" s="34" t="s">
        <v>162</v>
      </c>
      <c r="I31" s="35" t="s">
        <v>163</v>
      </c>
      <c r="J31" s="34" t="s">
        <v>164</v>
      </c>
      <c r="K31" s="34" t="s">
        <v>165</v>
      </c>
      <c r="L31" s="36" t="s">
        <v>166</v>
      </c>
      <c r="M31" s="37">
        <v>0.8</v>
      </c>
      <c r="N31" s="36" t="s">
        <v>166</v>
      </c>
      <c r="O31" s="38">
        <v>0.8</v>
      </c>
      <c r="P31" s="38">
        <v>0.8</v>
      </c>
      <c r="Q31" s="39" t="s">
        <v>167</v>
      </c>
      <c r="R31" s="39" t="s">
        <v>168</v>
      </c>
      <c r="S31" s="34" t="s">
        <v>169</v>
      </c>
      <c r="T31" s="34" t="s">
        <v>170</v>
      </c>
      <c r="U31" s="40" t="s">
        <v>171</v>
      </c>
      <c r="V31" s="75" t="s">
        <v>166</v>
      </c>
      <c r="W31" s="27" t="s">
        <v>166</v>
      </c>
      <c r="X31" s="76" t="s">
        <v>166</v>
      </c>
      <c r="Y31" s="19" t="s">
        <v>230</v>
      </c>
      <c r="Z31" s="19" t="s">
        <v>166</v>
      </c>
      <c r="AA31" s="42">
        <f>M31</f>
        <v>0.8</v>
      </c>
      <c r="AB31" s="43">
        <v>0.82</v>
      </c>
      <c r="AC31" s="44">
        <f t="shared" ref="AC31:AC37" si="13">IF(AB31/AA31&gt;100%,100%,AB31/AA31)</f>
        <v>1</v>
      </c>
      <c r="AD31" s="19" t="s">
        <v>263</v>
      </c>
      <c r="AE31" s="19" t="s">
        <v>264</v>
      </c>
      <c r="AF31" s="41" t="s">
        <v>166</v>
      </c>
      <c r="AG31" s="19" t="s">
        <v>166</v>
      </c>
      <c r="AH31" s="19" t="s">
        <v>301</v>
      </c>
      <c r="AI31" s="19" t="s">
        <v>166</v>
      </c>
      <c r="AJ31" s="19" t="s">
        <v>166</v>
      </c>
      <c r="AK31" s="42">
        <f>O31</f>
        <v>0.8</v>
      </c>
      <c r="AL31" s="19"/>
      <c r="AM31" s="44">
        <f t="shared" ref="AM31:AM37" si="14">IF(AL31/AK31&gt;100%,100%,AL31/AK31)</f>
        <v>0</v>
      </c>
      <c r="AN31" s="19"/>
      <c r="AO31" s="19"/>
      <c r="AP31" s="56">
        <f>P31</f>
        <v>0.8</v>
      </c>
      <c r="AQ31" s="70">
        <f>AVERAGE(AB31,AL31)</f>
        <v>0.82</v>
      </c>
      <c r="AR31" s="44">
        <f t="shared" ref="AR31:AR37" si="15">IF(AQ31/AP31&gt;100%,100%,AQ31/AP31)</f>
        <v>1</v>
      </c>
      <c r="AS31" s="19" t="s">
        <v>263</v>
      </c>
    </row>
    <row r="32" spans="1:45" s="46" customFormat="1" ht="120" x14ac:dyDescent="0.25">
      <c r="A32" s="27">
        <v>7</v>
      </c>
      <c r="B32" s="19" t="s">
        <v>156</v>
      </c>
      <c r="C32" s="19" t="s">
        <v>157</v>
      </c>
      <c r="D32" s="47" t="s">
        <v>172</v>
      </c>
      <c r="E32" s="39" t="s">
        <v>173</v>
      </c>
      <c r="F32" s="39" t="s">
        <v>160</v>
      </c>
      <c r="G32" s="39" t="s">
        <v>174</v>
      </c>
      <c r="H32" s="39" t="s">
        <v>175</v>
      </c>
      <c r="I32" s="39" t="s">
        <v>176</v>
      </c>
      <c r="J32" s="39" t="s">
        <v>164</v>
      </c>
      <c r="K32" s="39" t="s">
        <v>177</v>
      </c>
      <c r="L32" s="48">
        <v>1</v>
      </c>
      <c r="M32" s="48">
        <v>1</v>
      </c>
      <c r="N32" s="48">
        <v>1</v>
      </c>
      <c r="O32" s="49">
        <v>1</v>
      </c>
      <c r="P32" s="49">
        <v>1</v>
      </c>
      <c r="Q32" s="39" t="s">
        <v>167</v>
      </c>
      <c r="R32" s="39" t="s">
        <v>178</v>
      </c>
      <c r="S32" s="39" t="s">
        <v>179</v>
      </c>
      <c r="T32" s="34" t="s">
        <v>170</v>
      </c>
      <c r="U32" s="40" t="s">
        <v>180</v>
      </c>
      <c r="V32" s="77">
        <v>1</v>
      </c>
      <c r="W32" s="78">
        <v>0.72</v>
      </c>
      <c r="X32" s="44">
        <f t="shared" ref="X32:X37" si="16">IF(W32/V32&gt;100%,100%,W32/V32)</f>
        <v>0.72</v>
      </c>
      <c r="Y32" s="19" t="s">
        <v>231</v>
      </c>
      <c r="Z32" s="19" t="s">
        <v>232</v>
      </c>
      <c r="AA32" s="42">
        <f t="shared" ref="AA32:AA37" si="17">M32</f>
        <v>1</v>
      </c>
      <c r="AB32" s="45">
        <v>0.66669999999999996</v>
      </c>
      <c r="AC32" s="44">
        <f t="shared" si="13"/>
        <v>0.66669999999999996</v>
      </c>
      <c r="AD32" s="19" t="s">
        <v>265</v>
      </c>
      <c r="AE32" s="19" t="s">
        <v>266</v>
      </c>
      <c r="AF32" s="42">
        <f>N32</f>
        <v>1</v>
      </c>
      <c r="AG32" s="45">
        <v>0.625</v>
      </c>
      <c r="AH32" s="44">
        <f t="shared" ref="AH32:AH34" si="18">IF(AG32/AF32&gt;100%,100%,AG32/AF32)</f>
        <v>0.625</v>
      </c>
      <c r="AI32" s="19" t="s">
        <v>293</v>
      </c>
      <c r="AJ32" s="19" t="s">
        <v>294</v>
      </c>
      <c r="AK32" s="42">
        <f t="shared" ref="AK32:AK37" si="19">O32</f>
        <v>1</v>
      </c>
      <c r="AL32" s="50"/>
      <c r="AM32" s="44">
        <f t="shared" si="14"/>
        <v>0</v>
      </c>
      <c r="AN32" s="19"/>
      <c r="AO32" s="19"/>
      <c r="AP32" s="56">
        <f t="shared" ref="AP32:AP37" si="20">P32</f>
        <v>1</v>
      </c>
      <c r="AQ32" s="70">
        <f>AVERAGE(W32,AB32,AG32,AL32)</f>
        <v>0.67056666666666664</v>
      </c>
      <c r="AR32" s="44">
        <f t="shared" si="15"/>
        <v>0.67056666666666664</v>
      </c>
      <c r="AS32" s="19" t="s">
        <v>265</v>
      </c>
    </row>
    <row r="33" spans="1:45" s="46" customFormat="1" ht="150" x14ac:dyDescent="0.25">
      <c r="A33" s="27">
        <v>7</v>
      </c>
      <c r="B33" s="19" t="s">
        <v>156</v>
      </c>
      <c r="C33" s="19" t="s">
        <v>181</v>
      </c>
      <c r="D33" s="47" t="s">
        <v>182</v>
      </c>
      <c r="E33" s="39" t="s">
        <v>183</v>
      </c>
      <c r="F33" s="39" t="s">
        <v>160</v>
      </c>
      <c r="G33" s="39" t="s">
        <v>184</v>
      </c>
      <c r="H33" s="39" t="s">
        <v>185</v>
      </c>
      <c r="I33" s="39" t="s">
        <v>176</v>
      </c>
      <c r="J33" s="39" t="s">
        <v>164</v>
      </c>
      <c r="K33" s="39" t="s">
        <v>186</v>
      </c>
      <c r="L33" s="36" t="s">
        <v>166</v>
      </c>
      <c r="M33" s="37">
        <v>1</v>
      </c>
      <c r="N33" s="37">
        <v>1</v>
      </c>
      <c r="O33" s="38">
        <v>1</v>
      </c>
      <c r="P33" s="38">
        <v>1</v>
      </c>
      <c r="Q33" s="39" t="s">
        <v>167</v>
      </c>
      <c r="R33" s="39" t="s">
        <v>187</v>
      </c>
      <c r="S33" s="39" t="s">
        <v>188</v>
      </c>
      <c r="T33" s="34" t="s">
        <v>170</v>
      </c>
      <c r="U33" s="40" t="s">
        <v>189</v>
      </c>
      <c r="V33" s="77" t="s">
        <v>166</v>
      </c>
      <c r="W33" s="27" t="s">
        <v>166</v>
      </c>
      <c r="X33" s="27" t="s">
        <v>166</v>
      </c>
      <c r="Y33" s="19" t="s">
        <v>230</v>
      </c>
      <c r="Z33" s="19" t="s">
        <v>166</v>
      </c>
      <c r="AA33" s="42">
        <f t="shared" si="17"/>
        <v>1</v>
      </c>
      <c r="AB33" s="94">
        <v>1</v>
      </c>
      <c r="AC33" s="44">
        <f t="shared" si="13"/>
        <v>1</v>
      </c>
      <c r="AD33" s="20" t="s">
        <v>271</v>
      </c>
      <c r="AE33" s="19" t="s">
        <v>272</v>
      </c>
      <c r="AF33" s="42">
        <f t="shared" ref="AF33:AF34" si="21">N33</f>
        <v>1</v>
      </c>
      <c r="AG33" s="45">
        <v>1</v>
      </c>
      <c r="AH33" s="44">
        <f t="shared" si="18"/>
        <v>1</v>
      </c>
      <c r="AI33" s="19" t="s">
        <v>295</v>
      </c>
      <c r="AJ33" s="19" t="s">
        <v>296</v>
      </c>
      <c r="AK33" s="42">
        <f t="shared" si="19"/>
        <v>1</v>
      </c>
      <c r="AL33" s="19"/>
      <c r="AM33" s="44">
        <f t="shared" si="14"/>
        <v>0</v>
      </c>
      <c r="AN33" s="19"/>
      <c r="AO33" s="19"/>
      <c r="AP33" s="56">
        <f t="shared" si="20"/>
        <v>1</v>
      </c>
      <c r="AQ33" s="70">
        <f>AVERAGE(AB33,AG33,AL33)</f>
        <v>1</v>
      </c>
      <c r="AR33" s="44">
        <f t="shared" si="15"/>
        <v>1</v>
      </c>
      <c r="AS33" s="19" t="s">
        <v>271</v>
      </c>
    </row>
    <row r="34" spans="1:45" s="46" customFormat="1" ht="120" x14ac:dyDescent="0.25">
      <c r="A34" s="27">
        <v>7</v>
      </c>
      <c r="B34" s="19" t="s">
        <v>156</v>
      </c>
      <c r="C34" s="19" t="s">
        <v>157</v>
      </c>
      <c r="D34" s="47" t="s">
        <v>190</v>
      </c>
      <c r="E34" s="39" t="s">
        <v>191</v>
      </c>
      <c r="F34" s="39" t="s">
        <v>160</v>
      </c>
      <c r="G34" s="39" t="s">
        <v>192</v>
      </c>
      <c r="H34" s="39" t="s">
        <v>193</v>
      </c>
      <c r="I34" s="39" t="s">
        <v>176</v>
      </c>
      <c r="J34" s="39" t="s">
        <v>85</v>
      </c>
      <c r="K34" s="39" t="s">
        <v>192</v>
      </c>
      <c r="L34" s="37">
        <v>1</v>
      </c>
      <c r="M34" s="36" t="s">
        <v>166</v>
      </c>
      <c r="N34" s="37">
        <v>1</v>
      </c>
      <c r="O34" s="38" t="s">
        <v>166</v>
      </c>
      <c r="P34" s="38">
        <v>1</v>
      </c>
      <c r="Q34" s="39" t="s">
        <v>65</v>
      </c>
      <c r="R34" s="39" t="s">
        <v>194</v>
      </c>
      <c r="S34" s="39" t="s">
        <v>194</v>
      </c>
      <c r="T34" s="34" t="s">
        <v>170</v>
      </c>
      <c r="U34" s="40" t="s">
        <v>180</v>
      </c>
      <c r="V34" s="77">
        <v>1</v>
      </c>
      <c r="W34" s="78">
        <v>1</v>
      </c>
      <c r="X34" s="44">
        <f t="shared" si="16"/>
        <v>1</v>
      </c>
      <c r="Y34" s="19" t="s">
        <v>233</v>
      </c>
      <c r="Z34" s="19" t="s">
        <v>234</v>
      </c>
      <c r="AA34" s="42" t="str">
        <f t="shared" si="17"/>
        <v>No programada</v>
      </c>
      <c r="AB34" s="45" t="s">
        <v>244</v>
      </c>
      <c r="AC34" s="44" t="s">
        <v>245</v>
      </c>
      <c r="AD34" s="19" t="s">
        <v>244</v>
      </c>
      <c r="AE34" s="19" t="s">
        <v>245</v>
      </c>
      <c r="AF34" s="42">
        <f t="shared" si="21"/>
        <v>1</v>
      </c>
      <c r="AG34" s="45">
        <v>1</v>
      </c>
      <c r="AH34" s="44">
        <f t="shared" si="18"/>
        <v>1</v>
      </c>
      <c r="AI34" s="19" t="s">
        <v>297</v>
      </c>
      <c r="AJ34" s="19" t="s">
        <v>298</v>
      </c>
      <c r="AK34" s="42" t="str">
        <f t="shared" si="19"/>
        <v>No programada</v>
      </c>
      <c r="AL34" s="22" t="s">
        <v>166</v>
      </c>
      <c r="AM34" s="22" t="s">
        <v>166</v>
      </c>
      <c r="AN34" s="22" t="s">
        <v>166</v>
      </c>
      <c r="AO34" s="22" t="s">
        <v>166</v>
      </c>
      <c r="AP34" s="56">
        <f t="shared" si="20"/>
        <v>1</v>
      </c>
      <c r="AQ34" s="70">
        <f>AVERAGE(W34,AG34)</f>
        <v>1</v>
      </c>
      <c r="AR34" s="95">
        <f t="shared" si="15"/>
        <v>1</v>
      </c>
      <c r="AS34" s="19" t="s">
        <v>244</v>
      </c>
    </row>
    <row r="35" spans="1:45" s="46" customFormat="1" ht="120" x14ac:dyDescent="0.25">
      <c r="A35" s="27">
        <v>7</v>
      </c>
      <c r="B35" s="19" t="s">
        <v>156</v>
      </c>
      <c r="C35" s="19" t="s">
        <v>157</v>
      </c>
      <c r="D35" s="47" t="s">
        <v>195</v>
      </c>
      <c r="E35" s="19" t="s">
        <v>196</v>
      </c>
      <c r="F35" s="19" t="s">
        <v>160</v>
      </c>
      <c r="G35" s="19" t="s">
        <v>197</v>
      </c>
      <c r="H35" s="19" t="s">
        <v>198</v>
      </c>
      <c r="I35" s="19" t="s">
        <v>199</v>
      </c>
      <c r="J35" s="20" t="s">
        <v>108</v>
      </c>
      <c r="K35" s="19" t="s">
        <v>197</v>
      </c>
      <c r="L35" s="51">
        <v>0</v>
      </c>
      <c r="M35" s="51">
        <v>1</v>
      </c>
      <c r="N35" s="51">
        <v>0</v>
      </c>
      <c r="O35" s="51">
        <v>1</v>
      </c>
      <c r="P35" s="51">
        <v>2</v>
      </c>
      <c r="Q35" s="19" t="s">
        <v>65</v>
      </c>
      <c r="R35" s="52" t="s">
        <v>194</v>
      </c>
      <c r="S35" s="52" t="s">
        <v>194</v>
      </c>
      <c r="T35" s="19" t="s">
        <v>200</v>
      </c>
      <c r="U35" s="53" t="s">
        <v>166</v>
      </c>
      <c r="V35" s="75" t="s">
        <v>166</v>
      </c>
      <c r="W35" s="75" t="s">
        <v>166</v>
      </c>
      <c r="X35" s="75" t="s">
        <v>166</v>
      </c>
      <c r="Y35" s="19" t="s">
        <v>230</v>
      </c>
      <c r="Z35" s="53" t="s">
        <v>166</v>
      </c>
      <c r="AA35" s="54">
        <f t="shared" si="17"/>
        <v>1</v>
      </c>
      <c r="AB35" s="54">
        <v>1</v>
      </c>
      <c r="AC35" s="44">
        <f t="shared" si="13"/>
        <v>1</v>
      </c>
      <c r="AD35" s="19" t="s">
        <v>267</v>
      </c>
      <c r="AE35" s="53" t="s">
        <v>268</v>
      </c>
      <c r="AF35" s="53" t="s">
        <v>166</v>
      </c>
      <c r="AG35" s="53" t="s">
        <v>166</v>
      </c>
      <c r="AH35" s="53" t="s">
        <v>166</v>
      </c>
      <c r="AI35" s="53" t="s">
        <v>166</v>
      </c>
      <c r="AJ35" s="54" t="s">
        <v>245</v>
      </c>
      <c r="AK35" s="42">
        <f t="shared" si="19"/>
        <v>1</v>
      </c>
      <c r="AL35" s="55"/>
      <c r="AM35" s="44">
        <f t="shared" si="14"/>
        <v>0</v>
      </c>
      <c r="AN35" s="19"/>
      <c r="AO35" s="53"/>
      <c r="AP35" s="71">
        <f t="shared" si="20"/>
        <v>2</v>
      </c>
      <c r="AQ35" s="71">
        <f>SUM(AB35,AL35)</f>
        <v>1</v>
      </c>
      <c r="AR35" s="44">
        <f t="shared" si="15"/>
        <v>0.5</v>
      </c>
      <c r="AS35" s="19" t="s">
        <v>267</v>
      </c>
    </row>
    <row r="36" spans="1:45" s="46" customFormat="1" ht="105" x14ac:dyDescent="0.25">
      <c r="A36" s="27">
        <v>5</v>
      </c>
      <c r="B36" s="19" t="s">
        <v>201</v>
      </c>
      <c r="C36" s="19" t="s">
        <v>202</v>
      </c>
      <c r="D36" s="47" t="s">
        <v>203</v>
      </c>
      <c r="E36" s="39" t="s">
        <v>204</v>
      </c>
      <c r="F36" s="39" t="s">
        <v>160</v>
      </c>
      <c r="G36" s="39" t="s">
        <v>205</v>
      </c>
      <c r="H36" s="39" t="s">
        <v>206</v>
      </c>
      <c r="I36" s="39" t="s">
        <v>207</v>
      </c>
      <c r="J36" s="39" t="s">
        <v>108</v>
      </c>
      <c r="K36" s="39" t="s">
        <v>208</v>
      </c>
      <c r="L36" s="37">
        <v>1</v>
      </c>
      <c r="M36" s="37">
        <v>0</v>
      </c>
      <c r="N36" s="37">
        <v>0</v>
      </c>
      <c r="O36" s="38">
        <v>0</v>
      </c>
      <c r="P36" s="38">
        <v>1</v>
      </c>
      <c r="Q36" s="39" t="s">
        <v>65</v>
      </c>
      <c r="R36" s="39" t="s">
        <v>209</v>
      </c>
      <c r="S36" s="39" t="s">
        <v>210</v>
      </c>
      <c r="T36" s="34" t="s">
        <v>211</v>
      </c>
      <c r="U36" s="40" t="s">
        <v>212</v>
      </c>
      <c r="V36" s="56">
        <v>1</v>
      </c>
      <c r="W36" s="56">
        <v>1</v>
      </c>
      <c r="X36" s="44">
        <f t="shared" si="16"/>
        <v>1</v>
      </c>
      <c r="Y36" s="42" t="s">
        <v>236</v>
      </c>
      <c r="Z36" s="42" t="s">
        <v>235</v>
      </c>
      <c r="AA36" s="22" t="s">
        <v>166</v>
      </c>
      <c r="AB36" s="22" t="s">
        <v>166</v>
      </c>
      <c r="AC36" s="22" t="s">
        <v>166</v>
      </c>
      <c r="AD36" s="22" t="s">
        <v>166</v>
      </c>
      <c r="AE36" s="22" t="s">
        <v>166</v>
      </c>
      <c r="AF36" s="22" t="s">
        <v>166</v>
      </c>
      <c r="AG36" s="22" t="s">
        <v>166</v>
      </c>
      <c r="AH36" s="22" t="s">
        <v>166</v>
      </c>
      <c r="AI36" s="22" t="s">
        <v>166</v>
      </c>
      <c r="AJ36" s="22" t="s">
        <v>166</v>
      </c>
      <c r="AK36" s="22" t="s">
        <v>166</v>
      </c>
      <c r="AL36" s="22" t="s">
        <v>166</v>
      </c>
      <c r="AM36" s="22" t="s">
        <v>166</v>
      </c>
      <c r="AN36" s="22" t="s">
        <v>166</v>
      </c>
      <c r="AO36" s="22" t="s">
        <v>166</v>
      </c>
      <c r="AP36" s="56">
        <f t="shared" si="20"/>
        <v>1</v>
      </c>
      <c r="AQ36" s="56">
        <v>1</v>
      </c>
      <c r="AR36" s="44">
        <f t="shared" si="15"/>
        <v>1</v>
      </c>
      <c r="AS36" s="42" t="s">
        <v>166</v>
      </c>
    </row>
    <row r="37" spans="1:45" s="46" customFormat="1" ht="150" x14ac:dyDescent="0.25">
      <c r="A37" s="27">
        <v>5</v>
      </c>
      <c r="B37" s="19" t="s">
        <v>201</v>
      </c>
      <c r="C37" s="19" t="s">
        <v>202</v>
      </c>
      <c r="D37" s="47" t="s">
        <v>213</v>
      </c>
      <c r="E37" s="39" t="s">
        <v>214</v>
      </c>
      <c r="F37" s="39" t="s">
        <v>160</v>
      </c>
      <c r="G37" s="39" t="s">
        <v>215</v>
      </c>
      <c r="H37" s="39" t="s">
        <v>216</v>
      </c>
      <c r="I37" s="39" t="s">
        <v>199</v>
      </c>
      <c r="J37" s="39" t="s">
        <v>85</v>
      </c>
      <c r="K37" s="39" t="s">
        <v>217</v>
      </c>
      <c r="L37" s="37">
        <v>1</v>
      </c>
      <c r="M37" s="37">
        <v>1</v>
      </c>
      <c r="N37" s="37">
        <v>1</v>
      </c>
      <c r="O37" s="37">
        <v>1</v>
      </c>
      <c r="P37" s="37">
        <v>1</v>
      </c>
      <c r="Q37" s="39" t="s">
        <v>218</v>
      </c>
      <c r="R37" s="39" t="s">
        <v>219</v>
      </c>
      <c r="S37" s="39" t="s">
        <v>210</v>
      </c>
      <c r="T37" s="34" t="s">
        <v>211</v>
      </c>
      <c r="U37" s="40" t="s">
        <v>212</v>
      </c>
      <c r="V37" s="56">
        <v>1</v>
      </c>
      <c r="W37" s="44">
        <v>0.75949999999999995</v>
      </c>
      <c r="X37" s="44">
        <f t="shared" si="16"/>
        <v>0.75949999999999995</v>
      </c>
      <c r="Y37" s="42" t="s">
        <v>237</v>
      </c>
      <c r="Z37" s="42" t="s">
        <v>235</v>
      </c>
      <c r="AA37" s="42">
        <f t="shared" si="17"/>
        <v>1</v>
      </c>
      <c r="AB37" s="44">
        <f>77/88</f>
        <v>0.875</v>
      </c>
      <c r="AC37" s="44">
        <f t="shared" si="13"/>
        <v>0.875</v>
      </c>
      <c r="AD37" s="42" t="s">
        <v>269</v>
      </c>
      <c r="AE37" s="42" t="s">
        <v>270</v>
      </c>
      <c r="AF37" s="43">
        <f t="shared" ref="AF37" si="22">N37</f>
        <v>1</v>
      </c>
      <c r="AG37" s="43">
        <v>0.9</v>
      </c>
      <c r="AH37" s="44">
        <f t="shared" ref="AH37" si="23">IF(AG37/AF37&gt;100%,100%,AG37/AF37)</f>
        <v>0.9</v>
      </c>
      <c r="AI37" s="42" t="s">
        <v>299</v>
      </c>
      <c r="AJ37" s="42" t="s">
        <v>300</v>
      </c>
      <c r="AK37" s="42">
        <f t="shared" si="19"/>
        <v>1</v>
      </c>
      <c r="AL37" s="42"/>
      <c r="AM37" s="44">
        <f t="shared" si="14"/>
        <v>0</v>
      </c>
      <c r="AN37" s="42"/>
      <c r="AO37" s="42"/>
      <c r="AP37" s="56">
        <f t="shared" si="20"/>
        <v>1</v>
      </c>
      <c r="AQ37" s="70">
        <f>AVERAGE(W37,AB37,AG37,AL37)</f>
        <v>0.84483333333333333</v>
      </c>
      <c r="AR37" s="44">
        <f t="shared" si="15"/>
        <v>0.84483333333333333</v>
      </c>
      <c r="AS37" s="42" t="s">
        <v>269</v>
      </c>
    </row>
    <row r="38" spans="1:45" s="5" customFormat="1" ht="15.75" x14ac:dyDescent="0.25">
      <c r="A38" s="6"/>
      <c r="B38" s="6"/>
      <c r="C38" s="6"/>
      <c r="D38" s="6"/>
      <c r="E38" s="7" t="s">
        <v>220</v>
      </c>
      <c r="F38" s="7"/>
      <c r="G38" s="7"/>
      <c r="H38" s="7"/>
      <c r="I38" s="7"/>
      <c r="J38" s="7"/>
      <c r="K38" s="7"/>
      <c r="L38" s="8"/>
      <c r="M38" s="8"/>
      <c r="N38" s="8"/>
      <c r="O38" s="8"/>
      <c r="P38" s="8"/>
      <c r="Q38" s="7"/>
      <c r="R38" s="6"/>
      <c r="S38" s="6"/>
      <c r="T38" s="6"/>
      <c r="U38" s="6"/>
      <c r="V38" s="72"/>
      <c r="W38" s="72"/>
      <c r="X38" s="80">
        <f>AVERAGE(X31:X37)*20%</f>
        <v>0.17397499999999999</v>
      </c>
      <c r="Y38" s="6"/>
      <c r="Z38" s="6"/>
      <c r="AA38" s="8"/>
      <c r="AB38" s="8"/>
      <c r="AC38" s="92">
        <f>AVERAGE(AC31:AC37)*20%</f>
        <v>0.18166800000000005</v>
      </c>
      <c r="AD38" s="6"/>
      <c r="AE38" s="6"/>
      <c r="AF38" s="8"/>
      <c r="AG38" s="8"/>
      <c r="AH38" s="92">
        <f>AVERAGE(AH31:AH37)*20%</f>
        <v>0.17625000000000002</v>
      </c>
      <c r="AI38" s="6"/>
      <c r="AJ38" s="6"/>
      <c r="AK38" s="8"/>
      <c r="AL38" s="8"/>
      <c r="AM38" s="10" t="e">
        <f>AVERAGE(#REF!)*20%</f>
        <v>#REF!</v>
      </c>
      <c r="AN38" s="6"/>
      <c r="AO38" s="6"/>
      <c r="AP38" s="72"/>
      <c r="AQ38" s="72"/>
      <c r="AR38" s="80">
        <f>AVERAGE(AR31:AR37)*20%</f>
        <v>0.17186857142857143</v>
      </c>
      <c r="AS38" s="6"/>
    </row>
    <row r="39" spans="1:45" s="5" customFormat="1" ht="15.75" x14ac:dyDescent="0.25">
      <c r="A39" s="81"/>
      <c r="B39" s="81"/>
      <c r="C39" s="81"/>
      <c r="D39" s="81"/>
      <c r="E39" s="82" t="s">
        <v>221</v>
      </c>
      <c r="F39" s="81"/>
      <c r="G39" s="81"/>
      <c r="H39" s="81"/>
      <c r="I39" s="81"/>
      <c r="J39" s="81"/>
      <c r="K39" s="81"/>
      <c r="L39" s="83"/>
      <c r="M39" s="83"/>
      <c r="N39" s="83"/>
      <c r="O39" s="83"/>
      <c r="P39" s="83"/>
      <c r="Q39" s="81"/>
      <c r="R39" s="81"/>
      <c r="S39" s="81"/>
      <c r="T39" s="81"/>
      <c r="U39" s="81"/>
      <c r="V39" s="84"/>
      <c r="W39" s="84"/>
      <c r="X39" s="85">
        <f>X30+X38</f>
        <v>0.72847499999999987</v>
      </c>
      <c r="Y39" s="81"/>
      <c r="Z39" s="81"/>
      <c r="AA39" s="83"/>
      <c r="AB39" s="83"/>
      <c r="AC39" s="93">
        <f>AC30+AC38</f>
        <v>0.65806067990637274</v>
      </c>
      <c r="AD39" s="81"/>
      <c r="AE39" s="81"/>
      <c r="AF39" s="83"/>
      <c r="AG39" s="83"/>
      <c r="AH39" s="138">
        <f>AH30+AH38</f>
        <v>0.82611666666666661</v>
      </c>
      <c r="AI39" s="81"/>
      <c r="AJ39" s="81"/>
      <c r="AK39" s="83"/>
      <c r="AL39" s="83"/>
      <c r="AM39" s="86" t="e">
        <f>AM30+AM38</f>
        <v>#REF!</v>
      </c>
      <c r="AN39" s="81"/>
      <c r="AO39" s="81"/>
      <c r="AP39" s="84"/>
      <c r="AQ39" s="84"/>
      <c r="AR39" s="85">
        <f>AR30+AR38</f>
        <v>0.63766239753115517</v>
      </c>
      <c r="AS39" s="81"/>
    </row>
  </sheetData>
  <autoFilter ref="A13:AS39" xr:uid="{00000000-0009-0000-0000-000000000000}"/>
  <mergeCells count="19">
    <mergeCell ref="R11:U12"/>
    <mergeCell ref="F4:K4"/>
    <mergeCell ref="H5:K5"/>
    <mergeCell ref="H6:K6"/>
    <mergeCell ref="H7:K7"/>
    <mergeCell ref="H8:K8"/>
    <mergeCell ref="H9:K9"/>
    <mergeCell ref="A11:B12"/>
    <mergeCell ref="C11:C13"/>
    <mergeCell ref="A1:K1"/>
    <mergeCell ref="L1:P1"/>
    <mergeCell ref="D11:F12"/>
    <mergeCell ref="G11:Q12"/>
    <mergeCell ref="A2:K2"/>
    <mergeCell ref="V11:Z12"/>
    <mergeCell ref="AA11:AE12"/>
    <mergeCell ref="AF11:AJ12"/>
    <mergeCell ref="AK11:AO12"/>
    <mergeCell ref="AP11:AS12"/>
  </mergeCells>
  <phoneticPr fontId="12" type="noConversion"/>
  <dataValidations disablePrompts="1" count="1">
    <dataValidation allowBlank="1" showInputMessage="1" showErrorMessage="1" error="Escriba un texto " promptTitle="Cualquier contenido" sqref="F13 F3:F10" xr:uid="{00000000-0002-0000-0000-000000000000}"/>
  </dataValidations>
  <pageMargins left="0.7" right="0.7" top="0.75" bottom="0.75" header="0.3" footer="0.3"/>
  <pageSetup paperSize="9" orientation="portrait" r:id="rId1"/>
  <drawing r:id="rId2"/>
  <legacyDrawing r:id="rId3"/>
  <extLst>
    <ext xmlns:x14="http://schemas.microsoft.com/office/spreadsheetml/2009/9/main" uri="{CCE6A557-97BC-4b89-ADB6-D9C93CAAB3DF}">
      <x14:dataValidations xmlns:xm="http://schemas.microsoft.com/office/excel/2006/main" disablePrompts="1" count="1">
        <x14:dataValidation type="list" allowBlank="1" showInputMessage="1" showErrorMessage="1" error="Escriba un texto " promptTitle="Cualquier contenido" xr:uid="{00000000-0002-0000-0000-000001000000}">
          <x14:formula1>
            <xm:f>Listas!$A$2:$A$4</xm:f>
          </x14:formula1>
          <xm:sqref>F11:F12 F1 F14:F30 F40:F1048576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11.42578125" defaultRowHeight="15" x14ac:dyDescent="0.25"/>
  <cols>
    <col min="1" max="1" width="34.5703125" bestFit="1" customWidth="1"/>
  </cols>
  <sheetData>
    <row r="1" spans="1:1" x14ac:dyDescent="0.25">
      <c r="A1" t="s">
        <v>22</v>
      </c>
    </row>
    <row r="2" spans="1:1" x14ac:dyDescent="0.25">
      <c r="A2" t="s">
        <v>82</v>
      </c>
    </row>
    <row r="3" spans="1:1" x14ac:dyDescent="0.25">
      <c r="A3" t="s">
        <v>47</v>
      </c>
    </row>
    <row r="4" spans="1:1" x14ac:dyDescent="0.25">
      <c r="A4" t="s">
        <v>160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Flow_SignoffStatus xmlns="4d1d2e24-7be0-47eb-a1db-99cc6d75caff"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41BFFB4411CFC54CA6A3FA228255AE4E" ma:contentTypeVersion="14" ma:contentTypeDescription="Crear nuevo documento." ma:contentTypeScope="" ma:versionID="9adc6aef112ce374d4d3a5f2145baaab">
  <xsd:schema xmlns:xsd="http://www.w3.org/2001/XMLSchema" xmlns:xs="http://www.w3.org/2001/XMLSchema" xmlns:p="http://schemas.microsoft.com/office/2006/metadata/properties" xmlns:ns2="4d1d2e24-7be0-47eb-a1db-99cc6d75caff" xmlns:ns3="d6eaa91c-3afb-4015-aba1-5ff992c1a5ca" targetNamespace="http://schemas.microsoft.com/office/2006/metadata/properties" ma:root="true" ma:fieldsID="726275b6cf75e4812a1477c958f750fd" ns2:_="" ns3:_="">
    <xsd:import namespace="4d1d2e24-7be0-47eb-a1db-99cc6d75caff"/>
    <xsd:import namespace="d6eaa91c-3afb-4015-aba1-5ff992c1a5c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1d2e24-7be0-47eb-a1db-99cc6d75ca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Estado de aprobación" ma:internalName="Estado_x0020_de_x0020_aprobaci_x00f3_n">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d6eaa91c-3afb-4015-aba1-5ff992c1a5ca"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65251AB-C88B-4079-B78F-2291AC2E7ABC}">
  <ds:schemaRefs>
    <ds:schemaRef ds:uri="http://schemas.microsoft.com/sharepoint/v3/contenttype/forms"/>
  </ds:schemaRefs>
</ds:datastoreItem>
</file>

<file path=customXml/itemProps2.xml><?xml version="1.0" encoding="utf-8"?>
<ds:datastoreItem xmlns:ds="http://schemas.openxmlformats.org/officeDocument/2006/customXml" ds:itemID="{1BD912C2-67FF-4F74-B857-B8D2F5FE6CA6}">
  <ds:schemaRefs>
    <ds:schemaRef ds:uri="http://purl.org/dc/elements/1.1/"/>
    <ds:schemaRef ds:uri="http://schemas.microsoft.com/office/2006/documentManagement/types"/>
    <ds:schemaRef ds:uri="http://schemas.microsoft.com/office/infopath/2007/PartnerControls"/>
    <ds:schemaRef ds:uri="http://www.w3.org/XML/1998/namespace"/>
    <ds:schemaRef ds:uri="http://purl.org/dc/dcmitype/"/>
    <ds:schemaRef ds:uri="http://purl.org/dc/terms/"/>
    <ds:schemaRef ds:uri="http://schemas.microsoft.com/office/2006/metadata/properties"/>
    <ds:schemaRef ds:uri="d6eaa91c-3afb-4015-aba1-5ff992c1a5ca"/>
    <ds:schemaRef ds:uri="http://schemas.openxmlformats.org/package/2006/metadata/core-properties"/>
    <ds:schemaRef ds:uri="4d1d2e24-7be0-47eb-a1db-99cc6d75caff"/>
  </ds:schemaRefs>
</ds:datastoreItem>
</file>

<file path=customXml/itemProps3.xml><?xml version="1.0" encoding="utf-8"?>
<ds:datastoreItem xmlns:ds="http://schemas.openxmlformats.org/officeDocument/2006/customXml" ds:itemID="{9FC9A537-6340-403E-AE9D-33BDBA51BF4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d1d2e24-7be0-47eb-a1db-99cc6d75caff"/>
    <ds:schemaRef ds:uri="d6eaa91c-3afb-4015-aba1-5ff992c1a5c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Hoja1</vt:lpstr>
      <vt:lpstr>Listas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liliana casas</dc:creator>
  <cp:keywords/>
  <dc:description/>
  <cp:lastModifiedBy>Dora Elcy Guevara Agudelo</cp:lastModifiedBy>
  <cp:revision/>
  <dcterms:created xsi:type="dcterms:W3CDTF">2021-01-25T18:44:53Z</dcterms:created>
  <dcterms:modified xsi:type="dcterms:W3CDTF">2024-11-05T13:24:15Z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0x01010041BFFB4411CFC54CA6A3FA228255AE4E</vt:lpwstr>
  </property>
</Properties>
</file>