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https://gobiernobogota-my.sharepoint.com/personal/dora_guevara_gobiernobogota_gov_co/Documents/1.OAP/1 PLANES 2024/PLANES ALCALDIAS2024/13 TEUSAQUILLO/"/>
    </mc:Choice>
  </mc:AlternateContent>
  <xr:revisionPtr revIDLastSave="223" documentId="13_ncr:1_{F9F48728-422B-459D-B8F1-15FCC22B7471}" xr6:coauthVersionLast="47" xr6:coauthVersionMax="47" xr10:uidLastSave="{5615DCE1-93D6-4A92-A536-21647554305F}"/>
  <bookViews>
    <workbookView xWindow="-120" yWindow="-120" windowWidth="20730" windowHeight="11040" xr2:uid="{00000000-000D-0000-FFFF-FFFF00000000}"/>
  </bookViews>
  <sheets>
    <sheet name="Hoja1" sheetId="1" r:id="rId1"/>
    <sheet name="Listas"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38" i="1" l="1"/>
  <c r="AQ21" i="1"/>
  <c r="AQ22" i="1"/>
  <c r="AQ20" i="1"/>
  <c r="AP25" i="1"/>
  <c r="AP26" i="1"/>
  <c r="AP27" i="1"/>
  <c r="AQ35" i="1"/>
  <c r="AQ38" i="1" l="1"/>
  <c r="AQ36" i="1"/>
  <c r="AQ34" i="1"/>
  <c r="AQ33" i="1"/>
  <c r="AQ32" i="1"/>
  <c r="AQ26" i="1"/>
  <c r="AQ24" i="1"/>
  <c r="AQ29" i="1"/>
  <c r="AQ30" i="1"/>
  <c r="AQ25" i="1"/>
  <c r="AQ27" i="1"/>
  <c r="AQ28" i="1"/>
  <c r="X18" i="1"/>
  <c r="X17" i="1"/>
  <c r="W19" i="1"/>
  <c r="X19" i="1" s="1"/>
  <c r="AP38" i="1"/>
  <c r="AK38" i="1"/>
  <c r="AM38" i="1" s="1"/>
  <c r="AF38" i="1"/>
  <c r="AH38" i="1" s="1"/>
  <c r="AA38" i="1"/>
  <c r="AC38" i="1" s="1"/>
  <c r="X38" i="1"/>
  <c r="AP37" i="1"/>
  <c r="AR37" i="1" s="1"/>
  <c r="X37" i="1"/>
  <c r="AP36" i="1"/>
  <c r="AK36" i="1"/>
  <c r="AM36" i="1" s="1"/>
  <c r="AA36" i="1"/>
  <c r="AC36" i="1" s="1"/>
  <c r="AP35" i="1"/>
  <c r="AR35" i="1" s="1"/>
  <c r="AK35" i="1"/>
  <c r="AF35" i="1"/>
  <c r="AH35" i="1" s="1"/>
  <c r="AA35" i="1"/>
  <c r="X35" i="1"/>
  <c r="AP34" i="1"/>
  <c r="AR34" i="1" s="1"/>
  <c r="AK34" i="1"/>
  <c r="AM34" i="1" s="1"/>
  <c r="AF34" i="1"/>
  <c r="AH34" i="1" s="1"/>
  <c r="AA34" i="1"/>
  <c r="AC34" i="1" s="1"/>
  <c r="AP33" i="1"/>
  <c r="AK33" i="1"/>
  <c r="AM33" i="1" s="1"/>
  <c r="AF33" i="1"/>
  <c r="AH33" i="1" s="1"/>
  <c r="AA33" i="1"/>
  <c r="AC33" i="1" s="1"/>
  <c r="X33" i="1"/>
  <c r="X39" i="1" s="1"/>
  <c r="AP32" i="1"/>
  <c r="AK32" i="1"/>
  <c r="AM32" i="1" s="1"/>
  <c r="AA32" i="1"/>
  <c r="AC32" i="1" s="1"/>
  <c r="P30" i="1"/>
  <c r="P29" i="1"/>
  <c r="P28" i="1"/>
  <c r="P27" i="1"/>
  <c r="P26" i="1"/>
  <c r="P25" i="1"/>
  <c r="P24" i="1"/>
  <c r="AR33" i="1" l="1"/>
  <c r="AR32" i="1"/>
  <c r="AR38" i="1"/>
  <c r="AR36" i="1"/>
  <c r="AP15" i="1"/>
  <c r="AR15" i="1" s="1"/>
  <c r="AK15" i="1"/>
  <c r="AM15" i="1" s="1"/>
  <c r="AM39" i="1"/>
  <c r="AP30" i="1"/>
  <c r="AR30" i="1" s="1"/>
  <c r="AP29" i="1"/>
  <c r="AR29" i="1" s="1"/>
  <c r="AP28" i="1"/>
  <c r="AR28" i="1" s="1"/>
  <c r="AR27" i="1"/>
  <c r="AR26" i="1"/>
  <c r="AR25" i="1"/>
  <c r="AP24" i="1"/>
  <c r="AR24" i="1" s="1"/>
  <c r="AP23" i="1"/>
  <c r="AR23" i="1" s="1"/>
  <c r="AP22" i="1"/>
  <c r="AP21" i="1"/>
  <c r="AR21" i="1" s="1"/>
  <c r="AP20" i="1"/>
  <c r="AP19" i="1"/>
  <c r="AR19" i="1" s="1"/>
  <c r="AP18" i="1"/>
  <c r="AR18" i="1" s="1"/>
  <c r="AP17" i="1"/>
  <c r="AR17" i="1" s="1"/>
  <c r="AP16" i="1"/>
  <c r="AR16" i="1" s="1"/>
  <c r="AK30" i="1"/>
  <c r="AM30" i="1" s="1"/>
  <c r="AK29" i="1"/>
  <c r="AM29" i="1" s="1"/>
  <c r="AK28" i="1"/>
  <c r="AM28" i="1" s="1"/>
  <c r="AK27" i="1"/>
  <c r="AM27" i="1" s="1"/>
  <c r="AK26" i="1"/>
  <c r="AM26" i="1" s="1"/>
  <c r="AK25" i="1"/>
  <c r="AM25" i="1" s="1"/>
  <c r="AK24" i="1"/>
  <c r="AM24" i="1" s="1"/>
  <c r="AK23" i="1"/>
  <c r="AM23" i="1" s="1"/>
  <c r="AK22" i="1"/>
  <c r="AM22" i="1" s="1"/>
  <c r="AK21" i="1"/>
  <c r="AM21" i="1" s="1"/>
  <c r="AK20" i="1"/>
  <c r="AM20" i="1" s="1"/>
  <c r="AK19" i="1"/>
  <c r="AM19" i="1" s="1"/>
  <c r="AK18" i="1"/>
  <c r="AM18" i="1" s="1"/>
  <c r="AK17" i="1"/>
  <c r="AM17" i="1" s="1"/>
  <c r="AK16" i="1"/>
  <c r="AM16" i="1" s="1"/>
  <c r="AH39" i="1"/>
  <c r="AF30" i="1"/>
  <c r="AH30" i="1" s="1"/>
  <c r="AF29" i="1"/>
  <c r="AH29" i="1" s="1"/>
  <c r="AF28" i="1"/>
  <c r="AH28" i="1" s="1"/>
  <c r="AF27" i="1"/>
  <c r="AH27" i="1" s="1"/>
  <c r="AF26" i="1"/>
  <c r="AH26" i="1" s="1"/>
  <c r="AF25" i="1"/>
  <c r="AH25" i="1" s="1"/>
  <c r="AF24" i="1"/>
  <c r="AH24" i="1" s="1"/>
  <c r="AF23" i="1"/>
  <c r="AF22" i="1"/>
  <c r="AH22" i="1" s="1"/>
  <c r="AF21" i="1"/>
  <c r="AH21" i="1" s="1"/>
  <c r="AF20" i="1"/>
  <c r="AH20" i="1" s="1"/>
  <c r="AF19" i="1"/>
  <c r="AH19" i="1" s="1"/>
  <c r="AF18" i="1"/>
  <c r="AH18" i="1" s="1"/>
  <c r="AF17" i="1"/>
  <c r="AH17" i="1" s="1"/>
  <c r="AF16" i="1"/>
  <c r="AH16" i="1" s="1"/>
  <c r="AF15" i="1"/>
  <c r="AC39" i="1"/>
  <c r="AA30" i="1"/>
  <c r="AC30" i="1" s="1"/>
  <c r="AA29" i="1"/>
  <c r="AC29" i="1" s="1"/>
  <c r="AA28" i="1"/>
  <c r="AC28" i="1" s="1"/>
  <c r="AA27" i="1"/>
  <c r="AC27" i="1" s="1"/>
  <c r="AA26" i="1"/>
  <c r="AC26" i="1" s="1"/>
  <c r="AA25" i="1"/>
  <c r="AC25" i="1" s="1"/>
  <c r="AA24" i="1"/>
  <c r="AC24" i="1" s="1"/>
  <c r="AA23" i="1"/>
  <c r="AA22" i="1"/>
  <c r="AC22" i="1" s="1"/>
  <c r="AA21" i="1"/>
  <c r="AC21" i="1" s="1"/>
  <c r="AA20" i="1"/>
  <c r="AC20" i="1" s="1"/>
  <c r="AA19" i="1"/>
  <c r="AC19" i="1" s="1"/>
  <c r="AA18" i="1"/>
  <c r="AC18" i="1" s="1"/>
  <c r="AA17" i="1"/>
  <c r="AC17" i="1" s="1"/>
  <c r="AA16" i="1"/>
  <c r="AC16" i="1" s="1"/>
  <c r="AA15" i="1"/>
  <c r="V30" i="1"/>
  <c r="X30" i="1" s="1"/>
  <c r="V29" i="1"/>
  <c r="X29" i="1" s="1"/>
  <c r="V28" i="1"/>
  <c r="X28" i="1" s="1"/>
  <c r="V27" i="1"/>
  <c r="X27" i="1" s="1"/>
  <c r="V26" i="1"/>
  <c r="X26" i="1" s="1"/>
  <c r="V25" i="1"/>
  <c r="X25" i="1" s="1"/>
  <c r="V24" i="1"/>
  <c r="X24" i="1" s="1"/>
  <c r="V22" i="1"/>
  <c r="V21" i="1"/>
  <c r="X21" i="1" s="1"/>
  <c r="V20" i="1"/>
  <c r="X16" i="1"/>
  <c r="AC31" i="1" l="1"/>
  <c r="AC40" i="1" s="1"/>
  <c r="AR39" i="1"/>
  <c r="X31" i="1"/>
  <c r="X40" i="1" s="1"/>
  <c r="AM31" i="1"/>
  <c r="AM40" i="1" s="1"/>
  <c r="AR31" i="1"/>
  <c r="AH31" i="1"/>
  <c r="AH40" i="1" s="1"/>
  <c r="AR4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00000000-0006-0000-0000-000001000000}">
      <text>
        <r>
          <rPr>
            <b/>
            <sz val="9"/>
            <color indexed="81"/>
            <rFont val="Tahoma"/>
            <family val="2"/>
          </rPr>
          <t>Cuadro que resume los cambios realizados de una versión a otra</t>
        </r>
      </text>
    </comment>
    <comment ref="F5" authorId="0" shapeId="0" xr:uid="{00000000-0006-0000-0000-000002000000}">
      <text>
        <r>
          <rPr>
            <b/>
            <sz val="9"/>
            <color indexed="81"/>
            <rFont val="Tahoma"/>
            <family val="2"/>
          </rPr>
          <t xml:space="preserve">Número consecutivo de la versión generada </t>
        </r>
      </text>
    </comment>
    <comment ref="G5" authorId="0" shapeId="0" xr:uid="{00000000-0006-0000-0000-000003000000}">
      <text>
        <r>
          <rPr>
            <b/>
            <sz val="9"/>
            <color indexed="81"/>
            <rFont val="Tahoma"/>
            <family val="2"/>
          </rPr>
          <t>Fecha de la versión generada</t>
        </r>
      </text>
    </comment>
    <comment ref="H5" authorId="0" shapeId="0" xr:uid="{00000000-0006-0000-0000-000004000000}">
      <text>
        <r>
          <rPr>
            <b/>
            <sz val="9"/>
            <color indexed="81"/>
            <rFont val="Tahoma"/>
            <family val="2"/>
          </rPr>
          <t>Breve descripción del cambio realizado en la nueva versión</t>
        </r>
      </text>
    </comment>
    <comment ref="C12" authorId="0" shapeId="0" xr:uid="{00000000-0006-0000-0000-000005000000}">
      <text>
        <r>
          <rPr>
            <b/>
            <sz val="9"/>
            <color indexed="81"/>
            <rFont val="Tahoma"/>
            <family val="2"/>
          </rPr>
          <t>Indique el nombre del proceso al cual está asociada la meta</t>
        </r>
      </text>
    </comment>
    <comment ref="A14" authorId="0" shapeId="0" xr:uid="{00000000-0006-0000-0000-000006000000}">
      <text>
        <r>
          <rPr>
            <b/>
            <sz val="9"/>
            <color indexed="81"/>
            <rFont val="Tahoma"/>
            <family val="2"/>
          </rPr>
          <t>Incluya el número del objetivo estratégico, de acuerdo con lo adoptado en el Plan Estratégico Institucional</t>
        </r>
      </text>
    </comment>
    <comment ref="B14" authorId="0" shapeId="0" xr:uid="{00000000-0006-0000-0000-000007000000}">
      <text>
        <r>
          <rPr>
            <b/>
            <sz val="9"/>
            <color indexed="81"/>
            <rFont val="Tahoma"/>
            <family val="2"/>
          </rPr>
          <t>Incluya el objetivo estratégico, de acuerdo con lo adoptado en el Plan Estratégico Institucional, al cual se asocia la meta</t>
        </r>
      </text>
    </comment>
    <comment ref="D14" authorId="0" shapeId="0" xr:uid="{00000000-0006-0000-0000-000008000000}">
      <text>
        <r>
          <rPr>
            <b/>
            <sz val="9"/>
            <color indexed="81"/>
            <rFont val="Tahoma"/>
            <family val="2"/>
          </rPr>
          <t>Escriba el número de la meta, en orden consecutivo</t>
        </r>
      </text>
    </comment>
    <comment ref="E14" authorId="0" shapeId="0" xr:uid="{00000000-0006-0000-0000-000009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4" authorId="0" shapeId="0" xr:uid="{00000000-0006-0000-0000-00000A000000}">
      <text>
        <r>
          <rPr>
            <b/>
            <sz val="9"/>
            <color indexed="81"/>
            <rFont val="Tahoma"/>
            <family val="2"/>
          </rPr>
          <t xml:space="preserve">Seleccione la opción que corresponda
</t>
        </r>
      </text>
    </comment>
    <comment ref="G14" authorId="0" shapeId="0" xr:uid="{00000000-0006-0000-0000-00000B000000}">
      <text>
        <r>
          <rPr>
            <b/>
            <sz val="9"/>
            <color indexed="81"/>
            <rFont val="Tahoma"/>
            <family val="2"/>
          </rPr>
          <t>Indique un nombre corto que refleje lo que pretende medir. 
Ej. Porcentaje de giros acumulados</t>
        </r>
      </text>
    </comment>
    <comment ref="H14" authorId="0" shapeId="0" xr:uid="{00000000-0006-0000-0000-00000C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4" authorId="0" shapeId="0" xr:uid="{00000000-0006-0000-0000-00000D000000}">
      <text>
        <r>
          <rPr>
            <b/>
            <sz val="9"/>
            <color indexed="81"/>
            <rFont val="Tahoma"/>
            <family val="2"/>
          </rPr>
          <t>Valor inicial que se toma como referencia para comparar el avance de la meta. Es imporante indicar la magnitud, unidad de medida y la vigencia en la cual se obtuvo</t>
        </r>
      </text>
    </comment>
    <comment ref="J14" authorId="0" shapeId="0" xr:uid="{00000000-0006-0000-0000-00000E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4" authorId="0" shapeId="0" xr:uid="{00000000-0006-0000-0000-00000F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4" authorId="0" shapeId="0" xr:uid="{00000000-0006-0000-0000-000010000000}">
      <text>
        <r>
          <rPr>
            <b/>
            <sz val="9"/>
            <color indexed="81"/>
            <rFont val="Tahoma"/>
            <family val="2"/>
          </rPr>
          <t xml:space="preserve">Indique la magnitud programada para el trimestre. </t>
        </r>
      </text>
    </comment>
    <comment ref="M14" authorId="0" shapeId="0" xr:uid="{00000000-0006-0000-0000-000011000000}">
      <text>
        <r>
          <rPr>
            <b/>
            <sz val="9"/>
            <color indexed="81"/>
            <rFont val="Tahoma"/>
            <family val="2"/>
          </rPr>
          <t xml:space="preserve">Indique la magnitud programada para el trimestre. </t>
        </r>
      </text>
    </comment>
    <comment ref="N14" authorId="0" shapeId="0" xr:uid="{00000000-0006-0000-0000-000012000000}">
      <text>
        <r>
          <rPr>
            <b/>
            <sz val="9"/>
            <color indexed="81"/>
            <rFont val="Tahoma"/>
            <family val="2"/>
          </rPr>
          <t xml:space="preserve">Indique la magnitud programada para el trimestre. </t>
        </r>
      </text>
    </comment>
    <comment ref="O14" authorId="0" shapeId="0" xr:uid="{00000000-0006-0000-0000-000013000000}">
      <text>
        <r>
          <rPr>
            <b/>
            <sz val="9"/>
            <color indexed="81"/>
            <rFont val="Tahoma"/>
            <family val="2"/>
          </rPr>
          <t xml:space="preserve">Indique la magnitud programada para el trimestre. </t>
        </r>
      </text>
    </comment>
    <comment ref="P14" authorId="0" shapeId="0" xr:uid="{00000000-0006-0000-0000-000014000000}">
      <text>
        <r>
          <rPr>
            <b/>
            <sz val="9"/>
            <color indexed="81"/>
            <rFont val="Tahoma"/>
            <family val="2"/>
          </rPr>
          <t>Indique la programación total de la vigencia. 
Debe ser coherente con la meta.</t>
        </r>
      </text>
    </comment>
    <comment ref="Q14" authorId="0" shapeId="0" xr:uid="{00000000-0006-0000-0000-000015000000}">
      <text>
        <r>
          <rPr>
            <b/>
            <sz val="9"/>
            <color indexed="81"/>
            <rFont val="Tahoma"/>
            <family val="2"/>
          </rPr>
          <t xml:space="preserve">Indique el tipo de indicador: 
- Eficancia 
- Eficiencia 
- Efectividad </t>
        </r>
      </text>
    </comment>
    <comment ref="R14" authorId="0" shapeId="0" xr:uid="{00000000-0006-0000-0000-000016000000}">
      <text>
        <r>
          <rPr>
            <b/>
            <sz val="9"/>
            <color indexed="81"/>
            <rFont val="Tahoma"/>
            <family val="2"/>
          </rPr>
          <t>Indique la evidencia a presentar del cumplimiento de la meta. Se debe redactar de forma concreta y coherente con la meta</t>
        </r>
      </text>
    </comment>
    <comment ref="S14" authorId="0" shapeId="0" xr:uid="{00000000-0006-0000-0000-000017000000}">
      <text>
        <r>
          <rPr>
            <b/>
            <sz val="9"/>
            <color indexed="81"/>
            <rFont val="Tahoma"/>
            <family val="2"/>
          </rPr>
          <t>Indique la herramienta o aplicativo donde reposa la información que da origen al entregable o en el que es posible contrastar o verificar la información de ser necesario.</t>
        </r>
      </text>
    </comment>
    <comment ref="T14" authorId="0" shapeId="0" xr:uid="{00000000-0006-0000-0000-000018000000}">
      <text>
        <r>
          <rPr>
            <b/>
            <sz val="9"/>
            <color indexed="81"/>
            <rFont val="Tahoma"/>
            <family val="2"/>
          </rPr>
          <t>Indique el área y grupo de trabajo (si se tiene), responsable de cumplir o ejecutar la meta</t>
        </r>
      </text>
    </comment>
    <comment ref="U14" authorId="0" shapeId="0" xr:uid="{00000000-0006-0000-0000-000019000000}">
      <text>
        <r>
          <rPr>
            <b/>
            <sz val="9"/>
            <color indexed="81"/>
            <rFont val="Tahoma"/>
            <family val="2"/>
          </rPr>
          <t>Indique el nombre de la dependencia responsable de reportar trimestralmente la meta a la OAP</t>
        </r>
      </text>
    </comment>
    <comment ref="V14" authorId="0" shapeId="0" xr:uid="{00000000-0006-0000-0000-00001A000000}">
      <text>
        <r>
          <rPr>
            <b/>
            <sz val="9"/>
            <color indexed="81"/>
            <rFont val="Tahoma"/>
            <family val="2"/>
          </rPr>
          <t>Indique la magnitud programada</t>
        </r>
      </text>
    </comment>
    <comment ref="W14" authorId="0" shapeId="0" xr:uid="{00000000-0006-0000-0000-00001B000000}">
      <text>
        <r>
          <rPr>
            <b/>
            <sz val="9"/>
            <color indexed="81"/>
            <rFont val="Tahoma"/>
            <family val="2"/>
          </rPr>
          <t>Indique la magnitud ejecutada. Corresponde al resultado de medir el indicador de la meta</t>
        </r>
      </text>
    </comment>
    <comment ref="X14"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Y14"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4" authorId="0" shapeId="0" xr:uid="{00000000-0006-0000-0000-00001E000000}">
      <text>
        <r>
          <rPr>
            <b/>
            <sz val="9"/>
            <color indexed="81"/>
            <rFont val="Tahoma"/>
            <family val="2"/>
          </rPr>
          <t xml:space="preserve">Indicar el nombre concreto de la evidencia aportada. </t>
        </r>
      </text>
    </comment>
    <comment ref="AA14" authorId="0" shapeId="0" xr:uid="{00000000-0006-0000-0000-00001F000000}">
      <text>
        <r>
          <rPr>
            <b/>
            <sz val="9"/>
            <color indexed="81"/>
            <rFont val="Tahoma"/>
            <family val="2"/>
          </rPr>
          <t>Indique la magnitud programada</t>
        </r>
      </text>
    </comment>
    <comment ref="AB14" authorId="0" shapeId="0" xr:uid="{00000000-0006-0000-0000-000020000000}">
      <text>
        <r>
          <rPr>
            <b/>
            <sz val="9"/>
            <color indexed="81"/>
            <rFont val="Tahoma"/>
            <family val="2"/>
          </rPr>
          <t>Indique la magnitud ejecutada. Corresponde al resultado de medir el indicador de la meta</t>
        </r>
      </text>
    </comment>
    <comment ref="AC14"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D14"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4" authorId="0" shapeId="0" xr:uid="{00000000-0006-0000-0000-000023000000}">
      <text>
        <r>
          <rPr>
            <b/>
            <sz val="9"/>
            <color indexed="81"/>
            <rFont val="Tahoma"/>
            <family val="2"/>
          </rPr>
          <t xml:space="preserve">Indicar el nombre concreto de la evidencia aportada. </t>
        </r>
      </text>
    </comment>
    <comment ref="AF14" authorId="0" shapeId="0" xr:uid="{00000000-0006-0000-0000-000024000000}">
      <text>
        <r>
          <rPr>
            <b/>
            <sz val="9"/>
            <color indexed="81"/>
            <rFont val="Tahoma"/>
            <family val="2"/>
          </rPr>
          <t>Indique la magnitud programada</t>
        </r>
      </text>
    </comment>
    <comment ref="AG14" authorId="0" shapeId="0" xr:uid="{00000000-0006-0000-0000-000025000000}">
      <text>
        <r>
          <rPr>
            <b/>
            <sz val="9"/>
            <color indexed="81"/>
            <rFont val="Tahoma"/>
            <family val="2"/>
          </rPr>
          <t>Indique la magnitud ejecutada. Corresponde al resultado de medir el indicador de la meta</t>
        </r>
      </text>
    </comment>
    <comment ref="AH14"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I14"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4" authorId="0" shapeId="0" xr:uid="{00000000-0006-0000-0000-000028000000}">
      <text>
        <r>
          <rPr>
            <b/>
            <sz val="9"/>
            <color indexed="81"/>
            <rFont val="Tahoma"/>
            <family val="2"/>
          </rPr>
          <t xml:space="preserve">Indicar el nombre concreto de la evidencia aportada. </t>
        </r>
      </text>
    </comment>
    <comment ref="AK14" authorId="0" shapeId="0" xr:uid="{00000000-0006-0000-0000-000029000000}">
      <text>
        <r>
          <rPr>
            <b/>
            <sz val="9"/>
            <color indexed="81"/>
            <rFont val="Tahoma"/>
            <family val="2"/>
          </rPr>
          <t>Indique la magnitud programada</t>
        </r>
      </text>
    </comment>
    <comment ref="AL14" authorId="0" shapeId="0" xr:uid="{00000000-0006-0000-0000-00002A000000}">
      <text>
        <r>
          <rPr>
            <b/>
            <sz val="9"/>
            <color indexed="81"/>
            <rFont val="Tahoma"/>
            <family val="2"/>
          </rPr>
          <t>Indique la magnitud ejecutada. Corresponde al resultado de medir el indicador de la meta</t>
        </r>
      </text>
    </comment>
    <comment ref="AM14"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N14" authorId="0" shapeId="0" xr:uid="{00000000-0006-0000-00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4" authorId="0" shapeId="0" xr:uid="{00000000-0006-0000-0000-00002D000000}">
      <text>
        <r>
          <rPr>
            <b/>
            <sz val="9"/>
            <color indexed="81"/>
            <rFont val="Tahoma"/>
            <family val="2"/>
          </rPr>
          <t xml:space="preserve">Indicar el nombre concreto de la evidencia aportada. </t>
        </r>
      </text>
    </comment>
    <comment ref="AP14" authorId="0" shapeId="0" xr:uid="{00000000-0006-0000-0000-00002E000000}">
      <text>
        <r>
          <rPr>
            <b/>
            <sz val="9"/>
            <color indexed="81"/>
            <rFont val="Tahoma"/>
            <family val="2"/>
          </rPr>
          <t>Indique la magnitud total programada para la vigencia</t>
        </r>
      </text>
    </comment>
    <comment ref="AQ14" authorId="0" shapeId="0" xr:uid="{00000000-0006-0000-0000-00002F000000}">
      <text>
        <r>
          <rPr>
            <b/>
            <sz val="9"/>
            <color indexed="81"/>
            <rFont val="Tahoma"/>
            <family val="2"/>
          </rPr>
          <t xml:space="preserve">Indique la magnitud ejecutada acumulada para la vigencia </t>
        </r>
      </text>
    </comment>
    <comment ref="AR14" authorId="0" shapeId="0" xr:uid="{00000000-0006-0000-0000-000030000000}">
      <text>
        <r>
          <rPr>
            <b/>
            <sz val="9"/>
            <color indexed="81"/>
            <rFont val="Tahoma"/>
            <family val="2"/>
          </rPr>
          <t>Es el resultado porcentual de dividir lo ejecutado vs. lo programado. En caso de sobre ejecución, el resultado máximo es el 100%</t>
        </r>
      </text>
    </comment>
    <comment ref="AS14" authorId="0" shapeId="0" xr:uid="{00000000-0006-0000-0000-000031000000}">
      <text>
        <r>
          <rPr>
            <b/>
            <sz val="9"/>
            <color indexed="81"/>
            <rFont val="Tahoma"/>
            <family val="2"/>
          </rPr>
          <t>Es la descripción detallada de los avances y logros obtenidos con la ejecución de la meta acumulados para la vigencia</t>
        </r>
      </text>
    </comment>
    <comment ref="E31" authorId="0" shapeId="0" xr:uid="{00000000-0006-0000-0000-000032000000}">
      <text>
        <r>
          <rPr>
            <b/>
            <sz val="9"/>
            <color indexed="81"/>
            <rFont val="Tahoma"/>
            <family val="2"/>
          </rPr>
          <t>Promedio obtenido para el periodo x 80%</t>
        </r>
      </text>
    </comment>
    <comment ref="E39" authorId="0" shapeId="0" xr:uid="{00000000-0006-0000-0000-000033000000}">
      <text>
        <r>
          <rPr>
            <b/>
            <sz val="9"/>
            <color indexed="81"/>
            <rFont val="Tahoma"/>
            <family val="2"/>
          </rPr>
          <t>Promedio obtenido en las metas transversales para el periodo x 20%</t>
        </r>
      </text>
    </comment>
    <comment ref="E40" authorId="0" shapeId="0" xr:uid="{00000000-0006-0000-00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<sst xmlns="http://schemas.openxmlformats.org/spreadsheetml/2006/main" count="638" uniqueCount="294">
  <si>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</si>
  <si>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2024</t>
  </si>
  <si>
    <t>CONTROL DE CAMBIOS</t>
  </si>
  <si>
    <t>VERSIÓN</t>
  </si>
  <si>
    <t>FECHA</t>
  </si>
  <si>
    <t>DESCRIPCIÓN DE LA MODIFICACIÓN</t>
  </si>
  <si>
    <t>30 de enero de 2024</t>
  </si>
  <si>
    <r>
      <t xml:space="preserve">Publicación del plan de gestión aprobado. Caso HOLA: </t>
    </r>
    <r>
      <rPr>
        <b/>
        <sz val="11"/>
        <color theme="1"/>
        <rFont val="Calibri Light"/>
        <family val="2"/>
        <scheme val="major"/>
      </rPr>
      <t>14681</t>
    </r>
  </si>
  <si>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</si>
  <si>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</si>
  <si>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</si>
  <si>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</si>
  <si>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</si>
  <si>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</si>
  <si>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</si>
  <si>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</si>
  <si>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</si>
  <si>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</si>
  <si>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</si>
  <si>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</si>
  <si>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</si>
  <si>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</si>
  <si>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</si>
  <si>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</si>
  <si>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</si>
  <si>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</si>
  <si>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</si>
  <si>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</si>
  <si>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</si>
  <si>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</si>
  <si>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</si>
  <si>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</si>
  <si>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</si>
  <si>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</si>
  <si>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</si>
  <si>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</si>
  <si>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</si>
  <si>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</si>
  <si>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</si>
  <si>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</si>
  <si>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</si>
  <si>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</si>
  <si>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</si>
  <si>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Realizar acciones enfocadas al fortalecimiento de la gobernabilidad democrática local</t>
  </si>
  <si>
    <t>Gestión Pública Territorial Local</t>
  </si>
  <si>
    <t>1</t>
  </si>
  <si>
    <r>
      <t xml:space="preserve">Alcanzar en un </t>
    </r>
    <r>
      <rPr>
        <sz val="11"/>
        <rFont val="Calibri Light"/>
        <family val="2"/>
        <scheme val="major"/>
      </rPr>
      <t>75</t>
    </r>
    <r>
      <rPr>
        <sz val="11"/>
        <color theme="1"/>
        <rFont val="Calibri Light"/>
        <family val="2"/>
        <scheme val="major"/>
      </rPr>
      <t>% el avance de las metas del Plan de Desarrollo Local acumuladas al 30 de septiembre de 2024 (metas entregadas)</t>
    </r>
  </si>
  <si>
    <t>Retadora (mejora)</t>
  </si>
  <si>
    <t>Avance cumplimiento metas Plan de Desarrollo Local (metas entregadas)</t>
  </si>
  <si>
    <t>% de avance de metas del Plan de Desarrollo Local acumulado al 30 de septiembre de 2024</t>
  </si>
  <si>
    <t>Resultados a 31 de diciembre de 2023</t>
  </si>
  <si>
    <t>Creciente</t>
  </si>
  <si>
    <t>Porcentaje</t>
  </si>
  <si>
    <t>Efectividad</t>
  </si>
  <si>
    <t>Reporte trimestral de avance del Plan de Desarrollo Local - PDL</t>
  </si>
  <si>
    <t>MUSI</t>
  </si>
  <si>
    <t>Alcaldía Local - Área de Gestión del Desarrollo, Adminsitrativa y Financiera</t>
  </si>
  <si>
    <t>Dirección para la Gestión del Desarrollo Local</t>
  </si>
  <si>
    <t xml:space="preserve">No programada para el primer trimestre 2024. No se realiza reporte dado que se depende de la información de la matriz unificada a la inversión la cual es publicada por la Secretaria de Planeacion y al corte 11 de abril no se encuentra oficialmente en la pagina.
</t>
  </si>
  <si>
    <t>Gestión Corporativa Institucional</t>
  </si>
  <si>
    <t>2</t>
  </si>
  <si>
    <t>Girar mínimo el 65% del presupuesto comprometido constituido como obligaciones por pagar de la vigencia 2023</t>
  </si>
  <si>
    <t>Porcentaje de giros acumulados de obligaciones por pagar de la vigencia 2023</t>
  </si>
  <si>
    <t>(Giros acumulados/Presupuesto comprometido constituido como obligaciones por pagar de la vigencia 2023)*100</t>
  </si>
  <si>
    <t>Eficacia</t>
  </si>
  <si>
    <t>Reporte seguimiento mensual consolidado</t>
  </si>
  <si>
    <t>BOGDATA</t>
  </si>
  <si>
    <t>3</t>
  </si>
  <si>
    <t>Girar mínimo el 63% del presupuesto comprometido constituido como obligaciones por pagar de la vigencia 2022 y anteriores</t>
  </si>
  <si>
    <t>Porcentaje de giros acumulados de obligaciones por pagar de la vigencia 2022 y anteriores</t>
  </si>
  <si>
    <t>(Giros acumulados/Presupuesto comprometido constituido como obligaciones por pagar de la vigencia 2022 y anteriores-9.848.559.713)*100%</t>
  </si>
  <si>
    <t>4</t>
  </si>
  <si>
    <r>
      <t xml:space="preserve">Comprometer mínimo el </t>
    </r>
    <r>
      <rPr>
        <sz val="11"/>
        <rFont val="Calibri Light"/>
        <family val="2"/>
        <scheme val="major"/>
      </rPr>
      <t>23</t>
    </r>
    <r>
      <rPr>
        <sz val="11"/>
        <color theme="1"/>
        <rFont val="Calibri Light"/>
        <family val="2"/>
        <scheme val="major"/>
      </rPr>
      <t xml:space="preserve">% al 30 de junio y el </t>
    </r>
    <r>
      <rPr>
        <sz val="11"/>
        <rFont val="Calibri Light"/>
        <family val="2"/>
        <scheme val="major"/>
      </rPr>
      <t>96</t>
    </r>
    <r>
      <rPr>
        <sz val="11"/>
        <color theme="1"/>
        <rFont val="Calibri Light"/>
        <family val="2"/>
        <scheme val="major"/>
      </rPr>
      <t>% al 31 de diciembre del presupuesto de inversión directa de la vigencia 2024</t>
    </r>
  </si>
  <si>
    <t>Porcentaje de compromiso del presupuesto de inversión directa de la vigencia 2024</t>
  </si>
  <si>
    <t>(Valor de RP de inversión directa de la vigencia  / Valor total del presupuesto de inversión directa de la Vigencia)*100</t>
  </si>
  <si>
    <t>5</t>
  </si>
  <si>
    <t>Girar mínimo el 52% del presupuesto total  disponible de inversión directa de la vigencia</t>
  </si>
  <si>
    <t>Porcentaje de giros acumulados de inversión directa de la vigencia</t>
  </si>
  <si>
    <t>(Giros acumulados de inversión directa/Presupuesto disponible de inversión directa de la vigencia)*100</t>
  </si>
  <si>
    <t>6</t>
  </si>
  <si>
    <r>
      <t xml:space="preserve">Registrar en el sistema SIPSE Local, el </t>
    </r>
    <r>
      <rPr>
        <sz val="11"/>
        <rFont val="Calibri Light"/>
        <family val="2"/>
        <scheme val="major"/>
      </rPr>
      <t>100</t>
    </r>
    <r>
      <rPr>
        <sz val="11"/>
        <color theme="1"/>
        <rFont val="Calibri Light"/>
        <family val="2"/>
        <scheme val="major"/>
      </rPr>
      <t>% de los contratos publicados en la plataforma SECOP II de la vigencia. (Con excepción de comodatos, procesos de contratos de corredor de seguros, convenios interadministrativos, procesos de contratación por Tienda Virtual)</t>
    </r>
  </si>
  <si>
    <t>Gestión</t>
  </si>
  <si>
    <t>Porcentaje de contratos registrados en SIPSE Local</t>
  </si>
  <si>
    <t>(Número de contratos registrados en SIPSE Local /Número de contratos publicados en la plataforma SECOP II)*100%
Nota: No se tendrán en cuenta los procesos registrados en SIPSE susceptibles a cambio de base de datos y que no se puedan registrar y una vez se cuente con la debida justificación tramitada por el FDL</t>
  </si>
  <si>
    <t>Constante</t>
  </si>
  <si>
    <t>Reporte de seguimiento  consolidado</t>
  </si>
  <si>
    <t>SIPSE LOCAL y SECOP</t>
  </si>
  <si>
    <t>7</t>
  </si>
  <si>
    <r>
      <t xml:space="preserve">Lograr que el </t>
    </r>
    <r>
      <rPr>
        <sz val="11"/>
        <rFont val="Calibri Light"/>
        <family val="2"/>
        <scheme val="major"/>
      </rPr>
      <t>100</t>
    </r>
    <r>
      <rPr>
        <sz val="11"/>
        <color theme="1"/>
        <rFont val="Calibri Light"/>
        <family val="2"/>
        <scheme val="major"/>
      </rPr>
      <t>% de los contratos registrados en SIPSE-Local se encuentren, dentro del sistema, en estado “ejecución”</t>
    </r>
  </si>
  <si>
    <t>Porcentaje de contratos en estado ejecución registrados en SIPSE Local</t>
  </si>
  <si>
    <t>(Número de contratos registrados en SIPSE Local en estado ejecución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</si>
  <si>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SIPSE LOCAL</t>
  </si>
  <si>
    <t>8</t>
  </si>
  <si>
    <t>Registrar y actualizar al 90% la información en el Módulo de proyectos de SIPSE LOCAL de proyectos de inversión de la vigencia 2024</t>
  </si>
  <si>
    <t>Porcentaje de proyectos de inversión con información de resultados actualizada en SIPSE Local</t>
  </si>
  <si>
    <t>(Número de Proyectos de inversión con información de seguimiento actualizada en SIPSE Local / Número de Proyectos de inversión registrados en SIPSE LOCAL (SEGPLAN))*90%</t>
  </si>
  <si>
    <t>Reporte de seguimiento
consolidado</t>
  </si>
  <si>
    <t>9</t>
  </si>
  <si>
    <t>Registrar  al 100% la información en el Módulo de proyectos de SIPSE LOCAL de proyectos de inversión del nuevo plan de desarrollo local de la vigencia 2025 - 2028</t>
  </si>
  <si>
    <t>(Numero Proyectos de inversión registrados en SIPSE Local / Numero de Proyectos de inversión aprobados en SEGPLAN)*100%</t>
  </si>
  <si>
    <t>No programada para el primer trimestre 2024</t>
  </si>
  <si>
    <t>Inspección, Vigilancia y Control</t>
  </si>
  <si>
    <t>10</t>
  </si>
  <si>
    <t>Realizar 17.280 impulsos procesales (avocar, rechazar, enviar al competente y todo lo que derive del desarrollo de la actuación) sobre las actuaciones de policía que se encuentran a cargo de las inspecciones de policía</t>
  </si>
  <si>
    <t>Expedientes a cargo de las inspecciones de policía impulsados</t>
  </si>
  <si>
    <t>Número de expedientes a cargo de las inspecciones de policía impulsados</t>
  </si>
  <si>
    <t>Suma</t>
  </si>
  <si>
    <t>Expedientes de actuaciones de policía</t>
  </si>
  <si>
    <t>Reporte de seguimiento de impulsos procesales</t>
  </si>
  <si>
    <t>Aplicativo ARCO</t>
  </si>
  <si>
    <t>Alcaldía Local - Área de Gestión Policiva</t>
  </si>
  <si>
    <t>Dirección para la Gestión Policiva</t>
  </si>
  <si>
    <t>Pantallazo aplicativo DGP</t>
  </si>
  <si>
    <t>11</t>
  </si>
  <si>
    <r>
      <t xml:space="preserve">Proferir </t>
    </r>
    <r>
      <rPr>
        <sz val="11"/>
        <rFont val="Calibri Light"/>
        <family val="2"/>
        <scheme val="major"/>
      </rPr>
      <t>4.080</t>
    </r>
    <r>
      <rPr>
        <sz val="11"/>
        <color theme="1"/>
        <rFont val="Calibri Light"/>
        <family val="2"/>
        <scheme val="major"/>
      </rPr>
      <t xml:space="preserve"> fallos de fondo en primera instancia sobre las actuaciones de policía que se encuentran a cargo de las inspecciones de policía</t>
    </r>
  </si>
  <si>
    <t>Fallos de fondo en primera instancia proferidos</t>
  </si>
  <si>
    <t>Número de Fallos de fondo en primera instancia proferidos</t>
  </si>
  <si>
    <t>Fallos de fondo</t>
  </si>
  <si>
    <t>Reporte de seguimiento de fallos de fondo de actuaciones de policía</t>
  </si>
  <si>
    <t>12</t>
  </si>
  <si>
    <t>Terminar (archivar) 252 actuaciones administrativas activas</t>
  </si>
  <si>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</si>
  <si>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</si>
  <si>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</si>
  <si>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</si>
  <si>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 I</t>
  </si>
  <si>
    <t>Sin avance en primer trimestre vigencia 2024</t>
  </si>
  <si>
    <t>13</t>
  </si>
  <si>
    <t>Terminar 350 actuaciones administrativas en primera instancia</t>
  </si>
  <si>
    <t>Actuaciones Administrativas terminadas hasta la primera instancia</t>
  </si>
  <si>
    <t>Número de Actuaciones Administrativas terminadas hasta la primera instancia</t>
  </si>
  <si>
    <t>Actuaciones administrativas terminadas por vía gubernativa</t>
  </si>
  <si>
    <t>14</t>
  </si>
  <si>
    <t>Realizar 260 operativos de inspección, vigilancia y control en materia de integridad del espacio público</t>
  </si>
  <si>
    <t>Acciones de control u operativos en materia de  integridad del espacio publico</t>
  </si>
  <si>
    <t>Número de acciones de control u operativos en materia de  integridad del espacio publico</t>
  </si>
  <si>
    <t>Acciones de control u operativos</t>
  </si>
  <si>
    <t>Formatos de evidencia de reunión diligenciados de los operativos realizados en materia de integridad del espacio público</t>
  </si>
  <si>
    <t>Registros de operativos Alcaldía Local</t>
  </si>
  <si>
    <t>Se realizaron 44 IVC  en materia de  integridad del espacio publico</t>
  </si>
  <si>
    <t>15</t>
  </si>
  <si>
    <t>Realizar 290 operativos de inspección, vigilancia y control en materia de actividad económica</t>
  </si>
  <si>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</si>
  <si>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</si>
  <si>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</si>
  <si>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 xml:space="preserve"> Se realizaron 34 IVC en materia de actividad económica realizadas</t>
  </si>
  <si>
    <t>16</t>
  </si>
  <si>
    <t>Realizar 77 operativos de inspección, vigilancia y control en materia de actividad ambiental</t>
  </si>
  <si>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</si>
  <si>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</si>
  <si>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</si>
  <si>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Total metas técnicas (80%)</t>
  </si>
  <si>
    <t>Fortalecer la gestión institucional aumentando las capacidades de la entidad para la planeación, seguimiento y ejecución de sus metas y recursos, y la gestión del talento humano.</t>
  </si>
  <si>
    <t>Planeación Institucional</t>
  </si>
  <si>
    <t>MT1</t>
  </si>
  <si>
    <t>Obtener una ponderación semestral de 80% en la implementación del sistema de gestión ambiental en la alcaldía local, de acuerdo a la herramienta de medición construida por la OAP</t>
  </si>
  <si>
    <t>Sostenibilidad del sistema de gestión</t>
  </si>
  <si>
    <t>Criterios ambientales</t>
  </si>
  <si>
    <t>No. de criterios ambientales cumplidos / No. de criterios ambientales establecidos en la herramienta de medición) X 100</t>
  </si>
  <si>
    <t>80% meta 2023</t>
  </si>
  <si>
    <t xml:space="preserve">Constante </t>
  </si>
  <si>
    <t>Porcentaje de buenas prácticas ambientales implementadas</t>
  </si>
  <si>
    <t>No programada</t>
  </si>
  <si>
    <t xml:space="preserve">Eficacia </t>
  </si>
  <si>
    <t>Reporte de resultados de medición de los criterios ambientales</t>
  </si>
  <si>
    <t>Herramienta Oficina Asesora de Planeación</t>
  </si>
  <si>
    <t>Alcaldía local</t>
  </si>
  <si>
    <t>Oficina Asesora de Planeación Institucional - Equipo de gestión ambiental</t>
  </si>
  <si>
    <t>MT2</t>
  </si>
  <si>
    <t>Mantener el 100% de las acciones de mejora asignadas al proceso/Alcaldía con relación a planes de mejoramiento interno documentadas y vigentes</t>
  </si>
  <si>
    <t>Porcentaje de acciones de mejora documentadas y vigentes</t>
  </si>
  <si>
    <t>1 - (No. De acciones vencidas del plan de mejoramiento  / No  de acciones a gestionar bajo responsabilidad del proceso) X 100</t>
  </si>
  <si>
    <t>100% meta 2023</t>
  </si>
  <si>
    <t>Porcentaje de planes de mejora sin vencimientos</t>
  </si>
  <si>
    <t>Reporte de acciones de mejora sin vencimiento</t>
  </si>
  <si>
    <t>MIMEC - SIG</t>
  </si>
  <si>
    <t>Oficina Asesora de Planeación Institucional - Equipo de planeación institucional y sectorial</t>
  </si>
  <si>
    <t xml:space="preserve">La alcaldía local cuenta con 0 acciones de mejora vencidas de las 3 acciones de mejora abiertas, lo que representa una ejecución de la meta del 100%. </t>
  </si>
  <si>
    <t xml:space="preserve">Comunicación Estratégica </t>
  </si>
  <si>
    <t>MT3</t>
  </si>
  <si>
    <t>Mantener el 100% de la información de la página Web actualizada, de acuerdo a lo establecido en la Resolución 1519 de 2020 de MINTIC</t>
  </si>
  <si>
    <t>Porcentaje de cumplimiento en la publicación de información</t>
  </si>
  <si>
    <t>(No. de requisitos de la Resolución 1519 de 2020 de MINTIC de publicación de la información en la página web cumplidos / No total de requisitos de la Resolución 1519 de 2020 de MINTIC de publicación de la información) X 100</t>
  </si>
  <si>
    <t>Porcentaje de requisitos cumplidos</t>
  </si>
  <si>
    <t>Reporte de actualización de la información en la página web de la alcaldía local</t>
  </si>
  <si>
    <t>Página Web Alcaldía Local</t>
  </si>
  <si>
    <t>Oficina Asesora de Comunicaciones</t>
  </si>
  <si>
    <t>MT4</t>
  </si>
  <si>
    <t>Participar del 100% de las capacitaciones que se realicen por parte de la Oficina Asesora de Planeación relacionadas con el Modelo Integrado de Planeación y Gestión</t>
  </si>
  <si>
    <t>Porcentaje de partipación en capacitaciones</t>
  </si>
  <si>
    <t>(Número de capacitaciones en las que se participó la alcaldía local / Número de capacitaciones convocadas) *100</t>
  </si>
  <si>
    <t>Registro de asistencia y presentación realizada</t>
  </si>
  <si>
    <t>MT5</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</si>
  <si>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</si>
  <si>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</si>
  <si>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</si>
  <si>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N/A</t>
  </si>
  <si>
    <t>Líder del proceso</t>
  </si>
  <si>
    <t>Brindar atención oportuna y de calidad a los diferentes sectores poblacionales, generando relaciones de confianza y respeto por la diferencia.</t>
  </si>
  <si>
    <t>Servicio a la Ciudadanía</t>
  </si>
  <si>
    <t>MT6</t>
  </si>
  <si>
    <t>Dar respuesta al 100% de los requerimientos ciudadanos asignados a la Alcaldía Local con corte a 31 de diciembre de 2023 tipificadas y registradas como Derechos de Petición en el aplicativo Bogotá te Escucha y gestor documental ORFEO.</t>
  </si>
  <si>
    <t>Porcentaje de requerimientos ciudadanos con respuesta definitiva</t>
  </si>
  <si>
    <t>(No. de respuestas efectuadas / No. requerimientos instaurados antes del 31 de diciembre 2023 pendientes de gestionar) X 100</t>
  </si>
  <si>
    <t>Peticiones pendientes por gestionar al 31 de diciembre de  2023</t>
  </si>
  <si>
    <t>Porcentaje de requerimientos ciudadanos gestionados con respuesta definitiva</t>
  </si>
  <si>
    <t>Reporte de peticiones ciudadanas gestionadas  (con respuesta definitiva o traslado por competencia)</t>
  </si>
  <si>
    <t xml:space="preserve">Reporte Sistema Distrital de Gestión de Peticiones Ciudadanas - Bogotá te  Escucha </t>
  </si>
  <si>
    <t>Alcaldía Local</t>
  </si>
  <si>
    <t>Subsecretaria de Gestión Institucional - Proceso Servicio de Atención a la Ciudadanía</t>
  </si>
  <si>
    <t>MT7</t>
  </si>
  <si>
    <t xml:space="preserve">
Gestionar oportunamente el 100% de los requerimientos  que se tipifiquen como derecho de petición ciudadano en los aplicativos Bogotá Te Escucha y  ORFEO, que  sean asignados a la Alcaldía Local durante la vigencia 2024.
</t>
  </si>
  <si>
    <t>Porcentaje de requerimientos ciudadanos  gestionados dentro del término de ley.</t>
  </si>
  <si>
    <t>(No. de peticiones gestionadas en los términos de ley / No. Requerimientos recibidos en la vigencia 2024 que deben tener respuesta) X 100</t>
  </si>
  <si>
    <t>Porcentaje de requerimientos ciudadanos gestionados</t>
  </si>
  <si>
    <t>Eficiencia</t>
  </si>
  <si>
    <t>Reporte de peticiones ciudadanas gestionadas (con respuesta definitiva o traslado por competencia)</t>
  </si>
  <si>
    <t>Total metas transversales (20%)</t>
  </si>
  <si>
    <t xml:space="preserve">Total plan de gestión </t>
  </si>
  <si>
    <t>10 de mayo de 2024</t>
  </si>
  <si>
    <t>Se giró $2.699.207.521 del presupuesto comprometido constituido como obligaciones por pagar de la vigencia 2023.
Meta cumplida para 1 trimestre 2024, Porcentaje de giros acumulados de obligaciones por pagar de la vigencia 2023 por encima de lo programado para el trimestre</t>
  </si>
  <si>
    <t>Se giró $72.882.965 del presupuesto comprometido constituido como obligaciones por pagar de la vigencia 2022 y anteriores.
Meta cumplida para 1 trimestre 2024, Porcentaje de giros acumulados de obligaciones por pagar de la vigencia 2022 y anteriores. Se realizó un giro por $1.408.690.004 del contrato 88 de 2016 que hace parte de los contratos que fueron descontados de los compromisos por tener problemas, por lo tanto se descuenta este valor de los giros acumulados para corregir la distorsión del indicador</t>
  </si>
  <si>
    <t>Meta con cumplimiento del 12,08%. El porcentaje de avance se deriva principalmente de la contratación de prestación de servicios minima. Esta vigencia es compleja en los compromisos y ejecución de recursos dado que ingresa la nueva administración y el cumplimiento de la meta no se ve al 100% por la falta de personal para el desarrollo de los procesos contractuales y precontractuales de las diferentes lineas de inversión local.</t>
  </si>
  <si>
    <t xml:space="preserve">Se giró $156.587.859 del presupuesto total  disponible de inversión directa de la vigencia.
El porcentaje de avance se deriva principalmente de la contratación de prestación de servicios minima. Esta vigencia es compleja en los compromisos y ejecución de recursos dado que ingresa la nueva administración y el cumplimiento de la meta no se ve al 100% por la falta de personal para el desarrollo de los procesos contractuales y precontractuales de las diferentes lineas de inversión local
</t>
  </si>
  <si>
    <t>BOGDATA
Reporte DGDL</t>
  </si>
  <si>
    <t>No se evidencia el cargue de contratos en estado "ejecución" en SIPSE Local.</t>
  </si>
  <si>
    <t>2.329 expedientes a cargo de las inspecciones de policía impulsados según memorando N. 20242200112163.</t>
  </si>
  <si>
    <t>512 fallos de fondo en primera instancia proferidos según memorando N. 20242200112163</t>
  </si>
  <si>
    <t>Reporte MIMEC</t>
  </si>
  <si>
    <t>La alcaldía local asistió a la capacitación realizada por la Oficina Asesora de Planeación sobre el sistema de gestión y el modelo integrado de Planeación y Gestión MIPG, realizada el día 13 de marzo de 2024, en el auditorio de la Localidad de Barrios Unidos</t>
  </si>
  <si>
    <t>Listado de asistencia y presentación</t>
  </si>
  <si>
    <t>Memorando SGI 20244600114073</t>
  </si>
  <si>
    <t>La alcaldía local logró la atención del 100% de requerimientos ciudadanos asignados a 31 de diciembre de 2023, registrados y tipificados como Derechos de Petición en el aplicativo Bogotá te Escucha y gestor documental ORFEO.</t>
  </si>
  <si>
    <t>La alcaldía local cumplió oportunamente con la atención de 84 requerimientos registrados y tipificados como Derechos de Petición en el aplicativo Bogotá te Escucha y gestor documental ORFEO durante la vigencia 2024.</t>
  </si>
  <si>
    <r>
      <rPr>
        <b/>
        <sz val="14"/>
        <rFont val="Calibri Light"/>
        <family val="2"/>
        <scheme val="major"/>
      </rPr>
      <t>FORMULACIÓN Y SEGUIMIENTO PLANES DE GESTIÓN NIVEL LOCAL</t>
    </r>
    <r>
      <rPr>
        <b/>
        <sz val="11"/>
        <color theme="1"/>
        <rFont val="Calibri Light"/>
        <family val="2"/>
        <scheme val="major"/>
      </rPr>
      <t xml:space="preserve">
ALCALDÍA LOCAL DE </t>
    </r>
    <r>
      <rPr>
        <b/>
        <u/>
        <sz val="11"/>
        <color theme="1"/>
        <rFont val="Calibri Light"/>
        <family val="2"/>
        <scheme val="major"/>
      </rPr>
      <t>TEUSAQUILLO</t>
    </r>
  </si>
  <si>
    <t xml:space="preserve">Meta no reportada por la Dirección para la Gestión del Desarrollo Local. </t>
  </si>
  <si>
    <t>Para el primer trimestre de la vigencia 2024, el Plan de Gestión de la Alcaldía Local alcanzó un nivel de desempeño del 55,80% y del 14,39% acumulado para la vigencia. Se corrige el responsable de reporte.</t>
  </si>
  <si>
    <t>30 de julio de 2024</t>
  </si>
  <si>
    <t xml:space="preserve">Meta no programada </t>
  </si>
  <si>
    <t>Meta no programada</t>
  </si>
  <si>
    <t>Meta no programada para medición en el trimestre</t>
  </si>
  <si>
    <t>Meta cumplida para el trimestre</t>
  </si>
  <si>
    <t>Meta no cumplida para el trimestre</t>
  </si>
  <si>
    <t xml:space="preserve">La DGDL reporto cumplimiento de meta </t>
  </si>
  <si>
    <t xml:space="preserve">Reporte DGDL </t>
  </si>
  <si>
    <t xml:space="preserve">Meta no reportada por la DGDL </t>
  </si>
  <si>
    <t xml:space="preserve">3835 expedientes a cargo de las inspecciones de policía impulsados según memorando N. 20242200214433, </t>
  </si>
  <si>
    <t xml:space="preserve">827 expedientes a cargo de las inspecciones de policía fallados según memorando N. 20242200214433, </t>
  </si>
  <si>
    <t>Meta sin avance en el trimestre</t>
  </si>
  <si>
    <t>Se realizaron 70 ivc en materia de espacio público durante el 2 trimestre 2024- Meta no cumplida</t>
  </si>
  <si>
    <t>Se realizaron 134 ivc en materia de actividad económica durante el 2 trimestre 2024- Meta cumplida</t>
  </si>
  <si>
    <t>Se realizaron 30 ivc en materia de actividad ambiental durante el 2 trimestre 2024- Meta cumplida</t>
  </si>
  <si>
    <t xml:space="preserve">la alcaldia alcanzo un cumplimiento de 2 en el trimestre </t>
  </si>
  <si>
    <t xml:space="preserve">la alcaldia realizo la activida programada el dia 20 de junio  </t>
  </si>
  <si>
    <t>Listado de asistencia y PPT</t>
  </si>
  <si>
    <t>La calificación se otorga teniendo en cuenta los siguientes parámetros:  
*Inspección ambiental ( ponderación 60%): Obtuvo una calificación del 83% inspección realizada el 17-06-24 
*Indicadores agua, energía ( ponderación 20%):  Reporte hasta mayo 
* Reporte consumo de papel ( ponderación 10%):  Reporte hasta mayo 
*Reporte ciclistas ( ponderación 10%):   Sin reporte</t>
  </si>
  <si>
    <t xml:space="preserve">Reporte meta ambiental OAP </t>
  </si>
  <si>
    <t xml:space="preserve">la alcaldia local dio respuesta a 131 de 147 requerimientos ciudadanos instaurados  y tipificados como Derechos de Petición en el aplicativo Bogotá te Escucha y gestor documental ORFEO </t>
  </si>
  <si>
    <t>Reporte de requerimientos ciudadanos</t>
  </si>
  <si>
    <t>No. de requisitos de la Resolución 1519 de 2020 de MINTIC de publicación de la información en la página web cumplidos</t>
  </si>
  <si>
    <t>Reporte meta OAC</t>
  </si>
  <si>
    <t>Para el segundo trimestre de la vigencia 2024, el Plan de Gestión de la Alcaldía Local alcanzó un nivel de desempeño del 65,34% y del 37,38% acumulado para la vigenc</t>
  </si>
  <si>
    <t xml:space="preserve">Reporte meta DGP </t>
  </si>
  <si>
    <t>Actas de operativos</t>
  </si>
  <si>
    <t>30 de octubre de 2024</t>
  </si>
  <si>
    <t xml:space="preserve">Capacitacioion del dia 16 de septiembre en la alcaldia de San Cristotal </t>
  </si>
  <si>
    <t xml:space="preserve">Listado de asistencia </t>
  </si>
  <si>
    <t xml:space="preserve">Se han girado $3.980.446.794 del presupuesto comprometido constituido como obligaciones por pagar de la vigencia 2023.
Meta cumplida para el 3 trimestre 2024, Porcentaje de giros acumulados de obligaciones por pagar de la vigencia 2023 por encima de lo programado para el trimestre"
</t>
  </si>
  <si>
    <t xml:space="preserve">Se han girado $158.049.635 del presupuesto comprometido constituido como obligaciones por pagar de la vigencia 2022 y anteriores.
Meta no cumplida para el 3 trimestre 2024. Porcentaje de giros acumulados de obligaciones por pagar de la vigencia 2022 y anteriores. Se realizó un giro por $1.408.690.004 del contrato 088 de 2016 que hace parte de los contratos que fueron descontados de los compromisos, por lo tanto se descuenta este valor de los giros acumulados para corregir la distorsión del indicador.
</t>
  </si>
  <si>
    <t xml:space="preserve">Meta con avance del 39,90%. El porcentaje de avance se deriva principalmente de la contratación de prestación de servicios. La Alcaldía Local de Teusaquillo ha tenido tres ordenadores de gasto diferentes durante la vigencia, adicionalmente se debe señalar que con el cambio de administración se realiza la discusión y aprobación de un nuevo plan de desarrollo, lo que implica que los procesos contractuales financiados con el presupuesto asignado a los proyectos de inversión deben esperar a las nuevas lineas y directrices.  Sin embargo, para el último semestre se tiene proyectado comprometer la mayoría de los recursos dando cumplimiento a  la meta establecida.
</t>
  </si>
  <si>
    <t xml:space="preserve">Se han girado $158.049.635 del presupuesto total  disponible de inversión directa de la vigencia.
En relación con la meta anterior, esta meta cuenta con un avance de 23,25%, menor a la programada    debido a que en la Alcaldía Local de Teusaquillo ha tenido tres ordenadores de gasto diferentes durante la vigencia, adicionalmente se debe señalar que con el cambio de administración se realiza la discusión y aprobación de un nuevo plan de desarrollo, lo que implica que los procesos contractuales financiados con el presupuesto asignado a los proyectos de inversión deben esperar a las nuevas lineas y directrices. </t>
  </si>
  <si>
    <t>El 90,93% de los contratos se encuentran registrados en Sipse, descontando los contratos que son especificados en el indicador (comodatos, procesos de contratos de corredor de seguros, convenios interadministrativos, procesos de contratación por Tienda Virtual)  y adicionalmente los suceptibles de cambio de base de datos los cuales estan reportados y justificados por parte del FDLT con caso hola N. IM-63528-1-2813 son 22 casos</t>
  </si>
  <si>
    <t>El 89,40% de los contratos se encuentran registrados en Sipse, descontando los contratos que son especificados en el indicador (comodatos, procesos de contratos de corredor de seguros, convenios interadministrativos, procesos de contratación por Tienda Virtual)  y adicionalmente los suceptibles de cambio de base de datos los cuales estan reportados y justificados por parte del FDLT con caso hola N. IM-63528-1-2813 son 22 casos</t>
  </si>
  <si>
    <t>El 100% de los proyectos se encuentran conciliados en modulo de proyectos aplicativo SIPSE</t>
  </si>
  <si>
    <t>No programada para reporte en el III trimestre</t>
  </si>
  <si>
    <t>Al corte  de septiembre registran en el aplicativo 3599 impulsos. faltan para el cumplimiento de la meta del trimestre 990. Rezago de los trimestres anteriores 2683 impulsos. El cumplimiento de esta meta se afectá por no disponibilidad del aplicativo ARCO en periodos importantes que fueron debidamente informados y tambien por movimientos en la planta de personal (inspectores) los cuales estuvieron en disfrute de vacaciones y posteriormente fueron trasladados a otras localidades</t>
  </si>
  <si>
    <t>Se registran en el aplicativo 640 fallos. El cumplimiento de esta meta se afectá por no disponibilidad del aplicativo ARCO en periodos importantes que fueron debidamente informados y tambien por movimientos en la planta de personal (inspectores) los cuales estuvieron en disfrute de vacaciones y posteriormente fueron trasladados a otras localidades</t>
  </si>
  <si>
    <t>No se registra avances en la vigencia</t>
  </si>
  <si>
    <t>Al corte de septiembre registran en el aplicativo 32 actuaciones administrativas. La cifra no concuerda con lo informado en reporte de la DGP</t>
  </si>
  <si>
    <t>En materia de integridad del espacio público se realizaron 95  IVC, cumpliendo la meta para el trimestre, sin embargo esto no se encuentra reflejado en el aplicativo de la DGP, pese a que las actas se encuentran cargadas.</t>
  </si>
  <si>
    <t>En materia de actividad económica se realizaron 90  IVC, cumpliendo la meta para el trimestre, sin embargo esto no se encuentra reflejado en el aplicativo de la DGP, pese a que las actas se encuentran cargadas.</t>
  </si>
  <si>
    <t>En materia de actividad ambiental se realizaron 80 IVC, cumpliendo la meta para el trimestre y para la vigencia, sin embargo esto no se encuentra reflejado en el aplicativo de la DGP, pese a que las actas se encuentran cargadas.</t>
  </si>
  <si>
    <t xml:space="preserve">Reporte de metas de la DGDL </t>
  </si>
  <si>
    <t xml:space="preserve">Meta no porgramada </t>
  </si>
  <si>
    <t xml:space="preserve">Reporte de metas de la DGP Radicado No 20242200312113 </t>
  </si>
  <si>
    <t xml:space="preserve">Actas opertivos </t>
  </si>
  <si>
    <t xml:space="preserve">La alcaldía local cuenta con 6 acciones de mejora vencidas de las 14 acciones de mejora abiertas, lo que representa una ejecución de la meta del 57,14%. </t>
  </si>
  <si>
    <t xml:space="preserve">Reporte de actualizacion de informacion de la pagina web </t>
  </si>
  <si>
    <t>Radicado No. 20241400319663</t>
  </si>
  <si>
    <t>Radicado No. 20244600316223 Seguimiento a meta de requerimientos ciudadanos tercer Trimestre 2024</t>
  </si>
  <si>
    <t xml:space="preserve">La alcaldia dio respueta a 64 requerimientos  de los 77 instaurados </t>
  </si>
  <si>
    <t>Reporte MIMEC de la OAP</t>
  </si>
  <si>
    <t xml:space="preserve">La alcaldia dio respueta a 62 requerimientos  de los 77 instaurados </t>
  </si>
  <si>
    <t xml:space="preserve">Para el segundo trimestre de la vigencia 2024, el Plan de Gestión de la Alcaldía Local alcanzó un nivel de desempeño del 78,45% y del 53,69% acumulado para la vigencia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</si>
</sst>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17" x14ac:knownFonts="1">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8"/>
      <name val="Calibri"/>
      <family val="2"/>
      <scheme val="minor"/>
    </font>
    <font>
      <sz val="11"/>
      <color rgb="FF0070C0"/>
      <name val="Calibri Light"/>
      <family val="2"/>
    </font>
    <font>
      <b/>
      <u/>
      <sz val="11"/>
      <color theme="1"/>
      <name val="Calibri Light"/>
      <family val="2"/>
      <scheme val="major"/>
    </font>
  </fonts>
  <fills count="10">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9" fontId="4" fillId="0" borderId="0" applyFont="0" applyFill="0" applyBorder="0" applyAlignment="0" applyProtection="0"/>
    <xf numFmtId="41" fontId="4" fillId="0" borderId="0" applyFont="0" applyFill="0" applyBorder="0" applyAlignment="0" applyProtection="0"/>
  </cellStyleXfs>
  <cellXfs count="142">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0" fontId="7" fillId="3" borderId="1" xfId="0" applyFont="1" applyFill="1" applyBorder="1" applyAlignment="1">
      <alignment wrapText="1"/>
    </xf>
    <xf numFmtId="9" fontId="7" fillId="3" borderId="1" xfId="1" applyFont="1" applyFill="1" applyBorder="1" applyAlignment="1">
      <alignment wrapText="1"/>
    </xf>
    <xf numFmtId="9" fontId="9" fillId="2" borderId="1" xfId="0" applyNumberFormat="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5" fillId="9" borderId="1" xfId="1" applyFont="1" applyFill="1" applyBorder="1" applyAlignment="1">
      <alignment horizontal="justify" vertical="center" wrapText="1"/>
    </xf>
    <xf numFmtId="10" fontId="1" fillId="0" borderId="1" xfId="0" applyNumberFormat="1" applyFont="1" applyBorder="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0" borderId="1" xfId="2" applyNumberFormat="1" applyFont="1" applyBorder="1" applyAlignment="1">
      <alignment horizontal="justify" vertical="center" wrapText="1"/>
    </xf>
    <xf numFmtId="0" fontId="15" fillId="0" borderId="11" xfId="0" applyFont="1" applyBorder="1" applyAlignment="1">
      <alignment horizontal="center" vertical="center" wrapText="1"/>
    </xf>
    <xf numFmtId="0" fontId="15" fillId="0" borderId="11" xfId="0" applyFont="1" applyBorder="1" applyAlignment="1">
      <alignment horizontal="left" vertical="center" wrapText="1"/>
    </xf>
    <xf numFmtId="9" fontId="15" fillId="0" borderId="11" xfId="0" applyNumberFormat="1" applyFont="1" applyBorder="1" applyAlignment="1">
      <alignment horizontal="left" vertical="center" wrapText="1"/>
    </xf>
    <xf numFmtId="0" fontId="15" fillId="0" borderId="12" xfId="0" applyFont="1" applyBorder="1" applyAlignment="1">
      <alignment horizontal="center" vertical="center" wrapText="1"/>
    </xf>
    <xf numFmtId="9" fontId="15" fillId="0" borderId="12" xfId="1" applyFont="1" applyBorder="1" applyAlignment="1">
      <alignment horizontal="center" vertical="center" wrapText="1"/>
    </xf>
    <xf numFmtId="9" fontId="15" fillId="0" borderId="1" xfId="1" applyFont="1" applyBorder="1" applyAlignment="1">
      <alignment horizontal="center" vertical="center" wrapText="1"/>
    </xf>
    <xf numFmtId="0" fontId="15" fillId="0" borderId="1" xfId="0" applyFont="1" applyBorder="1" applyAlignment="1">
      <alignment horizontal="left" vertical="center" wrapText="1"/>
    </xf>
    <xf numFmtId="0" fontId="15" fillId="0" borderId="8" xfId="0" applyFont="1" applyBorder="1" applyAlignment="1">
      <alignment horizontal="left" vertical="center" wrapText="1"/>
    </xf>
    <xf numFmtId="1" fontId="5" fillId="0" borderId="1" xfId="0" applyNumberFormat="1" applyFont="1" applyBorder="1" applyAlignment="1">
      <alignment horizontal="justify" vertical="center" wrapText="1"/>
    </xf>
    <xf numFmtId="9" fontId="5" fillId="0" borderId="1" xfId="1" applyFont="1" applyBorder="1" applyAlignment="1">
      <alignment horizontal="justify" vertical="center" wrapText="1"/>
    </xf>
    <xf numFmtId="164" fontId="5" fillId="0" borderId="1" xfId="1" applyNumberFormat="1" applyFont="1" applyBorder="1" applyAlignment="1">
      <alignment horizontal="justify" vertical="center" wrapText="1"/>
    </xf>
    <xf numFmtId="10" fontId="5" fillId="0" borderId="1" xfId="1" applyNumberFormat="1" applyFont="1" applyBorder="1" applyAlignment="1">
      <alignment horizontal="center" vertical="center" wrapText="1"/>
    </xf>
    <xf numFmtId="164" fontId="5" fillId="0" borderId="1" xfId="0" applyNumberFormat="1" applyFont="1" applyBorder="1" applyAlignment="1">
      <alignment horizontal="justify" vertical="center" wrapText="1"/>
    </xf>
    <xf numFmtId="0" fontId="5" fillId="0" borderId="0" xfId="0" applyFont="1" applyAlignment="1">
      <alignment horizontal="justify" vertical="center" wrapText="1"/>
    </xf>
    <xf numFmtId="0" fontId="15" fillId="0" borderId="1" xfId="0" applyFont="1" applyBorder="1" applyAlignment="1">
      <alignment horizontal="center" vertical="center" wrapText="1"/>
    </xf>
    <xf numFmtId="9" fontId="15" fillId="0" borderId="12" xfId="1" applyFont="1" applyFill="1" applyBorder="1" applyAlignment="1">
      <alignment horizontal="center" vertical="center" wrapText="1"/>
    </xf>
    <xf numFmtId="9" fontId="15" fillId="0" borderId="1" xfId="1" applyFont="1" applyFill="1" applyBorder="1" applyAlignment="1">
      <alignment horizontal="center" vertical="center" wrapText="1"/>
    </xf>
    <xf numFmtId="9" fontId="5" fillId="0" borderId="1" xfId="0" applyNumberFormat="1" applyFont="1" applyBorder="1" applyAlignment="1">
      <alignment horizontal="justify" vertical="center" wrapText="1"/>
    </xf>
    <xf numFmtId="1" fontId="5" fillId="9" borderId="1" xfId="1" applyNumberFormat="1" applyFont="1" applyFill="1" applyBorder="1" applyAlignment="1">
      <alignment horizontal="center" vertical="center" wrapText="1"/>
    </xf>
    <xf numFmtId="0" fontId="5" fillId="0" borderId="1" xfId="0" applyFont="1" applyBorder="1" applyAlignment="1">
      <alignment horizontal="left" vertical="center" wrapText="1"/>
    </xf>
    <xf numFmtId="1" fontId="5" fillId="0" borderId="1" xfId="0" applyNumberFormat="1" applyFont="1" applyBorder="1" applyAlignment="1">
      <alignment horizontal="left" vertical="center" wrapText="1"/>
    </xf>
    <xf numFmtId="1" fontId="5" fillId="0" borderId="1" xfId="1" applyNumberFormat="1" applyFont="1" applyBorder="1" applyAlignment="1">
      <alignment horizontal="justify" vertical="center" wrapText="1"/>
    </xf>
    <xf numFmtId="10" fontId="5" fillId="0" borderId="1" xfId="1" applyNumberFormat="1" applyFont="1" applyBorder="1" applyAlignment="1">
      <alignment horizontal="justify" vertical="center" wrapText="1"/>
    </xf>
    <xf numFmtId="9" fontId="5" fillId="0" borderId="1" xfId="1" applyFont="1" applyBorder="1" applyAlignment="1">
      <alignment horizontal="center" vertical="center" wrapText="1"/>
    </xf>
    <xf numFmtId="0" fontId="1" fillId="9" borderId="0" xfId="0" applyFont="1" applyFill="1" applyAlignment="1">
      <alignment horizontal="center" wrapText="1"/>
    </xf>
    <xf numFmtId="0" fontId="1" fillId="9" borderId="0" xfId="0" applyFont="1" applyFill="1" applyAlignment="1">
      <alignment horizontal="center" vertical="center" wrapText="1"/>
    </xf>
    <xf numFmtId="1" fontId="1" fillId="0" borderId="1" xfId="0" applyNumberFormat="1" applyFont="1" applyBorder="1" applyAlignment="1">
      <alignment horizontal="center" vertical="center" wrapText="1"/>
    </xf>
    <xf numFmtId="9" fontId="7" fillId="3" borderId="1" xfId="1" applyFont="1" applyFill="1" applyBorder="1" applyAlignment="1">
      <alignment horizontal="center" wrapText="1"/>
    </xf>
    <xf numFmtId="1" fontId="5" fillId="0" borderId="1" xfId="0" applyNumberFormat="1" applyFont="1" applyBorder="1" applyAlignment="1">
      <alignment horizontal="center" vertical="center" wrapText="1"/>
    </xf>
    <xf numFmtId="164" fontId="5" fillId="0" borderId="1" xfId="1"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9" fontId="10" fillId="3" borderId="1" xfId="0" applyNumberFormat="1" applyFont="1" applyFill="1" applyBorder="1" applyAlignment="1">
      <alignment horizontal="center" wrapText="1"/>
    </xf>
    <xf numFmtId="9" fontId="8" fillId="2" borderId="1" xfId="1" applyFont="1" applyFill="1" applyBorder="1" applyAlignment="1">
      <alignment horizontal="center" wrapText="1"/>
    </xf>
    <xf numFmtId="0" fontId="1" fillId="0" borderId="0" xfId="0" applyFont="1" applyAlignment="1">
      <alignment horizontal="center" wrapText="1"/>
    </xf>
    <xf numFmtId="1" fontId="5" fillId="0" borderId="1" xfId="1" applyNumberFormat="1" applyFont="1" applyBorder="1" applyAlignment="1">
      <alignment horizontal="center" vertical="center" wrapText="1"/>
    </xf>
    <xf numFmtId="10" fontId="1" fillId="9" borderId="0" xfId="1" applyNumberFormat="1" applyFont="1" applyFill="1" applyAlignment="1">
      <alignment horizontal="center" wrapText="1"/>
    </xf>
    <xf numFmtId="10" fontId="1" fillId="9" borderId="0" xfId="1" applyNumberFormat="1" applyFont="1" applyFill="1" applyAlignment="1">
      <alignment horizontal="center" vertical="center" wrapText="1"/>
    </xf>
    <xf numFmtId="10" fontId="2" fillId="4" borderId="1" xfId="1" applyNumberFormat="1" applyFont="1" applyFill="1" applyBorder="1" applyAlignment="1">
      <alignment horizontal="center" vertical="center" wrapText="1"/>
    </xf>
    <xf numFmtId="10" fontId="1" fillId="0" borderId="1" xfId="1" applyNumberFormat="1" applyFont="1" applyBorder="1" applyAlignment="1">
      <alignment horizontal="center" vertical="center" wrapText="1"/>
    </xf>
    <xf numFmtId="10" fontId="7" fillId="3" borderId="1" xfId="1" applyNumberFormat="1" applyFont="1" applyFill="1" applyBorder="1" applyAlignment="1">
      <alignment horizontal="center" wrapText="1"/>
    </xf>
    <xf numFmtId="10" fontId="9" fillId="2" borderId="1" xfId="1" applyNumberFormat="1" applyFont="1" applyFill="1" applyBorder="1" applyAlignment="1">
      <alignment horizontal="center" wrapText="1"/>
    </xf>
    <xf numFmtId="10" fontId="1" fillId="0" borderId="0" xfId="1" applyNumberFormat="1" applyFont="1" applyAlignment="1">
      <alignment horizontal="center" wrapText="1"/>
    </xf>
    <xf numFmtId="10" fontId="2" fillId="8" borderId="1" xfId="1" applyNumberFormat="1" applyFont="1" applyFill="1" applyBorder="1" applyAlignment="1">
      <alignment horizontal="center" vertical="center" wrapText="1"/>
    </xf>
    <xf numFmtId="9" fontId="1" fillId="0" borderId="1" xfId="1" applyFont="1" applyBorder="1" applyAlignment="1">
      <alignment horizontal="center" vertical="center" wrapText="1"/>
    </xf>
    <xf numFmtId="10" fontId="1" fillId="0" borderId="1" xfId="1" applyNumberFormat="1" applyFont="1" applyBorder="1" applyAlignment="1">
      <alignment horizontal="justify" vertical="center" wrapText="1"/>
    </xf>
    <xf numFmtId="10" fontId="1" fillId="9" borderId="1" xfId="1" applyNumberFormat="1" applyFont="1" applyFill="1" applyBorder="1" applyAlignment="1">
      <alignment horizontal="center" vertical="center" wrapText="1"/>
    </xf>
    <xf numFmtId="9" fontId="7" fillId="9" borderId="1" xfId="1" applyFont="1" applyFill="1" applyBorder="1" applyAlignment="1">
      <alignment horizontal="center" wrapText="1"/>
    </xf>
    <xf numFmtId="164" fontId="5" fillId="9" borderId="1" xfId="0" applyNumberFormat="1" applyFont="1" applyFill="1" applyBorder="1" applyAlignment="1">
      <alignment horizontal="center" vertical="center" wrapText="1"/>
    </xf>
    <xf numFmtId="10" fontId="5" fillId="9" borderId="1" xfId="0" applyNumberFormat="1" applyFont="1" applyFill="1" applyBorder="1" applyAlignment="1">
      <alignment horizontal="center" vertical="center" wrapText="1"/>
    </xf>
    <xf numFmtId="164" fontId="7" fillId="3" borderId="1" xfId="1" applyNumberFormat="1" applyFont="1" applyFill="1" applyBorder="1" applyAlignment="1">
      <alignment wrapText="1"/>
    </xf>
    <xf numFmtId="10" fontId="7" fillId="3" borderId="1" xfId="1" applyNumberFormat="1" applyFont="1" applyFill="1" applyBorder="1" applyAlignment="1">
      <alignment wrapText="1"/>
    </xf>
    <xf numFmtId="10" fontId="9" fillId="2" borderId="1" xfId="0" applyNumberFormat="1" applyFont="1" applyFill="1" applyBorder="1" applyAlignment="1">
      <alignment wrapText="1"/>
    </xf>
    <xf numFmtId="164" fontId="5" fillId="9" borderId="1" xfId="0" applyNumberFormat="1" applyFont="1" applyFill="1" applyBorder="1" applyAlignment="1">
      <alignment horizontal="justify" vertical="center" wrapText="1"/>
    </xf>
    <xf numFmtId="10" fontId="5" fillId="9" borderId="1" xfId="1" applyNumberFormat="1" applyFont="1" applyFill="1" applyBorder="1" applyAlignment="1">
      <alignment horizontal="center" vertical="center" wrapText="1"/>
    </xf>
    <xf numFmtId="0" fontId="1" fillId="9" borderId="0" xfId="0" applyFont="1" applyFill="1" applyAlignment="1">
      <alignment horizontal="justify" vertical="center" wrapText="1"/>
    </xf>
    <xf numFmtId="164" fontId="1" fillId="0" borderId="1" xfId="1" applyNumberFormat="1" applyFont="1" applyBorder="1" applyAlignment="1">
      <alignment horizontal="justify" vertical="center" wrapText="1"/>
    </xf>
    <xf numFmtId="164" fontId="5" fillId="0" borderId="1" xfId="0" applyNumberFormat="1" applyFont="1" applyBorder="1" applyAlignment="1">
      <alignment horizontal="left" vertical="center" wrapText="1"/>
    </xf>
    <xf numFmtId="164" fontId="5" fillId="9" borderId="1" xfId="1" applyNumberFormat="1" applyFont="1" applyFill="1" applyBorder="1" applyAlignment="1">
      <alignment horizontal="justify"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1" fillId="9" borderId="2" xfId="0" applyFont="1" applyFill="1" applyBorder="1" applyAlignment="1">
      <alignment horizontal="center" vertical="center" wrapText="1"/>
    </xf>
    <xf numFmtId="0" fontId="1" fillId="9" borderId="4" xfId="0" applyFont="1" applyFill="1" applyBorder="1" applyAlignment="1">
      <alignment horizontal="center" vertical="center" wrapText="1"/>
    </xf>
    <xf numFmtId="0" fontId="1" fillId="9" borderId="3"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164" fontId="1" fillId="9" borderId="1" xfId="1" applyNumberFormat="1" applyFont="1" applyFill="1" applyBorder="1" applyAlignment="1">
      <alignment horizontal="center" vertical="center" wrapText="1"/>
    </xf>
  </cellXfs>
  <cellStyles count="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298986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40"/>
  <sheetViews>
    <sheetView tabSelected="1" topLeftCell="AG18" zoomScale="80" zoomScaleNormal="80" workbookViewId="0">
      <selection activeCell="H8" sqref="H8:K8"/>
    </sheetView>
  </sheetViews>
  <sheetFormatPr baseColWidth="10" defaultColWidth="10.85546875" defaultRowHeight="15" x14ac:dyDescent="0.25"/>
  <cols>
    <col min="1" max="1" width="4.140625" style="1" customWidth="1"/>
    <col min="2" max="2" width="25.5703125" style="1" customWidth="1"/>
    <col min="3" max="3" width="13.85546875" style="1" customWidth="1"/>
    <col min="4" max="4" width="8.140625" style="1" customWidth="1"/>
    <col min="5" max="5" width="44.28515625" style="1" bestFit="1" customWidth="1"/>
    <col min="6" max="6" width="10.85546875" style="1" customWidth="1"/>
    <col min="7" max="7" width="24.42578125" style="1" customWidth="1"/>
    <col min="8" max="8" width="23.5703125" style="1" customWidth="1"/>
    <col min="9" max="9" width="12.28515625" style="1" customWidth="1"/>
    <col min="10" max="10" width="18.42578125" style="1" customWidth="1"/>
    <col min="11" max="11" width="15.85546875"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1" width="25.42578125" style="1" customWidth="1"/>
    <col min="22" max="22" width="16.5703125" style="72" hidden="1" customWidth="1"/>
    <col min="23" max="23" width="19.42578125" style="72" hidden="1" customWidth="1"/>
    <col min="24" max="24" width="19" style="80" hidden="1" customWidth="1"/>
    <col min="25" max="25" width="47.85546875" style="1" hidden="1" customWidth="1"/>
    <col min="26" max="29" width="16.5703125" style="1" hidden="1" customWidth="1"/>
    <col min="30" max="30" width="33.42578125" style="1" hidden="1" customWidth="1"/>
    <col min="31" max="31" width="16.5703125" style="1" hidden="1" customWidth="1"/>
    <col min="32" max="34" width="16.5703125" style="1" customWidth="1"/>
    <col min="35" max="35" width="43.7109375" style="1" customWidth="1"/>
    <col min="36" max="36" width="16.5703125" style="1" customWidth="1"/>
    <col min="37" max="38" width="22" style="1" hidden="1" customWidth="1"/>
    <col min="39" max="39" width="16.5703125" style="1" hidden="1" customWidth="1"/>
    <col min="40" max="40" width="34.85546875" style="1" hidden="1" customWidth="1"/>
    <col min="41" max="41" width="16.5703125" style="1" hidden="1" customWidth="1"/>
    <col min="42" max="42" width="16.5703125" style="72" customWidth="1"/>
    <col min="43" max="43" width="16.5703125" style="63" customWidth="1"/>
    <col min="44" max="44" width="21.5703125" style="80" customWidth="1"/>
    <col min="45" max="45" width="39.42578125" style="1" customWidth="1"/>
    <col min="46" max="16384" width="10.85546875" style="1"/>
  </cols>
  <sheetData>
    <row r="1" spans="1:45" s="35" customFormat="1" ht="70.5" customHeight="1" x14ac:dyDescent="0.25">
      <c r="A1" s="105" t="s">
        <v>234</v>
      </c>
      <c r="B1" s="106"/>
      <c r="C1" s="106"/>
      <c r="D1" s="106"/>
      <c r="E1" s="106"/>
      <c r="F1" s="106"/>
      <c r="G1" s="106"/>
      <c r="H1" s="106"/>
      <c r="I1" s="106"/>
      <c r="J1" s="106"/>
      <c r="K1" s="106"/>
      <c r="L1" s="107" t="s">
        <v>0</v>
      </c>
      <c r="M1" s="107"/>
      <c r="N1" s="107"/>
      <c r="O1" s="107"/>
      <c r="P1" s="107"/>
      <c r="V1" s="63"/>
      <c r="W1" s="63"/>
      <c r="X1" s="74"/>
      <c r="AP1" s="63"/>
      <c r="AQ1" s="63"/>
      <c r="AR1" s="74"/>
    </row>
    <row r="2" spans="1:45" s="37" customFormat="1" ht="23.45" customHeight="1" x14ac:dyDescent="0.25">
      <c r="A2" s="109" t="s">
        <v>1</v>
      </c>
      <c r="B2" s="110"/>
      <c r="C2" s="110"/>
      <c r="D2" s="110"/>
      <c r="E2" s="110"/>
      <c r="F2" s="110"/>
      <c r="G2" s="110"/>
      <c r="H2" s="110"/>
      <c r="I2" s="110"/>
      <c r="J2" s="110"/>
      <c r="K2" s="110"/>
      <c r="L2" s="36"/>
      <c r="M2" s="36"/>
      <c r="N2" s="36"/>
      <c r="O2" s="36"/>
      <c r="P2" s="36"/>
      <c r="V2" s="64"/>
      <c r="W2" s="64"/>
      <c r="X2" s="75"/>
      <c r="AP2" s="64"/>
      <c r="AQ2" s="64"/>
      <c r="AR2" s="75"/>
    </row>
    <row r="3" spans="1:45" s="35" customFormat="1" x14ac:dyDescent="0.25">
      <c r="V3" s="63"/>
      <c r="W3" s="63"/>
      <c r="X3" s="74"/>
      <c r="AP3" s="63"/>
      <c r="AQ3" s="63"/>
      <c r="AR3" s="74"/>
    </row>
    <row r="4" spans="1:45" s="35" customFormat="1" ht="29.1" customHeight="1" x14ac:dyDescent="0.25">
      <c r="F4" s="98" t="s">
        <v>2</v>
      </c>
      <c r="G4" s="99"/>
      <c r="H4" s="99"/>
      <c r="I4" s="99"/>
      <c r="J4" s="99"/>
      <c r="K4" s="100"/>
      <c r="V4" s="63"/>
      <c r="W4" s="63"/>
      <c r="X4" s="74"/>
      <c r="AP4" s="63"/>
      <c r="AQ4" s="63"/>
      <c r="AR4" s="74"/>
    </row>
    <row r="5" spans="1:45" s="35" customFormat="1" ht="15" customHeight="1" x14ac:dyDescent="0.25">
      <c r="F5" s="2" t="s">
        <v>3</v>
      </c>
      <c r="G5" s="2" t="s">
        <v>4</v>
      </c>
      <c r="H5" s="98" t="s">
        <v>5</v>
      </c>
      <c r="I5" s="99"/>
      <c r="J5" s="99"/>
      <c r="K5" s="100"/>
      <c r="V5" s="63"/>
      <c r="W5" s="63"/>
      <c r="X5" s="74"/>
      <c r="AP5" s="63"/>
      <c r="AQ5" s="63"/>
      <c r="AR5" s="74"/>
    </row>
    <row r="6" spans="1:45" s="35" customFormat="1" x14ac:dyDescent="0.25">
      <c r="F6" s="34">
        <v>1</v>
      </c>
      <c r="G6" s="34" t="s">
        <v>6</v>
      </c>
      <c r="H6" s="101" t="s">
        <v>7</v>
      </c>
      <c r="I6" s="101"/>
      <c r="J6" s="101"/>
      <c r="K6" s="101"/>
      <c r="V6" s="63"/>
      <c r="W6" s="63"/>
      <c r="X6" s="74"/>
      <c r="AP6" s="63"/>
      <c r="AQ6" s="63"/>
      <c r="AR6" s="74"/>
    </row>
    <row r="7" spans="1:45" s="35" customFormat="1" ht="48" customHeight="1" x14ac:dyDescent="0.25">
      <c r="F7" s="34">
        <v>2</v>
      </c>
      <c r="G7" s="34" t="s">
        <v>219</v>
      </c>
      <c r="H7" s="101" t="s">
        <v>236</v>
      </c>
      <c r="I7" s="101"/>
      <c r="J7" s="101"/>
      <c r="K7" s="101"/>
      <c r="V7" s="63"/>
      <c r="W7" s="63"/>
      <c r="X7" s="74"/>
      <c r="AP7" s="63"/>
      <c r="AQ7" s="63"/>
      <c r="AR7" s="74"/>
    </row>
    <row r="8" spans="1:45" s="35" customFormat="1" ht="27.75" customHeight="1" x14ac:dyDescent="0.25">
      <c r="F8" s="34">
        <v>3</v>
      </c>
      <c r="G8" s="34" t="s">
        <v>237</v>
      </c>
      <c r="H8" s="101" t="s">
        <v>261</v>
      </c>
      <c r="I8" s="101"/>
      <c r="J8" s="101"/>
      <c r="K8" s="101"/>
      <c r="V8" s="63"/>
      <c r="W8" s="63"/>
      <c r="X8" s="74"/>
      <c r="AP8" s="63"/>
      <c r="AQ8" s="63"/>
      <c r="AR8" s="74"/>
    </row>
    <row r="9" spans="1:45" s="35" customFormat="1" ht="27.75" customHeight="1" x14ac:dyDescent="0.25">
      <c r="F9" s="34">
        <v>4</v>
      </c>
      <c r="G9" s="34" t="s">
        <v>264</v>
      </c>
      <c r="H9" s="102" t="s">
        <v>293</v>
      </c>
      <c r="I9" s="103"/>
      <c r="J9" s="103"/>
      <c r="K9" s="104"/>
      <c r="V9" s="63"/>
      <c r="W9" s="63"/>
      <c r="X9" s="74"/>
      <c r="AP9" s="63"/>
      <c r="AQ9" s="63"/>
      <c r="AR9" s="74"/>
    </row>
    <row r="10" spans="1:45" s="35" customFormat="1" ht="27.75" customHeight="1" x14ac:dyDescent="0.25">
      <c r="F10" s="64"/>
      <c r="G10" s="64"/>
      <c r="H10" s="93"/>
      <c r="I10" s="93"/>
      <c r="J10" s="93"/>
      <c r="K10" s="93"/>
      <c r="V10" s="63"/>
      <c r="W10" s="63"/>
      <c r="X10" s="74"/>
      <c r="AP10" s="63"/>
      <c r="AQ10" s="63"/>
      <c r="AR10" s="74"/>
    </row>
    <row r="11" spans="1:45" s="35" customFormat="1" x14ac:dyDescent="0.25">
      <c r="V11" s="63"/>
      <c r="W11" s="63"/>
      <c r="X11" s="74"/>
      <c r="AP11" s="63"/>
      <c r="AQ11" s="63"/>
      <c r="AR11" s="74"/>
    </row>
    <row r="12" spans="1:45" ht="14.45" customHeight="1" x14ac:dyDescent="0.25">
      <c r="A12" s="97" t="s">
        <v>8</v>
      </c>
      <c r="B12" s="97"/>
      <c r="C12" s="97" t="s">
        <v>9</v>
      </c>
      <c r="D12" s="97" t="s">
        <v>10</v>
      </c>
      <c r="E12" s="97"/>
      <c r="F12" s="97"/>
      <c r="G12" s="108" t="s">
        <v>11</v>
      </c>
      <c r="H12" s="108"/>
      <c r="I12" s="108"/>
      <c r="J12" s="108"/>
      <c r="K12" s="108"/>
      <c r="L12" s="108"/>
      <c r="M12" s="108"/>
      <c r="N12" s="108"/>
      <c r="O12" s="108"/>
      <c r="P12" s="108"/>
      <c r="Q12" s="108"/>
      <c r="R12" s="97" t="s">
        <v>12</v>
      </c>
      <c r="S12" s="97"/>
      <c r="T12" s="97"/>
      <c r="U12" s="97"/>
      <c r="V12" s="111" t="s">
        <v>13</v>
      </c>
      <c r="W12" s="112"/>
      <c r="X12" s="112"/>
      <c r="Y12" s="112"/>
      <c r="Z12" s="113"/>
      <c r="AA12" s="117" t="s">
        <v>14</v>
      </c>
      <c r="AB12" s="118"/>
      <c r="AC12" s="118"/>
      <c r="AD12" s="118"/>
      <c r="AE12" s="119"/>
      <c r="AF12" s="123" t="s">
        <v>15</v>
      </c>
      <c r="AG12" s="124"/>
      <c r="AH12" s="124"/>
      <c r="AI12" s="124"/>
      <c r="AJ12" s="125"/>
      <c r="AK12" s="129" t="s">
        <v>16</v>
      </c>
      <c r="AL12" s="130"/>
      <c r="AM12" s="130"/>
      <c r="AN12" s="130"/>
      <c r="AO12" s="131"/>
      <c r="AP12" s="135" t="s">
        <v>17</v>
      </c>
      <c r="AQ12" s="136"/>
      <c r="AR12" s="136"/>
      <c r="AS12" s="137"/>
    </row>
    <row r="13" spans="1:45" ht="14.45" customHeight="1" x14ac:dyDescent="0.25">
      <c r="A13" s="97"/>
      <c r="B13" s="97"/>
      <c r="C13" s="97"/>
      <c r="D13" s="97"/>
      <c r="E13" s="97"/>
      <c r="F13" s="97"/>
      <c r="G13" s="108"/>
      <c r="H13" s="108"/>
      <c r="I13" s="108"/>
      <c r="J13" s="108"/>
      <c r="K13" s="108"/>
      <c r="L13" s="108"/>
      <c r="M13" s="108"/>
      <c r="N13" s="108"/>
      <c r="O13" s="108"/>
      <c r="P13" s="108"/>
      <c r="Q13" s="108"/>
      <c r="R13" s="97"/>
      <c r="S13" s="97"/>
      <c r="T13" s="97"/>
      <c r="U13" s="97"/>
      <c r="V13" s="114"/>
      <c r="W13" s="115"/>
      <c r="X13" s="115"/>
      <c r="Y13" s="115"/>
      <c r="Z13" s="116"/>
      <c r="AA13" s="120"/>
      <c r="AB13" s="121"/>
      <c r="AC13" s="121"/>
      <c r="AD13" s="121"/>
      <c r="AE13" s="122"/>
      <c r="AF13" s="126"/>
      <c r="AG13" s="127"/>
      <c r="AH13" s="127"/>
      <c r="AI13" s="127"/>
      <c r="AJ13" s="128"/>
      <c r="AK13" s="132"/>
      <c r="AL13" s="133"/>
      <c r="AM13" s="133"/>
      <c r="AN13" s="133"/>
      <c r="AO13" s="134"/>
      <c r="AP13" s="138"/>
      <c r="AQ13" s="139"/>
      <c r="AR13" s="139"/>
      <c r="AS13" s="140"/>
    </row>
    <row r="14" spans="1:45" ht="45" x14ac:dyDescent="0.25">
      <c r="A14" s="2" t="s">
        <v>18</v>
      </c>
      <c r="B14" s="2" t="s">
        <v>19</v>
      </c>
      <c r="C14" s="97"/>
      <c r="D14" s="2" t="s">
        <v>20</v>
      </c>
      <c r="E14" s="2" t="s">
        <v>21</v>
      </c>
      <c r="F14" s="2" t="s">
        <v>22</v>
      </c>
      <c r="G14" s="17" t="s">
        <v>23</v>
      </c>
      <c r="H14" s="17" t="s">
        <v>24</v>
      </c>
      <c r="I14" s="17" t="s">
        <v>25</v>
      </c>
      <c r="J14" s="17" t="s">
        <v>26</v>
      </c>
      <c r="K14" s="17" t="s">
        <v>27</v>
      </c>
      <c r="L14" s="17" t="s">
        <v>28</v>
      </c>
      <c r="M14" s="17" t="s">
        <v>29</v>
      </c>
      <c r="N14" s="17" t="s">
        <v>30</v>
      </c>
      <c r="O14" s="17" t="s">
        <v>31</v>
      </c>
      <c r="P14" s="17" t="s">
        <v>32</v>
      </c>
      <c r="Q14" s="17" t="s">
        <v>33</v>
      </c>
      <c r="R14" s="2" t="s">
        <v>34</v>
      </c>
      <c r="S14" s="2" t="s">
        <v>35</v>
      </c>
      <c r="T14" s="2" t="s">
        <v>36</v>
      </c>
      <c r="U14" s="2" t="s">
        <v>37</v>
      </c>
      <c r="V14" s="3" t="s">
        <v>38</v>
      </c>
      <c r="W14" s="3" t="s">
        <v>39</v>
      </c>
      <c r="X14" s="76" t="s">
        <v>40</v>
      </c>
      <c r="Y14" s="3" t="s">
        <v>41</v>
      </c>
      <c r="Z14" s="3" t="s">
        <v>42</v>
      </c>
      <c r="AA14" s="20" t="s">
        <v>38</v>
      </c>
      <c r="AB14" s="20" t="s">
        <v>39</v>
      </c>
      <c r="AC14" s="20" t="s">
        <v>40</v>
      </c>
      <c r="AD14" s="20" t="s">
        <v>41</v>
      </c>
      <c r="AE14" s="20" t="s">
        <v>42</v>
      </c>
      <c r="AF14" s="21" t="s">
        <v>38</v>
      </c>
      <c r="AG14" s="21" t="s">
        <v>39</v>
      </c>
      <c r="AH14" s="21" t="s">
        <v>40</v>
      </c>
      <c r="AI14" s="21" t="s">
        <v>41</v>
      </c>
      <c r="AJ14" s="21" t="s">
        <v>42</v>
      </c>
      <c r="AK14" s="22" t="s">
        <v>38</v>
      </c>
      <c r="AL14" s="22" t="s">
        <v>39</v>
      </c>
      <c r="AM14" s="22" t="s">
        <v>40</v>
      </c>
      <c r="AN14" s="22" t="s">
        <v>41</v>
      </c>
      <c r="AO14" s="22" t="s">
        <v>42</v>
      </c>
      <c r="AP14" s="4" t="s">
        <v>38</v>
      </c>
      <c r="AQ14" s="4" t="s">
        <v>39</v>
      </c>
      <c r="AR14" s="81" t="s">
        <v>40</v>
      </c>
      <c r="AS14" s="4" t="s">
        <v>41</v>
      </c>
    </row>
    <row r="15" spans="1:45" s="27" customFormat="1" ht="105" x14ac:dyDescent="0.25">
      <c r="A15" s="19">
        <v>4</v>
      </c>
      <c r="B15" s="18" t="s">
        <v>43</v>
      </c>
      <c r="C15" s="18" t="s">
        <v>44</v>
      </c>
      <c r="D15" s="23" t="s">
        <v>45</v>
      </c>
      <c r="E15" s="18" t="s">
        <v>46</v>
      </c>
      <c r="F15" s="18" t="s">
        <v>47</v>
      </c>
      <c r="G15" s="18" t="s">
        <v>48</v>
      </c>
      <c r="H15" s="18" t="s">
        <v>49</v>
      </c>
      <c r="I15" s="29" t="s">
        <v>50</v>
      </c>
      <c r="J15" s="18" t="s">
        <v>51</v>
      </c>
      <c r="K15" s="18" t="s">
        <v>52</v>
      </c>
      <c r="L15" s="30">
        <v>0</v>
      </c>
      <c r="M15" s="30">
        <v>0</v>
      </c>
      <c r="N15" s="30">
        <v>0</v>
      </c>
      <c r="O15" s="30">
        <v>0.75</v>
      </c>
      <c r="P15" s="30">
        <v>0.75</v>
      </c>
      <c r="Q15" s="18" t="s">
        <v>53</v>
      </c>
      <c r="R15" s="18" t="s">
        <v>54</v>
      </c>
      <c r="S15" s="18" t="s">
        <v>55</v>
      </c>
      <c r="T15" s="18" t="s">
        <v>56</v>
      </c>
      <c r="U15" s="18" t="s">
        <v>57</v>
      </c>
      <c r="V15" s="65" t="s">
        <v>162</v>
      </c>
      <c r="W15" s="65" t="s">
        <v>162</v>
      </c>
      <c r="X15" s="77" t="s">
        <v>162</v>
      </c>
      <c r="Y15" s="18" t="s">
        <v>58</v>
      </c>
      <c r="Z15" s="18" t="s">
        <v>162</v>
      </c>
      <c r="AA15" s="31">
        <f t="shared" ref="AA15:AA30" si="0">M15</f>
        <v>0</v>
      </c>
      <c r="AB15" s="18" t="s">
        <v>238</v>
      </c>
      <c r="AC15" s="83" t="s">
        <v>239</v>
      </c>
      <c r="AD15" s="18" t="s">
        <v>240</v>
      </c>
      <c r="AE15" s="18" t="s">
        <v>239</v>
      </c>
      <c r="AF15" s="31">
        <f t="shared" ref="AF15:AF30" si="1">N15</f>
        <v>0</v>
      </c>
      <c r="AG15" s="18" t="s">
        <v>238</v>
      </c>
      <c r="AH15" s="18" t="s">
        <v>239</v>
      </c>
      <c r="AI15" s="18" t="s">
        <v>283</v>
      </c>
      <c r="AJ15" s="18" t="s">
        <v>238</v>
      </c>
      <c r="AK15" s="26">
        <f t="shared" ref="AK15:AK30" si="2">O15</f>
        <v>0.75</v>
      </c>
      <c r="AL15" s="18"/>
      <c r="AM15" s="18">
        <f>IF(AL15/AK15&gt;100%,100%,AL15/AK15)</f>
        <v>0</v>
      </c>
      <c r="AN15" s="18"/>
      <c r="AO15" s="18"/>
      <c r="AP15" s="82">
        <f t="shared" ref="AP15:AP30" si="3">P15</f>
        <v>0.75</v>
      </c>
      <c r="AQ15" s="141">
        <v>0</v>
      </c>
      <c r="AR15" s="77">
        <f>IF(AQ15/AP15&gt;100%,100%,AQ15/AP15)</f>
        <v>0</v>
      </c>
      <c r="AS15" s="18" t="s">
        <v>240</v>
      </c>
    </row>
    <row r="16" spans="1:45" s="27" customFormat="1" ht="150" x14ac:dyDescent="0.25">
      <c r="A16" s="19">
        <v>4</v>
      </c>
      <c r="B16" s="18" t="s">
        <v>43</v>
      </c>
      <c r="C16" s="18" t="s">
        <v>59</v>
      </c>
      <c r="D16" s="23" t="s">
        <v>60</v>
      </c>
      <c r="E16" s="18" t="s">
        <v>61</v>
      </c>
      <c r="F16" s="18" t="s">
        <v>47</v>
      </c>
      <c r="G16" s="18" t="s">
        <v>62</v>
      </c>
      <c r="H16" s="18" t="s">
        <v>63</v>
      </c>
      <c r="I16" s="18" t="s">
        <v>50</v>
      </c>
      <c r="J16" s="18" t="s">
        <v>51</v>
      </c>
      <c r="K16" s="18" t="s">
        <v>52</v>
      </c>
      <c r="L16" s="30">
        <v>0.09</v>
      </c>
      <c r="M16" s="30">
        <v>0.22</v>
      </c>
      <c r="N16" s="30">
        <v>0.45</v>
      </c>
      <c r="O16" s="30">
        <v>0.65</v>
      </c>
      <c r="P16" s="30">
        <v>0.65</v>
      </c>
      <c r="Q16" s="18" t="s">
        <v>64</v>
      </c>
      <c r="R16" s="18" t="s">
        <v>65</v>
      </c>
      <c r="S16" s="18" t="s">
        <v>66</v>
      </c>
      <c r="T16" s="18" t="s">
        <v>56</v>
      </c>
      <c r="U16" s="18" t="s">
        <v>57</v>
      </c>
      <c r="V16" s="82">
        <v>0.09</v>
      </c>
      <c r="W16" s="77">
        <v>0.34810000000000002</v>
      </c>
      <c r="X16" s="77">
        <f t="shared" ref="X16:X30" si="4">IF(W16/V16&gt;100%,100%,W16/V16)</f>
        <v>1</v>
      </c>
      <c r="Y16" s="18" t="s">
        <v>220</v>
      </c>
      <c r="Z16" s="18" t="s">
        <v>224</v>
      </c>
      <c r="AA16" s="31">
        <f t="shared" si="0"/>
        <v>0.22</v>
      </c>
      <c r="AB16" s="29">
        <v>0.47789999999999999</v>
      </c>
      <c r="AC16" s="83">
        <f t="shared" ref="AC16:AC30" si="5">IF(AB16/AA16&gt;100%,100%,AB16/AA16)</f>
        <v>1</v>
      </c>
      <c r="AD16" s="18" t="s">
        <v>241</v>
      </c>
      <c r="AE16" s="18" t="s">
        <v>244</v>
      </c>
      <c r="AF16" s="31">
        <f t="shared" si="1"/>
        <v>0.45</v>
      </c>
      <c r="AG16" s="94">
        <v>0.50780000000000003</v>
      </c>
      <c r="AH16" s="83">
        <f t="shared" ref="AH16:AH30" si="6">IF(AG16/AF16&gt;100%,100%,AG16/AF16)</f>
        <v>1</v>
      </c>
      <c r="AI16" s="18" t="s">
        <v>267</v>
      </c>
      <c r="AJ16" s="27" t="s">
        <v>282</v>
      </c>
      <c r="AK16" s="26">
        <f t="shared" si="2"/>
        <v>0.65</v>
      </c>
      <c r="AL16" s="18"/>
      <c r="AM16" s="18">
        <f t="shared" ref="AM16:AM30" si="7">IF(AL16/AK16&gt;100%,100%,AL16/AK16)</f>
        <v>0</v>
      </c>
      <c r="AN16" s="18"/>
      <c r="AO16" s="18"/>
      <c r="AP16" s="82">
        <f t="shared" si="3"/>
        <v>0.65</v>
      </c>
      <c r="AQ16" s="141">
        <v>0.50800000000000001</v>
      </c>
      <c r="AR16" s="77">
        <f t="shared" ref="AR16:AR30" si="8">IF(AQ16/AP16&gt;100%,100%,AQ16/AP16)</f>
        <v>0.78153846153846152</v>
      </c>
      <c r="AS16" s="18" t="s">
        <v>267</v>
      </c>
    </row>
    <row r="17" spans="1:45" s="27" customFormat="1" ht="213" customHeight="1" x14ac:dyDescent="0.25">
      <c r="A17" s="19">
        <v>4</v>
      </c>
      <c r="B17" s="18" t="s">
        <v>43</v>
      </c>
      <c r="C17" s="18" t="s">
        <v>59</v>
      </c>
      <c r="D17" s="23" t="s">
        <v>67</v>
      </c>
      <c r="E17" s="18" t="s">
        <v>68</v>
      </c>
      <c r="F17" s="18" t="s">
        <v>47</v>
      </c>
      <c r="G17" s="18" t="s">
        <v>69</v>
      </c>
      <c r="H17" s="18" t="s">
        <v>70</v>
      </c>
      <c r="I17" s="18" t="s">
        <v>50</v>
      </c>
      <c r="J17" s="18" t="s">
        <v>51</v>
      </c>
      <c r="K17" s="18" t="s">
        <v>52</v>
      </c>
      <c r="L17" s="30">
        <v>0.12</v>
      </c>
      <c r="M17" s="30">
        <v>0.25</v>
      </c>
      <c r="N17" s="30">
        <v>0.43</v>
      </c>
      <c r="O17" s="30">
        <v>0.63</v>
      </c>
      <c r="P17" s="30">
        <v>0.63</v>
      </c>
      <c r="Q17" s="18" t="s">
        <v>64</v>
      </c>
      <c r="R17" s="18" t="s">
        <v>65</v>
      </c>
      <c r="S17" s="18" t="s">
        <v>66</v>
      </c>
      <c r="T17" s="18" t="s">
        <v>56</v>
      </c>
      <c r="U17" s="18" t="s">
        <v>57</v>
      </c>
      <c r="V17" s="82">
        <v>0.12</v>
      </c>
      <c r="W17" s="77">
        <v>0.14979999999999999</v>
      </c>
      <c r="X17" s="77">
        <f t="shared" si="4"/>
        <v>1</v>
      </c>
      <c r="Y17" s="18" t="s">
        <v>221</v>
      </c>
      <c r="Z17" s="18" t="s">
        <v>224</v>
      </c>
      <c r="AA17" s="31">
        <f t="shared" si="0"/>
        <v>0.25</v>
      </c>
      <c r="AB17" s="29">
        <v>0.25140000000000001</v>
      </c>
      <c r="AC17" s="83">
        <f t="shared" si="5"/>
        <v>1</v>
      </c>
      <c r="AD17" s="18" t="s">
        <v>241</v>
      </c>
      <c r="AE17" s="18" t="s">
        <v>244</v>
      </c>
      <c r="AF17" s="31">
        <f t="shared" si="1"/>
        <v>0.43</v>
      </c>
      <c r="AG17" s="94">
        <v>0.34210000000000002</v>
      </c>
      <c r="AH17" s="83">
        <f t="shared" si="6"/>
        <v>0.79558139534883721</v>
      </c>
      <c r="AI17" s="18" t="s">
        <v>268</v>
      </c>
      <c r="AJ17" s="18" t="s">
        <v>282</v>
      </c>
      <c r="AK17" s="26">
        <f t="shared" si="2"/>
        <v>0.63</v>
      </c>
      <c r="AL17" s="18"/>
      <c r="AM17" s="18">
        <f t="shared" si="7"/>
        <v>0</v>
      </c>
      <c r="AN17" s="18"/>
      <c r="AO17" s="18"/>
      <c r="AP17" s="82">
        <f t="shared" si="3"/>
        <v>0.63</v>
      </c>
      <c r="AQ17" s="141">
        <v>0.34200000000000003</v>
      </c>
      <c r="AR17" s="77">
        <f t="shared" si="8"/>
        <v>0.54285714285714293</v>
      </c>
      <c r="AS17" s="18" t="s">
        <v>268</v>
      </c>
    </row>
    <row r="18" spans="1:45" s="27" customFormat="1" ht="213.75" customHeight="1" x14ac:dyDescent="0.25">
      <c r="A18" s="19">
        <v>4</v>
      </c>
      <c r="B18" s="18" t="s">
        <v>43</v>
      </c>
      <c r="C18" s="18" t="s">
        <v>59</v>
      </c>
      <c r="D18" s="23" t="s">
        <v>71</v>
      </c>
      <c r="E18" s="18" t="s">
        <v>72</v>
      </c>
      <c r="F18" s="18" t="s">
        <v>47</v>
      </c>
      <c r="G18" s="18" t="s">
        <v>73</v>
      </c>
      <c r="H18" s="18" t="s">
        <v>74</v>
      </c>
      <c r="I18" s="30" t="s">
        <v>50</v>
      </c>
      <c r="J18" s="18" t="s">
        <v>51</v>
      </c>
      <c r="K18" s="18" t="s">
        <v>52</v>
      </c>
      <c r="L18" s="30">
        <v>0.13</v>
      </c>
      <c r="M18" s="30">
        <v>0.23</v>
      </c>
      <c r="N18" s="31">
        <v>0.6</v>
      </c>
      <c r="O18" s="31">
        <v>0.96</v>
      </c>
      <c r="P18" s="30">
        <v>0.96</v>
      </c>
      <c r="Q18" s="18" t="s">
        <v>64</v>
      </c>
      <c r="R18" s="18" t="s">
        <v>65</v>
      </c>
      <c r="S18" s="18" t="s">
        <v>66</v>
      </c>
      <c r="T18" s="18" t="s">
        <v>56</v>
      </c>
      <c r="U18" s="18" t="s">
        <v>57</v>
      </c>
      <c r="V18" s="82">
        <v>0.13</v>
      </c>
      <c r="W18" s="77">
        <v>0.1208</v>
      </c>
      <c r="X18" s="77">
        <f t="shared" si="4"/>
        <v>0.92923076923076919</v>
      </c>
      <c r="Y18" s="18" t="s">
        <v>222</v>
      </c>
      <c r="Z18" s="18" t="s">
        <v>224</v>
      </c>
      <c r="AA18" s="31">
        <f t="shared" si="0"/>
        <v>0.23</v>
      </c>
      <c r="AB18" s="29">
        <v>0.2266</v>
      </c>
      <c r="AC18" s="83">
        <f t="shared" si="5"/>
        <v>0.98521739130434771</v>
      </c>
      <c r="AD18" s="18" t="s">
        <v>241</v>
      </c>
      <c r="AE18" s="18" t="s">
        <v>244</v>
      </c>
      <c r="AF18" s="31">
        <f t="shared" si="1"/>
        <v>0.6</v>
      </c>
      <c r="AG18" s="94">
        <v>0.39900000000000002</v>
      </c>
      <c r="AH18" s="83">
        <f t="shared" si="6"/>
        <v>0.66500000000000004</v>
      </c>
      <c r="AI18" s="18" t="s">
        <v>269</v>
      </c>
      <c r="AJ18" s="18" t="s">
        <v>282</v>
      </c>
      <c r="AK18" s="26">
        <f t="shared" si="2"/>
        <v>0.96</v>
      </c>
      <c r="AL18" s="18"/>
      <c r="AM18" s="18">
        <f t="shared" si="7"/>
        <v>0</v>
      </c>
      <c r="AN18" s="18"/>
      <c r="AO18" s="18"/>
      <c r="AP18" s="82">
        <f t="shared" si="3"/>
        <v>0.96</v>
      </c>
      <c r="AQ18" s="141">
        <v>0.39900000000000002</v>
      </c>
      <c r="AR18" s="77">
        <f t="shared" si="8"/>
        <v>0.41562500000000002</v>
      </c>
      <c r="AS18" s="18" t="s">
        <v>269</v>
      </c>
    </row>
    <row r="19" spans="1:45" s="27" customFormat="1" ht="207.75" customHeight="1" x14ac:dyDescent="0.25">
      <c r="A19" s="19">
        <v>4</v>
      </c>
      <c r="B19" s="18" t="s">
        <v>43</v>
      </c>
      <c r="C19" s="18" t="s">
        <v>59</v>
      </c>
      <c r="D19" s="23" t="s">
        <v>75</v>
      </c>
      <c r="E19" s="18" t="s">
        <v>76</v>
      </c>
      <c r="F19" s="18" t="s">
        <v>47</v>
      </c>
      <c r="G19" s="18" t="s">
        <v>77</v>
      </c>
      <c r="H19" s="18" t="s">
        <v>78</v>
      </c>
      <c r="I19" s="30" t="s">
        <v>50</v>
      </c>
      <c r="J19" s="18" t="s">
        <v>51</v>
      </c>
      <c r="K19" s="18" t="s">
        <v>52</v>
      </c>
      <c r="L19" s="30">
        <v>0.05</v>
      </c>
      <c r="M19" s="30">
        <v>0.2</v>
      </c>
      <c r="N19" s="31">
        <v>0.35</v>
      </c>
      <c r="O19" s="31">
        <v>0.52</v>
      </c>
      <c r="P19" s="30">
        <v>0.52</v>
      </c>
      <c r="Q19" s="18" t="s">
        <v>64</v>
      </c>
      <c r="R19" s="18" t="s">
        <v>65</v>
      </c>
      <c r="S19" s="18" t="s">
        <v>66</v>
      </c>
      <c r="T19" s="18" t="s">
        <v>56</v>
      </c>
      <c r="U19" s="18" t="s">
        <v>57</v>
      </c>
      <c r="V19" s="82">
        <v>0.05</v>
      </c>
      <c r="W19" s="77">
        <f>156587859/27205607000</f>
        <v>5.7557200984341209E-3</v>
      </c>
      <c r="X19" s="77">
        <f t="shared" si="4"/>
        <v>0.11511440196868242</v>
      </c>
      <c r="Y19" s="18" t="s">
        <v>223</v>
      </c>
      <c r="Z19" s="18" t="s">
        <v>224</v>
      </c>
      <c r="AA19" s="31">
        <f t="shared" si="0"/>
        <v>0.2</v>
      </c>
      <c r="AB19" s="29">
        <v>9.2299999999999993E-2</v>
      </c>
      <c r="AC19" s="83">
        <f t="shared" si="5"/>
        <v>0.46149999999999997</v>
      </c>
      <c r="AD19" s="18" t="s">
        <v>242</v>
      </c>
      <c r="AE19" s="18" t="s">
        <v>244</v>
      </c>
      <c r="AF19" s="31">
        <f t="shared" si="1"/>
        <v>0.35</v>
      </c>
      <c r="AG19" s="94">
        <v>0.23250000000000001</v>
      </c>
      <c r="AH19" s="83">
        <f t="shared" si="6"/>
        <v>0.66428571428571437</v>
      </c>
      <c r="AI19" s="18" t="s">
        <v>270</v>
      </c>
      <c r="AJ19" s="18" t="s">
        <v>282</v>
      </c>
      <c r="AK19" s="26">
        <f t="shared" si="2"/>
        <v>0.52</v>
      </c>
      <c r="AL19" s="18"/>
      <c r="AM19" s="18">
        <f t="shared" si="7"/>
        <v>0</v>
      </c>
      <c r="AN19" s="18"/>
      <c r="AO19" s="18"/>
      <c r="AP19" s="82">
        <f t="shared" si="3"/>
        <v>0.52</v>
      </c>
      <c r="AQ19" s="141">
        <v>0.23300000000000001</v>
      </c>
      <c r="AR19" s="77">
        <f t="shared" si="8"/>
        <v>0.44807692307692309</v>
      </c>
      <c r="AS19" s="18" t="s">
        <v>270</v>
      </c>
    </row>
    <row r="20" spans="1:45" s="27" customFormat="1" ht="240" x14ac:dyDescent="0.25">
      <c r="A20" s="19">
        <v>4</v>
      </c>
      <c r="B20" s="18" t="s">
        <v>43</v>
      </c>
      <c r="C20" s="18" t="s">
        <v>59</v>
      </c>
      <c r="D20" s="23" t="s">
        <v>79</v>
      </c>
      <c r="E20" s="18" t="s">
        <v>80</v>
      </c>
      <c r="F20" s="18" t="s">
        <v>81</v>
      </c>
      <c r="G20" s="18" t="s">
        <v>82</v>
      </c>
      <c r="H20" s="18" t="s">
        <v>83</v>
      </c>
      <c r="I20" s="18" t="s">
        <v>50</v>
      </c>
      <c r="J20" s="18" t="s">
        <v>84</v>
      </c>
      <c r="K20" s="18" t="s">
        <v>52</v>
      </c>
      <c r="L20" s="30">
        <v>1</v>
      </c>
      <c r="M20" s="30">
        <v>1</v>
      </c>
      <c r="N20" s="30">
        <v>1</v>
      </c>
      <c r="O20" s="30">
        <v>1</v>
      </c>
      <c r="P20" s="30">
        <v>1</v>
      </c>
      <c r="Q20" s="18" t="s">
        <v>64</v>
      </c>
      <c r="R20" s="18" t="s">
        <v>85</v>
      </c>
      <c r="S20" s="18" t="s">
        <v>86</v>
      </c>
      <c r="T20" s="18" t="s">
        <v>56</v>
      </c>
      <c r="U20" s="18" t="s">
        <v>57</v>
      </c>
      <c r="V20" s="82">
        <f t="shared" ref="V20:V30" si="9">L20</f>
        <v>1</v>
      </c>
      <c r="W20" s="77" t="s">
        <v>196</v>
      </c>
      <c r="X20" s="77" t="s">
        <v>196</v>
      </c>
      <c r="Y20" s="18" t="s">
        <v>235</v>
      </c>
      <c r="Z20" s="77" t="s">
        <v>196</v>
      </c>
      <c r="AA20" s="31">
        <f t="shared" si="0"/>
        <v>1</v>
      </c>
      <c r="AB20" s="30">
        <v>0</v>
      </c>
      <c r="AC20" s="83">
        <f t="shared" si="5"/>
        <v>0</v>
      </c>
      <c r="AD20" s="18" t="s">
        <v>243</v>
      </c>
      <c r="AE20" s="18" t="s">
        <v>245</v>
      </c>
      <c r="AF20" s="31">
        <f t="shared" si="1"/>
        <v>1</v>
      </c>
      <c r="AG20" s="94">
        <v>0.9093</v>
      </c>
      <c r="AH20" s="83">
        <f t="shared" si="6"/>
        <v>0.9093</v>
      </c>
      <c r="AI20" s="18" t="s">
        <v>271</v>
      </c>
      <c r="AJ20" s="18" t="s">
        <v>282</v>
      </c>
      <c r="AK20" s="26">
        <f t="shared" si="2"/>
        <v>1</v>
      </c>
      <c r="AL20" s="18"/>
      <c r="AM20" s="18">
        <f t="shared" si="7"/>
        <v>0</v>
      </c>
      <c r="AN20" s="18"/>
      <c r="AO20" s="18"/>
      <c r="AP20" s="82">
        <f t="shared" si="3"/>
        <v>1</v>
      </c>
      <c r="AQ20" s="141">
        <f>AVERAGE(W20,AB20,AG20,AL20)</f>
        <v>0.45465</v>
      </c>
      <c r="AR20" s="77" t="s">
        <v>196</v>
      </c>
      <c r="AS20" s="18" t="s">
        <v>271</v>
      </c>
    </row>
    <row r="21" spans="1:45" s="27" customFormat="1" ht="270" x14ac:dyDescent="0.25">
      <c r="A21" s="19">
        <v>4</v>
      </c>
      <c r="B21" s="18" t="s">
        <v>43</v>
      </c>
      <c r="C21" s="18" t="s">
        <v>59</v>
      </c>
      <c r="D21" s="23" t="s">
        <v>87</v>
      </c>
      <c r="E21" s="18" t="s">
        <v>88</v>
      </c>
      <c r="F21" s="18" t="s">
        <v>81</v>
      </c>
      <c r="G21" s="18" t="s">
        <v>89</v>
      </c>
      <c r="H21" s="18" t="s">
        <v>90</v>
      </c>
      <c r="I21" s="18" t="s">
        <v>50</v>
      </c>
      <c r="J21" s="18" t="s">
        <v>84</v>
      </c>
      <c r="K21" s="18" t="s">
        <v>52</v>
      </c>
      <c r="L21" s="30">
        <v>1</v>
      </c>
      <c r="M21" s="30">
        <v>1</v>
      </c>
      <c r="N21" s="30">
        <v>1</v>
      </c>
      <c r="O21" s="30">
        <v>1</v>
      </c>
      <c r="P21" s="30">
        <v>1</v>
      </c>
      <c r="Q21" s="18" t="s">
        <v>64</v>
      </c>
      <c r="R21" s="18" t="s">
        <v>85</v>
      </c>
      <c r="S21" s="18" t="s">
        <v>91</v>
      </c>
      <c r="T21" s="18" t="s">
        <v>56</v>
      </c>
      <c r="U21" s="18" t="s">
        <v>57</v>
      </c>
      <c r="V21" s="82">
        <f t="shared" si="9"/>
        <v>1</v>
      </c>
      <c r="W21" s="77">
        <v>0</v>
      </c>
      <c r="X21" s="77">
        <f t="shared" si="4"/>
        <v>0</v>
      </c>
      <c r="Y21" s="18" t="s">
        <v>225</v>
      </c>
      <c r="Z21" s="18"/>
      <c r="AA21" s="31">
        <f t="shared" si="0"/>
        <v>1</v>
      </c>
      <c r="AB21" s="30">
        <v>0</v>
      </c>
      <c r="AC21" s="83">
        <f t="shared" si="5"/>
        <v>0</v>
      </c>
      <c r="AD21" s="18" t="s">
        <v>243</v>
      </c>
      <c r="AE21" s="18" t="s">
        <v>245</v>
      </c>
      <c r="AF21" s="31">
        <f t="shared" si="1"/>
        <v>1</v>
      </c>
      <c r="AG21" s="94">
        <v>0.89400000000000002</v>
      </c>
      <c r="AH21" s="83">
        <f t="shared" si="6"/>
        <v>0.89400000000000002</v>
      </c>
      <c r="AI21" s="18" t="s">
        <v>272</v>
      </c>
      <c r="AJ21" s="18" t="s">
        <v>282</v>
      </c>
      <c r="AK21" s="26">
        <f t="shared" si="2"/>
        <v>1</v>
      </c>
      <c r="AL21" s="18"/>
      <c r="AM21" s="18">
        <f t="shared" si="7"/>
        <v>0</v>
      </c>
      <c r="AN21" s="18"/>
      <c r="AO21" s="18"/>
      <c r="AP21" s="82">
        <f t="shared" si="3"/>
        <v>1</v>
      </c>
      <c r="AQ21" s="141">
        <f t="shared" ref="AQ21:AQ22" si="10">AVERAGE(W21,AB21,AG21,AL21)</f>
        <v>0.29799999999999999</v>
      </c>
      <c r="AR21" s="77">
        <f t="shared" si="8"/>
        <v>0.29799999999999999</v>
      </c>
      <c r="AS21" s="18" t="s">
        <v>272</v>
      </c>
    </row>
    <row r="22" spans="1:45" s="27" customFormat="1" ht="120" x14ac:dyDescent="0.25">
      <c r="A22" s="19">
        <v>4</v>
      </c>
      <c r="B22" s="18" t="s">
        <v>43</v>
      </c>
      <c r="C22" s="18" t="s">
        <v>59</v>
      </c>
      <c r="D22" s="23" t="s">
        <v>92</v>
      </c>
      <c r="E22" s="18" t="s">
        <v>93</v>
      </c>
      <c r="F22" s="18" t="s">
        <v>81</v>
      </c>
      <c r="G22" s="18" t="s">
        <v>94</v>
      </c>
      <c r="H22" s="18" t="s">
        <v>95</v>
      </c>
      <c r="I22" s="18" t="s">
        <v>50</v>
      </c>
      <c r="J22" s="18" t="s">
        <v>84</v>
      </c>
      <c r="K22" s="18" t="s">
        <v>52</v>
      </c>
      <c r="L22" s="30">
        <v>0.9</v>
      </c>
      <c r="M22" s="30">
        <v>0.9</v>
      </c>
      <c r="N22" s="30">
        <v>0.9</v>
      </c>
      <c r="O22" s="30">
        <v>0.9</v>
      </c>
      <c r="P22" s="30">
        <v>0.9</v>
      </c>
      <c r="Q22" s="18" t="s">
        <v>64</v>
      </c>
      <c r="R22" s="18" t="s">
        <v>96</v>
      </c>
      <c r="S22" s="18" t="s">
        <v>91</v>
      </c>
      <c r="T22" s="18" t="s">
        <v>56</v>
      </c>
      <c r="U22" s="18" t="s">
        <v>57</v>
      </c>
      <c r="V22" s="82">
        <f t="shared" si="9"/>
        <v>0.9</v>
      </c>
      <c r="W22" s="77" t="s">
        <v>196</v>
      </c>
      <c r="X22" s="77" t="s">
        <v>196</v>
      </c>
      <c r="Y22" s="18" t="s">
        <v>235</v>
      </c>
      <c r="Z22" s="77" t="s">
        <v>196</v>
      </c>
      <c r="AA22" s="31">
        <f t="shared" si="0"/>
        <v>0.9</v>
      </c>
      <c r="AB22" s="30">
        <v>0</v>
      </c>
      <c r="AC22" s="83">
        <f t="shared" si="5"/>
        <v>0</v>
      </c>
      <c r="AD22" s="18" t="s">
        <v>243</v>
      </c>
      <c r="AE22" s="18" t="s">
        <v>245</v>
      </c>
      <c r="AF22" s="31">
        <f t="shared" si="1"/>
        <v>0.9</v>
      </c>
      <c r="AG22" s="94">
        <v>1</v>
      </c>
      <c r="AH22" s="83">
        <f t="shared" si="6"/>
        <v>1</v>
      </c>
      <c r="AI22" s="18" t="s">
        <v>273</v>
      </c>
      <c r="AJ22" s="18" t="s">
        <v>282</v>
      </c>
      <c r="AK22" s="26">
        <f t="shared" si="2"/>
        <v>0.9</v>
      </c>
      <c r="AL22" s="18"/>
      <c r="AM22" s="18">
        <f t="shared" si="7"/>
        <v>0</v>
      </c>
      <c r="AN22" s="18"/>
      <c r="AO22" s="18"/>
      <c r="AP22" s="82">
        <f t="shared" si="3"/>
        <v>0.9</v>
      </c>
      <c r="AQ22" s="141">
        <f t="shared" si="10"/>
        <v>0.5</v>
      </c>
      <c r="AR22" s="77" t="s">
        <v>196</v>
      </c>
      <c r="AS22" s="18" t="s">
        <v>273</v>
      </c>
    </row>
    <row r="23" spans="1:45" s="27" customFormat="1" ht="90" x14ac:dyDescent="0.25">
      <c r="A23" s="19">
        <v>4</v>
      </c>
      <c r="B23" s="18" t="s">
        <v>43</v>
      </c>
      <c r="C23" s="18" t="s">
        <v>59</v>
      </c>
      <c r="D23" s="23" t="s">
        <v>97</v>
      </c>
      <c r="E23" s="18" t="s">
        <v>98</v>
      </c>
      <c r="F23" s="18" t="s">
        <v>81</v>
      </c>
      <c r="G23" s="18" t="s">
        <v>94</v>
      </c>
      <c r="H23" s="18" t="s">
        <v>99</v>
      </c>
      <c r="I23" s="18" t="s">
        <v>50</v>
      </c>
      <c r="J23" s="18" t="s">
        <v>51</v>
      </c>
      <c r="K23" s="18" t="s">
        <v>52</v>
      </c>
      <c r="L23" s="30">
        <v>0</v>
      </c>
      <c r="M23" s="30">
        <v>0</v>
      </c>
      <c r="N23" s="30">
        <v>0</v>
      </c>
      <c r="O23" s="30">
        <v>1</v>
      </c>
      <c r="P23" s="30">
        <v>1</v>
      </c>
      <c r="Q23" s="18" t="s">
        <v>64</v>
      </c>
      <c r="R23" s="32" t="s">
        <v>96</v>
      </c>
      <c r="S23" s="32" t="s">
        <v>91</v>
      </c>
      <c r="T23" s="32" t="s">
        <v>56</v>
      </c>
      <c r="U23" s="32" t="s">
        <v>208</v>
      </c>
      <c r="V23" s="82" t="s">
        <v>162</v>
      </c>
      <c r="W23" s="77" t="s">
        <v>162</v>
      </c>
      <c r="X23" s="77" t="s">
        <v>162</v>
      </c>
      <c r="Y23" s="18" t="s">
        <v>100</v>
      </c>
      <c r="Z23" s="32" t="s">
        <v>162</v>
      </c>
      <c r="AA23" s="31">
        <f t="shared" si="0"/>
        <v>0</v>
      </c>
      <c r="AB23" s="18" t="s">
        <v>238</v>
      </c>
      <c r="AC23" s="83" t="s">
        <v>239</v>
      </c>
      <c r="AD23" s="18" t="s">
        <v>238</v>
      </c>
      <c r="AE23" s="18" t="s">
        <v>239</v>
      </c>
      <c r="AF23" s="31">
        <f t="shared" si="1"/>
        <v>0</v>
      </c>
      <c r="AG23" s="18" t="s">
        <v>238</v>
      </c>
      <c r="AH23" s="83" t="s">
        <v>239</v>
      </c>
      <c r="AI23" s="18" t="s">
        <v>274</v>
      </c>
      <c r="AJ23" s="18" t="s">
        <v>282</v>
      </c>
      <c r="AK23" s="26">
        <f t="shared" si="2"/>
        <v>1</v>
      </c>
      <c r="AL23" s="18"/>
      <c r="AM23" s="18">
        <f t="shared" si="7"/>
        <v>0</v>
      </c>
      <c r="AN23" s="18"/>
      <c r="AO23" s="18"/>
      <c r="AP23" s="82">
        <f t="shared" si="3"/>
        <v>1</v>
      </c>
      <c r="AQ23" s="84">
        <v>0</v>
      </c>
      <c r="AR23" s="77">
        <f t="shared" si="8"/>
        <v>0</v>
      </c>
      <c r="AS23" s="18" t="s">
        <v>274</v>
      </c>
    </row>
    <row r="24" spans="1:45" s="27" customFormat="1" ht="180" x14ac:dyDescent="0.25">
      <c r="A24" s="19">
        <v>4</v>
      </c>
      <c r="B24" s="18" t="s">
        <v>43</v>
      </c>
      <c r="C24" s="18" t="s">
        <v>101</v>
      </c>
      <c r="D24" s="23" t="s">
        <v>102</v>
      </c>
      <c r="E24" s="18" t="s">
        <v>103</v>
      </c>
      <c r="F24" s="18" t="s">
        <v>81</v>
      </c>
      <c r="G24" s="18" t="s">
        <v>104</v>
      </c>
      <c r="H24" s="18" t="s">
        <v>105</v>
      </c>
      <c r="I24" s="18" t="s">
        <v>50</v>
      </c>
      <c r="J24" s="18" t="s">
        <v>106</v>
      </c>
      <c r="K24" s="18" t="s">
        <v>107</v>
      </c>
      <c r="L24" s="18">
        <v>4320</v>
      </c>
      <c r="M24" s="18">
        <v>4320</v>
      </c>
      <c r="N24" s="18">
        <v>4320</v>
      </c>
      <c r="O24" s="18">
        <v>4320</v>
      </c>
      <c r="P24" s="18">
        <f t="shared" ref="P24:P30" si="11">SUM(L24:O24)</f>
        <v>17280</v>
      </c>
      <c r="Q24" s="18" t="s">
        <v>64</v>
      </c>
      <c r="R24" s="18" t="s">
        <v>108</v>
      </c>
      <c r="S24" s="18" t="s">
        <v>109</v>
      </c>
      <c r="T24" s="18" t="s">
        <v>110</v>
      </c>
      <c r="U24" s="18" t="s">
        <v>111</v>
      </c>
      <c r="V24" s="65">
        <f t="shared" si="9"/>
        <v>4320</v>
      </c>
      <c r="W24" s="19">
        <v>2329</v>
      </c>
      <c r="X24" s="77">
        <f t="shared" si="4"/>
        <v>0.53912037037037042</v>
      </c>
      <c r="Y24" s="18" t="s">
        <v>226</v>
      </c>
      <c r="Z24" s="18" t="s">
        <v>112</v>
      </c>
      <c r="AA24" s="26">
        <f t="shared" si="0"/>
        <v>4320</v>
      </c>
      <c r="AB24" s="18">
        <v>3835</v>
      </c>
      <c r="AC24" s="83">
        <f t="shared" si="5"/>
        <v>0.88773148148148151</v>
      </c>
      <c r="AD24" s="18" t="s">
        <v>246</v>
      </c>
      <c r="AE24" s="18" t="s">
        <v>262</v>
      </c>
      <c r="AF24" s="26">
        <f t="shared" si="1"/>
        <v>4320</v>
      </c>
      <c r="AG24" s="18">
        <v>3247</v>
      </c>
      <c r="AH24" s="83">
        <f t="shared" si="6"/>
        <v>0.75162037037037033</v>
      </c>
      <c r="AI24" s="18" t="s">
        <v>275</v>
      </c>
      <c r="AJ24" s="18" t="s">
        <v>284</v>
      </c>
      <c r="AK24" s="26">
        <f t="shared" si="2"/>
        <v>4320</v>
      </c>
      <c r="AL24" s="18"/>
      <c r="AM24" s="18">
        <f t="shared" si="7"/>
        <v>0</v>
      </c>
      <c r="AN24" s="18"/>
      <c r="AO24" s="18"/>
      <c r="AP24" s="19">
        <f t="shared" si="3"/>
        <v>17280</v>
      </c>
      <c r="AQ24" s="34">
        <f>SUM(W24,AB24,AG24,AL24)</f>
        <v>9411</v>
      </c>
      <c r="AR24" s="77">
        <f t="shared" si="8"/>
        <v>0.54461805555555554</v>
      </c>
      <c r="AS24" s="18" t="s">
        <v>275</v>
      </c>
    </row>
    <row r="25" spans="1:45" s="27" customFormat="1" ht="135" x14ac:dyDescent="0.25">
      <c r="A25" s="19">
        <v>4</v>
      </c>
      <c r="B25" s="18" t="s">
        <v>43</v>
      </c>
      <c r="C25" s="18" t="s">
        <v>101</v>
      </c>
      <c r="D25" s="23" t="s">
        <v>113</v>
      </c>
      <c r="E25" s="18" t="s">
        <v>114</v>
      </c>
      <c r="F25" s="18" t="s">
        <v>47</v>
      </c>
      <c r="G25" s="18" t="s">
        <v>115</v>
      </c>
      <c r="H25" s="18" t="s">
        <v>116</v>
      </c>
      <c r="I25" s="18" t="s">
        <v>50</v>
      </c>
      <c r="J25" s="18" t="s">
        <v>106</v>
      </c>
      <c r="K25" s="18" t="s">
        <v>117</v>
      </c>
      <c r="L25" s="38">
        <v>1020</v>
      </c>
      <c r="M25" s="38">
        <v>1020</v>
      </c>
      <c r="N25" s="38">
        <v>1020</v>
      </c>
      <c r="O25" s="38">
        <v>1020</v>
      </c>
      <c r="P25" s="18">
        <f t="shared" si="11"/>
        <v>4080</v>
      </c>
      <c r="Q25" s="18" t="s">
        <v>64</v>
      </c>
      <c r="R25" s="18" t="s">
        <v>118</v>
      </c>
      <c r="S25" s="18" t="s">
        <v>109</v>
      </c>
      <c r="T25" s="18" t="s">
        <v>110</v>
      </c>
      <c r="U25" s="18" t="s">
        <v>111</v>
      </c>
      <c r="V25" s="65">
        <f t="shared" si="9"/>
        <v>1020</v>
      </c>
      <c r="W25" s="19">
        <v>512</v>
      </c>
      <c r="X25" s="77">
        <f t="shared" si="4"/>
        <v>0.50196078431372548</v>
      </c>
      <c r="Y25" s="18" t="s">
        <v>227</v>
      </c>
      <c r="Z25" s="18" t="s">
        <v>112</v>
      </c>
      <c r="AA25" s="26">
        <f t="shared" si="0"/>
        <v>1020</v>
      </c>
      <c r="AB25" s="18">
        <v>827</v>
      </c>
      <c r="AC25" s="83">
        <f t="shared" si="5"/>
        <v>0.8107843137254902</v>
      </c>
      <c r="AD25" s="18" t="s">
        <v>247</v>
      </c>
      <c r="AE25" s="18" t="s">
        <v>262</v>
      </c>
      <c r="AF25" s="26">
        <f t="shared" si="1"/>
        <v>1020</v>
      </c>
      <c r="AG25" s="18">
        <v>640</v>
      </c>
      <c r="AH25" s="83">
        <f t="shared" si="6"/>
        <v>0.62745098039215685</v>
      </c>
      <c r="AI25" s="18" t="s">
        <v>276</v>
      </c>
      <c r="AJ25" s="18" t="s">
        <v>284</v>
      </c>
      <c r="AK25" s="26">
        <f t="shared" si="2"/>
        <v>1020</v>
      </c>
      <c r="AL25" s="18"/>
      <c r="AM25" s="18">
        <f t="shared" si="7"/>
        <v>0</v>
      </c>
      <c r="AN25" s="18"/>
      <c r="AO25" s="18"/>
      <c r="AP25" s="19">
        <f t="shared" si="3"/>
        <v>4080</v>
      </c>
      <c r="AQ25" s="34">
        <f t="shared" ref="AQ25:AQ30" si="12">SUM(W25,AB25,AG25,AL25)</f>
        <v>1979</v>
      </c>
      <c r="AR25" s="77">
        <f t="shared" si="8"/>
        <v>0.48504901960784313</v>
      </c>
      <c r="AS25" s="18" t="s">
        <v>276</v>
      </c>
    </row>
    <row r="26" spans="1:45" s="27" customFormat="1" ht="90" x14ac:dyDescent="0.25">
      <c r="A26" s="19">
        <v>4</v>
      </c>
      <c r="B26" s="18" t="s">
        <v>43</v>
      </c>
      <c r="C26" s="18" t="s">
        <v>101</v>
      </c>
      <c r="D26" s="23" t="s">
        <v>119</v>
      </c>
      <c r="E26" s="18" t="s">
        <v>120</v>
      </c>
      <c r="F26" s="18" t="s">
        <v>47</v>
      </c>
      <c r="G26" s="18" t="s">
        <v>121</v>
      </c>
      <c r="H26" s="18" t="s">
        <v>122</v>
      </c>
      <c r="I26" s="18" t="s">
        <v>50</v>
      </c>
      <c r="J26" s="18" t="s">
        <v>106</v>
      </c>
      <c r="K26" s="18" t="s">
        <v>123</v>
      </c>
      <c r="L26" s="38">
        <v>39</v>
      </c>
      <c r="M26" s="38">
        <v>63</v>
      </c>
      <c r="N26" s="38">
        <v>87</v>
      </c>
      <c r="O26" s="38">
        <v>63</v>
      </c>
      <c r="P26" s="18">
        <f t="shared" si="11"/>
        <v>252</v>
      </c>
      <c r="Q26" s="18" t="s">
        <v>64</v>
      </c>
      <c r="R26" s="18" t="s">
        <v>124</v>
      </c>
      <c r="S26" s="18" t="s">
        <v>125</v>
      </c>
      <c r="T26" s="18" t="s">
        <v>110</v>
      </c>
      <c r="U26" s="18" t="s">
        <v>111</v>
      </c>
      <c r="V26" s="65">
        <f t="shared" si="9"/>
        <v>39</v>
      </c>
      <c r="W26" s="19">
        <v>0</v>
      </c>
      <c r="X26" s="77">
        <f t="shared" si="4"/>
        <v>0</v>
      </c>
      <c r="Y26" s="18" t="s">
        <v>126</v>
      </c>
      <c r="Z26" s="18" t="s">
        <v>112</v>
      </c>
      <c r="AA26" s="26">
        <f t="shared" si="0"/>
        <v>63</v>
      </c>
      <c r="AB26" s="18">
        <v>2</v>
      </c>
      <c r="AC26" s="83">
        <f t="shared" si="5"/>
        <v>3.1746031746031744E-2</v>
      </c>
      <c r="AD26" s="18" t="s">
        <v>252</v>
      </c>
      <c r="AE26" s="18" t="s">
        <v>262</v>
      </c>
      <c r="AF26" s="26">
        <f t="shared" si="1"/>
        <v>87</v>
      </c>
      <c r="AG26" s="18">
        <v>0</v>
      </c>
      <c r="AH26" s="83">
        <f>IF(AG26/AF26&gt;100%,100%,AG26/AF26)</f>
        <v>0</v>
      </c>
      <c r="AI26" s="18" t="s">
        <v>277</v>
      </c>
      <c r="AJ26" s="18" t="s">
        <v>284</v>
      </c>
      <c r="AK26" s="26">
        <f t="shared" si="2"/>
        <v>63</v>
      </c>
      <c r="AL26" s="18"/>
      <c r="AM26" s="18">
        <f t="shared" si="7"/>
        <v>0</v>
      </c>
      <c r="AN26" s="18"/>
      <c r="AO26" s="18"/>
      <c r="AP26" s="19">
        <f t="shared" si="3"/>
        <v>252</v>
      </c>
      <c r="AQ26" s="34">
        <f>SUM(W26,AB26,AG26,AL26)</f>
        <v>2</v>
      </c>
      <c r="AR26" s="77">
        <f t="shared" si="8"/>
        <v>7.9365079365079361E-3</v>
      </c>
      <c r="AS26" s="18" t="s">
        <v>277</v>
      </c>
    </row>
    <row r="27" spans="1:45" s="27" customFormat="1" ht="90" x14ac:dyDescent="0.25">
      <c r="A27" s="19">
        <v>4</v>
      </c>
      <c r="B27" s="18" t="s">
        <v>43</v>
      </c>
      <c r="C27" s="18" t="s">
        <v>101</v>
      </c>
      <c r="D27" s="23" t="s">
        <v>127</v>
      </c>
      <c r="E27" s="18" t="s">
        <v>128</v>
      </c>
      <c r="F27" s="18" t="s">
        <v>81</v>
      </c>
      <c r="G27" s="18" t="s">
        <v>129</v>
      </c>
      <c r="H27" s="18" t="s">
        <v>130</v>
      </c>
      <c r="I27" s="18" t="s">
        <v>50</v>
      </c>
      <c r="J27" s="18" t="s">
        <v>106</v>
      </c>
      <c r="K27" s="18" t="s">
        <v>131</v>
      </c>
      <c r="L27" s="18">
        <v>50</v>
      </c>
      <c r="M27" s="18">
        <v>100</v>
      </c>
      <c r="N27" s="18">
        <v>120</v>
      </c>
      <c r="O27" s="18">
        <v>80</v>
      </c>
      <c r="P27" s="18">
        <f t="shared" si="11"/>
        <v>350</v>
      </c>
      <c r="Q27" s="18" t="s">
        <v>64</v>
      </c>
      <c r="R27" s="18" t="s">
        <v>124</v>
      </c>
      <c r="S27" s="18" t="s">
        <v>125</v>
      </c>
      <c r="T27" s="18" t="s">
        <v>110</v>
      </c>
      <c r="U27" s="18" t="s">
        <v>111</v>
      </c>
      <c r="V27" s="65">
        <f t="shared" si="9"/>
        <v>50</v>
      </c>
      <c r="W27" s="19">
        <v>0</v>
      </c>
      <c r="X27" s="77">
        <f t="shared" si="4"/>
        <v>0</v>
      </c>
      <c r="Y27" s="18" t="s">
        <v>126</v>
      </c>
      <c r="Z27" s="18" t="s">
        <v>112</v>
      </c>
      <c r="AA27" s="26">
        <f t="shared" si="0"/>
        <v>100</v>
      </c>
      <c r="AB27" s="18">
        <v>0</v>
      </c>
      <c r="AC27" s="83">
        <f t="shared" si="5"/>
        <v>0</v>
      </c>
      <c r="AD27" s="18" t="s">
        <v>248</v>
      </c>
      <c r="AE27" s="18" t="s">
        <v>262</v>
      </c>
      <c r="AF27" s="26">
        <f t="shared" si="1"/>
        <v>120</v>
      </c>
      <c r="AG27" s="18">
        <v>11</v>
      </c>
      <c r="AH27" s="83">
        <f t="shared" si="6"/>
        <v>9.166666666666666E-2</v>
      </c>
      <c r="AI27" s="18" t="s">
        <v>278</v>
      </c>
      <c r="AJ27" s="18" t="s">
        <v>284</v>
      </c>
      <c r="AK27" s="26">
        <f t="shared" si="2"/>
        <v>80</v>
      </c>
      <c r="AL27" s="18"/>
      <c r="AM27" s="18">
        <f t="shared" si="7"/>
        <v>0</v>
      </c>
      <c r="AN27" s="18"/>
      <c r="AO27" s="18"/>
      <c r="AP27" s="19">
        <f t="shared" si="3"/>
        <v>350</v>
      </c>
      <c r="AQ27" s="34">
        <f t="shared" si="12"/>
        <v>11</v>
      </c>
      <c r="AR27" s="77">
        <f t="shared" si="8"/>
        <v>3.1428571428571431E-2</v>
      </c>
      <c r="AS27" s="18" t="s">
        <v>278</v>
      </c>
    </row>
    <row r="28" spans="1:45" s="27" customFormat="1" ht="105" x14ac:dyDescent="0.25">
      <c r="A28" s="19">
        <v>4</v>
      </c>
      <c r="B28" s="18" t="s">
        <v>43</v>
      </c>
      <c r="C28" s="18" t="s">
        <v>101</v>
      </c>
      <c r="D28" s="23" t="s">
        <v>132</v>
      </c>
      <c r="E28" s="18" t="s">
        <v>133</v>
      </c>
      <c r="F28" s="18" t="s">
        <v>81</v>
      </c>
      <c r="G28" s="18" t="s">
        <v>134</v>
      </c>
      <c r="H28" s="18" t="s">
        <v>135</v>
      </c>
      <c r="I28" s="18" t="s">
        <v>50</v>
      </c>
      <c r="J28" s="18" t="s">
        <v>106</v>
      </c>
      <c r="K28" s="18" t="s">
        <v>136</v>
      </c>
      <c r="L28" s="18">
        <v>40</v>
      </c>
      <c r="M28" s="18">
        <v>84</v>
      </c>
      <c r="N28" s="18">
        <v>84</v>
      </c>
      <c r="O28" s="18">
        <v>52</v>
      </c>
      <c r="P28" s="18">
        <f t="shared" si="11"/>
        <v>260</v>
      </c>
      <c r="Q28" s="18" t="s">
        <v>64</v>
      </c>
      <c r="R28" s="18" t="s">
        <v>137</v>
      </c>
      <c r="S28" s="18" t="s">
        <v>138</v>
      </c>
      <c r="T28" s="18" t="s">
        <v>110</v>
      </c>
      <c r="U28" s="18" t="s">
        <v>208</v>
      </c>
      <c r="V28" s="65">
        <f t="shared" si="9"/>
        <v>40</v>
      </c>
      <c r="W28" s="19">
        <v>44</v>
      </c>
      <c r="X28" s="77">
        <f t="shared" si="4"/>
        <v>1</v>
      </c>
      <c r="Y28" s="18" t="s">
        <v>139</v>
      </c>
      <c r="Z28" s="18" t="s">
        <v>112</v>
      </c>
      <c r="AA28" s="26">
        <f t="shared" si="0"/>
        <v>84</v>
      </c>
      <c r="AB28" s="18">
        <v>70</v>
      </c>
      <c r="AC28" s="83">
        <f t="shared" si="5"/>
        <v>0.83333333333333337</v>
      </c>
      <c r="AD28" s="18" t="s">
        <v>249</v>
      </c>
      <c r="AE28" s="18" t="s">
        <v>263</v>
      </c>
      <c r="AF28" s="26">
        <f t="shared" si="1"/>
        <v>84</v>
      </c>
      <c r="AG28" s="18">
        <v>95</v>
      </c>
      <c r="AH28" s="83">
        <f t="shared" si="6"/>
        <v>1</v>
      </c>
      <c r="AI28" s="18" t="s">
        <v>279</v>
      </c>
      <c r="AJ28" s="18" t="s">
        <v>285</v>
      </c>
      <c r="AK28" s="26">
        <f t="shared" si="2"/>
        <v>52</v>
      </c>
      <c r="AL28" s="18"/>
      <c r="AM28" s="18">
        <f t="shared" si="7"/>
        <v>0</v>
      </c>
      <c r="AN28" s="18"/>
      <c r="AO28" s="18"/>
      <c r="AP28" s="19">
        <f t="shared" si="3"/>
        <v>260</v>
      </c>
      <c r="AQ28" s="34">
        <f t="shared" si="12"/>
        <v>209</v>
      </c>
      <c r="AR28" s="77">
        <f t="shared" si="8"/>
        <v>0.80384615384615388</v>
      </c>
      <c r="AS28" s="18" t="s">
        <v>279</v>
      </c>
    </row>
    <row r="29" spans="1:45" s="27" customFormat="1" ht="90" x14ac:dyDescent="0.25">
      <c r="A29" s="19">
        <v>4</v>
      </c>
      <c r="B29" s="18" t="s">
        <v>43</v>
      </c>
      <c r="C29" s="18" t="s">
        <v>101</v>
      </c>
      <c r="D29" s="23" t="s">
        <v>140</v>
      </c>
      <c r="E29" s="18" t="s">
        <v>141</v>
      </c>
      <c r="F29" s="18" t="s">
        <v>81</v>
      </c>
      <c r="G29" s="18" t="s">
        <v>142</v>
      </c>
      <c r="H29" s="18" t="s">
        <v>143</v>
      </c>
      <c r="I29" s="18" t="s">
        <v>50</v>
      </c>
      <c r="J29" s="18" t="s">
        <v>106</v>
      </c>
      <c r="K29" s="18" t="s">
        <v>136</v>
      </c>
      <c r="L29" s="18">
        <v>65</v>
      </c>
      <c r="M29" s="18">
        <v>75</v>
      </c>
      <c r="N29" s="18">
        <v>75</v>
      </c>
      <c r="O29" s="18">
        <v>75</v>
      </c>
      <c r="P29" s="18">
        <f t="shared" si="11"/>
        <v>290</v>
      </c>
      <c r="Q29" s="18" t="s">
        <v>64</v>
      </c>
      <c r="R29" s="18" t="s">
        <v>144</v>
      </c>
      <c r="S29" s="18" t="s">
        <v>138</v>
      </c>
      <c r="T29" s="18" t="s">
        <v>110</v>
      </c>
      <c r="U29" s="18" t="s">
        <v>208</v>
      </c>
      <c r="V29" s="65">
        <f t="shared" si="9"/>
        <v>65</v>
      </c>
      <c r="W29" s="19">
        <v>34</v>
      </c>
      <c r="X29" s="77">
        <f t="shared" si="4"/>
        <v>0.52307692307692311</v>
      </c>
      <c r="Y29" s="18" t="s">
        <v>145</v>
      </c>
      <c r="Z29" s="18" t="s">
        <v>112</v>
      </c>
      <c r="AA29" s="26">
        <f t="shared" si="0"/>
        <v>75</v>
      </c>
      <c r="AB29" s="18">
        <v>134</v>
      </c>
      <c r="AC29" s="83">
        <f t="shared" si="5"/>
        <v>1</v>
      </c>
      <c r="AD29" s="18" t="s">
        <v>250</v>
      </c>
      <c r="AE29" s="18" t="s">
        <v>263</v>
      </c>
      <c r="AF29" s="26">
        <f t="shared" si="1"/>
        <v>75</v>
      </c>
      <c r="AG29" s="18">
        <v>90</v>
      </c>
      <c r="AH29" s="83">
        <f t="shared" si="6"/>
        <v>1</v>
      </c>
      <c r="AI29" s="18" t="s">
        <v>280</v>
      </c>
      <c r="AJ29" s="18" t="s">
        <v>285</v>
      </c>
      <c r="AK29" s="26">
        <f t="shared" si="2"/>
        <v>75</v>
      </c>
      <c r="AL29" s="18"/>
      <c r="AM29" s="18">
        <f t="shared" si="7"/>
        <v>0</v>
      </c>
      <c r="AN29" s="18"/>
      <c r="AO29" s="18"/>
      <c r="AP29" s="19">
        <f t="shared" si="3"/>
        <v>290</v>
      </c>
      <c r="AQ29" s="34">
        <f>SUM(W29,AB29,AG29,AL29)</f>
        <v>258</v>
      </c>
      <c r="AR29" s="77">
        <f t="shared" si="8"/>
        <v>0.8896551724137931</v>
      </c>
      <c r="AS29" s="18" t="s">
        <v>280</v>
      </c>
    </row>
    <row r="30" spans="1:45" s="27" customFormat="1" ht="90" x14ac:dyDescent="0.25">
      <c r="A30" s="19">
        <v>4</v>
      </c>
      <c r="B30" s="18" t="s">
        <v>43</v>
      </c>
      <c r="C30" s="18" t="s">
        <v>101</v>
      </c>
      <c r="D30" s="23" t="s">
        <v>146</v>
      </c>
      <c r="E30" s="18" t="s">
        <v>147</v>
      </c>
      <c r="F30" s="18" t="s">
        <v>81</v>
      </c>
      <c r="G30" s="18" t="s">
        <v>148</v>
      </c>
      <c r="H30" s="18" t="s">
        <v>149</v>
      </c>
      <c r="I30" s="18" t="s">
        <v>50</v>
      </c>
      <c r="J30" s="18" t="s">
        <v>106</v>
      </c>
      <c r="K30" s="18" t="s">
        <v>136</v>
      </c>
      <c r="L30" s="18">
        <v>12</v>
      </c>
      <c r="M30" s="18">
        <v>24</v>
      </c>
      <c r="N30" s="18">
        <v>24</v>
      </c>
      <c r="O30" s="18">
        <v>17</v>
      </c>
      <c r="P30" s="18">
        <f t="shared" si="11"/>
        <v>77</v>
      </c>
      <c r="Q30" s="18" t="s">
        <v>64</v>
      </c>
      <c r="R30" s="18" t="s">
        <v>150</v>
      </c>
      <c r="S30" s="18" t="s">
        <v>138</v>
      </c>
      <c r="T30" s="18" t="s">
        <v>110</v>
      </c>
      <c r="U30" s="18" t="s">
        <v>208</v>
      </c>
      <c r="V30" s="65">
        <f t="shared" si="9"/>
        <v>12</v>
      </c>
      <c r="W30" s="19">
        <v>0</v>
      </c>
      <c r="X30" s="77">
        <f t="shared" si="4"/>
        <v>0</v>
      </c>
      <c r="Y30" s="18" t="s">
        <v>126</v>
      </c>
      <c r="Z30" s="18" t="s">
        <v>112</v>
      </c>
      <c r="AA30" s="26">
        <f t="shared" si="0"/>
        <v>24</v>
      </c>
      <c r="AB30" s="18">
        <v>30</v>
      </c>
      <c r="AC30" s="83">
        <f t="shared" si="5"/>
        <v>1</v>
      </c>
      <c r="AD30" s="18" t="s">
        <v>251</v>
      </c>
      <c r="AE30" s="18" t="s">
        <v>263</v>
      </c>
      <c r="AF30" s="26">
        <f t="shared" si="1"/>
        <v>24</v>
      </c>
      <c r="AG30" s="18">
        <v>80</v>
      </c>
      <c r="AH30" s="83">
        <f t="shared" si="6"/>
        <v>1</v>
      </c>
      <c r="AI30" s="18" t="s">
        <v>281</v>
      </c>
      <c r="AJ30" s="18" t="s">
        <v>285</v>
      </c>
      <c r="AK30" s="26">
        <f t="shared" si="2"/>
        <v>17</v>
      </c>
      <c r="AL30" s="18"/>
      <c r="AM30" s="18">
        <f t="shared" si="7"/>
        <v>0</v>
      </c>
      <c r="AN30" s="18"/>
      <c r="AO30" s="18"/>
      <c r="AP30" s="19">
        <f t="shared" si="3"/>
        <v>77</v>
      </c>
      <c r="AQ30" s="34">
        <f t="shared" si="12"/>
        <v>110</v>
      </c>
      <c r="AR30" s="77">
        <f t="shared" si="8"/>
        <v>1</v>
      </c>
      <c r="AS30" s="18" t="s">
        <v>281</v>
      </c>
    </row>
    <row r="31" spans="1:45" s="5" customFormat="1" ht="15.75" x14ac:dyDescent="0.25">
      <c r="A31" s="10"/>
      <c r="B31" s="10"/>
      <c r="C31" s="10"/>
      <c r="D31" s="10"/>
      <c r="E31" s="13" t="s">
        <v>151</v>
      </c>
      <c r="F31" s="10"/>
      <c r="G31" s="10"/>
      <c r="H31" s="10"/>
      <c r="I31" s="10"/>
      <c r="J31" s="10"/>
      <c r="K31" s="10"/>
      <c r="L31" s="15"/>
      <c r="M31" s="15"/>
      <c r="N31" s="15"/>
      <c r="O31" s="15"/>
      <c r="P31" s="15"/>
      <c r="Q31" s="10"/>
      <c r="R31" s="10"/>
      <c r="S31" s="10"/>
      <c r="T31" s="10"/>
      <c r="U31" s="10"/>
      <c r="V31" s="66"/>
      <c r="W31" s="66"/>
      <c r="X31" s="78">
        <f>AVERAGE(X15:X30)*80%</f>
        <v>0.37390021659736472</v>
      </c>
      <c r="Y31" s="15"/>
      <c r="Z31" s="15"/>
      <c r="AA31" s="15"/>
      <c r="AB31" s="15"/>
      <c r="AC31" s="89">
        <f>AVERAGE(AC15:AC30)*80%</f>
        <v>0.45773214580518196</v>
      </c>
      <c r="AD31" s="15"/>
      <c r="AE31" s="15"/>
      <c r="AF31" s="15"/>
      <c r="AG31" s="15"/>
      <c r="AH31" s="89">
        <f>AVERAGE(AH15:AH30)*80%</f>
        <v>0.59422315011792837</v>
      </c>
      <c r="AI31" s="15"/>
      <c r="AJ31" s="15"/>
      <c r="AK31" s="15"/>
      <c r="AL31" s="15"/>
      <c r="AM31" s="15">
        <f>AVERAGE(AM15:AM30)*80%</f>
        <v>0</v>
      </c>
      <c r="AN31" s="10"/>
      <c r="AO31" s="10"/>
      <c r="AP31" s="66"/>
      <c r="AQ31" s="85"/>
      <c r="AR31" s="78">
        <f>AVERAGE(AR15:AR30)*80%</f>
        <v>0.35706462904348302</v>
      </c>
      <c r="AS31" s="10"/>
    </row>
    <row r="32" spans="1:45" s="52" customFormat="1" ht="105" customHeight="1" x14ac:dyDescent="0.25">
      <c r="A32" s="33">
        <v>7</v>
      </c>
      <c r="B32" s="24" t="s">
        <v>152</v>
      </c>
      <c r="C32" s="24" t="s">
        <v>153</v>
      </c>
      <c r="D32" s="39" t="s">
        <v>154</v>
      </c>
      <c r="E32" s="40" t="s">
        <v>155</v>
      </c>
      <c r="F32" s="40" t="s">
        <v>156</v>
      </c>
      <c r="G32" s="40" t="s">
        <v>157</v>
      </c>
      <c r="H32" s="40" t="s">
        <v>158</v>
      </c>
      <c r="I32" s="41" t="s">
        <v>159</v>
      </c>
      <c r="J32" s="40" t="s">
        <v>160</v>
      </c>
      <c r="K32" s="40" t="s">
        <v>161</v>
      </c>
      <c r="L32" s="42" t="s">
        <v>162</v>
      </c>
      <c r="M32" s="43">
        <v>0.8</v>
      </c>
      <c r="N32" s="42" t="s">
        <v>162</v>
      </c>
      <c r="O32" s="44">
        <v>0.8</v>
      </c>
      <c r="P32" s="44">
        <v>0.8</v>
      </c>
      <c r="Q32" s="45" t="s">
        <v>163</v>
      </c>
      <c r="R32" s="45" t="s">
        <v>164</v>
      </c>
      <c r="S32" s="40" t="s">
        <v>165</v>
      </c>
      <c r="T32" s="40" t="s">
        <v>166</v>
      </c>
      <c r="U32" s="46" t="s">
        <v>167</v>
      </c>
      <c r="V32" s="67" t="s">
        <v>162</v>
      </c>
      <c r="W32" s="33" t="s">
        <v>162</v>
      </c>
      <c r="X32" s="50" t="s">
        <v>162</v>
      </c>
      <c r="Y32" s="24" t="s">
        <v>100</v>
      </c>
      <c r="Z32" s="24" t="s">
        <v>162</v>
      </c>
      <c r="AA32" s="48">
        <f>M32</f>
        <v>0.8</v>
      </c>
      <c r="AB32" s="49">
        <v>0.85</v>
      </c>
      <c r="AC32" s="50">
        <f t="shared" ref="AC32:AC38" si="13">IF(AB32/AA32&gt;100%,100%,AB32/AA32)</f>
        <v>1</v>
      </c>
      <c r="AD32" s="24" t="s">
        <v>255</v>
      </c>
      <c r="AE32" s="24" t="s">
        <v>256</v>
      </c>
      <c r="AF32" s="47" t="s">
        <v>162</v>
      </c>
      <c r="AG32" s="24" t="s">
        <v>162</v>
      </c>
      <c r="AH32" s="24" t="s">
        <v>162</v>
      </c>
      <c r="AI32" s="24" t="s">
        <v>162</v>
      </c>
      <c r="AJ32" s="24" t="s">
        <v>162</v>
      </c>
      <c r="AK32" s="48">
        <f>O32</f>
        <v>0.8</v>
      </c>
      <c r="AL32" s="24"/>
      <c r="AM32" s="50">
        <f t="shared" ref="AM32:AM38" si="14">IF(AL32/AK32&gt;100%,100%,AL32/AK32)</f>
        <v>0</v>
      </c>
      <c r="AN32" s="24"/>
      <c r="AO32" s="24"/>
      <c r="AP32" s="62">
        <f>P32</f>
        <v>0.8</v>
      </c>
      <c r="AQ32" s="86">
        <f>AVERAGE(AB32,AL32)</f>
        <v>0.85</v>
      </c>
      <c r="AR32" s="50">
        <f t="shared" ref="AR32:AR38" si="15">IF(AQ32/AP32&gt;100%,100%,AQ32/AP32)</f>
        <v>1</v>
      </c>
      <c r="AS32" s="24" t="s">
        <v>255</v>
      </c>
    </row>
    <row r="33" spans="1:45" s="52" customFormat="1" ht="105" x14ac:dyDescent="0.25">
      <c r="A33" s="33">
        <v>7</v>
      </c>
      <c r="B33" s="24" t="s">
        <v>152</v>
      </c>
      <c r="C33" s="24" t="s">
        <v>153</v>
      </c>
      <c r="D33" s="53" t="s">
        <v>168</v>
      </c>
      <c r="E33" s="45" t="s">
        <v>169</v>
      </c>
      <c r="F33" s="45" t="s">
        <v>156</v>
      </c>
      <c r="G33" s="45" t="s">
        <v>170</v>
      </c>
      <c r="H33" s="45" t="s">
        <v>171</v>
      </c>
      <c r="I33" s="45" t="s">
        <v>172</v>
      </c>
      <c r="J33" s="45" t="s">
        <v>160</v>
      </c>
      <c r="K33" s="45" t="s">
        <v>173</v>
      </c>
      <c r="L33" s="54">
        <v>1</v>
      </c>
      <c r="M33" s="54">
        <v>1</v>
      </c>
      <c r="N33" s="54">
        <v>1</v>
      </c>
      <c r="O33" s="55">
        <v>1</v>
      </c>
      <c r="P33" s="55">
        <v>1</v>
      </c>
      <c r="Q33" s="45" t="s">
        <v>163</v>
      </c>
      <c r="R33" s="45" t="s">
        <v>174</v>
      </c>
      <c r="S33" s="45" t="s">
        <v>175</v>
      </c>
      <c r="T33" s="40" t="s">
        <v>166</v>
      </c>
      <c r="U33" s="46" t="s">
        <v>176</v>
      </c>
      <c r="V33" s="68">
        <v>1</v>
      </c>
      <c r="W33" s="69">
        <v>1</v>
      </c>
      <c r="X33" s="50">
        <f t="shared" ref="X33:X38" si="16">IF(W33/V33&gt;100%,100%,W33/V33)</f>
        <v>1</v>
      </c>
      <c r="Y33" s="24" t="s">
        <v>177</v>
      </c>
      <c r="Z33" s="45" t="s">
        <v>228</v>
      </c>
      <c r="AA33" s="48">
        <f t="shared" ref="AA33:AA38" si="17">M33</f>
        <v>1</v>
      </c>
      <c r="AB33" s="51">
        <v>1</v>
      </c>
      <c r="AC33" s="50">
        <f t="shared" si="13"/>
        <v>1</v>
      </c>
      <c r="AD33" s="24" t="s">
        <v>177</v>
      </c>
      <c r="AE33" s="24" t="s">
        <v>228</v>
      </c>
      <c r="AF33" s="48">
        <f>N33</f>
        <v>1</v>
      </c>
      <c r="AG33" s="51">
        <v>1</v>
      </c>
      <c r="AH33" s="50">
        <f t="shared" ref="AH33:AH35" si="18">IF(AG33/AF33&gt;100%,100%,AG33/AF33)</f>
        <v>1</v>
      </c>
      <c r="AI33" s="24" t="s">
        <v>177</v>
      </c>
      <c r="AJ33" s="24" t="s">
        <v>291</v>
      </c>
      <c r="AK33" s="48">
        <f t="shared" ref="AK33:AK38" si="19">O33</f>
        <v>1</v>
      </c>
      <c r="AL33" s="56"/>
      <c r="AM33" s="50">
        <f t="shared" si="14"/>
        <v>0</v>
      </c>
      <c r="AN33" s="24"/>
      <c r="AO33" s="24"/>
      <c r="AP33" s="62">
        <f t="shared" ref="AP33:AP38" si="20">P33</f>
        <v>1</v>
      </c>
      <c r="AQ33" s="86">
        <f>AVERAGE(W33,AB33,AG33,AL33)</f>
        <v>1</v>
      </c>
      <c r="AR33" s="50">
        <f t="shared" si="15"/>
        <v>1</v>
      </c>
      <c r="AS33" s="24" t="s">
        <v>286</v>
      </c>
    </row>
    <row r="34" spans="1:45" s="52" customFormat="1" ht="150" x14ac:dyDescent="0.25">
      <c r="A34" s="33">
        <v>7</v>
      </c>
      <c r="B34" s="24" t="s">
        <v>152</v>
      </c>
      <c r="C34" s="24" t="s">
        <v>178</v>
      </c>
      <c r="D34" s="53" t="s">
        <v>179</v>
      </c>
      <c r="E34" s="45" t="s">
        <v>180</v>
      </c>
      <c r="F34" s="45" t="s">
        <v>156</v>
      </c>
      <c r="G34" s="45" t="s">
        <v>181</v>
      </c>
      <c r="H34" s="45" t="s">
        <v>182</v>
      </c>
      <c r="I34" s="45" t="s">
        <v>172</v>
      </c>
      <c r="J34" s="45" t="s">
        <v>160</v>
      </c>
      <c r="K34" s="45" t="s">
        <v>183</v>
      </c>
      <c r="L34" s="42" t="s">
        <v>162</v>
      </c>
      <c r="M34" s="43">
        <v>1</v>
      </c>
      <c r="N34" s="43">
        <v>1</v>
      </c>
      <c r="O34" s="44">
        <v>1</v>
      </c>
      <c r="P34" s="44">
        <v>1</v>
      </c>
      <c r="Q34" s="45" t="s">
        <v>163</v>
      </c>
      <c r="R34" s="45" t="s">
        <v>184</v>
      </c>
      <c r="S34" s="45" t="s">
        <v>185</v>
      </c>
      <c r="T34" s="40" t="s">
        <v>166</v>
      </c>
      <c r="U34" s="46" t="s">
        <v>186</v>
      </c>
      <c r="V34" s="68" t="s">
        <v>162</v>
      </c>
      <c r="W34" s="33" t="s">
        <v>162</v>
      </c>
      <c r="X34" s="50" t="s">
        <v>162</v>
      </c>
      <c r="Y34" s="24" t="s">
        <v>100</v>
      </c>
      <c r="Z34" s="24" t="s">
        <v>162</v>
      </c>
      <c r="AA34" s="48">
        <f t="shared" si="17"/>
        <v>1</v>
      </c>
      <c r="AB34" s="91">
        <v>1</v>
      </c>
      <c r="AC34" s="92">
        <f t="shared" si="13"/>
        <v>1</v>
      </c>
      <c r="AD34" s="25" t="s">
        <v>259</v>
      </c>
      <c r="AE34" s="24" t="s">
        <v>260</v>
      </c>
      <c r="AF34" s="48">
        <f t="shared" ref="AF34:AF35" si="21">N34</f>
        <v>1</v>
      </c>
      <c r="AG34" s="51">
        <v>1</v>
      </c>
      <c r="AH34" s="50">
        <f t="shared" si="18"/>
        <v>1</v>
      </c>
      <c r="AI34" s="24" t="s">
        <v>287</v>
      </c>
      <c r="AJ34" s="24" t="s">
        <v>288</v>
      </c>
      <c r="AK34" s="48">
        <f t="shared" si="19"/>
        <v>1</v>
      </c>
      <c r="AL34" s="24"/>
      <c r="AM34" s="50">
        <f t="shared" si="14"/>
        <v>0</v>
      </c>
      <c r="AN34" s="24"/>
      <c r="AO34" s="24"/>
      <c r="AP34" s="62">
        <f t="shared" si="20"/>
        <v>1</v>
      </c>
      <c r="AQ34" s="86">
        <f>AVERAGE(AB34,AG34,AL34)</f>
        <v>1</v>
      </c>
      <c r="AR34" s="50">
        <f t="shared" si="15"/>
        <v>1</v>
      </c>
      <c r="AS34" s="24" t="s">
        <v>287</v>
      </c>
    </row>
    <row r="35" spans="1:45" s="52" customFormat="1" ht="105" x14ac:dyDescent="0.25">
      <c r="A35" s="33">
        <v>7</v>
      </c>
      <c r="B35" s="24" t="s">
        <v>152</v>
      </c>
      <c r="C35" s="24" t="s">
        <v>153</v>
      </c>
      <c r="D35" s="53" t="s">
        <v>187</v>
      </c>
      <c r="E35" s="45" t="s">
        <v>188</v>
      </c>
      <c r="F35" s="45" t="s">
        <v>156</v>
      </c>
      <c r="G35" s="45" t="s">
        <v>189</v>
      </c>
      <c r="H35" s="45" t="s">
        <v>190</v>
      </c>
      <c r="I35" s="45" t="s">
        <v>172</v>
      </c>
      <c r="J35" s="45" t="s">
        <v>84</v>
      </c>
      <c r="K35" s="45" t="s">
        <v>189</v>
      </c>
      <c r="L35" s="43">
        <v>1</v>
      </c>
      <c r="M35" s="42" t="s">
        <v>162</v>
      </c>
      <c r="N35" s="43">
        <v>1</v>
      </c>
      <c r="O35" s="44" t="s">
        <v>162</v>
      </c>
      <c r="P35" s="44">
        <v>1</v>
      </c>
      <c r="Q35" s="45" t="s">
        <v>64</v>
      </c>
      <c r="R35" s="45" t="s">
        <v>191</v>
      </c>
      <c r="S35" s="45" t="s">
        <v>191</v>
      </c>
      <c r="T35" s="40" t="s">
        <v>166</v>
      </c>
      <c r="U35" s="46" t="s">
        <v>176</v>
      </c>
      <c r="V35" s="68">
        <v>1</v>
      </c>
      <c r="W35" s="69">
        <v>1</v>
      </c>
      <c r="X35" s="50">
        <f t="shared" si="16"/>
        <v>1</v>
      </c>
      <c r="Y35" s="24" t="s">
        <v>229</v>
      </c>
      <c r="Z35" s="45" t="s">
        <v>230</v>
      </c>
      <c r="AA35" s="48" t="str">
        <f t="shared" si="17"/>
        <v>No programada</v>
      </c>
      <c r="AB35" s="51" t="s">
        <v>162</v>
      </c>
      <c r="AC35" s="50" t="s">
        <v>162</v>
      </c>
      <c r="AD35" s="24" t="s">
        <v>162</v>
      </c>
      <c r="AE35" s="24" t="s">
        <v>162</v>
      </c>
      <c r="AF35" s="48">
        <f t="shared" si="21"/>
        <v>1</v>
      </c>
      <c r="AG35" s="51">
        <v>1</v>
      </c>
      <c r="AH35" s="50">
        <f t="shared" si="18"/>
        <v>1</v>
      </c>
      <c r="AI35" s="24" t="s">
        <v>265</v>
      </c>
      <c r="AJ35" s="24" t="s">
        <v>266</v>
      </c>
      <c r="AK35" s="48" t="str">
        <f t="shared" si="19"/>
        <v>No programada</v>
      </c>
      <c r="AL35" s="28" t="s">
        <v>162</v>
      </c>
      <c r="AM35" s="28" t="s">
        <v>162</v>
      </c>
      <c r="AN35" s="28" t="s">
        <v>162</v>
      </c>
      <c r="AO35" s="28" t="s">
        <v>162</v>
      </c>
      <c r="AP35" s="62">
        <f t="shared" si="20"/>
        <v>1</v>
      </c>
      <c r="AQ35" s="86">
        <f>AVERAGE(AB35,AG35,AL35)</f>
        <v>1</v>
      </c>
      <c r="AR35" s="50">
        <f t="shared" si="15"/>
        <v>1</v>
      </c>
      <c r="AS35" s="24" t="s">
        <v>265</v>
      </c>
    </row>
    <row r="36" spans="1:45" s="52" customFormat="1" ht="105" x14ac:dyDescent="0.25">
      <c r="A36" s="33">
        <v>7</v>
      </c>
      <c r="B36" s="24" t="s">
        <v>152</v>
      </c>
      <c r="C36" s="24" t="s">
        <v>153</v>
      </c>
      <c r="D36" s="53" t="s">
        <v>192</v>
      </c>
      <c r="E36" s="24" t="s">
        <v>193</v>
      </c>
      <c r="F36" s="24" t="s">
        <v>156</v>
      </c>
      <c r="G36" s="24" t="s">
        <v>194</v>
      </c>
      <c r="H36" s="24" t="s">
        <v>195</v>
      </c>
      <c r="I36" s="24" t="s">
        <v>196</v>
      </c>
      <c r="J36" s="25" t="s">
        <v>106</v>
      </c>
      <c r="K36" s="24" t="s">
        <v>194</v>
      </c>
      <c r="L36" s="57">
        <v>0</v>
      </c>
      <c r="M36" s="57">
        <v>1</v>
      </c>
      <c r="N36" s="57">
        <v>0</v>
      </c>
      <c r="O36" s="57">
        <v>1</v>
      </c>
      <c r="P36" s="57">
        <v>2</v>
      </c>
      <c r="Q36" s="24" t="s">
        <v>64</v>
      </c>
      <c r="R36" s="58" t="s">
        <v>191</v>
      </c>
      <c r="S36" s="58" t="s">
        <v>191</v>
      </c>
      <c r="T36" s="24" t="s">
        <v>197</v>
      </c>
      <c r="U36" s="59" t="s">
        <v>162</v>
      </c>
      <c r="V36" s="67" t="s">
        <v>162</v>
      </c>
      <c r="W36" s="67" t="s">
        <v>162</v>
      </c>
      <c r="X36" s="50" t="s">
        <v>162</v>
      </c>
      <c r="Y36" s="24" t="s">
        <v>100</v>
      </c>
      <c r="Z36" s="59" t="s">
        <v>162</v>
      </c>
      <c r="AA36" s="60">
        <f t="shared" si="17"/>
        <v>1</v>
      </c>
      <c r="AB36" s="61">
        <v>1</v>
      </c>
      <c r="AC36" s="50">
        <f t="shared" si="13"/>
        <v>1</v>
      </c>
      <c r="AD36" s="24" t="s">
        <v>253</v>
      </c>
      <c r="AE36" s="59" t="s">
        <v>254</v>
      </c>
      <c r="AF36" s="59" t="s">
        <v>162</v>
      </c>
      <c r="AG36" s="95" t="s">
        <v>162</v>
      </c>
      <c r="AH36" s="59" t="s">
        <v>162</v>
      </c>
      <c r="AI36" s="59" t="s">
        <v>162</v>
      </c>
      <c r="AJ36" s="60" t="s">
        <v>162</v>
      </c>
      <c r="AK36" s="48">
        <f t="shared" si="19"/>
        <v>1</v>
      </c>
      <c r="AL36" s="61"/>
      <c r="AM36" s="50">
        <f t="shared" si="14"/>
        <v>0</v>
      </c>
      <c r="AN36" s="24"/>
      <c r="AO36" s="59"/>
      <c r="AP36" s="73">
        <f t="shared" si="20"/>
        <v>2</v>
      </c>
      <c r="AQ36" s="57">
        <f>SUM(AB36,AL36)</f>
        <v>1</v>
      </c>
      <c r="AR36" s="50">
        <f t="shared" si="15"/>
        <v>0.5</v>
      </c>
      <c r="AS36" s="24" t="s">
        <v>162</v>
      </c>
    </row>
    <row r="37" spans="1:45" s="52" customFormat="1" ht="105" x14ac:dyDescent="0.25">
      <c r="A37" s="33">
        <v>5</v>
      </c>
      <c r="B37" s="24" t="s">
        <v>198</v>
      </c>
      <c r="C37" s="24" t="s">
        <v>199</v>
      </c>
      <c r="D37" s="53" t="s">
        <v>200</v>
      </c>
      <c r="E37" s="45" t="s">
        <v>201</v>
      </c>
      <c r="F37" s="45" t="s">
        <v>156</v>
      </c>
      <c r="G37" s="45" t="s">
        <v>202</v>
      </c>
      <c r="H37" s="45" t="s">
        <v>203</v>
      </c>
      <c r="I37" s="45" t="s">
        <v>204</v>
      </c>
      <c r="J37" s="45" t="s">
        <v>106</v>
      </c>
      <c r="K37" s="45" t="s">
        <v>205</v>
      </c>
      <c r="L37" s="43">
        <v>1</v>
      </c>
      <c r="M37" s="43">
        <v>0</v>
      </c>
      <c r="N37" s="43">
        <v>0</v>
      </c>
      <c r="O37" s="44">
        <v>0</v>
      </c>
      <c r="P37" s="44">
        <v>1</v>
      </c>
      <c r="Q37" s="45" t="s">
        <v>64</v>
      </c>
      <c r="R37" s="45" t="s">
        <v>206</v>
      </c>
      <c r="S37" s="45" t="s">
        <v>207</v>
      </c>
      <c r="T37" s="40" t="s">
        <v>208</v>
      </c>
      <c r="U37" s="46" t="s">
        <v>209</v>
      </c>
      <c r="V37" s="62">
        <v>1</v>
      </c>
      <c r="W37" s="62">
        <v>1</v>
      </c>
      <c r="X37" s="50">
        <f t="shared" si="16"/>
        <v>1</v>
      </c>
      <c r="Y37" s="48" t="s">
        <v>232</v>
      </c>
      <c r="Z37" s="45" t="s">
        <v>231</v>
      </c>
      <c r="AA37" s="28" t="s">
        <v>162</v>
      </c>
      <c r="AB37" s="28" t="s">
        <v>162</v>
      </c>
      <c r="AC37" s="28" t="s">
        <v>162</v>
      </c>
      <c r="AD37" s="28" t="s">
        <v>162</v>
      </c>
      <c r="AE37" s="28" t="s">
        <v>162</v>
      </c>
      <c r="AF37" s="28" t="s">
        <v>162</v>
      </c>
      <c r="AG37" s="96" t="s">
        <v>162</v>
      </c>
      <c r="AH37" s="28" t="s">
        <v>162</v>
      </c>
      <c r="AI37" s="28" t="s">
        <v>162</v>
      </c>
      <c r="AJ37" s="28" t="s">
        <v>162</v>
      </c>
      <c r="AK37" s="28" t="s">
        <v>162</v>
      </c>
      <c r="AL37" s="28" t="s">
        <v>162</v>
      </c>
      <c r="AM37" s="28" t="s">
        <v>162</v>
      </c>
      <c r="AN37" s="28" t="s">
        <v>162</v>
      </c>
      <c r="AO37" s="28" t="s">
        <v>162</v>
      </c>
      <c r="AP37" s="62">
        <f t="shared" si="20"/>
        <v>1</v>
      </c>
      <c r="AQ37" s="86">
        <v>1</v>
      </c>
      <c r="AR37" s="50">
        <f t="shared" si="15"/>
        <v>1</v>
      </c>
      <c r="AS37" s="48" t="s">
        <v>162</v>
      </c>
    </row>
    <row r="38" spans="1:45" s="52" customFormat="1" ht="150" x14ac:dyDescent="0.25">
      <c r="A38" s="33">
        <v>5</v>
      </c>
      <c r="B38" s="24" t="s">
        <v>198</v>
      </c>
      <c r="C38" s="24" t="s">
        <v>199</v>
      </c>
      <c r="D38" s="53" t="s">
        <v>210</v>
      </c>
      <c r="E38" s="45" t="s">
        <v>211</v>
      </c>
      <c r="F38" s="45" t="s">
        <v>156</v>
      </c>
      <c r="G38" s="45" t="s">
        <v>212</v>
      </c>
      <c r="H38" s="45" t="s">
        <v>213</v>
      </c>
      <c r="I38" s="45" t="s">
        <v>196</v>
      </c>
      <c r="J38" s="45" t="s">
        <v>84</v>
      </c>
      <c r="K38" s="45" t="s">
        <v>214</v>
      </c>
      <c r="L38" s="43">
        <v>1</v>
      </c>
      <c r="M38" s="43">
        <v>1</v>
      </c>
      <c r="N38" s="43">
        <v>1</v>
      </c>
      <c r="O38" s="43">
        <v>1</v>
      </c>
      <c r="P38" s="43">
        <v>1</v>
      </c>
      <c r="Q38" s="45" t="s">
        <v>215</v>
      </c>
      <c r="R38" s="45" t="s">
        <v>216</v>
      </c>
      <c r="S38" s="45" t="s">
        <v>207</v>
      </c>
      <c r="T38" s="40" t="s">
        <v>208</v>
      </c>
      <c r="U38" s="46" t="s">
        <v>209</v>
      </c>
      <c r="V38" s="62">
        <v>1</v>
      </c>
      <c r="W38" s="50">
        <v>0.68289999999999995</v>
      </c>
      <c r="X38" s="50">
        <f t="shared" si="16"/>
        <v>0.68289999999999995</v>
      </c>
      <c r="Y38" s="48" t="s">
        <v>233</v>
      </c>
      <c r="Z38" s="45" t="s">
        <v>231</v>
      </c>
      <c r="AA38" s="48">
        <f t="shared" si="17"/>
        <v>1</v>
      </c>
      <c r="AB38" s="50">
        <v>0.89119999999999999</v>
      </c>
      <c r="AC38" s="50">
        <f t="shared" si="13"/>
        <v>0.89119999999999999</v>
      </c>
      <c r="AD38" s="48" t="s">
        <v>257</v>
      </c>
      <c r="AE38" s="48" t="s">
        <v>258</v>
      </c>
      <c r="AF38" s="48">
        <f t="shared" ref="AF38" si="22">N38</f>
        <v>1</v>
      </c>
      <c r="AG38" s="49">
        <f>62/77</f>
        <v>0.80519480519480524</v>
      </c>
      <c r="AH38" s="50">
        <f t="shared" ref="AH38" si="23">IF(AG38/AF38&gt;100%,100%,AG38/AF38)</f>
        <v>0.80519480519480524</v>
      </c>
      <c r="AI38" s="48" t="s">
        <v>292</v>
      </c>
      <c r="AJ38" s="48" t="s">
        <v>289</v>
      </c>
      <c r="AK38" s="48">
        <f t="shared" si="19"/>
        <v>1</v>
      </c>
      <c r="AL38" s="48"/>
      <c r="AM38" s="50">
        <f t="shared" si="14"/>
        <v>0</v>
      </c>
      <c r="AN38" s="48"/>
      <c r="AO38" s="48"/>
      <c r="AP38" s="62">
        <f t="shared" si="20"/>
        <v>1</v>
      </c>
      <c r="AQ38" s="87">
        <f>AVERAGE(W38,AB38,AG38,AL38)</f>
        <v>0.79309826839826847</v>
      </c>
      <c r="AR38" s="50">
        <f t="shared" si="15"/>
        <v>0.79309826839826847</v>
      </c>
      <c r="AS38" s="48" t="s">
        <v>290</v>
      </c>
    </row>
    <row r="39" spans="1:45" s="5" customFormat="1" ht="15.75" x14ac:dyDescent="0.25">
      <c r="A39" s="10"/>
      <c r="B39" s="10"/>
      <c r="C39" s="10"/>
      <c r="D39" s="10"/>
      <c r="E39" s="11" t="s">
        <v>217</v>
      </c>
      <c r="F39" s="11"/>
      <c r="G39" s="11"/>
      <c r="H39" s="11"/>
      <c r="I39" s="11"/>
      <c r="J39" s="11"/>
      <c r="K39" s="11"/>
      <c r="L39" s="12"/>
      <c r="M39" s="12"/>
      <c r="N39" s="12"/>
      <c r="O39" s="12"/>
      <c r="P39" s="12"/>
      <c r="Q39" s="11"/>
      <c r="R39" s="10"/>
      <c r="S39" s="10"/>
      <c r="T39" s="10"/>
      <c r="U39" s="10"/>
      <c r="V39" s="70"/>
      <c r="W39" s="70"/>
      <c r="X39" s="78">
        <f>AVERAGE(X32:X38)*20%</f>
        <v>0.184145</v>
      </c>
      <c r="Y39" s="10"/>
      <c r="Z39" s="10"/>
      <c r="AA39" s="12"/>
      <c r="AB39" s="12"/>
      <c r="AC39" s="88">
        <f>AVERAGE(AC32:AC38)*20%</f>
        <v>0.19564799999999999</v>
      </c>
      <c r="AD39" s="10"/>
      <c r="AE39" s="10"/>
      <c r="AF39" s="12"/>
      <c r="AG39" s="12"/>
      <c r="AH39" s="88">
        <f>AVERAGE(AH32:AH38)*20%</f>
        <v>0.19025974025974027</v>
      </c>
      <c r="AI39" s="10"/>
      <c r="AJ39" s="10"/>
      <c r="AK39" s="12"/>
      <c r="AL39" s="12"/>
      <c r="AM39" s="14">
        <f>AVERAGE(AM32:AM38)*20%</f>
        <v>0</v>
      </c>
      <c r="AN39" s="10"/>
      <c r="AO39" s="10"/>
      <c r="AP39" s="70"/>
      <c r="AQ39" s="70"/>
      <c r="AR39" s="78">
        <f>AVERAGE(AR32:AR38)*20%</f>
        <v>0.17980280766852197</v>
      </c>
      <c r="AS39" s="10"/>
    </row>
    <row r="40" spans="1:45" s="9" customFormat="1" ht="18.75" x14ac:dyDescent="0.3">
      <c r="A40" s="6"/>
      <c r="B40" s="6"/>
      <c r="C40" s="6"/>
      <c r="D40" s="6"/>
      <c r="E40" s="7" t="s">
        <v>218</v>
      </c>
      <c r="F40" s="6"/>
      <c r="G40" s="6"/>
      <c r="H40" s="6"/>
      <c r="I40" s="6"/>
      <c r="J40" s="6"/>
      <c r="K40" s="6"/>
      <c r="L40" s="8"/>
      <c r="M40" s="8"/>
      <c r="N40" s="8"/>
      <c r="O40" s="8"/>
      <c r="P40" s="8"/>
      <c r="Q40" s="6"/>
      <c r="R40" s="6"/>
      <c r="S40" s="6"/>
      <c r="T40" s="6"/>
      <c r="U40" s="6"/>
      <c r="V40" s="71"/>
      <c r="W40" s="71"/>
      <c r="X40" s="79">
        <f>X31+X39</f>
        <v>0.55804521659736472</v>
      </c>
      <c r="Y40" s="6"/>
      <c r="Z40" s="6"/>
      <c r="AA40" s="8"/>
      <c r="AB40" s="8"/>
      <c r="AC40" s="90">
        <f>AC31+AC39</f>
        <v>0.653380145805182</v>
      </c>
      <c r="AD40" s="6"/>
      <c r="AE40" s="6"/>
      <c r="AF40" s="8"/>
      <c r="AG40" s="8"/>
      <c r="AH40" s="90">
        <f>AH31+AH39</f>
        <v>0.78448289037766861</v>
      </c>
      <c r="AI40" s="6"/>
      <c r="AJ40" s="6"/>
      <c r="AK40" s="8"/>
      <c r="AL40" s="8"/>
      <c r="AM40" s="16">
        <f>AM31+AM39</f>
        <v>0</v>
      </c>
      <c r="AN40" s="6"/>
      <c r="AO40" s="6"/>
      <c r="AP40" s="71"/>
      <c r="AQ40" s="71"/>
      <c r="AR40" s="79">
        <f>AR31+AR39</f>
        <v>0.53686743671200499</v>
      </c>
      <c r="AS40" s="6"/>
    </row>
  </sheetData>
  <mergeCells count="19">
    <mergeCell ref="V12:Z13"/>
    <mergeCell ref="AA12:AE13"/>
    <mergeCell ref="AF12:AJ13"/>
    <mergeCell ref="AK12:AO13"/>
    <mergeCell ref="AP12:AS13"/>
    <mergeCell ref="A12:B13"/>
    <mergeCell ref="C12:C14"/>
    <mergeCell ref="A1:K1"/>
    <mergeCell ref="L1:P1"/>
    <mergeCell ref="D12:F13"/>
    <mergeCell ref="G12:Q13"/>
    <mergeCell ref="A2:K2"/>
    <mergeCell ref="R12:U13"/>
    <mergeCell ref="F4:K4"/>
    <mergeCell ref="H5:K5"/>
    <mergeCell ref="H6:K6"/>
    <mergeCell ref="H7:K7"/>
    <mergeCell ref="H8:K8"/>
    <mergeCell ref="H9:K9"/>
  </mergeCells>
  <phoneticPr fontId="14" type="noConversion"/>
  <dataValidations count="1">
    <dataValidation allowBlank="1" showInputMessage="1" showErrorMessage="1" error="Escriba un texto " promptTitle="Cualquier contenido" sqref="F14 F3:F11" xr:uid="{00000000-0002-0000-0000-000000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00000000-0002-0000-0000-000001000000}">
          <x14:formula1>
            <xm:f>Listas!$A$2:$A$4</xm:f>
          </x14:formula1>
          <xm:sqref>F12:F13 F1 F15:F31 F39:F1048576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11.42578125" defaultRowHeight="15" x14ac:dyDescent="0.25"/>
  <cols>
    <col min="1" max="1" width="34.5703125" bestFit="1" customWidth="1"/>
  </cols>
  <sheetData>
    <row r="1" spans="1:1" x14ac:dyDescent="0.25">
      <c r="A1" t="s">
        <v>22</v>
      </c>
    </row>
    <row r="2" spans="1:1" x14ac:dyDescent="0.25">
      <c r="A2" t="s">
        <v>81</v>
      </c>
    </row>
    <row r="3" spans="1:1" x14ac:dyDescent="0.25">
      <c r="A3" t="s">
        <v>47</v>
      </c>
    </row>
    <row r="4" spans="1:1" x14ac:dyDescent="0.25">
      <c r="A4" t="s">
        <v>156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14" ma:contentTypeDescription="Crear nuevo documento." ma:contentTypeScope="" ma:versionID="9adc6aef112ce374d4d3a5f2145baaab">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26275b6cf75e4812a1477c958f750f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documentManagement>
</p:properties>
</file>

<file path=customXml/itemProps1.xml><?xml version="1.0" encoding="utf-8"?>
<ds:datastoreItem xmlns:ds="http://schemas.openxmlformats.org/officeDocument/2006/customXml" ds:itemID="{265251AB-C88B-4079-B78F-2291AC2E7ABC}">
  <ds:schemaRefs>
    <ds:schemaRef ds:uri="http://schemas.microsoft.com/sharepoint/v3/contenttype/forms"/>
  </ds:schemaRefs>
</ds:datastoreItem>
</file>

<file path=customXml/itemProps2.xml><?xml version="1.0" encoding="utf-8"?>
<ds:datastoreItem xmlns:ds="http://schemas.openxmlformats.org/officeDocument/2006/customXml" ds:itemID="{9FC9A537-6340-403E-AE9D-33BDBA51BF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BD912C2-67FF-4F74-B857-B8D2F5FE6CA6}">
  <ds:schemaRefs>
    <ds:schemaRef ds:uri="http://purl.org/dc/terms/"/>
    <ds:schemaRef ds:uri="http://purl.org/dc/elements/1.1/"/>
    <ds:schemaRef ds:uri="http://schemas.microsoft.com/office/infopath/2007/PartnerControls"/>
    <ds:schemaRef ds:uri="http://schemas.openxmlformats.org/package/2006/metadata/core-properties"/>
    <ds:schemaRef ds:uri="http://purl.org/dc/dcmitype/"/>
    <ds:schemaRef ds:uri="http://schemas.microsoft.com/office/2006/documentManagement/types"/>
    <ds:schemaRef ds:uri="d6eaa91c-3afb-4015-aba1-5ff992c1a5ca"/>
    <ds:schemaRef ds:uri="4d1d2e24-7be0-47eb-a1db-99cc6d75caff"/>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2024-11-01T17:06:13Z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ies>
</file>