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3 SANTA FE/"/>
    </mc:Choice>
  </mc:AlternateContent>
  <xr:revisionPtr revIDLastSave="230" documentId="13_ncr:1_{61584930-5457-4934-8C07-4C7F86A5251E}" xr6:coauthVersionLast="47" xr6:coauthVersionMax="47" xr10:uidLastSave="{23C779F1-C056-4E88-A2B3-0E9D36DC8517}"/>
  <bookViews>
    <workbookView xWindow="-120" yWindow="-120" windowWidth="20730" windowHeight="11040" xr2:uid="{82425007-B10C-4B30-B14E-E133B79C6502}"/>
  </bookViews>
  <sheets>
    <sheet name="Hoja1" sheetId="1" r:id="rId1"/>
    <sheet name="Listas" sheetId="2" state="hidden" r:id="rId2"/>
  </sheets>
  <definedNames>
    <definedName name="_xlnm._FilterDatabase" localSheetId="0" hidden="1">Hoja1!$A$11:$AS$40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8" i="1" l="1"/>
  <c r="AQ19" i="1"/>
  <c r="AG38" i="1"/>
  <c r="AQ24" i="1"/>
  <c r="AQ25" i="1"/>
  <c r="AQ26" i="1"/>
  <c r="AQ27" i="1"/>
  <c r="AQ28" i="1"/>
  <c r="AQ29" i="1"/>
  <c r="AQ30" i="1"/>
  <c r="AQ23" i="1"/>
  <c r="AQ20" i="1"/>
  <c r="AQ21" i="1"/>
  <c r="AP23" i="1"/>
  <c r="AQ38" i="1" l="1"/>
  <c r="AQ36" i="1"/>
  <c r="AQ33" i="1"/>
  <c r="AQ35" i="1"/>
  <c r="AQ34" i="1"/>
  <c r="AQ32" i="1"/>
  <c r="AF15" i="1"/>
  <c r="AH15" i="1"/>
  <c r="AK15" i="1"/>
  <c r="AM15" i="1"/>
  <c r="AP15" i="1"/>
  <c r="AR15" i="1"/>
  <c r="AF16" i="1"/>
  <c r="AH16" i="1"/>
  <c r="AK16" i="1"/>
  <c r="AM16" i="1"/>
  <c r="AP16" i="1"/>
  <c r="AR16" i="1"/>
  <c r="AP33" i="1" l="1"/>
  <c r="X38" i="1"/>
  <c r="W20" i="1"/>
  <c r="V17" i="1"/>
  <c r="V15" i="1"/>
  <c r="X15" i="1" s="1"/>
  <c r="X16" i="1"/>
  <c r="X25" i="1"/>
  <c r="X24" i="1"/>
  <c r="AP38" i="1"/>
  <c r="AK38" i="1"/>
  <c r="AM38" i="1" s="1"/>
  <c r="AF38" i="1"/>
  <c r="AH38" i="1" s="1"/>
  <c r="AA38" i="1"/>
  <c r="AC38" i="1" s="1"/>
  <c r="AP37" i="1"/>
  <c r="AR37" i="1" s="1"/>
  <c r="X37" i="1"/>
  <c r="AP36" i="1"/>
  <c r="AR36" i="1" s="1"/>
  <c r="AK36" i="1"/>
  <c r="AM36" i="1" s="1"/>
  <c r="AA36" i="1"/>
  <c r="AC36" i="1" s="1"/>
  <c r="AP35" i="1"/>
  <c r="AR35" i="1" s="1"/>
  <c r="AK35" i="1"/>
  <c r="AF35" i="1"/>
  <c r="AH35" i="1" s="1"/>
  <c r="AA35" i="1"/>
  <c r="X35" i="1"/>
  <c r="AP34" i="1"/>
  <c r="AR34" i="1" s="1"/>
  <c r="AK34" i="1"/>
  <c r="AM34" i="1" s="1"/>
  <c r="AF34" i="1"/>
  <c r="AH34" i="1" s="1"/>
  <c r="AA34" i="1"/>
  <c r="AC34" i="1" s="1"/>
  <c r="AR33" i="1"/>
  <c r="AK33" i="1"/>
  <c r="AM33" i="1" s="1"/>
  <c r="AF33" i="1"/>
  <c r="AH33" i="1" s="1"/>
  <c r="AA33" i="1"/>
  <c r="AC33" i="1" s="1"/>
  <c r="X33" i="1"/>
  <c r="AP32" i="1"/>
  <c r="AR32" i="1" s="1"/>
  <c r="AK32" i="1"/>
  <c r="AM32" i="1" s="1"/>
  <c r="AA32" i="1"/>
  <c r="AC32" i="1" s="1"/>
  <c r="P30" i="1"/>
  <c r="AP30" i="1" s="1"/>
  <c r="AR30" i="1" s="1"/>
  <c r="P29" i="1"/>
  <c r="AP29" i="1" s="1"/>
  <c r="AR29" i="1" s="1"/>
  <c r="P28" i="1"/>
  <c r="AP28" i="1" s="1"/>
  <c r="AR28" i="1" s="1"/>
  <c r="P27" i="1"/>
  <c r="AP27" i="1" s="1"/>
  <c r="AR27" i="1" s="1"/>
  <c r="P26" i="1"/>
  <c r="AP26" i="1" s="1"/>
  <c r="AR26" i="1" s="1"/>
  <c r="P25" i="1"/>
  <c r="AP25" i="1" s="1"/>
  <c r="AR25" i="1" s="1"/>
  <c r="P24" i="1"/>
  <c r="AP24" i="1" s="1"/>
  <c r="AR24" i="1" s="1"/>
  <c r="P23" i="1"/>
  <c r="AR23" i="1" s="1"/>
  <c r="AP14" i="1"/>
  <c r="AR14" i="1" s="1"/>
  <c r="AK14" i="1"/>
  <c r="AM14" i="1" s="1"/>
  <c r="AP22" i="1"/>
  <c r="AR22" i="1" s="1"/>
  <c r="AP21" i="1"/>
  <c r="AP20" i="1"/>
  <c r="AR20" i="1" s="1"/>
  <c r="AP19" i="1"/>
  <c r="AP17" i="1"/>
  <c r="AR17"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F30" i="1"/>
  <c r="AH30" i="1" s="1"/>
  <c r="AF29" i="1"/>
  <c r="AH29" i="1" s="1"/>
  <c r="AF28" i="1"/>
  <c r="AH28" i="1" s="1"/>
  <c r="AF27" i="1"/>
  <c r="AH27" i="1" s="1"/>
  <c r="AF26" i="1"/>
  <c r="AH26" i="1" s="1"/>
  <c r="AF25" i="1"/>
  <c r="AH25" i="1" s="1"/>
  <c r="AF24" i="1"/>
  <c r="AH24" i="1" s="1"/>
  <c r="AF23" i="1"/>
  <c r="AH23" i="1" s="1"/>
  <c r="AF22" i="1"/>
  <c r="AF21" i="1"/>
  <c r="AH21" i="1" s="1"/>
  <c r="AF20" i="1"/>
  <c r="AH20" i="1" s="1"/>
  <c r="AF19" i="1"/>
  <c r="AH19" i="1" s="1"/>
  <c r="AF18" i="1"/>
  <c r="AH18" i="1" s="1"/>
  <c r="AF17" i="1"/>
  <c r="AH17" i="1" s="1"/>
  <c r="AF14" i="1"/>
  <c r="AA30" i="1"/>
  <c r="AC30" i="1" s="1"/>
  <c r="AA29" i="1"/>
  <c r="AC29" i="1" s="1"/>
  <c r="AA28" i="1"/>
  <c r="AC28" i="1" s="1"/>
  <c r="AA27" i="1"/>
  <c r="AC27" i="1" s="1"/>
  <c r="AA26" i="1"/>
  <c r="AC26" i="1" s="1"/>
  <c r="AA25" i="1"/>
  <c r="AC25" i="1" s="1"/>
  <c r="AA24" i="1"/>
  <c r="AC24" i="1" s="1"/>
  <c r="AA23" i="1"/>
  <c r="AC23" i="1" s="1"/>
  <c r="AA22" i="1"/>
  <c r="AA21" i="1"/>
  <c r="AC21" i="1" s="1"/>
  <c r="AA20" i="1"/>
  <c r="AC20" i="1" s="1"/>
  <c r="AA19" i="1"/>
  <c r="AC19" i="1" s="1"/>
  <c r="AA18" i="1"/>
  <c r="AC18" i="1" s="1"/>
  <c r="AA17" i="1"/>
  <c r="AC17" i="1" s="1"/>
  <c r="AA16" i="1"/>
  <c r="AC16" i="1" s="1"/>
  <c r="AA15" i="1"/>
  <c r="AC15" i="1" s="1"/>
  <c r="AA14" i="1"/>
  <c r="V30" i="1"/>
  <c r="X30" i="1" s="1"/>
  <c r="V29" i="1"/>
  <c r="X29" i="1" s="1"/>
  <c r="V28" i="1"/>
  <c r="X28" i="1" s="1"/>
  <c r="V27" i="1"/>
  <c r="X27" i="1" s="1"/>
  <c r="V26" i="1"/>
  <c r="X26" i="1" s="1"/>
  <c r="V25" i="1"/>
  <c r="V24" i="1"/>
  <c r="V23" i="1"/>
  <c r="X23" i="1" s="1"/>
  <c r="V21" i="1"/>
  <c r="V20" i="1"/>
  <c r="V19" i="1"/>
  <c r="V18" i="1"/>
  <c r="X18" i="1" s="1"/>
  <c r="X17" i="1"/>
  <c r="V16" i="1"/>
  <c r="X20" i="1" l="1"/>
  <c r="AR18" i="1"/>
  <c r="AR31" i="1" s="1"/>
  <c r="AC31" i="1"/>
  <c r="AR38" i="1"/>
  <c r="AR39" i="1" s="1"/>
  <c r="X39" i="1"/>
  <c r="X31" i="1"/>
  <c r="AM39" i="1"/>
  <c r="AH39" i="1"/>
  <c r="AC39" i="1"/>
  <c r="AM31" i="1"/>
  <c r="AH31" i="1"/>
  <c r="AH40" i="1" l="1"/>
  <c r="AM40" i="1"/>
  <c r="AR40" i="1"/>
  <c r="AC40" i="1"/>
  <c r="X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B011372B-E314-4D7A-ABA2-BAC2779934D9}">
      <text>
        <r>
          <rPr>
            <b/>
            <sz val="9"/>
            <color indexed="81"/>
            <rFont val="Tahoma"/>
            <family val="2"/>
          </rPr>
          <t>Cuadro que resume los cambios realizados de una versión a otra</t>
        </r>
      </text>
    </comment>
    <comment ref="F5" authorId="0" shapeId="0" xr:uid="{6D3510AD-814C-4D92-BAFC-71F0839843F3}">
      <text>
        <r>
          <rPr>
            <b/>
            <sz val="9"/>
            <color indexed="81"/>
            <rFont val="Tahoma"/>
            <family val="2"/>
          </rPr>
          <t xml:space="preserve">Número consecutivo de la versión generada </t>
        </r>
      </text>
    </comment>
    <comment ref="G5" authorId="0" shapeId="0" xr:uid="{455B4D1B-4D4F-46D8-A045-91E14430E00E}">
      <text>
        <r>
          <rPr>
            <b/>
            <sz val="9"/>
            <color indexed="81"/>
            <rFont val="Tahoma"/>
            <family val="2"/>
          </rPr>
          <t>Fecha de la versión generada</t>
        </r>
      </text>
    </comment>
    <comment ref="H5" authorId="0" shapeId="0" xr:uid="{4F6DD881-4064-46E2-AD27-7B033F5287F5}">
      <text>
        <r>
          <rPr>
            <b/>
            <sz val="9"/>
            <color indexed="81"/>
            <rFont val="Tahoma"/>
            <family val="2"/>
          </rPr>
          <t>Breve descripción del cambio realizado en la nueva versión</t>
        </r>
      </text>
    </comment>
    <comment ref="C11" authorId="0" shapeId="0" xr:uid="{AE96D9C1-5BD7-4424-A36D-E1D457BCD053}">
      <text>
        <r>
          <rPr>
            <b/>
            <sz val="9"/>
            <color indexed="81"/>
            <rFont val="Tahoma"/>
            <family val="2"/>
          </rPr>
          <t>Indique el nombre del proceso al cual está asociada la meta</t>
        </r>
      </text>
    </comment>
    <comment ref="A13" authorId="0" shapeId="0" xr:uid="{2DD4CECD-D756-4467-A62C-53A6FC3549DD}">
      <text>
        <r>
          <rPr>
            <b/>
            <sz val="9"/>
            <color indexed="81"/>
            <rFont val="Tahoma"/>
            <family val="2"/>
          </rPr>
          <t>Incluya el número del objetivo estratégico, de acuerdo con lo adoptado en el Plan Estratégico Institucional</t>
        </r>
      </text>
    </comment>
    <comment ref="B13" authorId="0" shapeId="0" xr:uid="{BA0E1B6A-9724-479C-9C24-7C202AB8373D}">
      <text>
        <r>
          <rPr>
            <b/>
            <sz val="9"/>
            <color indexed="81"/>
            <rFont val="Tahoma"/>
            <family val="2"/>
          </rPr>
          <t>Incluya el objetivo estratégico, de acuerdo con lo adoptado en el Plan Estratégico Institucional, al cual se asocia la meta</t>
        </r>
      </text>
    </comment>
    <comment ref="D13" authorId="0" shapeId="0" xr:uid="{119F47BD-BB9E-4059-B26B-7A00F4141FBE}">
      <text>
        <r>
          <rPr>
            <b/>
            <sz val="9"/>
            <color indexed="81"/>
            <rFont val="Tahoma"/>
            <family val="2"/>
          </rPr>
          <t>Escriba el número de la meta, en orden consecutivo</t>
        </r>
      </text>
    </comment>
    <comment ref="E13"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66100535-6C62-4F58-A17C-0BE85EBD4F67}">
      <text>
        <r>
          <rPr>
            <b/>
            <sz val="9"/>
            <color indexed="81"/>
            <rFont val="Tahoma"/>
            <family val="2"/>
          </rPr>
          <t xml:space="preserve">Seleccione la opción que corresponda
</t>
        </r>
      </text>
    </comment>
    <comment ref="G13" authorId="0" shapeId="0" xr:uid="{2A83FE2C-B2C1-4597-A76A-578AAE54FC34}">
      <text>
        <r>
          <rPr>
            <b/>
            <sz val="9"/>
            <color indexed="81"/>
            <rFont val="Tahoma"/>
            <family val="2"/>
          </rPr>
          <t>Indique un nombre corto que refleje lo que pretende medir. 
Ej. Porcentaje de giros acumulados</t>
        </r>
      </text>
    </comment>
    <comment ref="H13"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B30BBDB4-EC1D-4EA1-8538-25A32CED2539}">
      <text>
        <r>
          <rPr>
            <b/>
            <sz val="9"/>
            <color indexed="81"/>
            <rFont val="Tahoma"/>
            <family val="2"/>
          </rPr>
          <t xml:space="preserve">Indique la magnitud programada para el trimestre. </t>
        </r>
      </text>
    </comment>
    <comment ref="M13" authorId="0" shapeId="0" xr:uid="{31373292-3723-487A-8503-BD0B0A79E8B6}">
      <text>
        <r>
          <rPr>
            <b/>
            <sz val="9"/>
            <color indexed="81"/>
            <rFont val="Tahoma"/>
            <family val="2"/>
          </rPr>
          <t xml:space="preserve">Indique la magnitud programada para el trimestre. </t>
        </r>
      </text>
    </comment>
    <comment ref="N13" authorId="0" shapeId="0" xr:uid="{C846E2D7-3065-4128-8C76-51161E0D7C17}">
      <text>
        <r>
          <rPr>
            <b/>
            <sz val="9"/>
            <color indexed="81"/>
            <rFont val="Tahoma"/>
            <family val="2"/>
          </rPr>
          <t xml:space="preserve">Indique la magnitud programada para el trimestre. </t>
        </r>
      </text>
    </comment>
    <comment ref="O13" authorId="0" shapeId="0" xr:uid="{474117DA-14AA-4BAF-B752-1413A5718EC7}">
      <text>
        <r>
          <rPr>
            <b/>
            <sz val="9"/>
            <color indexed="81"/>
            <rFont val="Tahoma"/>
            <family val="2"/>
          </rPr>
          <t xml:space="preserve">Indique la magnitud programada para el trimestre. </t>
        </r>
      </text>
    </comment>
    <comment ref="P13" authorId="0" shapeId="0" xr:uid="{F1D07228-88D0-4309-9D4E-5EB885D7FDC6}">
      <text>
        <r>
          <rPr>
            <b/>
            <sz val="9"/>
            <color indexed="81"/>
            <rFont val="Tahoma"/>
            <family val="2"/>
          </rPr>
          <t>Indique la programación total de la vigencia. 
Debe ser coherente con la meta.</t>
        </r>
      </text>
    </comment>
    <comment ref="Q13" authorId="0" shapeId="0" xr:uid="{FE21DFDB-AFF8-4147-B537-10C1B10248CA}">
      <text>
        <r>
          <rPr>
            <b/>
            <sz val="9"/>
            <color indexed="81"/>
            <rFont val="Tahoma"/>
            <family val="2"/>
          </rPr>
          <t xml:space="preserve">Indique el tipo de indicador: 
- Eficancia 
- Eficiencia 
- Efectividad </t>
        </r>
      </text>
    </comment>
    <comment ref="R13" authorId="0" shapeId="0" xr:uid="{F21E4E22-60F3-48C1-9204-B22990CF58E2}">
      <text>
        <r>
          <rPr>
            <b/>
            <sz val="9"/>
            <color indexed="81"/>
            <rFont val="Tahoma"/>
            <family val="2"/>
          </rPr>
          <t>Indique la evidencia a presentar del cumplimiento de la meta. Se debe redactar de forma concreta y coherente con la meta</t>
        </r>
      </text>
    </comment>
    <comment ref="S13"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29D96EE3-F7F5-47F6-888D-8FBFF7195BF0}">
      <text>
        <r>
          <rPr>
            <b/>
            <sz val="9"/>
            <color indexed="81"/>
            <rFont val="Tahoma"/>
            <family val="2"/>
          </rPr>
          <t>Indique el área y grupo de trabajo (si se tiene), responsable de cumplir o ejecutar la meta</t>
        </r>
      </text>
    </comment>
    <comment ref="U13" authorId="0" shapeId="0" xr:uid="{C4B83560-E5FB-40E9-AF76-B8B77896BADC}">
      <text>
        <r>
          <rPr>
            <b/>
            <sz val="9"/>
            <color indexed="81"/>
            <rFont val="Tahoma"/>
            <family val="2"/>
          </rPr>
          <t>Indique el nombre de la dependencia responsable de reportar trimestralmente la meta a la OAP</t>
        </r>
      </text>
    </comment>
    <comment ref="V13" authorId="0" shapeId="0" xr:uid="{F773CF66-93F3-45C1-8401-3500EA5DFE30}">
      <text>
        <r>
          <rPr>
            <b/>
            <sz val="9"/>
            <color indexed="81"/>
            <rFont val="Tahoma"/>
            <family val="2"/>
          </rPr>
          <t>Indique la magnitud programada</t>
        </r>
      </text>
    </comment>
    <comment ref="W13" authorId="0" shapeId="0" xr:uid="{F5228218-2E22-4357-BBA2-F05EC2E0672D}">
      <text>
        <r>
          <rPr>
            <b/>
            <sz val="9"/>
            <color indexed="81"/>
            <rFont val="Tahoma"/>
            <family val="2"/>
          </rPr>
          <t>Indique la magnitud ejecutada. Corresponde al resultado de medir el indicador de la meta</t>
        </r>
      </text>
    </comment>
    <comment ref="X13"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3"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D0D90FBE-E6E2-4075-87AB-6F323F2D84BC}">
      <text>
        <r>
          <rPr>
            <b/>
            <sz val="9"/>
            <color indexed="81"/>
            <rFont val="Tahoma"/>
            <family val="2"/>
          </rPr>
          <t xml:space="preserve">Indicar el nombre concreto de la evidencia aportada. </t>
        </r>
      </text>
    </comment>
    <comment ref="AA13" authorId="0" shapeId="0" xr:uid="{B6305720-C9BD-47A6-9225-C9206B502FD0}">
      <text>
        <r>
          <rPr>
            <b/>
            <sz val="9"/>
            <color indexed="81"/>
            <rFont val="Tahoma"/>
            <family val="2"/>
          </rPr>
          <t>Indique la magnitud programada</t>
        </r>
      </text>
    </comment>
    <comment ref="AB13" authorId="0" shapeId="0" xr:uid="{49896E7A-471D-4CA3-B6D2-CA055AA84F85}">
      <text>
        <r>
          <rPr>
            <b/>
            <sz val="9"/>
            <color indexed="81"/>
            <rFont val="Tahoma"/>
            <family val="2"/>
          </rPr>
          <t>Indique la magnitud ejecutada. Corresponde al resultado de medir el indicador de la meta</t>
        </r>
      </text>
    </comment>
    <comment ref="AC13"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3"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BF2915B6-D49D-4DC1-86C3-8A2E656FD968}">
      <text>
        <r>
          <rPr>
            <b/>
            <sz val="9"/>
            <color indexed="81"/>
            <rFont val="Tahoma"/>
            <family val="2"/>
          </rPr>
          <t xml:space="preserve">Indicar el nombre concreto de la evidencia aportada. </t>
        </r>
      </text>
    </comment>
    <comment ref="AF13" authorId="0" shapeId="0" xr:uid="{5CCDF014-BF0B-42B7-92F7-6CBF58EA98EF}">
      <text>
        <r>
          <rPr>
            <b/>
            <sz val="9"/>
            <color indexed="81"/>
            <rFont val="Tahoma"/>
            <family val="2"/>
          </rPr>
          <t>Indique la magnitud programada</t>
        </r>
      </text>
    </comment>
    <comment ref="AG13" authorId="0" shapeId="0" xr:uid="{A3FA785E-EDEC-4164-99A5-88C5B890A708}">
      <text>
        <r>
          <rPr>
            <b/>
            <sz val="9"/>
            <color indexed="81"/>
            <rFont val="Tahoma"/>
            <family val="2"/>
          </rPr>
          <t>Indique la magnitud ejecutada. Corresponde al resultado de medir el indicador de la meta</t>
        </r>
      </text>
    </comment>
    <comment ref="AH13"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3"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7F8A95D-778F-4057-9D7F-FC1A1EDBDEC6}">
      <text>
        <r>
          <rPr>
            <b/>
            <sz val="9"/>
            <color indexed="81"/>
            <rFont val="Tahoma"/>
            <family val="2"/>
          </rPr>
          <t xml:space="preserve">Indicar el nombre concreto de la evidencia aportada. </t>
        </r>
      </text>
    </comment>
    <comment ref="AK13" authorId="0" shapeId="0" xr:uid="{1CF6DDD2-D0F7-497B-A878-3984E176C12A}">
      <text>
        <r>
          <rPr>
            <b/>
            <sz val="9"/>
            <color indexed="81"/>
            <rFont val="Tahoma"/>
            <family val="2"/>
          </rPr>
          <t>Indique la magnitud programada</t>
        </r>
      </text>
    </comment>
    <comment ref="AL13" authorId="0" shapeId="0" xr:uid="{978B8E67-E2CF-4EA1-B0E8-C23EE154AD33}">
      <text>
        <r>
          <rPr>
            <b/>
            <sz val="9"/>
            <color indexed="81"/>
            <rFont val="Tahoma"/>
            <family val="2"/>
          </rPr>
          <t>Indique la magnitud ejecutada. Corresponde al resultado de medir el indicador de la meta</t>
        </r>
      </text>
    </comment>
    <comment ref="AM13"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3"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517F2593-F76E-4236-90C8-0209530447DA}">
      <text>
        <r>
          <rPr>
            <b/>
            <sz val="9"/>
            <color indexed="81"/>
            <rFont val="Tahoma"/>
            <family val="2"/>
          </rPr>
          <t xml:space="preserve">Indicar el nombre concreto de la evidencia aportada. </t>
        </r>
      </text>
    </comment>
    <comment ref="AP13" authorId="0" shapeId="0" xr:uid="{A3C321AB-87DC-4E7F-8C8F-8F767BB0A1DF}">
      <text>
        <r>
          <rPr>
            <b/>
            <sz val="9"/>
            <color indexed="81"/>
            <rFont val="Tahoma"/>
            <family val="2"/>
          </rPr>
          <t>Indique la magnitud total programada para la vigencia</t>
        </r>
      </text>
    </comment>
    <comment ref="AQ13" authorId="0" shapeId="0" xr:uid="{FC771540-1D2C-4B21-9686-7D6684444881}">
      <text>
        <r>
          <rPr>
            <b/>
            <sz val="9"/>
            <color indexed="81"/>
            <rFont val="Tahoma"/>
            <family val="2"/>
          </rPr>
          <t xml:space="preserve">Indique la magnitud ejecutada acumulada para la vigencia </t>
        </r>
      </text>
    </comment>
    <comment ref="AR13"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3" authorId="0" shapeId="0" xr:uid="{308CE112-015B-49F8-A4DA-7DB95EB2D67D}">
      <text>
        <r>
          <rPr>
            <b/>
            <sz val="9"/>
            <color indexed="81"/>
            <rFont val="Tahoma"/>
            <family val="2"/>
          </rPr>
          <t>Es la descripción detallada de los avances y logros obtenidos con la ejecución de la meta acumulados para la vigencia</t>
        </r>
      </text>
    </comment>
    <comment ref="E31" authorId="0" shapeId="0" xr:uid="{CD94BD62-55DA-4C1E-96B6-1A5F6A4412D7}">
      <text>
        <r>
          <rPr>
            <b/>
            <sz val="9"/>
            <color indexed="81"/>
            <rFont val="Tahoma"/>
            <family val="2"/>
          </rPr>
          <t>Promedio obtenido para el periodo x 80%</t>
        </r>
      </text>
    </comment>
    <comment ref="E39" authorId="0" shapeId="0" xr:uid="{9871DD7B-59A9-4D33-830E-91A8A028A8A2}">
      <text>
        <r>
          <rPr>
            <b/>
            <sz val="9"/>
            <color indexed="81"/>
            <rFont val="Tahoma"/>
            <family val="2"/>
          </rPr>
          <t>Promedio obtenido en las metas transversales para el periodo x 20%</t>
        </r>
      </text>
    </comment>
    <comment ref="E40"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<sst xmlns="http://schemas.openxmlformats.org/spreadsheetml/2006/main" count="661" uniqueCount="306">
  <si>
    <t>VIGENCIA DE LA PLANEACIÓN 2024</t>
  </si>
  <si>
    <t>CONTROL DE CAMBIOS</t>
  </si>
  <si>
    <t>VERSIÓN</t>
  </si>
  <si>
    <t>FECHA</t>
  </si>
  <si>
    <t>DESCRIPCIÓN DE LA MODIFICACIÓN</t>
  </si>
  <si>
    <t>30 de enero de 2024</t>
  </si>
  <si>
    <t>Publicación del plan de gestión aprobado. Caso HOLA: 14536</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</si>
  <si>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</si>
  <si>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</si>
  <si>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</si>
  <si>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</si>
  <si>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</si>
  <si>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</si>
  <si>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</si>
  <si>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</si>
  <si>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</si>
  <si>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</si>
  <si>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</si>
  <si>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</si>
  <si>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</si>
  <si>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</si>
  <si>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</si>
  <si>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</si>
  <si>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</si>
  <si>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</si>
  <si>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</si>
  <si>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</si>
  <si>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</si>
  <si>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</si>
  <si>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</si>
  <si>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</si>
  <si>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</si>
  <si>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</si>
  <si>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</si>
  <si>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</si>
  <si>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</si>
  <si>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</si>
  <si>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</si>
  <si>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</si>
  <si>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</si>
  <si>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</si>
  <si>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</si>
  <si>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</si>
  <si>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</si>
  <si>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</si>
  <si>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</si>
  <si>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</si>
  <si>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</si>
  <si>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</si>
  <si>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</si>
  <si>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</si>
  <si>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</si>
  <si>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</si>
  <si>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</si>
  <si>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</si>
  <si>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</si>
  <si>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Para este trimestre no se programo esta meta</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</si>
  <si>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</si>
  <si>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</si>
  <si>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</si>
  <si>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</si>
  <si>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</si>
  <si>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</si>
  <si>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</si>
  <si>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</si>
  <si>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BOGDATA y reporte de la DGL</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</si>
  <si>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</si>
  <si>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</si>
  <si>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</si>
  <si>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</si>
  <si>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</si>
  <si>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</si>
  <si>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</si>
  <si>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</si>
  <si>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</si>
  <si>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</si>
  <si>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</si>
  <si>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</si>
  <si>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</si>
  <si>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</si>
  <si>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</si>
  <si>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</si>
  <si>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</si>
  <si>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</si>
  <si>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</si>
  <si>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</si>
  <si>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Matriz en excel</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</si>
  <si>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</si>
  <si>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</si>
  <si>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</si>
  <si>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</si>
  <si>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</si>
  <si>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</si>
  <si>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</si>
  <si>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</si>
  <si>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</si>
  <si>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</si>
  <si>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</si>
  <si>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</si>
  <si>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</si>
  <si>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</si>
  <si>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</si>
  <si>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</si>
  <si>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</si>
  <si>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</si>
  <si>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</si>
  <si>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</si>
  <si>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</si>
  <si>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</si>
  <si>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</si>
  <si>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Para este trimestre  se impulsaron 7.803 expedientes a cargo de las inspecciones de policía sobre pasando la meta programada la cual era de 3712 expedientes</t>
  </si>
  <si>
    <t>Reporte DGP Radicado . 20242200112163_x000D_</t>
  </si>
  <si>
    <t>11</t>
  </si>
  <si>
    <t>Fallos de fondo en primera instancia proferidos</t>
  </si>
  <si>
    <t>Número de Fallos de fondo en primera instancia proferidos</t>
  </si>
  <si>
    <t>Fallos de fondo</t>
  </si>
  <si>
    <t>Reporte de seguimiento de fallos de fondo de actuaciones de policía</t>
  </si>
  <si>
    <t>Para este trimestre  se realizaron 1.506 fallos de fondo en primera instancia proferidos sobre pasando la meta programada la cual era de 1237 fallos</t>
  </si>
  <si>
    <t>12</t>
  </si>
  <si>
    <t>Terminar (archivar) 50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</si>
  <si>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</si>
  <si>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</si>
  <si>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</si>
  <si>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</si>
  <si>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</si>
  <si>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Para este trimestre se terminaron 6 actuaciones administrativas (archivadas) cumpliendo con el 100% de la meta programada</t>
  </si>
  <si>
    <t>13</t>
  </si>
  <si>
    <t>Terminar 21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</si>
  <si>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</si>
  <si>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</si>
  <si>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</si>
  <si>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Para este trimestre se termino 1 actuación Administrativa  hasta la primera instancia quedando por debajo de la meta programada ya que esta era de 3 actuaciones administrativas</t>
  </si>
  <si>
    <t>14</t>
  </si>
  <si>
    <t>Realizar 322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</si>
  <si>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</si>
  <si>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</si>
  <si>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</si>
  <si>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</si>
  <si>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</si>
  <si>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La meta  programada es realizar  52 operativos de espacio publico, para este trimestre se ejecutaron 151 operativos, lo que sobrepaso el porcentaje  programado</t>
  </si>
  <si>
    <t xml:space="preserve">Actas operativos </t>
  </si>
  <si>
    <t>15</t>
  </si>
  <si>
    <t>Realizar 144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</si>
  <si>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</si>
  <si>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</si>
  <si>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</si>
  <si>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La meta  programada es realizar  30 operativos de establecimientos de comercio, para este trimestre se ejecutaron 34 operativos, lo que sobrepaso el porcentaje  programado</t>
  </si>
  <si>
    <t>16</t>
  </si>
  <si>
    <t>Realizar 40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</si>
  <si>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</si>
  <si>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</si>
  <si>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</si>
  <si>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La meta  programada es realizar  6 operativos en cerros orientales para este trimestre se ejecutaron 9 operativos, lo que sobrepaso el porcentaje  programado, lo anterior en virtud al cumplimiento de la accion popular 25000232500020050066203.</t>
  </si>
  <si>
    <t>17</t>
  </si>
  <si>
    <t>Realizar 37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</si>
  <si>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</si>
  <si>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</si>
  <si>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</si>
  <si>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</si>
  <si>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</si>
  <si>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</si>
  <si>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</si>
  <si>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</si>
  <si>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</si>
  <si>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</si>
  <si>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</si>
  <si>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</si>
  <si>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</si>
  <si>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</si>
  <si>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</si>
  <si>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</si>
  <si>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</si>
  <si>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</si>
  <si>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</si>
  <si>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</si>
  <si>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</si>
  <si>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</si>
  <si>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</si>
  <si>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</si>
  <si>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</si>
  <si>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</si>
  <si>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</si>
  <si>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</si>
  <si>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</si>
  <si>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</si>
  <si>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</si>
  <si>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</si>
  <si>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</si>
  <si>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</si>
  <si>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</si>
  <si>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</si>
  <si>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</si>
  <si>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</si>
  <si>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</si>
  <si>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</si>
  <si>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</si>
  <si>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</si>
  <si>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</si>
  <si>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</si>
  <si>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</si>
  <si>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</si>
  <si>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</si>
  <si>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</si>
  <si>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</si>
  <si>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</si>
  <si>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</si>
  <si>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</si>
  <si>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</si>
  <si>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</si>
  <si>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</si>
  <si>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</si>
  <si>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</si>
  <si>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</si>
  <si>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</si>
  <si>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</si>
  <si>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</si>
  <si>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</si>
  <si>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</si>
  <si>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</si>
  <si>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</si>
  <si>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</si>
  <si>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</si>
  <si>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</si>
  <si>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</si>
  <si>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</si>
  <si>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r>
      <rPr>
        <b/>
        <sz val="11"/>
        <color theme="1"/>
        <rFont val="Calibri Light"/>
        <family val="2"/>
      </rPr>
      <t xml:space="preserve">Código Formato: </t>
    </r>
    <r>
      <rPr>
        <sz val="11"/>
        <color theme="1"/>
        <rFont val="Calibri Light"/>
        <family val="2"/>
      </rPr>
      <t xml:space="preserve">PLE-PIN-F018
</t>
    </r>
    <r>
      <rPr>
        <b/>
        <sz val="11"/>
        <color theme="1"/>
        <rFont val="Calibri Light"/>
        <family val="2"/>
      </rPr>
      <t xml:space="preserve">Versión: </t>
    </r>
    <r>
      <rPr>
        <sz val="11"/>
        <color theme="1"/>
        <rFont val="Calibri Light"/>
        <family val="2"/>
      </rPr>
      <t xml:space="preserve">6
</t>
    </r>
    <r>
      <rPr>
        <b/>
        <sz val="11"/>
        <color theme="1"/>
        <rFont val="Calibri Light"/>
        <family val="2"/>
      </rPr>
      <t xml:space="preserve">Vigencia desde: </t>
    </r>
    <r>
      <rPr>
        <sz val="11"/>
        <color theme="1"/>
        <rFont val="Calibri Light"/>
        <family val="2"/>
      </rPr>
      <t xml:space="preserve">23 de enero de 2023
</t>
    </r>
    <r>
      <rPr>
        <b/>
        <sz val="11"/>
        <color theme="1"/>
        <rFont val="Calibri Light"/>
        <family val="2"/>
      </rPr>
      <t xml:space="preserve">Caso HOLA: </t>
    </r>
    <r>
      <rPr>
        <sz val="11"/>
        <color theme="1"/>
        <rFont val="Calibri Light"/>
        <family val="2"/>
      </rPr>
      <t>291736</t>
    </r>
  </si>
  <si>
    <r>
      <t xml:space="preserve">Alcanzar en un </t>
    </r>
    <r>
      <rPr>
        <sz val="11"/>
        <rFont val="Calibri Light"/>
        <family val="2"/>
      </rPr>
      <t>75</t>
    </r>
    <r>
      <rPr>
        <sz val="11"/>
        <color theme="1"/>
        <rFont val="Calibri Light"/>
        <family val="2"/>
      </rPr>
      <t>% el avance de las metas del Plan de Desarrollo Local acumuladas al 30 de septiembre de 2024 (metas entregadas)</t>
    </r>
  </si>
  <si>
    <r>
      <t xml:space="preserve">Realizar </t>
    </r>
    <r>
      <rPr>
        <sz val="11"/>
        <rFont val="Calibri Light"/>
        <family val="2"/>
      </rPr>
      <t>14.850</t>
    </r>
    <r>
      <rPr>
        <sz val="11"/>
        <color theme="1"/>
        <rFont val="Calibri Light"/>
        <family val="2"/>
      </rPr>
      <t xml:space="preserve"> impulsos procesales (avocar, rechazar, enviar al competente y todo lo que derive del desarrollo de la actuación) sobre las actuaciones de policía que se encuentran a cargo de las inspecciones de policía</t>
    </r>
  </si>
  <si>
    <r>
      <t xml:space="preserve">Proferir </t>
    </r>
    <r>
      <rPr>
        <sz val="11"/>
        <rFont val="Calibri Light"/>
        <family val="2"/>
      </rPr>
      <t>4.950</t>
    </r>
    <r>
      <rPr>
        <sz val="11"/>
        <color theme="1"/>
        <rFont val="Calibri Light"/>
        <family val="2"/>
      </rPr>
      <t xml:space="preserve"> fallos de fondo en primera instancia sobre las actuaciones de policía que se encuentran a cargo de las inspecciones de policía</t>
    </r>
  </si>
  <si>
    <t>No programada para el trimestre</t>
  </si>
  <si>
    <t>Para este trimestre no se programo esta meta. 
No se realiza reporte dado que se depende de la información de la matriz unificada a la inversión la cual es publicada por la Secretaria de Planeacion y al corte 11 de abril no se encuentra oficialmente en la pagina.</t>
  </si>
  <si>
    <t>Para el primer  trimestre el valor de giros de obligaciones  por pagar  de la vigencia 2023, fue $ 4.577.210.344, lo que corresponde al  18.48%, sobre pasando la meta de lo programado.</t>
  </si>
  <si>
    <t>Para el primer  trimestre el valor de giros   de obligaciones  por pagar  de la vigencia 2022 y anteriores fue $1.413.409.520, lo que corresponde al 15.69%, sobre pasando la meta de lo programado.</t>
  </si>
  <si>
    <t xml:space="preserve">Para este trimestre se comprometio del presupuesto de inversion directa el valor de  $ 7.494.843.500, correspondiente al 14,79%, quedando por debajo de la meta programada </t>
  </si>
  <si>
    <t>Para el primer  trimestre el valor de giros   de inversion directa  de la vigencia 2024 fue de  $ 1.158.251.993,  lo que corresponde al 2,28%, quedando por debajo de la meta programada.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t>
  </si>
  <si>
    <t>Para este trimestre se registraron  260 contratos por prestacion de servicios, en aplicativo sipse local de los cuales 56 se encuntran en estado de ejecucion.</t>
  </si>
  <si>
    <t>La alcaldía local no tiene acciones de mejora vencidas para el periodo</t>
  </si>
  <si>
    <t xml:space="preserve">Reporte MIMEC
</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</si>
  <si>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</si>
  <si>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</si>
  <si>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</si>
  <si>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Lal alcaldía local logró la atención del 100% de requerimientos ciudadanos asignados a 31 de diciembre de 2023, registrados y tipificados como Derechos de Petición en el aplicativo Bogotá te Escucha y gestor documental ORFEO.</t>
  </si>
  <si>
    <t>El proceso cumplió oportunamente con la atención de 67 requerimientos registrados y tipificados como Derechos de Petición en el aplicativo Bogotá te Escucha y gestor documental ORFEO durante la vigencia 2024.</t>
  </si>
  <si>
    <t>Para este trimestre se realizaron 4 acciones de control u operativos en materia de actividad ambiental quedando por debajo de la meta programada ya que esta era de 6 acciones</t>
  </si>
  <si>
    <t>10 de mayo de 2024</t>
  </si>
  <si>
    <r>
      <rPr>
        <b/>
        <sz val="14"/>
        <rFont val="Calibri Light"/>
        <family val="2"/>
      </rPr>
      <t>FORMULACIÓN Y SEGUIMIENTO PLANES DE GESTIÓN NIVEL LOCAL</t>
    </r>
    <r>
      <rPr>
        <b/>
        <sz val="11"/>
        <color theme="1"/>
        <rFont val="Calibri Light"/>
        <family val="2"/>
      </rPr>
      <t xml:space="preserve">
ALCALDÍA LOCAL DE </t>
    </r>
    <r>
      <rPr>
        <b/>
        <u/>
        <sz val="11"/>
        <color theme="1"/>
        <rFont val="Calibri Light"/>
        <family val="2"/>
      </rPr>
      <t>SANTA FE</t>
    </r>
  </si>
  <si>
    <t xml:space="preserve">Meta no reportada por la Dirección para la Gestión del Desarrollo Local. </t>
  </si>
  <si>
    <t>Para el primer trimestre de la vigencia 2024, el Plan de Gestión de la Alcaldia alcanzó un nivel de desempeño del 85,70% y del 21,37% acumulado para la vigencia. Se corrige el responsable de reporte.</t>
  </si>
  <si>
    <t>30 de julio de 2024</t>
  </si>
  <si>
    <t xml:space="preserve">La calificación se otorga teniendo en cuenta los siguientes parámetros:  
*Inspección ambiental ( ponderación 60%): Obtuvo una calificación del 82% inspección realizada el 28-06-24
*Indicadores agua, energía ( ponderación 20%):  Reporte hasta de la sede principal hasta junio, reporte de la sede inspecciones hasta mayo
* Reporte consumo de papel ( ponderación 10%): Reporte hasta junio del 2024 
*Reporte ciclistas ( ponderación 10%): Reporte hasta junio del 2024 </t>
  </si>
  <si>
    <t xml:space="preserve">La alcaldía local cuenta con 0 acciones de mejora vencidas de las 0 acciones de mejora abiertas, lo que representa una ejecución de la meta del 100%. </t>
  </si>
  <si>
    <t>Reporte de metas locales OAP MIMEC</t>
  </si>
  <si>
    <t>Reporte de metas locales ambientales OAP</t>
  </si>
  <si>
    <t xml:space="preserve">Reporte de metas Oficina asesora de comunicaciones </t>
  </si>
  <si>
    <t xml:space="preserve">la alcaldia local dio respuesta a 189 requeriomeintos de los  202 instaurados </t>
  </si>
  <si>
    <t xml:space="preserve">Radicado No. 20244600214423 de la Oficina de atencion a la ciudadanis </t>
  </si>
  <si>
    <t>Meta no programada</t>
  </si>
  <si>
    <t>Para el segundo trimestre el valor de giros de obligaciones  por pagar  de la vigencia 2023, fue $ 10.011.987.949, lo que corresponde al  58.95%, sobrepasando la meta de lo programado.</t>
  </si>
  <si>
    <t>Para el segundo trimestre el valor de giros de obligaciones  por pagar  de la vigencia 2022 y anteriores fue $837.020.944, lo que corresponde al 25.06%, quedando por debajo de la meta programada.</t>
  </si>
  <si>
    <t xml:space="preserve">Para este trimestre se comprometio del presupuesto de inversion directa el valor de  $25.117.834.503, correspondiente al 64,33%, sobrepasando la meta programada </t>
  </si>
  <si>
    <t>Para el segundo trimestre el valor de giros   de inversion directa  de la vigencia 2024 fue de  $7.544.156.140,  lo que corresponde al 17,17%, quedando por debajo de la meta programada.</t>
  </si>
  <si>
    <t xml:space="preserve">Para este trimestre se publicaron 67 contratos de prestacion de servicios, los cuales se encuentran registrados en aplicativo sipse local,  cumpliendo con la meta al 100% </t>
  </si>
  <si>
    <t>Para este trimestre se registraron  67 contratos por prestacion de servicios, en aplicativo sipse local de los cuales 54 se encuntran en estado de ejecucion,  2 estan pendientes por registro en el aplicativo SIPSE por error en la plataforma y  11 pendientes de inicio de contrato, logrando un 80,6% quedando por debajo del porcentaje programado</t>
  </si>
  <si>
    <t>Se encuentran actualizado en la plataforma SIPSE LOCAL el 100% de los proyectos de inversión que tienen recursos programados para la vigencia.</t>
  </si>
  <si>
    <t>Para este trimestre  se impulsaron 8.313 expedientes a cargo de las inspecciones de policía sobre pasando la meta programada la cual era de 3712 expedientes</t>
  </si>
  <si>
    <t>Para este trimestre  se realizaron 1.608 fallos de fondo en primera instancia proferidos sobre pasando la meta programada la cual era de 1237 fallos</t>
  </si>
  <si>
    <t>Para este trimestre se termino 8 actuaciónes  Administrativas ,  quedando por debajo de la meta programada ya que esta era de 12 actuaciones administrativas. Lo anterior debido a que se encientraban en proceso de notificacion.</t>
  </si>
  <si>
    <t>Para este trimestre se termino 4 actuación Administrativa  hasta la primera instancia quedando por debajo de la meta programada ya que esta era de 6 actuaciones administrativas</t>
  </si>
  <si>
    <t>La meta  programada es realizar  90 operativos de espacio publico, para este trimestre se ejecutaron 169 operativos, lo que sobrepaso el porcentaje  programado</t>
  </si>
  <si>
    <t>La meta  programada es realizar  39 operativos en materia de actividad economica, para este trimestre se ejecutaron 51 operativos, lo que sobrepaso el porcentaje  programado</t>
  </si>
  <si>
    <t>La meta  programada es realizar  12 operativos en cerros orientales para este trimestre se ejecutaron 12 operativos, cumpliendo asi lo programado en un 100%. Lo anterior en virtud al cumplimiento de la accion popular 25000232500020050066203.</t>
  </si>
  <si>
    <t>La meta programada es realizar 12 registros operativos, para este trimestre se ejecutaron 12 operativos cumpliendo asi lo programado en un 100%</t>
  </si>
  <si>
    <t>Reporte de cumplimiento de  de metas de la DGDL</t>
  </si>
  <si>
    <t>La DGDL no realizo reporte</t>
  </si>
  <si>
    <t>Reporte DGP Radicado . 20242200214433.</t>
  </si>
  <si>
    <t>No. de requisitos de la Resolución 1519 de 2020 de MINTIC de publicación de la información en la página web cumplidos</t>
  </si>
  <si>
    <t xml:space="preserve">La alcaldia local realizo la actividad  </t>
  </si>
  <si>
    <t xml:space="preserve">Listado de asistencia y PPT </t>
  </si>
  <si>
    <t xml:space="preserve">Para el segundo  trimestre de la vigencia 2024, el Plan de Gestión de la Alcaldia alcanzó un nivel de desempeño del 78,5% y del 56,44% acumulado para la vigencia. </t>
  </si>
  <si>
    <t>30 de octubre de 2024</t>
  </si>
  <si>
    <t>La meta esta próxima a cumplirse</t>
  </si>
  <si>
    <t>De contratos celebrados (80) en el trimestre, se han reportado en sipse 72</t>
  </si>
  <si>
    <t xml:space="preserve">De acuerdo con la comunicación enviada en el mes de junio via correo electrónico a las alcaldías locales, a los promotores de mejora y a los líderes-as de SIPSE, este indicador se midió verificando por cada proyecto vigente que: 
1. El proyecto esta conciliado (34%)
2. Las metas registradas en POAI estaban registradas y actualizadas en SIPSE (33%)
3. Cada meta POAI del proyecto, tiene asociada y activa al menos una actividad.
Los proyectos a actualizar por el FDL de Santa Fe por cuanto se encuentran desconciliados, son seis: 2136,2117, 2112, 2104 y 2064.  </t>
  </si>
  <si>
    <t>Este indicador solo se medira al final del cuarto trimestre, en atención a que responde al cargue de proyectos de inversión de 2025 en la herramienta SIPSE.</t>
  </si>
  <si>
    <t>Para este trimestre se tenia como meta impulsan 3713 y solo se impulso 2261, se evidencia que no se cumple con la meta programada para el trimestre dado que no se contaba con el suficiente recurso humano para realizar los impulson correspondientes. Sin embargo para el primer y segundo trimestre ya se habia cumplido con la meta anual</t>
  </si>
  <si>
    <t>Para este trimestre se tenia como meta 1238 fallos y solo se profirieron 282 fallos de fondo en primera instancia,  se evidencia que no se cumple con la meta programada para el trimestre dado que no se contaba con el suficiente recurso humano para realizar los fallos  correspondientes.</t>
  </si>
  <si>
    <t>Para este trimestre se tenia como meta archivar 18 actuaciones administraciones activas y solo se archivaron 8, se evidencia que no se cumple con la meta programada para el trimestre dado que no se contaba con el suficiente recurso humano para realizar los archivos  correspondientes.</t>
  </si>
  <si>
    <t xml:space="preserve">Para este trimestre se tenia como meta terminar  6  actuaciones administraciones en primera instancia y se cumplio con las 6, cumpliendo asi con el 100 por ciento de la meta programada </t>
  </si>
  <si>
    <t>La meta  programada es realizar  90 operativos de espacio publico, para este trimestre se ejecutaron 119 operativos, lo que sobrepaso el porcentaje  programado</t>
  </si>
  <si>
    <t>La meta  programada es realizar  39 operativos en materia de actividad economica, para este trimestre se ejecutaron 44 operativos, lo que sobrepaso el porcentaje  programado</t>
  </si>
  <si>
    <t>La meta  programada es realizar  12 operativos en cerros orientales para este trimestre se ejecutaron 10 operativos, no cumpliendo asi lo programado en un 100%. Lo anterior en virtud de que se presento bloqueo de vias en la zona rural del verjon, no permitiendo el desplazamiento de los funcionarios por dicho sector. Sin embargo, para el primer trimestre se tenia programado la realizacion de 6 operativos y desarrollandose 9 operativos logrado superar la meta; por lo tanto, se aclara que estamos dando cumplimiento a la meta programada dentro del Plan de Gestion.</t>
  </si>
  <si>
    <t>En el marco del tercer trimestre se desarrollaron 15 actividades, las cuales se suman aal primer trimestres (6) y segundo trimestre (12), para un total de 31 actividades.</t>
  </si>
  <si>
    <t>Reporte metas DGDL. 
Ejecución presupuestal con corte a 30 septiembre.</t>
  </si>
  <si>
    <t>Reporte metas DGDL. Ejecución presupuestal con corte a 30 septiembre</t>
  </si>
  <si>
    <t xml:space="preserve">Reporte metas DGDL. Cuadro Excel area contratacion </t>
  </si>
  <si>
    <t>Reporte metas DGDL. Reporte MUSI</t>
  </si>
  <si>
    <t xml:space="preserve">Reporte metas DGP. Memorando 20242200312113 de la Direccion de Gestion Policiva </t>
  </si>
  <si>
    <t>Cumplida la meta en el tercer trimestre</t>
  </si>
  <si>
    <t>Reporte Mimec de la OAP</t>
  </si>
  <si>
    <t>Rad. No 20241400319663  Reporte de actualización de la información en la página web de la alcaldía local, de la OAC</t>
  </si>
  <si>
    <t>Reporte OAC</t>
  </si>
  <si>
    <t>Listado de asistencia capacitacion del 16 de septiembre</t>
  </si>
  <si>
    <t xml:space="preserve">Listado de asistencia </t>
  </si>
  <si>
    <t>Reporte de la Oficina de Atencion a la ciudadania radicado No 20244600316223</t>
  </si>
  <si>
    <t xml:space="preserve">No programada para este trimestre </t>
  </si>
  <si>
    <t xml:space="preserve">Para el tercer  trimestre de la vigencia 2024, el Plan de Gestión de la Alcaldia alcanzó un nivel de desempeño del 86,90% y del 72,90% acumulado para la vigencia.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</si>
</sst>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sz val="8"/>
      <name val="Calibri"/>
      <family val="2"/>
      <scheme val="minor"/>
    </font>
    <font>
      <b/>
      <sz val="11"/>
      <color theme="1"/>
      <name val="Calibri Light"/>
      <family val="2"/>
    </font>
    <font>
      <b/>
      <sz val="14"/>
      <name val="Calibri Light"/>
      <family val="2"/>
    </font>
    <font>
      <sz val="11"/>
      <color theme="1"/>
      <name val="Calibri Light"/>
      <family val="2"/>
    </font>
    <font>
      <sz val="11"/>
      <name val="Calibri Light"/>
      <family val="2"/>
    </font>
    <font>
      <sz val="11"/>
      <color rgb="FF000000"/>
      <name val="Calibri Light"/>
      <family val="2"/>
    </font>
    <font>
      <sz val="12"/>
      <color theme="1"/>
      <name val="Calibri Light"/>
      <family val="2"/>
    </font>
    <font>
      <b/>
      <sz val="12"/>
      <color theme="1"/>
      <name val="Calibri Light"/>
      <family val="2"/>
    </font>
    <font>
      <sz val="11"/>
      <color rgb="FF0070C0"/>
      <name val="Calibri Light"/>
      <family val="2"/>
    </font>
    <font>
      <b/>
      <sz val="12"/>
      <color rgb="FF0070C0"/>
      <name val="Calibri Light"/>
      <family val="2"/>
    </font>
    <font>
      <sz val="14"/>
      <color theme="1"/>
      <name val="Calibri Light"/>
      <family val="2"/>
    </font>
    <font>
      <b/>
      <sz val="14"/>
      <color theme="1"/>
      <name val="Calibri Light"/>
      <family val="2"/>
    </font>
    <font>
      <b/>
      <sz val="11"/>
      <name val="Calibri Light"/>
      <family val="2"/>
    </font>
    <font>
      <b/>
      <u/>
      <sz val="11"/>
      <color theme="1"/>
      <name val="Calibri Light"/>
      <family val="2"/>
    </font>
    <font>
      <sz val="11"/>
      <color theme="4"/>
      <name val="Calibri Light"/>
      <family val="2"/>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41" fontId="1" fillId="0" borderId="0" applyFont="0" applyFill="0" applyBorder="0" applyAlignment="0" applyProtection="0"/>
  </cellStyleXfs>
  <cellXfs count="152">
    <xf numFmtId="0" fontId="0" fillId="0" borderId="0" xfId="0"/>
    <xf numFmtId="0" fontId="7" fillId="9" borderId="1" xfId="0" applyFont="1" applyFill="1" applyBorder="1" applyAlignment="1">
      <alignment horizontal="center" vertical="center" wrapText="1"/>
    </xf>
    <xf numFmtId="0" fontId="7" fillId="9" borderId="0" xfId="0" applyFont="1" applyFill="1" applyAlignment="1">
      <alignment wrapText="1"/>
    </xf>
    <xf numFmtId="0" fontId="5" fillId="9" borderId="0" xfId="0" applyFont="1" applyFill="1" applyAlignment="1">
      <alignment vertical="center" wrapText="1"/>
    </xf>
    <xf numFmtId="0" fontId="7" fillId="9" borderId="0" xfId="0" applyFont="1" applyFill="1" applyAlignment="1">
      <alignment vertical="center" wrapText="1"/>
    </xf>
    <xf numFmtId="0" fontId="5" fillId="3" borderId="1" xfId="0" applyFont="1" applyFill="1" applyBorder="1" applyAlignment="1">
      <alignment horizontal="center" vertical="center" wrapText="1"/>
    </xf>
    <xf numFmtId="14" fontId="7" fillId="9"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0" borderId="0" xfId="0" applyFont="1" applyAlignment="1">
      <alignment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0" fontId="7" fillId="0" borderId="1" xfId="0" applyNumberFormat="1" applyFont="1" applyBorder="1" applyAlignment="1">
      <alignment horizontal="justify" vertical="center" wrapText="1"/>
    </xf>
    <xf numFmtId="9"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 fontId="7" fillId="0" borderId="1" xfId="0" applyNumberFormat="1" applyFont="1" applyBorder="1" applyAlignment="1">
      <alignment horizontal="justify" vertical="center" wrapText="1"/>
    </xf>
    <xf numFmtId="0" fontId="7" fillId="0" borderId="0" xfId="0" applyFont="1" applyAlignment="1">
      <alignment horizontal="justify" vertical="center" wrapText="1"/>
    </xf>
    <xf numFmtId="49" fontId="5" fillId="0" borderId="1" xfId="0" applyNumberFormat="1" applyFont="1" applyBorder="1" applyAlignment="1">
      <alignment horizontal="center" vertical="center" wrapText="1"/>
    </xf>
    <xf numFmtId="10" fontId="7" fillId="0" borderId="1" xfId="0" applyNumberFormat="1" applyFont="1" applyBorder="1" applyAlignment="1">
      <alignment horizontal="center" vertical="center" wrapText="1"/>
    </xf>
    <xf numFmtId="0" fontId="9" fillId="0" borderId="1" xfId="0" applyFont="1" applyBorder="1" applyAlignment="1">
      <alignment horizontal="justify" vertical="center" wrapText="1"/>
    </xf>
    <xf numFmtId="9" fontId="7" fillId="0" borderId="1" xfId="0" applyNumberFormat="1" applyFont="1" applyBorder="1" applyAlignment="1">
      <alignment horizontal="justify" vertical="center" wrapText="1"/>
    </xf>
    <xf numFmtId="9" fontId="7" fillId="0" borderId="1" xfId="1" applyFont="1" applyFill="1" applyBorder="1" applyAlignment="1">
      <alignment horizontal="center" vertical="center" wrapText="1"/>
    </xf>
    <xf numFmtId="0" fontId="8" fillId="0" borderId="1" xfId="0" applyFont="1" applyBorder="1" applyAlignment="1">
      <alignment horizontal="justify" vertical="center" wrapText="1"/>
    </xf>
    <xf numFmtId="0" fontId="7" fillId="0" borderId="0" xfId="0" applyFont="1" applyAlignment="1">
      <alignment horizontal="center" vertical="center" wrapText="1"/>
    </xf>
    <xf numFmtId="0" fontId="7" fillId="0" borderId="1" xfId="0" applyFont="1" applyBorder="1" applyAlignment="1">
      <alignment horizontal="left" vertical="center" wrapText="1"/>
    </xf>
    <xf numFmtId="0" fontId="7" fillId="0" borderId="1" xfId="2" applyNumberFormat="1" applyFont="1" applyBorder="1" applyAlignment="1">
      <alignment horizontal="center" vertical="center" wrapText="1"/>
    </xf>
    <xf numFmtId="0" fontId="10" fillId="3" borderId="1" xfId="0" applyFont="1" applyFill="1" applyBorder="1" applyAlignment="1">
      <alignment wrapText="1"/>
    </xf>
    <xf numFmtId="0" fontId="10" fillId="3" borderId="1" xfId="0" applyFont="1" applyFill="1" applyBorder="1" applyAlignment="1">
      <alignment horizontal="center" vertical="center" wrapText="1"/>
    </xf>
    <xf numFmtId="0" fontId="11" fillId="3" borderId="1" xfId="0" applyFont="1" applyFill="1" applyBorder="1"/>
    <xf numFmtId="9" fontId="11" fillId="3" borderId="1" xfId="1" applyFont="1" applyFill="1" applyBorder="1" applyAlignment="1">
      <alignment horizontal="center" vertical="center" wrapText="1"/>
    </xf>
    <xf numFmtId="0" fontId="10" fillId="3" borderId="1" xfId="0" applyFont="1" applyFill="1" applyBorder="1" applyAlignment="1">
      <alignment horizontal="center" wrapText="1"/>
    </xf>
    <xf numFmtId="9" fontId="11" fillId="3" borderId="1" xfId="1" applyFont="1" applyFill="1" applyBorder="1" applyAlignment="1">
      <alignment horizontal="center" wrapText="1"/>
    </xf>
    <xf numFmtId="9" fontId="11" fillId="3" borderId="1" xfId="1" applyFont="1" applyFill="1" applyBorder="1" applyAlignment="1">
      <alignment wrapText="1"/>
    </xf>
    <xf numFmtId="0" fontId="10" fillId="0" borderId="0" xfId="0" applyFont="1" applyAlignment="1">
      <alignment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11" xfId="0" applyFont="1" applyBorder="1" applyAlignment="1">
      <alignment horizontal="center" vertical="center" wrapText="1"/>
    </xf>
    <xf numFmtId="0" fontId="12" fillId="0" borderId="11" xfId="0" applyFont="1" applyBorder="1" applyAlignment="1">
      <alignment horizontal="left" vertical="center" wrapText="1"/>
    </xf>
    <xf numFmtId="9" fontId="12" fillId="0" borderId="11" xfId="0" applyNumberFormat="1" applyFont="1" applyBorder="1" applyAlignment="1">
      <alignment horizontal="left" vertical="center" wrapText="1"/>
    </xf>
    <xf numFmtId="0" fontId="12" fillId="0" borderId="12" xfId="0" applyFont="1" applyBorder="1" applyAlignment="1">
      <alignment horizontal="center" vertical="center" wrapText="1"/>
    </xf>
    <xf numFmtId="9" fontId="12" fillId="0" borderId="12" xfId="1" applyFont="1" applyBorder="1" applyAlignment="1">
      <alignment horizontal="center" vertical="center" wrapText="1"/>
    </xf>
    <xf numFmtId="9" fontId="12" fillId="0" borderId="1" xfId="1" applyFont="1" applyBorder="1" applyAlignment="1">
      <alignment horizontal="center" vertical="center" wrapText="1"/>
    </xf>
    <xf numFmtId="0" fontId="12" fillId="0" borderId="1" xfId="0" applyFont="1" applyBorder="1" applyAlignment="1">
      <alignment horizontal="left" vertical="center" wrapText="1"/>
    </xf>
    <xf numFmtId="0" fontId="12" fillId="0" borderId="8" xfId="0" applyFont="1" applyBorder="1" applyAlignment="1">
      <alignment horizontal="left" vertical="center" wrapText="1"/>
    </xf>
    <xf numFmtId="1" fontId="12" fillId="0" borderId="1" xfId="0" applyNumberFormat="1" applyFont="1" applyBorder="1" applyAlignment="1">
      <alignment horizontal="center" vertical="center" wrapText="1"/>
    </xf>
    <xf numFmtId="9" fontId="12" fillId="0" borderId="1" xfId="1" applyFont="1" applyBorder="1" applyAlignment="1">
      <alignment horizontal="justify" vertical="center" wrapText="1"/>
    </xf>
    <xf numFmtId="164" fontId="12" fillId="0" borderId="1" xfId="1" applyNumberFormat="1" applyFont="1" applyBorder="1" applyAlignment="1">
      <alignment horizontal="justify" vertical="center" wrapText="1"/>
    </xf>
    <xf numFmtId="10" fontId="12" fillId="0" borderId="1" xfId="1" applyNumberFormat="1" applyFont="1" applyBorder="1" applyAlignment="1">
      <alignment horizontal="center" vertical="center" wrapText="1"/>
    </xf>
    <xf numFmtId="1" fontId="12" fillId="0" borderId="1" xfId="0" applyNumberFormat="1" applyFont="1" applyBorder="1" applyAlignment="1">
      <alignment horizontal="justify" vertical="center" wrapText="1"/>
    </xf>
    <xf numFmtId="164" fontId="12" fillId="0" borderId="1" xfId="0" applyNumberFormat="1" applyFont="1" applyBorder="1" applyAlignment="1">
      <alignment horizontal="justify" vertical="center" wrapText="1"/>
    </xf>
    <xf numFmtId="0" fontId="12" fillId="0" borderId="0" xfId="0" applyFont="1" applyAlignment="1">
      <alignment horizontal="justify" vertical="center" wrapText="1"/>
    </xf>
    <xf numFmtId="9" fontId="12" fillId="0" borderId="12" xfId="1" applyFont="1" applyFill="1" applyBorder="1" applyAlignment="1">
      <alignment horizontal="center" vertical="center" wrapText="1"/>
    </xf>
    <xf numFmtId="9" fontId="12" fillId="0" borderId="1" xfId="1" applyFont="1" applyFill="1" applyBorder="1" applyAlignment="1">
      <alignment horizontal="center" vertical="center" wrapText="1"/>
    </xf>
    <xf numFmtId="164" fontId="12" fillId="0" borderId="1" xfId="1" applyNumberFormat="1" applyFont="1" applyBorder="1" applyAlignment="1">
      <alignment horizontal="center" vertical="center" wrapText="1"/>
    </xf>
    <xf numFmtId="9" fontId="12" fillId="0" borderId="1" xfId="0" applyNumberFormat="1" applyFont="1" applyBorder="1" applyAlignment="1">
      <alignment horizontal="center" vertical="center" wrapText="1"/>
    </xf>
    <xf numFmtId="9" fontId="12" fillId="0" borderId="1" xfId="0" applyNumberFormat="1" applyFont="1" applyBorder="1" applyAlignment="1">
      <alignment horizontal="justify" vertical="center" wrapText="1"/>
    </xf>
    <xf numFmtId="9" fontId="12" fillId="9" borderId="1" xfId="1" applyFont="1" applyFill="1" applyBorder="1" applyAlignment="1">
      <alignment horizontal="justify" vertical="center" wrapText="1"/>
    </xf>
    <xf numFmtId="0" fontId="12" fillId="9" borderId="1" xfId="0" applyFont="1" applyFill="1" applyBorder="1" applyAlignment="1">
      <alignment horizontal="center" vertical="center" wrapText="1"/>
    </xf>
    <xf numFmtId="1" fontId="12" fillId="9" borderId="1" xfId="1" applyNumberFormat="1" applyFont="1" applyFill="1" applyBorder="1" applyAlignment="1">
      <alignment horizontal="center" vertical="center" wrapText="1"/>
    </xf>
    <xf numFmtId="1" fontId="12" fillId="0" borderId="1" xfId="0" applyNumberFormat="1" applyFont="1" applyBorder="1" applyAlignment="1">
      <alignment horizontal="left" vertical="center" wrapText="1"/>
    </xf>
    <xf numFmtId="1" fontId="12" fillId="0" borderId="1" xfId="1" applyNumberFormat="1" applyFont="1" applyBorder="1" applyAlignment="1">
      <alignment horizontal="justify" vertical="center" wrapText="1"/>
    </xf>
    <xf numFmtId="10" fontId="12" fillId="0" borderId="1" xfId="1" applyNumberFormat="1" applyFont="1" applyBorder="1" applyAlignment="1">
      <alignment horizontal="justify" vertical="center" wrapText="1"/>
    </xf>
    <xf numFmtId="0" fontId="13" fillId="3" borderId="1" xfId="0" applyFont="1" applyFill="1" applyBorder="1" applyAlignment="1">
      <alignment wrapText="1"/>
    </xf>
    <xf numFmtId="0" fontId="13" fillId="3" borderId="1" xfId="0" applyFont="1" applyFill="1" applyBorder="1" applyAlignment="1">
      <alignment vertical="center" wrapText="1"/>
    </xf>
    <xf numFmtId="9" fontId="13" fillId="3" borderId="1" xfId="0" applyNumberFormat="1" applyFont="1" applyFill="1" applyBorder="1" applyAlignment="1">
      <alignment vertical="center" wrapText="1"/>
    </xf>
    <xf numFmtId="9" fontId="13" fillId="3" borderId="1" xfId="0" applyNumberFormat="1" applyFont="1" applyFill="1" applyBorder="1" applyAlignment="1">
      <alignment wrapText="1"/>
    </xf>
    <xf numFmtId="0" fontId="11" fillId="3" borderId="1" xfId="0" applyFont="1" applyFill="1" applyBorder="1" applyAlignment="1">
      <alignment wrapText="1"/>
    </xf>
    <xf numFmtId="0" fontId="14" fillId="2" borderId="1" xfId="0" applyFont="1" applyFill="1" applyBorder="1" applyAlignment="1">
      <alignment wrapText="1"/>
    </xf>
    <xf numFmtId="0" fontId="15" fillId="2" borderId="1" xfId="0" applyFont="1" applyFill="1" applyBorder="1" applyAlignment="1">
      <alignment wrapText="1"/>
    </xf>
    <xf numFmtId="0" fontId="14" fillId="2" borderId="1" xfId="0" applyFont="1" applyFill="1" applyBorder="1" applyAlignment="1">
      <alignment vertical="center" wrapText="1"/>
    </xf>
    <xf numFmtId="9" fontId="14" fillId="2" borderId="1" xfId="1" applyFont="1" applyFill="1" applyBorder="1" applyAlignment="1">
      <alignment vertical="center" wrapText="1"/>
    </xf>
    <xf numFmtId="9" fontId="14" fillId="2" borderId="1" xfId="1" applyFont="1" applyFill="1" applyBorder="1" applyAlignment="1">
      <alignment wrapText="1"/>
    </xf>
    <xf numFmtId="9" fontId="15" fillId="2" borderId="1" xfId="0" applyNumberFormat="1" applyFont="1" applyFill="1" applyBorder="1" applyAlignment="1">
      <alignment wrapText="1"/>
    </xf>
    <xf numFmtId="0" fontId="14" fillId="0" borderId="0" xfId="0" applyFont="1" applyAlignment="1">
      <alignment wrapText="1"/>
    </xf>
    <xf numFmtId="0" fontId="7" fillId="0" borderId="0" xfId="0" applyFont="1" applyAlignment="1">
      <alignment vertical="center" wrapText="1"/>
    </xf>
    <xf numFmtId="49" fontId="16" fillId="0" borderId="1" xfId="0" applyNumberFormat="1" applyFont="1" applyBorder="1" applyAlignment="1">
      <alignment horizontal="center" vertical="center" wrapText="1"/>
    </xf>
    <xf numFmtId="9" fontId="7" fillId="0" borderId="1" xfId="1" applyFont="1" applyBorder="1" applyAlignment="1">
      <alignment horizontal="center" vertical="center" wrapText="1"/>
    </xf>
    <xf numFmtId="9" fontId="7" fillId="9" borderId="0" xfId="1" applyFont="1" applyFill="1" applyAlignment="1">
      <alignment wrapText="1"/>
    </xf>
    <xf numFmtId="9" fontId="7" fillId="9" borderId="0" xfId="1" applyFont="1" applyFill="1" applyAlignment="1">
      <alignment vertical="center" wrapText="1"/>
    </xf>
    <xf numFmtId="9" fontId="5" fillId="4" borderId="1" xfId="1" applyFont="1" applyFill="1" applyBorder="1" applyAlignment="1">
      <alignment horizontal="center" vertical="center" wrapText="1"/>
    </xf>
    <xf numFmtId="9" fontId="7" fillId="0" borderId="0" xfId="1" applyFont="1" applyAlignment="1">
      <alignment wrapText="1"/>
    </xf>
    <xf numFmtId="10" fontId="5" fillId="8" borderId="1" xfId="1" applyNumberFormat="1" applyFont="1" applyFill="1" applyBorder="1" applyAlignment="1">
      <alignment horizontal="center" vertical="center" wrapText="1"/>
    </xf>
    <xf numFmtId="0" fontId="7" fillId="9" borderId="0" xfId="0" applyFont="1" applyFill="1" applyAlignment="1">
      <alignment horizontal="center" wrapText="1"/>
    </xf>
    <xf numFmtId="10" fontId="7" fillId="9" borderId="0" xfId="1" applyNumberFormat="1" applyFont="1" applyFill="1" applyAlignment="1">
      <alignment horizontal="center" wrapText="1"/>
    </xf>
    <xf numFmtId="0" fontId="7" fillId="9" borderId="0" xfId="0" applyFont="1" applyFill="1" applyAlignment="1">
      <alignment horizontal="center" vertical="center" wrapText="1"/>
    </xf>
    <xf numFmtId="10" fontId="7" fillId="9" borderId="0" xfId="1" applyNumberFormat="1" applyFont="1" applyFill="1" applyAlignment="1">
      <alignment horizontal="center" vertical="center" wrapText="1"/>
    </xf>
    <xf numFmtId="10" fontId="7" fillId="0" borderId="1" xfId="1" applyNumberFormat="1" applyFont="1" applyBorder="1" applyAlignment="1">
      <alignment horizontal="center" vertical="center" wrapText="1"/>
    </xf>
    <xf numFmtId="10" fontId="11" fillId="3" borderId="1" xfId="1" applyNumberFormat="1" applyFont="1" applyFill="1" applyBorder="1" applyAlignment="1">
      <alignment horizontal="center" wrapText="1"/>
    </xf>
    <xf numFmtId="164" fontId="12" fillId="0" borderId="1" xfId="0" applyNumberFormat="1" applyFont="1" applyBorder="1" applyAlignment="1">
      <alignment horizontal="center" vertical="center" wrapText="1"/>
    </xf>
    <xf numFmtId="1" fontId="12" fillId="0" borderId="1" xfId="1" applyNumberFormat="1" applyFont="1" applyBorder="1" applyAlignment="1">
      <alignment horizontal="center" vertical="center" wrapText="1"/>
    </xf>
    <xf numFmtId="164" fontId="12" fillId="9" borderId="1" xfId="0" applyNumberFormat="1" applyFont="1" applyFill="1" applyBorder="1" applyAlignment="1">
      <alignment horizontal="center" vertical="center" wrapText="1"/>
    </xf>
    <xf numFmtId="9" fontId="13" fillId="3" borderId="1" xfId="0" applyNumberFormat="1" applyFont="1" applyFill="1" applyBorder="1" applyAlignment="1">
      <alignment horizontal="center" wrapText="1"/>
    </xf>
    <xf numFmtId="9" fontId="14" fillId="2" borderId="1" xfId="1" applyFont="1" applyFill="1" applyBorder="1" applyAlignment="1">
      <alignment horizontal="center" wrapText="1"/>
    </xf>
    <xf numFmtId="10" fontId="15" fillId="2" borderId="1" xfId="1" applyNumberFormat="1" applyFont="1" applyFill="1" applyBorder="1" applyAlignment="1">
      <alignment horizontal="center" wrapText="1"/>
    </xf>
    <xf numFmtId="0" fontId="7" fillId="0" borderId="0" xfId="0" applyFont="1" applyAlignment="1">
      <alignment horizontal="center" wrapText="1"/>
    </xf>
    <xf numFmtId="10" fontId="7" fillId="0" borderId="0" xfId="1" applyNumberFormat="1" applyFont="1" applyAlignment="1">
      <alignment horizontal="center" wrapText="1"/>
    </xf>
    <xf numFmtId="9" fontId="7" fillId="0" borderId="1" xfId="1" applyFont="1" applyBorder="1" applyAlignment="1">
      <alignment horizontal="justify" vertical="center" wrapText="1"/>
    </xf>
    <xf numFmtId="10" fontId="7" fillId="0" borderId="1" xfId="1" applyNumberFormat="1" applyFont="1" applyBorder="1" applyAlignment="1">
      <alignment horizontal="justify" vertical="center" wrapText="1"/>
    </xf>
    <xf numFmtId="164" fontId="7" fillId="0" borderId="1" xfId="1" applyNumberFormat="1" applyFont="1" applyBorder="1" applyAlignment="1">
      <alignment horizontal="justify" vertical="center" wrapText="1"/>
    </xf>
    <xf numFmtId="0" fontId="18" fillId="0" borderId="1" xfId="0" applyFont="1" applyBorder="1" applyAlignment="1">
      <alignment horizontal="justify" vertical="center" wrapText="1"/>
    </xf>
    <xf numFmtId="0" fontId="12" fillId="9" borderId="1" xfId="0" applyFont="1" applyFill="1" applyBorder="1" applyAlignment="1">
      <alignment horizontal="justify" vertical="center" wrapText="1"/>
    </xf>
    <xf numFmtId="0" fontId="18" fillId="9" borderId="1" xfId="0" applyFont="1" applyFill="1" applyBorder="1" applyAlignment="1">
      <alignment horizontal="justify" vertical="center" wrapText="1"/>
    </xf>
    <xf numFmtId="10" fontId="11" fillId="3" borderId="1" xfId="1" applyNumberFormat="1" applyFont="1" applyFill="1" applyBorder="1" applyAlignment="1">
      <alignment wrapText="1"/>
    </xf>
    <xf numFmtId="164" fontId="7" fillId="0" borderId="1" xfId="0" applyNumberFormat="1" applyFont="1" applyBorder="1" applyAlignment="1">
      <alignment horizontal="center" vertical="center" wrapText="1"/>
    </xf>
    <xf numFmtId="164" fontId="15" fillId="2" borderId="1" xfId="0" applyNumberFormat="1" applyFont="1" applyFill="1" applyBorder="1" applyAlignment="1">
      <alignment wrapText="1"/>
    </xf>
    <xf numFmtId="1" fontId="7" fillId="0" borderId="1" xfId="1" applyNumberFormat="1" applyFont="1" applyBorder="1" applyAlignment="1">
      <alignment horizontal="justify" vertical="center" wrapText="1"/>
    </xf>
    <xf numFmtId="10" fontId="15" fillId="2" borderId="1" xfId="0" applyNumberFormat="1" applyFont="1" applyFill="1" applyBorder="1" applyAlignment="1">
      <alignment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7" fillId="9" borderId="1" xfId="0" applyFont="1" applyFill="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137061</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40"/>
  <sheetViews>
    <sheetView tabSelected="1" zoomScale="80" zoomScaleNormal="80" workbookViewId="0">
      <selection activeCell="H9" sqref="H9:K9"/>
    </sheetView>
  </sheetViews>
  <sheetFormatPr baseColWidth="10" defaultColWidth="10.85546875" defaultRowHeight="15" x14ac:dyDescent="0.25"/>
  <cols>
    <col min="1" max="1" width="4.140625" style="8" customWidth="1"/>
    <col min="2" max="2" width="28" style="8" customWidth="1"/>
    <col min="3" max="3" width="13.85546875" style="8" customWidth="1"/>
    <col min="4" max="4" width="8.140625" style="8" customWidth="1"/>
    <col min="5" max="5" width="44.28515625" style="8" bestFit="1" customWidth="1"/>
    <col min="6" max="6" width="10.85546875" style="8" customWidth="1"/>
    <col min="7" max="7" width="24.42578125" style="8" customWidth="1"/>
    <col min="8" max="8" width="23.5703125" style="8" customWidth="1"/>
    <col min="9" max="9" width="10" style="8" customWidth="1"/>
    <col min="10" max="10" width="15.42578125" style="78" customWidth="1"/>
    <col min="11" max="11" width="14.140625" style="78" customWidth="1"/>
    <col min="12" max="15" width="7.28515625" style="78" customWidth="1"/>
    <col min="16" max="16" width="22.5703125" style="78" customWidth="1"/>
    <col min="17" max="17" width="17.85546875" style="8" customWidth="1"/>
    <col min="18" max="18" width="19.7109375" style="8" customWidth="1"/>
    <col min="19" max="19" width="21.7109375" style="8" customWidth="1"/>
    <col min="20" max="21" width="25.42578125" style="8" customWidth="1"/>
    <col min="22" max="22" width="19.28515625" style="8" hidden="1" customWidth="1"/>
    <col min="23" max="23" width="16.5703125" style="8" hidden="1" customWidth="1"/>
    <col min="24" max="24" width="19.85546875" style="84" hidden="1" customWidth="1"/>
    <col min="25" max="25" width="40.28515625" style="8" hidden="1" customWidth="1"/>
    <col min="26" max="29" width="16.5703125" style="8" hidden="1" customWidth="1"/>
    <col min="30" max="30" width="33.42578125" style="8" hidden="1" customWidth="1"/>
    <col min="31" max="31" width="16.5703125" style="8" hidden="1" customWidth="1"/>
    <col min="32" max="34" width="16.5703125" style="8" customWidth="1"/>
    <col min="35" max="35" width="43.7109375" style="8" customWidth="1"/>
    <col min="36" max="36" width="16.5703125" style="8" customWidth="1"/>
    <col min="37" max="38" width="22" style="8" hidden="1" customWidth="1"/>
    <col min="39" max="39" width="16.5703125" style="8" hidden="1" customWidth="1"/>
    <col min="40" max="40" width="34.85546875" style="8" hidden="1" customWidth="1"/>
    <col min="41" max="41" width="16.5703125" style="8" hidden="1" customWidth="1"/>
    <col min="42" max="43" width="16.5703125" style="98" customWidth="1"/>
    <col min="44" max="44" width="21.5703125" style="99" customWidth="1"/>
    <col min="45" max="45" width="39.42578125" style="8" customWidth="1"/>
    <col min="46" max="16384" width="10.85546875" style="8"/>
  </cols>
  <sheetData>
    <row r="1" spans="1:45" s="2" customFormat="1" ht="70.5" customHeight="1" x14ac:dyDescent="0.25">
      <c r="A1" s="142" t="s">
        <v>245</v>
      </c>
      <c r="B1" s="143"/>
      <c r="C1" s="143"/>
      <c r="D1" s="143"/>
      <c r="E1" s="143"/>
      <c r="F1" s="143"/>
      <c r="G1" s="143"/>
      <c r="H1" s="143"/>
      <c r="I1" s="143"/>
      <c r="J1" s="143"/>
      <c r="K1" s="143"/>
      <c r="L1" s="144" t="s">
        <v>225</v>
      </c>
      <c r="M1" s="144"/>
      <c r="N1" s="144"/>
      <c r="O1" s="144"/>
      <c r="P1" s="144"/>
      <c r="X1" s="81"/>
      <c r="AP1" s="86"/>
      <c r="AQ1" s="86"/>
      <c r="AR1" s="87"/>
    </row>
    <row r="2" spans="1:45" s="4" customFormat="1" ht="23.45" customHeight="1" x14ac:dyDescent="0.25">
      <c r="A2" s="146" t="s">
        <v>0</v>
      </c>
      <c r="B2" s="147"/>
      <c r="C2" s="147"/>
      <c r="D2" s="147"/>
      <c r="E2" s="147"/>
      <c r="F2" s="147"/>
      <c r="G2" s="147"/>
      <c r="H2" s="147"/>
      <c r="I2" s="147"/>
      <c r="J2" s="147"/>
      <c r="K2" s="147"/>
      <c r="L2" s="3"/>
      <c r="M2" s="3"/>
      <c r="N2" s="3"/>
      <c r="O2" s="3"/>
      <c r="P2" s="3"/>
      <c r="X2" s="82"/>
      <c r="AP2" s="88"/>
      <c r="AQ2" s="88"/>
      <c r="AR2" s="89"/>
    </row>
    <row r="3" spans="1:45" s="2" customFormat="1" x14ac:dyDescent="0.25">
      <c r="J3" s="4"/>
      <c r="K3" s="4"/>
      <c r="L3" s="4"/>
      <c r="M3" s="4"/>
      <c r="N3" s="4"/>
      <c r="O3" s="4"/>
      <c r="P3" s="4"/>
      <c r="X3" s="81"/>
      <c r="AP3" s="86"/>
      <c r="AQ3" s="86"/>
      <c r="AR3" s="87"/>
    </row>
    <row r="4" spans="1:45" s="2" customFormat="1" ht="29.1" customHeight="1" x14ac:dyDescent="0.25">
      <c r="F4" s="148" t="s">
        <v>1</v>
      </c>
      <c r="G4" s="149"/>
      <c r="H4" s="149"/>
      <c r="I4" s="149"/>
      <c r="J4" s="149"/>
      <c r="K4" s="150"/>
      <c r="L4" s="4"/>
      <c r="M4" s="4"/>
      <c r="N4" s="4"/>
      <c r="O4" s="4"/>
      <c r="P4" s="4"/>
      <c r="X4" s="81"/>
      <c r="AP4" s="86"/>
      <c r="AQ4" s="86"/>
      <c r="AR4" s="87"/>
    </row>
    <row r="5" spans="1:45" s="2" customFormat="1" ht="15" customHeight="1" x14ac:dyDescent="0.25">
      <c r="F5" s="5" t="s">
        <v>2</v>
      </c>
      <c r="G5" s="5" t="s">
        <v>3</v>
      </c>
      <c r="H5" s="148" t="s">
        <v>4</v>
      </c>
      <c r="I5" s="149"/>
      <c r="J5" s="149"/>
      <c r="K5" s="150"/>
      <c r="L5" s="4"/>
      <c r="M5" s="4"/>
      <c r="N5" s="4"/>
      <c r="O5" s="4"/>
      <c r="P5" s="4"/>
      <c r="X5" s="81"/>
      <c r="AP5" s="86"/>
      <c r="AQ5" s="86"/>
      <c r="AR5" s="87"/>
    </row>
    <row r="6" spans="1:45" s="2" customFormat="1" x14ac:dyDescent="0.25">
      <c r="F6" s="1">
        <v>1</v>
      </c>
      <c r="G6" s="6" t="s">
        <v>5</v>
      </c>
      <c r="H6" s="151" t="s">
        <v>6</v>
      </c>
      <c r="I6" s="151"/>
      <c r="J6" s="151"/>
      <c r="K6" s="151"/>
      <c r="L6" s="4"/>
      <c r="M6" s="4"/>
      <c r="N6" s="4"/>
      <c r="O6" s="4"/>
      <c r="P6" s="4"/>
      <c r="X6" s="81"/>
      <c r="AP6" s="86"/>
      <c r="AQ6" s="86"/>
      <c r="AR6" s="87"/>
    </row>
    <row r="7" spans="1:45" s="2" customFormat="1" ht="66" customHeight="1" x14ac:dyDescent="0.25">
      <c r="F7" s="1">
        <v>2</v>
      </c>
      <c r="G7" s="1" t="s">
        <v>244</v>
      </c>
      <c r="H7" s="151" t="s">
        <v>247</v>
      </c>
      <c r="I7" s="151"/>
      <c r="J7" s="151"/>
      <c r="K7" s="151"/>
      <c r="L7" s="4"/>
      <c r="M7" s="4"/>
      <c r="N7" s="4"/>
      <c r="O7" s="4"/>
      <c r="P7" s="4"/>
      <c r="X7" s="81"/>
      <c r="AP7" s="86"/>
      <c r="AQ7" s="86"/>
      <c r="AR7" s="87"/>
    </row>
    <row r="8" spans="1:45" s="2" customFormat="1" ht="35.25" customHeight="1" x14ac:dyDescent="0.25">
      <c r="F8" s="1">
        <v>3</v>
      </c>
      <c r="G8" s="1" t="s">
        <v>248</v>
      </c>
      <c r="H8" s="151" t="s">
        <v>278</v>
      </c>
      <c r="I8" s="151"/>
      <c r="J8" s="151"/>
      <c r="K8" s="151"/>
      <c r="L8" s="4"/>
      <c r="M8" s="4"/>
      <c r="N8" s="4"/>
      <c r="O8" s="4"/>
      <c r="P8" s="4"/>
      <c r="X8" s="81"/>
      <c r="AP8" s="86"/>
      <c r="AQ8" s="86"/>
      <c r="AR8" s="87"/>
    </row>
    <row r="9" spans="1:45" s="2" customFormat="1" ht="35.25" customHeight="1" x14ac:dyDescent="0.25">
      <c r="F9" s="1">
        <v>4</v>
      </c>
      <c r="G9" s="1" t="s">
        <v>279</v>
      </c>
      <c r="H9" s="143" t="s">
        <v>305</v>
      </c>
      <c r="I9" s="143"/>
      <c r="J9" s="143"/>
      <c r="K9" s="143"/>
      <c r="L9" s="4"/>
      <c r="M9" s="4"/>
      <c r="N9" s="4"/>
      <c r="O9" s="4"/>
      <c r="P9" s="4"/>
      <c r="X9" s="81"/>
      <c r="AP9" s="86"/>
      <c r="AQ9" s="86"/>
      <c r="AR9" s="87"/>
    </row>
    <row r="10" spans="1:45" s="2" customFormat="1" x14ac:dyDescent="0.25">
      <c r="J10" s="4"/>
      <c r="K10" s="4"/>
      <c r="L10" s="4"/>
      <c r="M10" s="4"/>
      <c r="N10" s="4"/>
      <c r="O10" s="4"/>
      <c r="P10" s="4"/>
      <c r="X10" s="81"/>
      <c r="AP10" s="86"/>
      <c r="AQ10" s="86"/>
      <c r="AR10" s="87"/>
    </row>
    <row r="11" spans="1:45" ht="14.45" customHeight="1" x14ac:dyDescent="0.25">
      <c r="A11" s="141" t="s">
        <v>7</v>
      </c>
      <c r="B11" s="141"/>
      <c r="C11" s="141" t="s">
        <v>8</v>
      </c>
      <c r="D11" s="141" t="s">
        <v>9</v>
      </c>
      <c r="E11" s="141"/>
      <c r="F11" s="141"/>
      <c r="G11" s="145" t="s">
        <v>10</v>
      </c>
      <c r="H11" s="145"/>
      <c r="I11" s="145"/>
      <c r="J11" s="145"/>
      <c r="K11" s="145"/>
      <c r="L11" s="145"/>
      <c r="M11" s="145"/>
      <c r="N11" s="145"/>
      <c r="O11" s="145"/>
      <c r="P11" s="145"/>
      <c r="Q11" s="145"/>
      <c r="R11" s="141" t="s">
        <v>11</v>
      </c>
      <c r="S11" s="141"/>
      <c r="T11" s="141"/>
      <c r="U11" s="141"/>
      <c r="V11" s="111" t="s">
        <v>12</v>
      </c>
      <c r="W11" s="112"/>
      <c r="X11" s="112"/>
      <c r="Y11" s="112"/>
      <c r="Z11" s="113"/>
      <c r="AA11" s="117" t="s">
        <v>13</v>
      </c>
      <c r="AB11" s="118"/>
      <c r="AC11" s="118"/>
      <c r="AD11" s="118"/>
      <c r="AE11" s="119"/>
      <c r="AF11" s="123" t="s">
        <v>14</v>
      </c>
      <c r="AG11" s="124"/>
      <c r="AH11" s="124"/>
      <c r="AI11" s="124"/>
      <c r="AJ11" s="125"/>
      <c r="AK11" s="129" t="s">
        <v>15</v>
      </c>
      <c r="AL11" s="130"/>
      <c r="AM11" s="130"/>
      <c r="AN11" s="130"/>
      <c r="AO11" s="131"/>
      <c r="AP11" s="135" t="s">
        <v>16</v>
      </c>
      <c r="AQ11" s="136"/>
      <c r="AR11" s="136"/>
      <c r="AS11" s="137"/>
    </row>
    <row r="12" spans="1:45" ht="14.45" customHeight="1" x14ac:dyDescent="0.25">
      <c r="A12" s="141"/>
      <c r="B12" s="141"/>
      <c r="C12" s="141"/>
      <c r="D12" s="141"/>
      <c r="E12" s="141"/>
      <c r="F12" s="141"/>
      <c r="G12" s="145"/>
      <c r="H12" s="145"/>
      <c r="I12" s="145"/>
      <c r="J12" s="145"/>
      <c r="K12" s="145"/>
      <c r="L12" s="145"/>
      <c r="M12" s="145"/>
      <c r="N12" s="145"/>
      <c r="O12" s="145"/>
      <c r="P12" s="145"/>
      <c r="Q12" s="145"/>
      <c r="R12" s="141"/>
      <c r="S12" s="141"/>
      <c r="T12" s="141"/>
      <c r="U12" s="141"/>
      <c r="V12" s="114"/>
      <c r="W12" s="115"/>
      <c r="X12" s="115"/>
      <c r="Y12" s="115"/>
      <c r="Z12" s="116"/>
      <c r="AA12" s="120"/>
      <c r="AB12" s="121"/>
      <c r="AC12" s="121"/>
      <c r="AD12" s="121"/>
      <c r="AE12" s="122"/>
      <c r="AF12" s="126"/>
      <c r="AG12" s="127"/>
      <c r="AH12" s="127"/>
      <c r="AI12" s="127"/>
      <c r="AJ12" s="128"/>
      <c r="AK12" s="132"/>
      <c r="AL12" s="133"/>
      <c r="AM12" s="133"/>
      <c r="AN12" s="133"/>
      <c r="AO12" s="134"/>
      <c r="AP12" s="138"/>
      <c r="AQ12" s="139"/>
      <c r="AR12" s="139"/>
      <c r="AS12" s="140"/>
    </row>
    <row r="13" spans="1:45" ht="45" x14ac:dyDescent="0.25">
      <c r="A13" s="5" t="s">
        <v>17</v>
      </c>
      <c r="B13" s="5" t="s">
        <v>18</v>
      </c>
      <c r="C13" s="141"/>
      <c r="D13" s="5" t="s">
        <v>19</v>
      </c>
      <c r="E13" s="5" t="s">
        <v>20</v>
      </c>
      <c r="F13" s="5" t="s">
        <v>21</v>
      </c>
      <c r="G13" s="7" t="s">
        <v>22</v>
      </c>
      <c r="H13" s="7" t="s">
        <v>23</v>
      </c>
      <c r="I13" s="7" t="s">
        <v>24</v>
      </c>
      <c r="J13" s="7" t="s">
        <v>25</v>
      </c>
      <c r="K13" s="7" t="s">
        <v>26</v>
      </c>
      <c r="L13" s="7" t="s">
        <v>27</v>
      </c>
      <c r="M13" s="7" t="s">
        <v>28</v>
      </c>
      <c r="N13" s="7" t="s">
        <v>29</v>
      </c>
      <c r="O13" s="7" t="s">
        <v>30</v>
      </c>
      <c r="P13" s="7" t="s">
        <v>31</v>
      </c>
      <c r="Q13" s="7" t="s">
        <v>32</v>
      </c>
      <c r="R13" s="5" t="s">
        <v>33</v>
      </c>
      <c r="S13" s="5" t="s">
        <v>34</v>
      </c>
      <c r="T13" s="5" t="s">
        <v>35</v>
      </c>
      <c r="U13" s="5" t="s">
        <v>36</v>
      </c>
      <c r="V13" s="9" t="s">
        <v>37</v>
      </c>
      <c r="W13" s="9" t="s">
        <v>38</v>
      </c>
      <c r="X13" s="83" t="s">
        <v>39</v>
      </c>
      <c r="Y13" s="9" t="s">
        <v>40</v>
      </c>
      <c r="Z13" s="9" t="s">
        <v>41</v>
      </c>
      <c r="AA13" s="10" t="s">
        <v>37</v>
      </c>
      <c r="AB13" s="10" t="s">
        <v>38</v>
      </c>
      <c r="AC13" s="10" t="s">
        <v>39</v>
      </c>
      <c r="AD13" s="10" t="s">
        <v>40</v>
      </c>
      <c r="AE13" s="10" t="s">
        <v>41</v>
      </c>
      <c r="AF13" s="11" t="s">
        <v>37</v>
      </c>
      <c r="AG13" s="11" t="s">
        <v>38</v>
      </c>
      <c r="AH13" s="11" t="s">
        <v>39</v>
      </c>
      <c r="AI13" s="11" t="s">
        <v>40</v>
      </c>
      <c r="AJ13" s="11" t="s">
        <v>41</v>
      </c>
      <c r="AK13" s="12" t="s">
        <v>37</v>
      </c>
      <c r="AL13" s="12" t="s">
        <v>38</v>
      </c>
      <c r="AM13" s="12" t="s">
        <v>39</v>
      </c>
      <c r="AN13" s="12" t="s">
        <v>40</v>
      </c>
      <c r="AO13" s="12" t="s">
        <v>41</v>
      </c>
      <c r="AP13" s="13" t="s">
        <v>37</v>
      </c>
      <c r="AQ13" s="13" t="s">
        <v>38</v>
      </c>
      <c r="AR13" s="85" t="s">
        <v>39</v>
      </c>
      <c r="AS13" s="13" t="s">
        <v>40</v>
      </c>
    </row>
    <row r="14" spans="1:45" s="20" customFormat="1" ht="105" x14ac:dyDescent="0.25">
      <c r="A14" s="14">
        <v>4</v>
      </c>
      <c r="B14" s="15" t="s">
        <v>42</v>
      </c>
      <c r="C14" s="14" t="s">
        <v>43</v>
      </c>
      <c r="D14" s="79" t="s">
        <v>44</v>
      </c>
      <c r="E14" s="15" t="s">
        <v>226</v>
      </c>
      <c r="F14" s="15" t="s">
        <v>45</v>
      </c>
      <c r="G14" s="15" t="s">
        <v>46</v>
      </c>
      <c r="H14" s="15" t="s">
        <v>47</v>
      </c>
      <c r="I14" s="16" t="s">
        <v>48</v>
      </c>
      <c r="J14" s="14" t="s">
        <v>49</v>
      </c>
      <c r="K14" s="14" t="s">
        <v>50</v>
      </c>
      <c r="L14" s="17">
        <v>0</v>
      </c>
      <c r="M14" s="17">
        <v>0</v>
      </c>
      <c r="N14" s="17">
        <v>0</v>
      </c>
      <c r="O14" s="17">
        <v>0.75</v>
      </c>
      <c r="P14" s="17">
        <v>0.75</v>
      </c>
      <c r="Q14" s="14" t="s">
        <v>51</v>
      </c>
      <c r="R14" s="15" t="s">
        <v>52</v>
      </c>
      <c r="S14" s="15" t="s">
        <v>53</v>
      </c>
      <c r="T14" s="15" t="s">
        <v>54</v>
      </c>
      <c r="U14" s="15" t="s">
        <v>55</v>
      </c>
      <c r="V14" s="18" t="s">
        <v>169</v>
      </c>
      <c r="W14" s="18" t="s">
        <v>169</v>
      </c>
      <c r="X14" s="80" t="s">
        <v>169</v>
      </c>
      <c r="Y14" s="15" t="s">
        <v>230</v>
      </c>
      <c r="Z14" s="18" t="s">
        <v>169</v>
      </c>
      <c r="AA14" s="100">
        <f t="shared" ref="AA14:AA30" si="0">M14</f>
        <v>0</v>
      </c>
      <c r="AB14" s="15" t="s">
        <v>169</v>
      </c>
      <c r="AC14" s="101" t="s">
        <v>169</v>
      </c>
      <c r="AD14" s="15" t="s">
        <v>169</v>
      </c>
      <c r="AE14" s="15" t="s">
        <v>169</v>
      </c>
      <c r="AF14" s="100">
        <f t="shared" ref="AF14:AF30" si="1">N14</f>
        <v>0</v>
      </c>
      <c r="AG14" s="15" t="s">
        <v>256</v>
      </c>
      <c r="AH14" s="15" t="s">
        <v>256</v>
      </c>
      <c r="AI14" s="15" t="s">
        <v>256</v>
      </c>
      <c r="AJ14" s="15" t="s">
        <v>256</v>
      </c>
      <c r="AK14" s="19">
        <f t="shared" ref="AK14:AK30" si="2">O14</f>
        <v>0.75</v>
      </c>
      <c r="AL14" s="15"/>
      <c r="AM14" s="101">
        <f>IF(AL14/AK14&gt;100%,100%,AL14/AK14)</f>
        <v>0</v>
      </c>
      <c r="AN14" s="15"/>
      <c r="AO14" s="15"/>
      <c r="AP14" s="17">
        <f t="shared" ref="AP14:AP30" si="3">P14</f>
        <v>0.75</v>
      </c>
      <c r="AQ14" s="107">
        <v>0</v>
      </c>
      <c r="AR14" s="90">
        <f>IF(AQ14/AP14&gt;100%,100%,AQ14/AP14)</f>
        <v>0</v>
      </c>
      <c r="AS14" s="15" t="s">
        <v>229</v>
      </c>
    </row>
    <row r="15" spans="1:45" s="20" customFormat="1" ht="105" x14ac:dyDescent="0.25">
      <c r="A15" s="14">
        <v>4</v>
      </c>
      <c r="B15" s="15" t="s">
        <v>42</v>
      </c>
      <c r="C15" s="14" t="s">
        <v>57</v>
      </c>
      <c r="D15" s="21" t="s">
        <v>58</v>
      </c>
      <c r="E15" s="15" t="s">
        <v>59</v>
      </c>
      <c r="F15" s="15" t="s">
        <v>45</v>
      </c>
      <c r="G15" s="15" t="s">
        <v>60</v>
      </c>
      <c r="H15" s="15" t="s">
        <v>61</v>
      </c>
      <c r="I15" s="15" t="s">
        <v>48</v>
      </c>
      <c r="J15" s="14" t="s">
        <v>49</v>
      </c>
      <c r="K15" s="14" t="s">
        <v>50</v>
      </c>
      <c r="L15" s="17">
        <v>0.14000000000000001</v>
      </c>
      <c r="M15" s="17">
        <v>0.27</v>
      </c>
      <c r="N15" s="17">
        <v>0.45</v>
      </c>
      <c r="O15" s="17">
        <v>0.65</v>
      </c>
      <c r="P15" s="17">
        <v>0.65</v>
      </c>
      <c r="Q15" s="14" t="s">
        <v>62</v>
      </c>
      <c r="R15" s="15" t="s">
        <v>63</v>
      </c>
      <c r="S15" s="15" t="s">
        <v>64</v>
      </c>
      <c r="T15" s="15" t="s">
        <v>54</v>
      </c>
      <c r="U15" s="15" t="s">
        <v>55</v>
      </c>
      <c r="V15" s="80">
        <f>L15</f>
        <v>0.14000000000000001</v>
      </c>
      <c r="W15" s="22">
        <v>0.18479999999999999</v>
      </c>
      <c r="X15" s="22">
        <f t="shared" ref="X15:X30" si="4">IF(W15/V15&gt;100%,100%,W15/V15)</f>
        <v>1</v>
      </c>
      <c r="Y15" s="23" t="s">
        <v>231</v>
      </c>
      <c r="Z15" s="15" t="s">
        <v>65</v>
      </c>
      <c r="AA15" s="100">
        <f t="shared" si="0"/>
        <v>0.27</v>
      </c>
      <c r="AB15" s="102">
        <v>0.58950000000000002</v>
      </c>
      <c r="AC15" s="101">
        <f t="shared" ref="AC15:AC30" si="5">IF(AB15/AA15&gt;100%,100%,AB15/AA15)</f>
        <v>1</v>
      </c>
      <c r="AD15" s="15" t="s">
        <v>257</v>
      </c>
      <c r="AE15" s="15" t="s">
        <v>272</v>
      </c>
      <c r="AF15" s="100">
        <f t="shared" si="1"/>
        <v>0.45</v>
      </c>
      <c r="AG15" s="102">
        <v>0.7268</v>
      </c>
      <c r="AH15" s="101">
        <f t="shared" ref="AH15:AH30" si="6">IF(AG15/AF15&gt;100%,100%,AG15/AF15)</f>
        <v>1</v>
      </c>
      <c r="AI15" s="15" t="s">
        <v>297</v>
      </c>
      <c r="AJ15" s="15" t="s">
        <v>292</v>
      </c>
      <c r="AK15" s="19">
        <f t="shared" si="2"/>
        <v>0.65</v>
      </c>
      <c r="AL15" s="15"/>
      <c r="AM15" s="101">
        <f t="shared" ref="AM15:AM30" si="7">IF(AL15/AK15&gt;100%,100%,AL15/AK15)</f>
        <v>0</v>
      </c>
      <c r="AN15" s="15"/>
      <c r="AO15" s="15"/>
      <c r="AP15" s="17">
        <f t="shared" si="3"/>
        <v>0.65</v>
      </c>
      <c r="AQ15" s="107">
        <v>0.72699999999999998</v>
      </c>
      <c r="AR15" s="90">
        <f t="shared" ref="AR15:AR30" si="8">IF(AQ15/AP15&gt;100%,100%,AQ15/AP15)</f>
        <v>1</v>
      </c>
      <c r="AS15" s="23" t="s">
        <v>297</v>
      </c>
    </row>
    <row r="16" spans="1:45" s="20" customFormat="1" ht="105" x14ac:dyDescent="0.25">
      <c r="A16" s="14">
        <v>4</v>
      </c>
      <c r="B16" s="15" t="s">
        <v>42</v>
      </c>
      <c r="C16" s="14" t="s">
        <v>57</v>
      </c>
      <c r="D16" s="21" t="s">
        <v>66</v>
      </c>
      <c r="E16" s="15" t="s">
        <v>67</v>
      </c>
      <c r="F16" s="15" t="s">
        <v>45</v>
      </c>
      <c r="G16" s="15" t="s">
        <v>68</v>
      </c>
      <c r="H16" s="15" t="s">
        <v>69</v>
      </c>
      <c r="I16" s="15" t="s">
        <v>48</v>
      </c>
      <c r="J16" s="14" t="s">
        <v>49</v>
      </c>
      <c r="K16" s="14" t="s">
        <v>50</v>
      </c>
      <c r="L16" s="17">
        <v>0.12</v>
      </c>
      <c r="M16" s="17">
        <v>0.25</v>
      </c>
      <c r="N16" s="17">
        <v>0.43</v>
      </c>
      <c r="O16" s="17">
        <v>0.63</v>
      </c>
      <c r="P16" s="17">
        <v>0.63</v>
      </c>
      <c r="Q16" s="14" t="s">
        <v>62</v>
      </c>
      <c r="R16" s="15" t="s">
        <v>63</v>
      </c>
      <c r="S16" s="15" t="s">
        <v>64</v>
      </c>
      <c r="T16" s="15" t="s">
        <v>54</v>
      </c>
      <c r="U16" s="15" t="s">
        <v>55</v>
      </c>
      <c r="V16" s="80">
        <f t="shared" ref="V16:V30" si="9">L16</f>
        <v>0.12</v>
      </c>
      <c r="W16" s="22">
        <v>0.15690000000000001</v>
      </c>
      <c r="X16" s="22">
        <f t="shared" si="4"/>
        <v>1</v>
      </c>
      <c r="Y16" s="23" t="s">
        <v>232</v>
      </c>
      <c r="Z16" s="15" t="s">
        <v>65</v>
      </c>
      <c r="AA16" s="100">
        <f t="shared" si="0"/>
        <v>0.25</v>
      </c>
      <c r="AB16" s="16">
        <v>0.25059999999999999</v>
      </c>
      <c r="AC16" s="101">
        <f t="shared" si="5"/>
        <v>1</v>
      </c>
      <c r="AD16" s="15" t="s">
        <v>258</v>
      </c>
      <c r="AE16" s="15" t="s">
        <v>272</v>
      </c>
      <c r="AF16" s="100">
        <f t="shared" si="1"/>
        <v>0.43</v>
      </c>
      <c r="AG16" s="102">
        <v>0.53549999999999998</v>
      </c>
      <c r="AH16" s="101">
        <f t="shared" si="6"/>
        <v>1</v>
      </c>
      <c r="AI16" s="15" t="s">
        <v>297</v>
      </c>
      <c r="AJ16" s="15" t="s">
        <v>293</v>
      </c>
      <c r="AK16" s="19">
        <f t="shared" si="2"/>
        <v>0.63</v>
      </c>
      <c r="AL16" s="15"/>
      <c r="AM16" s="101">
        <f t="shared" si="7"/>
        <v>0</v>
      </c>
      <c r="AN16" s="15"/>
      <c r="AO16" s="15"/>
      <c r="AP16" s="17">
        <f t="shared" si="3"/>
        <v>0.63</v>
      </c>
      <c r="AQ16" s="107">
        <v>0.53600000000000003</v>
      </c>
      <c r="AR16" s="90">
        <f t="shared" si="8"/>
        <v>0.85079365079365088</v>
      </c>
      <c r="AS16" s="23" t="s">
        <v>297</v>
      </c>
    </row>
    <row r="17" spans="1:45" s="20" customFormat="1" ht="90" x14ac:dyDescent="0.25">
      <c r="A17" s="14">
        <v>4</v>
      </c>
      <c r="B17" s="15" t="s">
        <v>42</v>
      </c>
      <c r="C17" s="14" t="s">
        <v>57</v>
      </c>
      <c r="D17" s="21" t="s">
        <v>70</v>
      </c>
      <c r="E17" s="15" t="s">
        <v>71</v>
      </c>
      <c r="F17" s="15" t="s">
        <v>45</v>
      </c>
      <c r="G17" s="15" t="s">
        <v>72</v>
      </c>
      <c r="H17" s="15" t="s">
        <v>73</v>
      </c>
      <c r="I17" s="24" t="s">
        <v>48</v>
      </c>
      <c r="J17" s="14" t="s">
        <v>49</v>
      </c>
      <c r="K17" s="14" t="s">
        <v>50</v>
      </c>
      <c r="L17" s="17">
        <v>0.2</v>
      </c>
      <c r="M17" s="17">
        <v>0.3</v>
      </c>
      <c r="N17" s="25">
        <v>0.6</v>
      </c>
      <c r="O17" s="25">
        <v>0.96</v>
      </c>
      <c r="P17" s="17">
        <v>0.96</v>
      </c>
      <c r="Q17" s="14" t="s">
        <v>62</v>
      </c>
      <c r="R17" s="15" t="s">
        <v>63</v>
      </c>
      <c r="S17" s="15" t="s">
        <v>64</v>
      </c>
      <c r="T17" s="15" t="s">
        <v>54</v>
      </c>
      <c r="U17" s="15" t="s">
        <v>55</v>
      </c>
      <c r="V17" s="80">
        <f>L17</f>
        <v>0.2</v>
      </c>
      <c r="W17" s="22">
        <v>0.1479</v>
      </c>
      <c r="X17" s="22">
        <f t="shared" si="4"/>
        <v>0.73949999999999994</v>
      </c>
      <c r="Y17" s="23" t="s">
        <v>233</v>
      </c>
      <c r="Z17" s="15" t="s">
        <v>65</v>
      </c>
      <c r="AA17" s="100">
        <f t="shared" si="0"/>
        <v>0.3</v>
      </c>
      <c r="AB17" s="16">
        <v>0.64329999999999998</v>
      </c>
      <c r="AC17" s="101">
        <f t="shared" si="5"/>
        <v>1</v>
      </c>
      <c r="AD17" s="15" t="s">
        <v>259</v>
      </c>
      <c r="AE17" s="15" t="s">
        <v>272</v>
      </c>
      <c r="AF17" s="100">
        <f t="shared" si="1"/>
        <v>0.6</v>
      </c>
      <c r="AG17" s="102">
        <v>0.76539999999999997</v>
      </c>
      <c r="AH17" s="101">
        <f t="shared" si="6"/>
        <v>1</v>
      </c>
      <c r="AI17" s="15" t="s">
        <v>297</v>
      </c>
      <c r="AJ17" s="15" t="s">
        <v>293</v>
      </c>
      <c r="AK17" s="19">
        <f t="shared" si="2"/>
        <v>0.96</v>
      </c>
      <c r="AL17" s="15"/>
      <c r="AM17" s="101">
        <f t="shared" si="7"/>
        <v>0</v>
      </c>
      <c r="AN17" s="15"/>
      <c r="AO17" s="15"/>
      <c r="AP17" s="17">
        <f t="shared" si="3"/>
        <v>0.96</v>
      </c>
      <c r="AQ17" s="107">
        <v>0.76500000000000001</v>
      </c>
      <c r="AR17" s="90">
        <f t="shared" si="8"/>
        <v>0.796875</v>
      </c>
      <c r="AS17" s="23" t="s">
        <v>297</v>
      </c>
    </row>
    <row r="18" spans="1:45" s="20" customFormat="1" ht="210" x14ac:dyDescent="0.25">
      <c r="A18" s="14">
        <v>4</v>
      </c>
      <c r="B18" s="15" t="s">
        <v>42</v>
      </c>
      <c r="C18" s="14" t="s">
        <v>57</v>
      </c>
      <c r="D18" s="21" t="s">
        <v>74</v>
      </c>
      <c r="E18" s="15" t="s">
        <v>75</v>
      </c>
      <c r="F18" s="15" t="s">
        <v>45</v>
      </c>
      <c r="G18" s="15" t="s">
        <v>76</v>
      </c>
      <c r="H18" s="15" t="s">
        <v>77</v>
      </c>
      <c r="I18" s="24" t="s">
        <v>48</v>
      </c>
      <c r="J18" s="14" t="s">
        <v>49</v>
      </c>
      <c r="K18" s="14" t="s">
        <v>50</v>
      </c>
      <c r="L18" s="17">
        <v>0.1</v>
      </c>
      <c r="M18" s="17">
        <v>0.25</v>
      </c>
      <c r="N18" s="25">
        <v>0.35</v>
      </c>
      <c r="O18" s="25">
        <v>0.52</v>
      </c>
      <c r="P18" s="17">
        <v>0.52</v>
      </c>
      <c r="Q18" s="14" t="s">
        <v>62</v>
      </c>
      <c r="R18" s="15" t="s">
        <v>63</v>
      </c>
      <c r="S18" s="15" t="s">
        <v>64</v>
      </c>
      <c r="T18" s="15" t="s">
        <v>54</v>
      </c>
      <c r="U18" s="15" t="s">
        <v>55</v>
      </c>
      <c r="V18" s="80">
        <f t="shared" si="9"/>
        <v>0.1</v>
      </c>
      <c r="W18" s="14">
        <v>2.2799999999999998</v>
      </c>
      <c r="X18" s="22">
        <f t="shared" si="4"/>
        <v>1</v>
      </c>
      <c r="Y18" s="23" t="s">
        <v>234</v>
      </c>
      <c r="Z18" s="15" t="s">
        <v>65</v>
      </c>
      <c r="AA18" s="100">
        <f t="shared" si="0"/>
        <v>0.25</v>
      </c>
      <c r="AB18" s="16">
        <v>0.17169999999999999</v>
      </c>
      <c r="AC18" s="101">
        <f t="shared" si="5"/>
        <v>0.68679999999999997</v>
      </c>
      <c r="AD18" s="15" t="s">
        <v>260</v>
      </c>
      <c r="AE18" s="15" t="s">
        <v>272</v>
      </c>
      <c r="AF18" s="100">
        <f t="shared" si="1"/>
        <v>0.35</v>
      </c>
      <c r="AG18" s="102">
        <v>0.31809999999999999</v>
      </c>
      <c r="AH18" s="101">
        <f t="shared" si="6"/>
        <v>0.90885714285714292</v>
      </c>
      <c r="AI18" s="15" t="s">
        <v>280</v>
      </c>
      <c r="AJ18" s="15" t="s">
        <v>293</v>
      </c>
      <c r="AK18" s="19">
        <f t="shared" si="2"/>
        <v>0.52</v>
      </c>
      <c r="AL18" s="15"/>
      <c r="AM18" s="101">
        <f t="shared" si="7"/>
        <v>0</v>
      </c>
      <c r="AN18" s="15"/>
      <c r="AO18" s="15"/>
      <c r="AP18" s="17">
        <f t="shared" si="3"/>
        <v>0.52</v>
      </c>
      <c r="AQ18" s="107">
        <v>0.318</v>
      </c>
      <c r="AR18" s="90">
        <f t="shared" si="8"/>
        <v>0.61153846153846148</v>
      </c>
      <c r="AS18" s="15" t="s">
        <v>280</v>
      </c>
    </row>
    <row r="19" spans="1:45" s="20" customFormat="1" ht="240" x14ac:dyDescent="0.25">
      <c r="A19" s="14">
        <v>4</v>
      </c>
      <c r="B19" s="15" t="s">
        <v>42</v>
      </c>
      <c r="C19" s="14" t="s">
        <v>57</v>
      </c>
      <c r="D19" s="21" t="s">
        <v>78</v>
      </c>
      <c r="E19" s="15" t="s">
        <v>79</v>
      </c>
      <c r="F19" s="15" t="s">
        <v>80</v>
      </c>
      <c r="G19" s="15" t="s">
        <v>81</v>
      </c>
      <c r="H19" s="15" t="s">
        <v>82</v>
      </c>
      <c r="I19" s="15" t="s">
        <v>48</v>
      </c>
      <c r="J19" s="14" t="s">
        <v>83</v>
      </c>
      <c r="K19" s="14" t="s">
        <v>50</v>
      </c>
      <c r="L19" s="17">
        <v>1</v>
      </c>
      <c r="M19" s="17">
        <v>1</v>
      </c>
      <c r="N19" s="17">
        <v>1</v>
      </c>
      <c r="O19" s="17">
        <v>1</v>
      </c>
      <c r="P19" s="17">
        <v>1</v>
      </c>
      <c r="Q19" s="14" t="s">
        <v>62</v>
      </c>
      <c r="R19" s="15" t="s">
        <v>84</v>
      </c>
      <c r="S19" s="15" t="s">
        <v>85</v>
      </c>
      <c r="T19" s="15" t="s">
        <v>54</v>
      </c>
      <c r="U19" s="15" t="s">
        <v>55</v>
      </c>
      <c r="V19" s="80">
        <f t="shared" si="9"/>
        <v>1</v>
      </c>
      <c r="W19" s="17" t="s">
        <v>202</v>
      </c>
      <c r="X19" s="17" t="s">
        <v>202</v>
      </c>
      <c r="Y19" s="15" t="s">
        <v>246</v>
      </c>
      <c r="Z19" s="17" t="s">
        <v>202</v>
      </c>
      <c r="AA19" s="100">
        <f t="shared" si="0"/>
        <v>1</v>
      </c>
      <c r="AB19" s="100">
        <v>0</v>
      </c>
      <c r="AC19" s="101">
        <f t="shared" si="5"/>
        <v>0</v>
      </c>
      <c r="AD19" s="15" t="s">
        <v>261</v>
      </c>
      <c r="AE19" s="15" t="s">
        <v>273</v>
      </c>
      <c r="AF19" s="100">
        <f t="shared" si="1"/>
        <v>1</v>
      </c>
      <c r="AG19" s="102">
        <v>0.84950000000000003</v>
      </c>
      <c r="AH19" s="101">
        <f t="shared" si="6"/>
        <v>0.84950000000000003</v>
      </c>
      <c r="AI19" s="15" t="s">
        <v>281</v>
      </c>
      <c r="AJ19" s="15" t="s">
        <v>294</v>
      </c>
      <c r="AK19" s="19">
        <f t="shared" si="2"/>
        <v>1</v>
      </c>
      <c r="AL19" s="15"/>
      <c r="AM19" s="101">
        <f t="shared" si="7"/>
        <v>0</v>
      </c>
      <c r="AN19" s="15"/>
      <c r="AO19" s="15"/>
      <c r="AP19" s="80">
        <f t="shared" si="3"/>
        <v>1</v>
      </c>
      <c r="AQ19" s="107">
        <f>AVERAGE(W19,AB19,AG19,AL19)</f>
        <v>0.42475000000000002</v>
      </c>
      <c r="AR19" s="17" t="s">
        <v>202</v>
      </c>
      <c r="AS19" s="15" t="s">
        <v>281</v>
      </c>
    </row>
    <row r="20" spans="1:45" s="20" customFormat="1" ht="270" x14ac:dyDescent="0.25">
      <c r="A20" s="14">
        <v>4</v>
      </c>
      <c r="B20" s="15" t="s">
        <v>42</v>
      </c>
      <c r="C20" s="14" t="s">
        <v>57</v>
      </c>
      <c r="D20" s="21" t="s">
        <v>87</v>
      </c>
      <c r="E20" s="15" t="s">
        <v>88</v>
      </c>
      <c r="F20" s="15" t="s">
        <v>80</v>
      </c>
      <c r="G20" s="15" t="s">
        <v>89</v>
      </c>
      <c r="H20" s="15" t="s">
        <v>90</v>
      </c>
      <c r="I20" s="15" t="s">
        <v>48</v>
      </c>
      <c r="J20" s="14" t="s">
        <v>83</v>
      </c>
      <c r="K20" s="14" t="s">
        <v>50</v>
      </c>
      <c r="L20" s="17">
        <v>1</v>
      </c>
      <c r="M20" s="17">
        <v>1</v>
      </c>
      <c r="N20" s="17">
        <v>1</v>
      </c>
      <c r="O20" s="17">
        <v>1</v>
      </c>
      <c r="P20" s="17">
        <v>1</v>
      </c>
      <c r="Q20" s="14" t="s">
        <v>62</v>
      </c>
      <c r="R20" s="15" t="s">
        <v>84</v>
      </c>
      <c r="S20" s="15" t="s">
        <v>91</v>
      </c>
      <c r="T20" s="15" t="s">
        <v>54</v>
      </c>
      <c r="U20" s="15" t="s">
        <v>55</v>
      </c>
      <c r="V20" s="80">
        <f t="shared" si="9"/>
        <v>1</v>
      </c>
      <c r="W20" s="22">
        <f>56/260</f>
        <v>0.2153846153846154</v>
      </c>
      <c r="X20" s="22">
        <f t="shared" si="4"/>
        <v>0.2153846153846154</v>
      </c>
      <c r="Y20" s="15" t="s">
        <v>235</v>
      </c>
      <c r="Z20" s="15" t="s">
        <v>86</v>
      </c>
      <c r="AA20" s="100">
        <f t="shared" si="0"/>
        <v>1</v>
      </c>
      <c r="AB20" s="100">
        <v>0</v>
      </c>
      <c r="AC20" s="101">
        <f t="shared" si="5"/>
        <v>0</v>
      </c>
      <c r="AD20" s="15" t="s">
        <v>262</v>
      </c>
      <c r="AE20" s="15" t="s">
        <v>273</v>
      </c>
      <c r="AF20" s="100">
        <f t="shared" si="1"/>
        <v>1</v>
      </c>
      <c r="AG20" s="102">
        <v>0.88780000000000003</v>
      </c>
      <c r="AH20" s="101">
        <f t="shared" si="6"/>
        <v>0.88780000000000003</v>
      </c>
      <c r="AI20" s="15" t="s">
        <v>281</v>
      </c>
      <c r="AJ20" s="15" t="s">
        <v>294</v>
      </c>
      <c r="AK20" s="19">
        <f t="shared" si="2"/>
        <v>1</v>
      </c>
      <c r="AL20" s="15"/>
      <c r="AM20" s="101">
        <f t="shared" si="7"/>
        <v>0</v>
      </c>
      <c r="AN20" s="15"/>
      <c r="AO20" s="15"/>
      <c r="AP20" s="80">
        <f t="shared" si="3"/>
        <v>1</v>
      </c>
      <c r="AQ20" s="107">
        <f t="shared" ref="AQ20:AQ21" si="10">AVERAGE(W20,AB20,AG20,AL20)</f>
        <v>0.36772820512820514</v>
      </c>
      <c r="AR20" s="90">
        <f t="shared" si="8"/>
        <v>0.36772820512820514</v>
      </c>
      <c r="AS20" s="15" t="s">
        <v>281</v>
      </c>
    </row>
    <row r="21" spans="1:45" s="20" customFormat="1" ht="240" x14ac:dyDescent="0.25">
      <c r="A21" s="14">
        <v>4</v>
      </c>
      <c r="B21" s="15" t="s">
        <v>42</v>
      </c>
      <c r="C21" s="14" t="s">
        <v>57</v>
      </c>
      <c r="D21" s="21" t="s">
        <v>92</v>
      </c>
      <c r="E21" s="15" t="s">
        <v>93</v>
      </c>
      <c r="F21" s="15" t="s">
        <v>80</v>
      </c>
      <c r="G21" s="15" t="s">
        <v>94</v>
      </c>
      <c r="H21" s="15" t="s">
        <v>95</v>
      </c>
      <c r="I21" s="15" t="s">
        <v>48</v>
      </c>
      <c r="J21" s="14" t="s">
        <v>83</v>
      </c>
      <c r="K21" s="14" t="s">
        <v>50</v>
      </c>
      <c r="L21" s="17">
        <v>0.9</v>
      </c>
      <c r="M21" s="17">
        <v>0.9</v>
      </c>
      <c r="N21" s="17">
        <v>0.9</v>
      </c>
      <c r="O21" s="17">
        <v>0.9</v>
      </c>
      <c r="P21" s="17">
        <v>0.9</v>
      </c>
      <c r="Q21" s="14" t="s">
        <v>62</v>
      </c>
      <c r="R21" s="15" t="s">
        <v>96</v>
      </c>
      <c r="S21" s="15" t="s">
        <v>91</v>
      </c>
      <c r="T21" s="15" t="s">
        <v>54</v>
      </c>
      <c r="U21" s="15" t="s">
        <v>55</v>
      </c>
      <c r="V21" s="80">
        <f t="shared" si="9"/>
        <v>0.9</v>
      </c>
      <c r="W21" s="17" t="s">
        <v>202</v>
      </c>
      <c r="X21" s="17" t="s">
        <v>202</v>
      </c>
      <c r="Y21" s="15" t="s">
        <v>246</v>
      </c>
      <c r="Z21" s="17" t="s">
        <v>202</v>
      </c>
      <c r="AA21" s="100">
        <f t="shared" si="0"/>
        <v>0.9</v>
      </c>
      <c r="AB21" s="100">
        <v>0</v>
      </c>
      <c r="AC21" s="101">
        <f t="shared" si="5"/>
        <v>0</v>
      </c>
      <c r="AD21" s="15" t="s">
        <v>263</v>
      </c>
      <c r="AE21" s="15" t="s">
        <v>273</v>
      </c>
      <c r="AF21" s="100">
        <f t="shared" si="1"/>
        <v>0.9</v>
      </c>
      <c r="AG21" s="102">
        <v>0.86360000000000003</v>
      </c>
      <c r="AH21" s="101">
        <f t="shared" si="6"/>
        <v>0.95955555555555561</v>
      </c>
      <c r="AI21" s="15" t="s">
        <v>282</v>
      </c>
      <c r="AJ21" s="15" t="s">
        <v>295</v>
      </c>
      <c r="AK21" s="19">
        <f t="shared" si="2"/>
        <v>0.9</v>
      </c>
      <c r="AL21" s="15"/>
      <c r="AM21" s="101">
        <f t="shared" si="7"/>
        <v>0</v>
      </c>
      <c r="AN21" s="15"/>
      <c r="AO21" s="15"/>
      <c r="AP21" s="80">
        <f t="shared" si="3"/>
        <v>0.9</v>
      </c>
      <c r="AQ21" s="107">
        <f t="shared" si="10"/>
        <v>0.43180000000000002</v>
      </c>
      <c r="AR21" s="17" t="s">
        <v>202</v>
      </c>
      <c r="AS21" s="15" t="s">
        <v>282</v>
      </c>
    </row>
    <row r="22" spans="1:45" s="20" customFormat="1" ht="90" x14ac:dyDescent="0.25">
      <c r="A22" s="14">
        <v>4</v>
      </c>
      <c r="B22" s="15" t="s">
        <v>42</v>
      </c>
      <c r="C22" s="14" t="s">
        <v>57</v>
      </c>
      <c r="D22" s="21" t="s">
        <v>97</v>
      </c>
      <c r="E22" s="15" t="s">
        <v>98</v>
      </c>
      <c r="F22" s="15" t="s">
        <v>80</v>
      </c>
      <c r="G22" s="15" t="s">
        <v>94</v>
      </c>
      <c r="H22" s="15" t="s">
        <v>99</v>
      </c>
      <c r="I22" s="15" t="s">
        <v>48</v>
      </c>
      <c r="J22" s="14" t="s">
        <v>49</v>
      </c>
      <c r="K22" s="14" t="s">
        <v>50</v>
      </c>
      <c r="L22" s="17">
        <v>0</v>
      </c>
      <c r="M22" s="17">
        <v>0</v>
      </c>
      <c r="N22" s="17">
        <v>0</v>
      </c>
      <c r="O22" s="17">
        <v>1</v>
      </c>
      <c r="P22" s="17">
        <v>1</v>
      </c>
      <c r="Q22" s="14" t="s">
        <v>62</v>
      </c>
      <c r="R22" s="26" t="s">
        <v>96</v>
      </c>
      <c r="S22" s="26" t="s">
        <v>91</v>
      </c>
      <c r="T22" s="26" t="s">
        <v>54</v>
      </c>
      <c r="U22" s="26" t="s">
        <v>214</v>
      </c>
      <c r="V22" s="80" t="s">
        <v>169</v>
      </c>
      <c r="W22" s="14" t="s">
        <v>169</v>
      </c>
      <c r="X22" s="22" t="s">
        <v>169</v>
      </c>
      <c r="Y22" s="15" t="s">
        <v>56</v>
      </c>
      <c r="Z22" s="15" t="s">
        <v>169</v>
      </c>
      <c r="AA22" s="100">
        <f t="shared" si="0"/>
        <v>0</v>
      </c>
      <c r="AB22" s="15" t="s">
        <v>169</v>
      </c>
      <c r="AC22" s="101" t="s">
        <v>256</v>
      </c>
      <c r="AD22" s="15" t="s">
        <v>56</v>
      </c>
      <c r="AE22" s="15" t="s">
        <v>169</v>
      </c>
      <c r="AF22" s="100">
        <f t="shared" si="1"/>
        <v>0</v>
      </c>
      <c r="AG22" s="102" t="s">
        <v>256</v>
      </c>
      <c r="AH22" s="101" t="s">
        <v>256</v>
      </c>
      <c r="AI22" s="15" t="s">
        <v>283</v>
      </c>
      <c r="AJ22" s="15" t="s">
        <v>229</v>
      </c>
      <c r="AK22" s="19">
        <f t="shared" si="2"/>
        <v>1</v>
      </c>
      <c r="AL22" s="15"/>
      <c r="AM22" s="101">
        <f t="shared" si="7"/>
        <v>0</v>
      </c>
      <c r="AN22" s="15"/>
      <c r="AO22" s="15"/>
      <c r="AP22" s="80">
        <f t="shared" si="3"/>
        <v>1</v>
      </c>
      <c r="AQ22" s="107">
        <v>0</v>
      </c>
      <c r="AR22" s="90">
        <f t="shared" si="8"/>
        <v>0</v>
      </c>
      <c r="AS22" s="15" t="s">
        <v>283</v>
      </c>
    </row>
    <row r="23" spans="1:45" s="20" customFormat="1" ht="135" x14ac:dyDescent="0.25">
      <c r="A23" s="14">
        <v>4</v>
      </c>
      <c r="B23" s="15" t="s">
        <v>42</v>
      </c>
      <c r="C23" s="14" t="s">
        <v>100</v>
      </c>
      <c r="D23" s="21" t="s">
        <v>101</v>
      </c>
      <c r="E23" s="15" t="s">
        <v>227</v>
      </c>
      <c r="F23" s="15" t="s">
        <v>80</v>
      </c>
      <c r="G23" s="15" t="s">
        <v>102</v>
      </c>
      <c r="H23" s="15" t="s">
        <v>103</v>
      </c>
      <c r="I23" s="15" t="s">
        <v>48</v>
      </c>
      <c r="J23" s="14" t="s">
        <v>104</v>
      </c>
      <c r="K23" s="14" t="s">
        <v>105</v>
      </c>
      <c r="L23" s="14">
        <v>3712</v>
      </c>
      <c r="M23" s="14">
        <v>3712</v>
      </c>
      <c r="N23" s="14">
        <v>3713</v>
      </c>
      <c r="O23" s="14">
        <v>3713</v>
      </c>
      <c r="P23" s="14">
        <f t="shared" ref="P23:P30" si="11">SUM(L23:O23)</f>
        <v>14850</v>
      </c>
      <c r="Q23" s="14" t="s">
        <v>62</v>
      </c>
      <c r="R23" s="15" t="s">
        <v>106</v>
      </c>
      <c r="S23" s="15" t="s">
        <v>107</v>
      </c>
      <c r="T23" s="15" t="s">
        <v>108</v>
      </c>
      <c r="U23" s="15" t="s">
        <v>109</v>
      </c>
      <c r="V23" s="18">
        <f t="shared" si="9"/>
        <v>3712</v>
      </c>
      <c r="W23" s="27">
        <v>7803</v>
      </c>
      <c r="X23" s="22">
        <f t="shared" si="4"/>
        <v>1</v>
      </c>
      <c r="Y23" s="28" t="s">
        <v>110</v>
      </c>
      <c r="Z23" s="15" t="s">
        <v>111</v>
      </c>
      <c r="AA23" s="19">
        <f t="shared" si="0"/>
        <v>3712</v>
      </c>
      <c r="AB23" s="15">
        <v>8313</v>
      </c>
      <c r="AC23" s="101">
        <f t="shared" si="5"/>
        <v>1</v>
      </c>
      <c r="AD23" s="15" t="s">
        <v>264</v>
      </c>
      <c r="AE23" s="15" t="s">
        <v>274</v>
      </c>
      <c r="AF23" s="19">
        <f t="shared" si="1"/>
        <v>3713</v>
      </c>
      <c r="AG23" s="109">
        <v>2261</v>
      </c>
      <c r="AH23" s="101">
        <f t="shared" si="6"/>
        <v>0.60894155669270134</v>
      </c>
      <c r="AI23" s="15" t="s">
        <v>284</v>
      </c>
      <c r="AJ23" s="15" t="s">
        <v>296</v>
      </c>
      <c r="AK23" s="19">
        <f t="shared" si="2"/>
        <v>3713</v>
      </c>
      <c r="AL23" s="15"/>
      <c r="AM23" s="101">
        <f t="shared" si="7"/>
        <v>0</v>
      </c>
      <c r="AN23" s="15"/>
      <c r="AO23" s="15"/>
      <c r="AP23" s="14">
        <f>P23</f>
        <v>14850</v>
      </c>
      <c r="AQ23" s="18">
        <f>SUM(23,AB23,AG23,AL23)</f>
        <v>10597</v>
      </c>
      <c r="AR23" s="90">
        <f t="shared" si="8"/>
        <v>0.71360269360269357</v>
      </c>
      <c r="AS23" s="28" t="s">
        <v>284</v>
      </c>
    </row>
    <row r="24" spans="1:45" s="20" customFormat="1" ht="105" x14ac:dyDescent="0.25">
      <c r="A24" s="14">
        <v>4</v>
      </c>
      <c r="B24" s="15" t="s">
        <v>42</v>
      </c>
      <c r="C24" s="14" t="s">
        <v>100</v>
      </c>
      <c r="D24" s="21" t="s">
        <v>112</v>
      </c>
      <c r="E24" s="15" t="s">
        <v>228</v>
      </c>
      <c r="F24" s="15" t="s">
        <v>45</v>
      </c>
      <c r="G24" s="15" t="s">
        <v>113</v>
      </c>
      <c r="H24" s="15" t="s">
        <v>114</v>
      </c>
      <c r="I24" s="15" t="s">
        <v>48</v>
      </c>
      <c r="J24" s="14" t="s">
        <v>104</v>
      </c>
      <c r="K24" s="14" t="s">
        <v>115</v>
      </c>
      <c r="L24" s="29">
        <v>1237</v>
      </c>
      <c r="M24" s="29">
        <v>1237</v>
      </c>
      <c r="N24" s="29">
        <v>1238</v>
      </c>
      <c r="O24" s="29">
        <v>1238</v>
      </c>
      <c r="P24" s="14">
        <f t="shared" si="11"/>
        <v>4950</v>
      </c>
      <c r="Q24" s="14" t="s">
        <v>62</v>
      </c>
      <c r="R24" s="15" t="s">
        <v>116</v>
      </c>
      <c r="S24" s="15" t="s">
        <v>107</v>
      </c>
      <c r="T24" s="15" t="s">
        <v>108</v>
      </c>
      <c r="U24" s="15" t="s">
        <v>109</v>
      </c>
      <c r="V24" s="18">
        <f t="shared" si="9"/>
        <v>1237</v>
      </c>
      <c r="W24" s="14">
        <v>1506</v>
      </c>
      <c r="X24" s="22">
        <f t="shared" si="4"/>
        <v>1</v>
      </c>
      <c r="Y24" s="15" t="s">
        <v>117</v>
      </c>
      <c r="Z24" s="15" t="s">
        <v>111</v>
      </c>
      <c r="AA24" s="19">
        <f t="shared" si="0"/>
        <v>1237</v>
      </c>
      <c r="AB24" s="15">
        <v>1608</v>
      </c>
      <c r="AC24" s="101">
        <f t="shared" si="5"/>
        <v>1</v>
      </c>
      <c r="AD24" s="15" t="s">
        <v>265</v>
      </c>
      <c r="AE24" s="15" t="s">
        <v>274</v>
      </c>
      <c r="AF24" s="19">
        <f t="shared" si="1"/>
        <v>1238</v>
      </c>
      <c r="AG24" s="109">
        <v>282</v>
      </c>
      <c r="AH24" s="101">
        <f t="shared" si="6"/>
        <v>0.22778675282714056</v>
      </c>
      <c r="AI24" s="15" t="s">
        <v>285</v>
      </c>
      <c r="AJ24" s="15" t="s">
        <v>296</v>
      </c>
      <c r="AK24" s="19">
        <f t="shared" si="2"/>
        <v>1238</v>
      </c>
      <c r="AL24" s="15"/>
      <c r="AM24" s="101">
        <f t="shared" si="7"/>
        <v>0</v>
      </c>
      <c r="AN24" s="15"/>
      <c r="AO24" s="15"/>
      <c r="AP24" s="14">
        <f t="shared" si="3"/>
        <v>4950</v>
      </c>
      <c r="AQ24" s="18">
        <f t="shared" ref="AQ24:AQ30" si="12">SUM(23,AB24,AG24,AL24)</f>
        <v>1913</v>
      </c>
      <c r="AR24" s="90">
        <f t="shared" si="8"/>
        <v>0.38646464646464646</v>
      </c>
      <c r="AS24" s="15" t="s">
        <v>285</v>
      </c>
    </row>
    <row r="25" spans="1:45" s="20" customFormat="1" ht="120" x14ac:dyDescent="0.25">
      <c r="A25" s="14">
        <v>4</v>
      </c>
      <c r="B25" s="15" t="s">
        <v>42</v>
      </c>
      <c r="C25" s="14" t="s">
        <v>100</v>
      </c>
      <c r="D25" s="21" t="s">
        <v>118</v>
      </c>
      <c r="E25" s="15" t="s">
        <v>119</v>
      </c>
      <c r="F25" s="15" t="s">
        <v>45</v>
      </c>
      <c r="G25" s="15" t="s">
        <v>120</v>
      </c>
      <c r="H25" s="15" t="s">
        <v>121</v>
      </c>
      <c r="I25" s="15" t="s">
        <v>48</v>
      </c>
      <c r="J25" s="14" t="s">
        <v>104</v>
      </c>
      <c r="K25" s="14" t="s">
        <v>122</v>
      </c>
      <c r="L25" s="29">
        <v>6</v>
      </c>
      <c r="M25" s="29">
        <v>12</v>
      </c>
      <c r="N25" s="29">
        <v>18</v>
      </c>
      <c r="O25" s="29">
        <v>14</v>
      </c>
      <c r="P25" s="14">
        <f t="shared" si="11"/>
        <v>50</v>
      </c>
      <c r="Q25" s="14" t="s">
        <v>62</v>
      </c>
      <c r="R25" s="15" t="s">
        <v>123</v>
      </c>
      <c r="S25" s="15" t="s">
        <v>124</v>
      </c>
      <c r="T25" s="15" t="s">
        <v>108</v>
      </c>
      <c r="U25" s="15" t="s">
        <v>109</v>
      </c>
      <c r="V25" s="18">
        <f t="shared" si="9"/>
        <v>6</v>
      </c>
      <c r="W25" s="14">
        <v>6</v>
      </c>
      <c r="X25" s="22">
        <f t="shared" si="4"/>
        <v>1</v>
      </c>
      <c r="Y25" s="15" t="s">
        <v>125</v>
      </c>
      <c r="Z25" s="15" t="s">
        <v>111</v>
      </c>
      <c r="AA25" s="19">
        <f t="shared" si="0"/>
        <v>12</v>
      </c>
      <c r="AB25" s="15">
        <v>8</v>
      </c>
      <c r="AC25" s="101">
        <f t="shared" si="5"/>
        <v>0.66666666666666663</v>
      </c>
      <c r="AD25" s="15" t="s">
        <v>266</v>
      </c>
      <c r="AE25" s="15" t="s">
        <v>274</v>
      </c>
      <c r="AF25" s="19">
        <f t="shared" si="1"/>
        <v>18</v>
      </c>
      <c r="AG25" s="109">
        <v>8</v>
      </c>
      <c r="AH25" s="101">
        <f t="shared" si="6"/>
        <v>0.44444444444444442</v>
      </c>
      <c r="AI25" s="15" t="s">
        <v>286</v>
      </c>
      <c r="AJ25" s="15" t="s">
        <v>296</v>
      </c>
      <c r="AK25" s="19">
        <f t="shared" si="2"/>
        <v>14</v>
      </c>
      <c r="AL25" s="15"/>
      <c r="AM25" s="101">
        <f t="shared" si="7"/>
        <v>0</v>
      </c>
      <c r="AN25" s="15"/>
      <c r="AO25" s="15"/>
      <c r="AP25" s="14">
        <f t="shared" si="3"/>
        <v>50</v>
      </c>
      <c r="AQ25" s="18">
        <f t="shared" si="12"/>
        <v>39</v>
      </c>
      <c r="AR25" s="90">
        <f t="shared" si="8"/>
        <v>0.78</v>
      </c>
      <c r="AS25" s="15" t="s">
        <v>286</v>
      </c>
    </row>
    <row r="26" spans="1:45" s="20" customFormat="1" ht="105" x14ac:dyDescent="0.25">
      <c r="A26" s="14">
        <v>4</v>
      </c>
      <c r="B26" s="15" t="s">
        <v>42</v>
      </c>
      <c r="C26" s="14" t="s">
        <v>100</v>
      </c>
      <c r="D26" s="21" t="s">
        <v>126</v>
      </c>
      <c r="E26" s="15" t="s">
        <v>127</v>
      </c>
      <c r="F26" s="15" t="s">
        <v>80</v>
      </c>
      <c r="G26" s="15" t="s">
        <v>128</v>
      </c>
      <c r="H26" s="15" t="s">
        <v>129</v>
      </c>
      <c r="I26" s="15" t="s">
        <v>48</v>
      </c>
      <c r="J26" s="14" t="s">
        <v>104</v>
      </c>
      <c r="K26" s="14" t="s">
        <v>130</v>
      </c>
      <c r="L26" s="14">
        <v>3</v>
      </c>
      <c r="M26" s="14">
        <v>6</v>
      </c>
      <c r="N26" s="14">
        <v>6</v>
      </c>
      <c r="O26" s="14">
        <v>6</v>
      </c>
      <c r="P26" s="14">
        <f t="shared" si="11"/>
        <v>21</v>
      </c>
      <c r="Q26" s="14" t="s">
        <v>62</v>
      </c>
      <c r="R26" s="15" t="s">
        <v>123</v>
      </c>
      <c r="S26" s="15" t="s">
        <v>124</v>
      </c>
      <c r="T26" s="15" t="s">
        <v>108</v>
      </c>
      <c r="U26" s="15" t="s">
        <v>109</v>
      </c>
      <c r="V26" s="18">
        <f t="shared" si="9"/>
        <v>3</v>
      </c>
      <c r="W26" s="14">
        <v>1</v>
      </c>
      <c r="X26" s="22">
        <f t="shared" si="4"/>
        <v>0.33333333333333331</v>
      </c>
      <c r="Y26" s="15" t="s">
        <v>131</v>
      </c>
      <c r="Z26" s="15" t="s">
        <v>111</v>
      </c>
      <c r="AA26" s="19">
        <f t="shared" si="0"/>
        <v>6</v>
      </c>
      <c r="AB26" s="15">
        <v>4</v>
      </c>
      <c r="AC26" s="101">
        <f t="shared" si="5"/>
        <v>0.66666666666666663</v>
      </c>
      <c r="AD26" s="15" t="s">
        <v>267</v>
      </c>
      <c r="AE26" s="15" t="s">
        <v>274</v>
      </c>
      <c r="AF26" s="19">
        <f t="shared" si="1"/>
        <v>6</v>
      </c>
      <c r="AG26" s="109">
        <v>6</v>
      </c>
      <c r="AH26" s="101">
        <f t="shared" si="6"/>
        <v>1</v>
      </c>
      <c r="AI26" s="15" t="s">
        <v>287</v>
      </c>
      <c r="AJ26" s="15" t="s">
        <v>296</v>
      </c>
      <c r="AK26" s="19">
        <f t="shared" si="2"/>
        <v>6</v>
      </c>
      <c r="AL26" s="15"/>
      <c r="AM26" s="101">
        <f t="shared" si="7"/>
        <v>0</v>
      </c>
      <c r="AN26" s="15"/>
      <c r="AO26" s="15"/>
      <c r="AP26" s="14">
        <f t="shared" si="3"/>
        <v>21</v>
      </c>
      <c r="AQ26" s="18">
        <f t="shared" si="12"/>
        <v>33</v>
      </c>
      <c r="AR26" s="90">
        <f t="shared" si="8"/>
        <v>1</v>
      </c>
      <c r="AS26" s="15" t="s">
        <v>287</v>
      </c>
    </row>
    <row r="27" spans="1:45" s="20" customFormat="1" ht="105" x14ac:dyDescent="0.25">
      <c r="A27" s="14">
        <v>4</v>
      </c>
      <c r="B27" s="15" t="s">
        <v>42</v>
      </c>
      <c r="C27" s="14" t="s">
        <v>100</v>
      </c>
      <c r="D27" s="21" t="s">
        <v>132</v>
      </c>
      <c r="E27" s="15" t="s">
        <v>133</v>
      </c>
      <c r="F27" s="15" t="s">
        <v>80</v>
      </c>
      <c r="G27" s="15" t="s">
        <v>134</v>
      </c>
      <c r="H27" s="15" t="s">
        <v>135</v>
      </c>
      <c r="I27" s="15" t="s">
        <v>48</v>
      </c>
      <c r="J27" s="14" t="s">
        <v>104</v>
      </c>
      <c r="K27" s="14" t="s">
        <v>136</v>
      </c>
      <c r="L27" s="14">
        <v>52</v>
      </c>
      <c r="M27" s="14">
        <v>90</v>
      </c>
      <c r="N27" s="14">
        <v>90</v>
      </c>
      <c r="O27" s="14">
        <v>90</v>
      </c>
      <c r="P27" s="14">
        <f t="shared" si="11"/>
        <v>322</v>
      </c>
      <c r="Q27" s="14" t="s">
        <v>62</v>
      </c>
      <c r="R27" s="15" t="s">
        <v>137</v>
      </c>
      <c r="S27" s="15" t="s">
        <v>138</v>
      </c>
      <c r="T27" s="15" t="s">
        <v>108</v>
      </c>
      <c r="U27" s="15" t="s">
        <v>214</v>
      </c>
      <c r="V27" s="18">
        <f t="shared" si="9"/>
        <v>52</v>
      </c>
      <c r="W27" s="14">
        <v>151</v>
      </c>
      <c r="X27" s="22">
        <f t="shared" si="4"/>
        <v>1</v>
      </c>
      <c r="Y27" s="15" t="s">
        <v>139</v>
      </c>
      <c r="Z27" s="15" t="s">
        <v>140</v>
      </c>
      <c r="AA27" s="19">
        <f t="shared" si="0"/>
        <v>90</v>
      </c>
      <c r="AB27" s="15">
        <v>169</v>
      </c>
      <c r="AC27" s="101">
        <f t="shared" si="5"/>
        <v>1</v>
      </c>
      <c r="AD27" s="15" t="s">
        <v>268</v>
      </c>
      <c r="AE27" s="15" t="s">
        <v>140</v>
      </c>
      <c r="AF27" s="19">
        <f t="shared" si="1"/>
        <v>90</v>
      </c>
      <c r="AG27" s="109">
        <v>119</v>
      </c>
      <c r="AH27" s="101">
        <f t="shared" si="6"/>
        <v>1</v>
      </c>
      <c r="AI27" s="15" t="s">
        <v>288</v>
      </c>
      <c r="AJ27" s="15" t="s">
        <v>140</v>
      </c>
      <c r="AK27" s="19">
        <f t="shared" si="2"/>
        <v>90</v>
      </c>
      <c r="AL27" s="15"/>
      <c r="AM27" s="101">
        <f t="shared" si="7"/>
        <v>0</v>
      </c>
      <c r="AN27" s="15"/>
      <c r="AO27" s="15"/>
      <c r="AP27" s="14">
        <f t="shared" si="3"/>
        <v>322</v>
      </c>
      <c r="AQ27" s="18">
        <f t="shared" si="12"/>
        <v>311</v>
      </c>
      <c r="AR27" s="90">
        <f t="shared" si="8"/>
        <v>0.96583850931677018</v>
      </c>
      <c r="AS27" s="15" t="s">
        <v>288</v>
      </c>
    </row>
    <row r="28" spans="1:45" s="20" customFormat="1" ht="90" x14ac:dyDescent="0.25">
      <c r="A28" s="14">
        <v>4</v>
      </c>
      <c r="B28" s="15" t="s">
        <v>42</v>
      </c>
      <c r="C28" s="14" t="s">
        <v>100</v>
      </c>
      <c r="D28" s="21" t="s">
        <v>141</v>
      </c>
      <c r="E28" s="15" t="s">
        <v>142</v>
      </c>
      <c r="F28" s="15" t="s">
        <v>80</v>
      </c>
      <c r="G28" s="15" t="s">
        <v>143</v>
      </c>
      <c r="H28" s="15" t="s">
        <v>144</v>
      </c>
      <c r="I28" s="15" t="s">
        <v>48</v>
      </c>
      <c r="J28" s="14" t="s">
        <v>104</v>
      </c>
      <c r="K28" s="14" t="s">
        <v>136</v>
      </c>
      <c r="L28" s="14">
        <v>30</v>
      </c>
      <c r="M28" s="14">
        <v>39</v>
      </c>
      <c r="N28" s="14">
        <v>39</v>
      </c>
      <c r="O28" s="14">
        <v>36</v>
      </c>
      <c r="P28" s="14">
        <f t="shared" si="11"/>
        <v>144</v>
      </c>
      <c r="Q28" s="14" t="s">
        <v>62</v>
      </c>
      <c r="R28" s="15" t="s">
        <v>145</v>
      </c>
      <c r="S28" s="15" t="s">
        <v>138</v>
      </c>
      <c r="T28" s="15" t="s">
        <v>108</v>
      </c>
      <c r="U28" s="15" t="s">
        <v>214</v>
      </c>
      <c r="V28" s="18">
        <f t="shared" si="9"/>
        <v>30</v>
      </c>
      <c r="W28" s="14">
        <v>34</v>
      </c>
      <c r="X28" s="22">
        <f t="shared" si="4"/>
        <v>1</v>
      </c>
      <c r="Y28" s="15" t="s">
        <v>146</v>
      </c>
      <c r="Z28" s="15" t="s">
        <v>140</v>
      </c>
      <c r="AA28" s="19">
        <f t="shared" si="0"/>
        <v>39</v>
      </c>
      <c r="AB28" s="15">
        <v>51</v>
      </c>
      <c r="AC28" s="101">
        <f t="shared" si="5"/>
        <v>1</v>
      </c>
      <c r="AD28" s="15" t="s">
        <v>269</v>
      </c>
      <c r="AE28" s="15" t="s">
        <v>140</v>
      </c>
      <c r="AF28" s="19">
        <f t="shared" si="1"/>
        <v>39</v>
      </c>
      <c r="AG28" s="109">
        <v>44</v>
      </c>
      <c r="AH28" s="101">
        <f t="shared" si="6"/>
        <v>1</v>
      </c>
      <c r="AI28" s="15" t="s">
        <v>289</v>
      </c>
      <c r="AJ28" s="15" t="s">
        <v>140</v>
      </c>
      <c r="AK28" s="19">
        <f t="shared" si="2"/>
        <v>36</v>
      </c>
      <c r="AL28" s="15"/>
      <c r="AM28" s="101">
        <f t="shared" si="7"/>
        <v>0</v>
      </c>
      <c r="AN28" s="15"/>
      <c r="AO28" s="15"/>
      <c r="AP28" s="14">
        <f t="shared" si="3"/>
        <v>144</v>
      </c>
      <c r="AQ28" s="18">
        <f t="shared" si="12"/>
        <v>118</v>
      </c>
      <c r="AR28" s="90">
        <f t="shared" si="8"/>
        <v>0.81944444444444442</v>
      </c>
      <c r="AS28" s="15" t="s">
        <v>289</v>
      </c>
    </row>
    <row r="29" spans="1:45" s="20" customFormat="1" ht="210" x14ac:dyDescent="0.25">
      <c r="A29" s="14">
        <v>4</v>
      </c>
      <c r="B29" s="15" t="s">
        <v>42</v>
      </c>
      <c r="C29" s="14" t="s">
        <v>100</v>
      </c>
      <c r="D29" s="21" t="s">
        <v>147</v>
      </c>
      <c r="E29" s="15" t="s">
        <v>148</v>
      </c>
      <c r="F29" s="15" t="s">
        <v>80</v>
      </c>
      <c r="G29" s="15" t="s">
        <v>149</v>
      </c>
      <c r="H29" s="15" t="s">
        <v>150</v>
      </c>
      <c r="I29" s="15" t="s">
        <v>48</v>
      </c>
      <c r="J29" s="14" t="s">
        <v>104</v>
      </c>
      <c r="K29" s="14" t="s">
        <v>136</v>
      </c>
      <c r="L29" s="14">
        <v>6</v>
      </c>
      <c r="M29" s="14">
        <v>12</v>
      </c>
      <c r="N29" s="14">
        <v>12</v>
      </c>
      <c r="O29" s="14">
        <v>10</v>
      </c>
      <c r="P29" s="14">
        <f t="shared" si="11"/>
        <v>40</v>
      </c>
      <c r="Q29" s="14" t="s">
        <v>62</v>
      </c>
      <c r="R29" s="15" t="s">
        <v>151</v>
      </c>
      <c r="S29" s="15" t="s">
        <v>138</v>
      </c>
      <c r="T29" s="15" t="s">
        <v>108</v>
      </c>
      <c r="U29" s="15" t="s">
        <v>214</v>
      </c>
      <c r="V29" s="18">
        <f t="shared" si="9"/>
        <v>6</v>
      </c>
      <c r="W29" s="14">
        <v>9</v>
      </c>
      <c r="X29" s="22">
        <f t="shared" si="4"/>
        <v>1</v>
      </c>
      <c r="Y29" s="15" t="s">
        <v>152</v>
      </c>
      <c r="Z29" s="15" t="s">
        <v>140</v>
      </c>
      <c r="AA29" s="19">
        <f t="shared" si="0"/>
        <v>12</v>
      </c>
      <c r="AB29" s="15">
        <v>12</v>
      </c>
      <c r="AC29" s="101">
        <f t="shared" si="5"/>
        <v>1</v>
      </c>
      <c r="AD29" s="15" t="s">
        <v>270</v>
      </c>
      <c r="AE29" s="15" t="s">
        <v>140</v>
      </c>
      <c r="AF29" s="19">
        <f t="shared" si="1"/>
        <v>12</v>
      </c>
      <c r="AG29" s="109">
        <v>10</v>
      </c>
      <c r="AH29" s="101">
        <f t="shared" si="6"/>
        <v>0.83333333333333337</v>
      </c>
      <c r="AI29" s="15" t="s">
        <v>290</v>
      </c>
      <c r="AJ29" s="15" t="s">
        <v>140</v>
      </c>
      <c r="AK29" s="19">
        <f t="shared" si="2"/>
        <v>10</v>
      </c>
      <c r="AL29" s="15"/>
      <c r="AM29" s="101">
        <f t="shared" si="7"/>
        <v>0</v>
      </c>
      <c r="AN29" s="15"/>
      <c r="AO29" s="15"/>
      <c r="AP29" s="14">
        <f t="shared" si="3"/>
        <v>40</v>
      </c>
      <c r="AQ29" s="18">
        <f t="shared" si="12"/>
        <v>45</v>
      </c>
      <c r="AR29" s="90">
        <f t="shared" si="8"/>
        <v>1</v>
      </c>
      <c r="AS29" s="15" t="s">
        <v>290</v>
      </c>
    </row>
    <row r="30" spans="1:45" s="20" customFormat="1" ht="90" x14ac:dyDescent="0.25">
      <c r="A30" s="14">
        <v>4</v>
      </c>
      <c r="B30" s="15" t="s">
        <v>42</v>
      </c>
      <c r="C30" s="14" t="s">
        <v>100</v>
      </c>
      <c r="D30" s="79" t="s">
        <v>153</v>
      </c>
      <c r="E30" s="15" t="s">
        <v>154</v>
      </c>
      <c r="F30" s="15" t="s">
        <v>80</v>
      </c>
      <c r="G30" s="15" t="s">
        <v>155</v>
      </c>
      <c r="H30" s="15" t="s">
        <v>156</v>
      </c>
      <c r="I30" s="15" t="s">
        <v>48</v>
      </c>
      <c r="J30" s="14" t="s">
        <v>104</v>
      </c>
      <c r="K30" s="14" t="s">
        <v>136</v>
      </c>
      <c r="L30" s="14">
        <v>6</v>
      </c>
      <c r="M30" s="14">
        <v>12</v>
      </c>
      <c r="N30" s="14">
        <v>12</v>
      </c>
      <c r="O30" s="14">
        <v>7</v>
      </c>
      <c r="P30" s="14">
        <f t="shared" si="11"/>
        <v>37</v>
      </c>
      <c r="Q30" s="14" t="s">
        <v>62</v>
      </c>
      <c r="R30" s="15" t="s">
        <v>157</v>
      </c>
      <c r="S30" s="15" t="s">
        <v>138</v>
      </c>
      <c r="T30" s="15" t="s">
        <v>108</v>
      </c>
      <c r="U30" s="15" t="s">
        <v>214</v>
      </c>
      <c r="V30" s="18">
        <f t="shared" si="9"/>
        <v>6</v>
      </c>
      <c r="W30" s="14">
        <v>4</v>
      </c>
      <c r="X30" s="22">
        <f t="shared" si="4"/>
        <v>0.66666666666666663</v>
      </c>
      <c r="Y30" s="15" t="s">
        <v>243</v>
      </c>
      <c r="Z30" s="15" t="s">
        <v>140</v>
      </c>
      <c r="AA30" s="19">
        <f t="shared" si="0"/>
        <v>12</v>
      </c>
      <c r="AB30" s="15">
        <v>12</v>
      </c>
      <c r="AC30" s="101">
        <f t="shared" si="5"/>
        <v>1</v>
      </c>
      <c r="AD30" s="15" t="s">
        <v>271</v>
      </c>
      <c r="AE30" s="15" t="s">
        <v>140</v>
      </c>
      <c r="AF30" s="19">
        <f t="shared" si="1"/>
        <v>12</v>
      </c>
      <c r="AG30" s="109">
        <v>15</v>
      </c>
      <c r="AH30" s="101">
        <f t="shared" si="6"/>
        <v>1</v>
      </c>
      <c r="AI30" s="15" t="s">
        <v>291</v>
      </c>
      <c r="AJ30" s="15" t="s">
        <v>140</v>
      </c>
      <c r="AK30" s="19">
        <f t="shared" si="2"/>
        <v>7</v>
      </c>
      <c r="AL30" s="15"/>
      <c r="AM30" s="101">
        <f t="shared" si="7"/>
        <v>0</v>
      </c>
      <c r="AN30" s="15"/>
      <c r="AO30" s="15"/>
      <c r="AP30" s="14">
        <f t="shared" si="3"/>
        <v>37</v>
      </c>
      <c r="AQ30" s="18">
        <f t="shared" si="12"/>
        <v>50</v>
      </c>
      <c r="AR30" s="90">
        <f t="shared" si="8"/>
        <v>1</v>
      </c>
      <c r="AS30" s="15" t="s">
        <v>291</v>
      </c>
    </row>
    <row r="31" spans="1:45" s="37" customFormat="1" ht="15.75" x14ac:dyDescent="0.25">
      <c r="A31" s="30"/>
      <c r="B31" s="30"/>
      <c r="C31" s="31"/>
      <c r="D31" s="30"/>
      <c r="E31" s="32" t="s">
        <v>158</v>
      </c>
      <c r="F31" s="30"/>
      <c r="G31" s="30"/>
      <c r="H31" s="30"/>
      <c r="I31" s="30"/>
      <c r="J31" s="31"/>
      <c r="K31" s="31"/>
      <c r="L31" s="33"/>
      <c r="M31" s="33"/>
      <c r="N31" s="33"/>
      <c r="O31" s="33"/>
      <c r="P31" s="33"/>
      <c r="Q31" s="34"/>
      <c r="R31" s="30"/>
      <c r="S31" s="30"/>
      <c r="T31" s="30"/>
      <c r="U31" s="30"/>
      <c r="V31" s="35"/>
      <c r="W31" s="35"/>
      <c r="X31" s="91">
        <f>AVERAGE(X14:X30)*80%</f>
        <v>0.67414674556213028</v>
      </c>
      <c r="Y31" s="36"/>
      <c r="Z31" s="36"/>
      <c r="AA31" s="36"/>
      <c r="AB31" s="36"/>
      <c r="AC31" s="106">
        <f>AVERAGE(AC14:AC30)*80%</f>
        <v>0.58774044444444451</v>
      </c>
      <c r="AD31" s="36"/>
      <c r="AE31" s="15"/>
      <c r="AF31" s="36"/>
      <c r="AG31" s="36"/>
      <c r="AH31" s="106">
        <f>AVERAGE(AH14:AH30)*80%</f>
        <v>0.67841166857121704</v>
      </c>
      <c r="AI31" s="36"/>
      <c r="AJ31" s="36"/>
      <c r="AK31" s="36"/>
      <c r="AL31" s="36"/>
      <c r="AM31" s="36">
        <f>AVERAGE(AM14:AM30)*80%</f>
        <v>0</v>
      </c>
      <c r="AN31" s="30"/>
      <c r="AO31" s="30"/>
      <c r="AP31" s="35"/>
      <c r="AQ31" s="35"/>
      <c r="AR31" s="91">
        <f>AVERAGE(AR14:AR30)*80%</f>
        <v>0.5489218992687398</v>
      </c>
      <c r="AS31" s="30"/>
    </row>
    <row r="32" spans="1:45" s="54" customFormat="1" ht="105" customHeight="1" x14ac:dyDescent="0.25">
      <c r="A32" s="38">
        <v>7</v>
      </c>
      <c r="B32" s="39" t="s">
        <v>159</v>
      </c>
      <c r="C32" s="38" t="s">
        <v>160</v>
      </c>
      <c r="D32" s="40" t="s">
        <v>161</v>
      </c>
      <c r="E32" s="41" t="s">
        <v>162</v>
      </c>
      <c r="F32" s="41" t="s">
        <v>163</v>
      </c>
      <c r="G32" s="41" t="s">
        <v>164</v>
      </c>
      <c r="H32" s="41" t="s">
        <v>165</v>
      </c>
      <c r="I32" s="42" t="s">
        <v>166</v>
      </c>
      <c r="J32" s="40" t="s">
        <v>167</v>
      </c>
      <c r="K32" s="40" t="s">
        <v>168</v>
      </c>
      <c r="L32" s="43" t="s">
        <v>169</v>
      </c>
      <c r="M32" s="44">
        <v>0.8</v>
      </c>
      <c r="N32" s="43" t="s">
        <v>169</v>
      </c>
      <c r="O32" s="45">
        <v>0.8</v>
      </c>
      <c r="P32" s="45">
        <v>0.8</v>
      </c>
      <c r="Q32" s="38" t="s">
        <v>170</v>
      </c>
      <c r="R32" s="46" t="s">
        <v>171</v>
      </c>
      <c r="S32" s="41" t="s">
        <v>172</v>
      </c>
      <c r="T32" s="41" t="s">
        <v>173</v>
      </c>
      <c r="U32" s="47" t="s">
        <v>174</v>
      </c>
      <c r="V32" s="48" t="s">
        <v>169</v>
      </c>
      <c r="W32" s="38" t="s">
        <v>169</v>
      </c>
      <c r="X32" s="45" t="s">
        <v>169</v>
      </c>
      <c r="Y32" s="39" t="s">
        <v>229</v>
      </c>
      <c r="Z32" s="39" t="s">
        <v>169</v>
      </c>
      <c r="AA32" s="49">
        <f>M32</f>
        <v>0.8</v>
      </c>
      <c r="AB32" s="50">
        <v>0.96</v>
      </c>
      <c r="AC32" s="51">
        <f t="shared" ref="AC32:AC38" si="13">IF(AB32/AA32&gt;100%,100%,AB32/AA32)</f>
        <v>1</v>
      </c>
      <c r="AD32" s="39" t="s">
        <v>249</v>
      </c>
      <c r="AE32" s="103" t="s">
        <v>252</v>
      </c>
      <c r="AF32" s="52" t="s">
        <v>169</v>
      </c>
      <c r="AG32" s="39" t="s">
        <v>169</v>
      </c>
      <c r="AH32" s="39" t="s">
        <v>169</v>
      </c>
      <c r="AI32" s="39" t="s">
        <v>169</v>
      </c>
      <c r="AJ32" s="39" t="s">
        <v>169</v>
      </c>
      <c r="AK32" s="49">
        <f>O32</f>
        <v>0.8</v>
      </c>
      <c r="AL32" s="39"/>
      <c r="AM32" s="51">
        <f t="shared" ref="AM32:AM38" si="14">IF(AL32/AK32&gt;100%,100%,AL32/AK32)</f>
        <v>0</v>
      </c>
      <c r="AN32" s="39"/>
      <c r="AO32" s="39"/>
      <c r="AP32" s="45">
        <f>P32</f>
        <v>0.8</v>
      </c>
      <c r="AQ32" s="92">
        <f>AVERAGE(AB32,AL32)</f>
        <v>0.96</v>
      </c>
      <c r="AR32" s="51">
        <f t="shared" ref="AR32:AR38" si="15">IF(AQ32/AP32&gt;100%,100%,AQ32/AP32)</f>
        <v>1</v>
      </c>
      <c r="AS32" s="39" t="s">
        <v>249</v>
      </c>
    </row>
    <row r="33" spans="1:45" s="54" customFormat="1" ht="105" x14ac:dyDescent="0.25">
      <c r="A33" s="38">
        <v>7</v>
      </c>
      <c r="B33" s="39" t="s">
        <v>159</v>
      </c>
      <c r="C33" s="38" t="s">
        <v>160</v>
      </c>
      <c r="D33" s="38" t="s">
        <v>175</v>
      </c>
      <c r="E33" s="46" t="s">
        <v>176</v>
      </c>
      <c r="F33" s="46" t="s">
        <v>163</v>
      </c>
      <c r="G33" s="46" t="s">
        <v>177</v>
      </c>
      <c r="H33" s="46" t="s">
        <v>178</v>
      </c>
      <c r="I33" s="46" t="s">
        <v>179</v>
      </c>
      <c r="J33" s="38" t="s">
        <v>167</v>
      </c>
      <c r="K33" s="38" t="s">
        <v>180</v>
      </c>
      <c r="L33" s="55">
        <v>1</v>
      </c>
      <c r="M33" s="55">
        <v>1</v>
      </c>
      <c r="N33" s="55">
        <v>1</v>
      </c>
      <c r="O33" s="56">
        <v>1</v>
      </c>
      <c r="P33" s="56">
        <v>1</v>
      </c>
      <c r="Q33" s="38" t="s">
        <v>170</v>
      </c>
      <c r="R33" s="46" t="s">
        <v>181</v>
      </c>
      <c r="S33" s="46" t="s">
        <v>182</v>
      </c>
      <c r="T33" s="41" t="s">
        <v>173</v>
      </c>
      <c r="U33" s="47" t="s">
        <v>183</v>
      </c>
      <c r="V33" s="57">
        <v>1</v>
      </c>
      <c r="W33" s="58">
        <v>1</v>
      </c>
      <c r="X33" s="45">
        <f t="shared" ref="X33:X38" si="16">IF(W33/V33&gt;100%,100%,W33/V33)</f>
        <v>1</v>
      </c>
      <c r="Y33" s="39" t="s">
        <v>236</v>
      </c>
      <c r="Z33" s="39" t="s">
        <v>237</v>
      </c>
      <c r="AA33" s="49">
        <f t="shared" ref="AA33:AA38" si="17">M33</f>
        <v>1</v>
      </c>
      <c r="AB33" s="53">
        <v>1</v>
      </c>
      <c r="AC33" s="51">
        <f t="shared" si="13"/>
        <v>1</v>
      </c>
      <c r="AD33" s="39" t="s">
        <v>250</v>
      </c>
      <c r="AE33" s="103" t="s">
        <v>251</v>
      </c>
      <c r="AF33" s="49">
        <f>N33</f>
        <v>1</v>
      </c>
      <c r="AG33" s="53">
        <v>1</v>
      </c>
      <c r="AH33" s="51">
        <f t="shared" ref="AH33:AH35" si="18">IF(AG33/AF33&gt;100%,100%,AG33/AF33)</f>
        <v>1</v>
      </c>
      <c r="AI33" s="39" t="s">
        <v>250</v>
      </c>
      <c r="AJ33" s="39" t="s">
        <v>298</v>
      </c>
      <c r="AK33" s="49">
        <f t="shared" ref="AK33:AK38" si="19">O33</f>
        <v>1</v>
      </c>
      <c r="AL33" s="59"/>
      <c r="AM33" s="51">
        <f t="shared" si="14"/>
        <v>0</v>
      </c>
      <c r="AN33" s="39"/>
      <c r="AO33" s="39"/>
      <c r="AP33" s="45">
        <f>P33</f>
        <v>1</v>
      </c>
      <c r="AQ33" s="92">
        <f>AVERAGE(W33,AB33,AG33,AL33)</f>
        <v>1</v>
      </c>
      <c r="AR33" s="51">
        <f t="shared" si="15"/>
        <v>1</v>
      </c>
      <c r="AS33" s="39" t="s">
        <v>250</v>
      </c>
    </row>
    <row r="34" spans="1:45" s="54" customFormat="1" ht="150" x14ac:dyDescent="0.25">
      <c r="A34" s="38">
        <v>7</v>
      </c>
      <c r="B34" s="39" t="s">
        <v>159</v>
      </c>
      <c r="C34" s="38" t="s">
        <v>184</v>
      </c>
      <c r="D34" s="38" t="s">
        <v>185</v>
      </c>
      <c r="E34" s="46" t="s">
        <v>186</v>
      </c>
      <c r="F34" s="46" t="s">
        <v>163</v>
      </c>
      <c r="G34" s="46" t="s">
        <v>187</v>
      </c>
      <c r="H34" s="46" t="s">
        <v>188</v>
      </c>
      <c r="I34" s="46" t="s">
        <v>179</v>
      </c>
      <c r="J34" s="38" t="s">
        <v>167</v>
      </c>
      <c r="K34" s="38" t="s">
        <v>189</v>
      </c>
      <c r="L34" s="43" t="s">
        <v>169</v>
      </c>
      <c r="M34" s="44">
        <v>1</v>
      </c>
      <c r="N34" s="44">
        <v>1</v>
      </c>
      <c r="O34" s="45">
        <v>1</v>
      </c>
      <c r="P34" s="45">
        <v>1</v>
      </c>
      <c r="Q34" s="38" t="s">
        <v>170</v>
      </c>
      <c r="R34" s="46" t="s">
        <v>190</v>
      </c>
      <c r="S34" s="46" t="s">
        <v>191</v>
      </c>
      <c r="T34" s="41" t="s">
        <v>173</v>
      </c>
      <c r="U34" s="47" t="s">
        <v>192</v>
      </c>
      <c r="V34" s="57" t="s">
        <v>169</v>
      </c>
      <c r="W34" s="38" t="s">
        <v>169</v>
      </c>
      <c r="X34" s="45" t="s">
        <v>169</v>
      </c>
      <c r="Y34" s="39" t="s">
        <v>229</v>
      </c>
      <c r="Z34" s="39" t="s">
        <v>169</v>
      </c>
      <c r="AA34" s="49">
        <f t="shared" si="17"/>
        <v>1</v>
      </c>
      <c r="AB34" s="53">
        <v>1</v>
      </c>
      <c r="AC34" s="51">
        <f t="shared" si="13"/>
        <v>1</v>
      </c>
      <c r="AD34" s="104" t="s">
        <v>275</v>
      </c>
      <c r="AE34" s="105" t="s">
        <v>253</v>
      </c>
      <c r="AF34" s="49">
        <f t="shared" ref="AF34:AF35" si="20">N34</f>
        <v>1</v>
      </c>
      <c r="AG34" s="53">
        <v>1</v>
      </c>
      <c r="AH34" s="51">
        <f t="shared" si="18"/>
        <v>1</v>
      </c>
      <c r="AI34" s="39" t="s">
        <v>299</v>
      </c>
      <c r="AJ34" s="39" t="s">
        <v>300</v>
      </c>
      <c r="AK34" s="49">
        <f t="shared" si="19"/>
        <v>1</v>
      </c>
      <c r="AL34" s="39"/>
      <c r="AM34" s="51">
        <f t="shared" si="14"/>
        <v>0</v>
      </c>
      <c r="AN34" s="39"/>
      <c r="AO34" s="39"/>
      <c r="AP34" s="45">
        <f t="shared" ref="AP34:AP38" si="21">P34</f>
        <v>1</v>
      </c>
      <c r="AQ34" s="92">
        <f>AVERAGE(AB34,AG34,AL34)</f>
        <v>1</v>
      </c>
      <c r="AR34" s="51">
        <f t="shared" si="15"/>
        <v>1</v>
      </c>
      <c r="AS34" s="39" t="s">
        <v>299</v>
      </c>
    </row>
    <row r="35" spans="1:45" s="54" customFormat="1" ht="105" x14ac:dyDescent="0.25">
      <c r="A35" s="38">
        <v>7</v>
      </c>
      <c r="B35" s="39" t="s">
        <v>159</v>
      </c>
      <c r="C35" s="38" t="s">
        <v>160</v>
      </c>
      <c r="D35" s="38" t="s">
        <v>193</v>
      </c>
      <c r="E35" s="46" t="s">
        <v>194</v>
      </c>
      <c r="F35" s="46" t="s">
        <v>163</v>
      </c>
      <c r="G35" s="46" t="s">
        <v>195</v>
      </c>
      <c r="H35" s="46" t="s">
        <v>196</v>
      </c>
      <c r="I35" s="46" t="s">
        <v>179</v>
      </c>
      <c r="J35" s="38" t="s">
        <v>83</v>
      </c>
      <c r="K35" s="38" t="s">
        <v>195</v>
      </c>
      <c r="L35" s="44">
        <v>1</v>
      </c>
      <c r="M35" s="43" t="s">
        <v>169</v>
      </c>
      <c r="N35" s="44">
        <v>1</v>
      </c>
      <c r="O35" s="45" t="s">
        <v>169</v>
      </c>
      <c r="P35" s="45">
        <v>1</v>
      </c>
      <c r="Q35" s="38" t="s">
        <v>62</v>
      </c>
      <c r="R35" s="46" t="s">
        <v>197</v>
      </c>
      <c r="S35" s="46" t="s">
        <v>197</v>
      </c>
      <c r="T35" s="41" t="s">
        <v>173</v>
      </c>
      <c r="U35" s="47" t="s">
        <v>183</v>
      </c>
      <c r="V35" s="57">
        <v>1</v>
      </c>
      <c r="W35" s="58">
        <v>1</v>
      </c>
      <c r="X35" s="45">
        <f t="shared" si="16"/>
        <v>1</v>
      </c>
      <c r="Y35" s="39" t="s">
        <v>238</v>
      </c>
      <c r="Z35" s="39" t="s">
        <v>239</v>
      </c>
      <c r="AA35" s="49" t="str">
        <f t="shared" si="17"/>
        <v>No programada</v>
      </c>
      <c r="AB35" s="53" t="s">
        <v>169</v>
      </c>
      <c r="AC35" s="51" t="s">
        <v>169</v>
      </c>
      <c r="AD35" s="39" t="s">
        <v>169</v>
      </c>
      <c r="AE35" s="103" t="s">
        <v>169</v>
      </c>
      <c r="AF35" s="49">
        <f t="shared" si="20"/>
        <v>1</v>
      </c>
      <c r="AG35" s="53">
        <v>1</v>
      </c>
      <c r="AH35" s="51">
        <f t="shared" si="18"/>
        <v>1</v>
      </c>
      <c r="AI35" s="39" t="s">
        <v>301</v>
      </c>
      <c r="AJ35" s="39" t="s">
        <v>302</v>
      </c>
      <c r="AK35" s="49" t="str">
        <f t="shared" si="19"/>
        <v>No programada</v>
      </c>
      <c r="AL35" s="60" t="s">
        <v>169</v>
      </c>
      <c r="AM35" s="60" t="s">
        <v>169</v>
      </c>
      <c r="AN35" s="60" t="s">
        <v>169</v>
      </c>
      <c r="AO35" s="60" t="s">
        <v>169</v>
      </c>
      <c r="AP35" s="45">
        <f t="shared" si="21"/>
        <v>1</v>
      </c>
      <c r="AQ35" s="92">
        <f>AVERAGE(W35,AG35)</f>
        <v>1</v>
      </c>
      <c r="AR35" s="51">
        <f t="shared" si="15"/>
        <v>1</v>
      </c>
      <c r="AS35" s="39" t="s">
        <v>301</v>
      </c>
    </row>
    <row r="36" spans="1:45" s="54" customFormat="1" ht="105" x14ac:dyDescent="0.25">
      <c r="A36" s="38">
        <v>7</v>
      </c>
      <c r="B36" s="39" t="s">
        <v>159</v>
      </c>
      <c r="C36" s="38" t="s">
        <v>160</v>
      </c>
      <c r="D36" s="38" t="s">
        <v>198</v>
      </c>
      <c r="E36" s="39" t="s">
        <v>199</v>
      </c>
      <c r="F36" s="39" t="s">
        <v>163</v>
      </c>
      <c r="G36" s="39" t="s">
        <v>200</v>
      </c>
      <c r="H36" s="39" t="s">
        <v>201</v>
      </c>
      <c r="I36" s="39" t="s">
        <v>202</v>
      </c>
      <c r="J36" s="61" t="s">
        <v>104</v>
      </c>
      <c r="K36" s="38" t="s">
        <v>200</v>
      </c>
      <c r="L36" s="62">
        <v>0</v>
      </c>
      <c r="M36" s="62">
        <v>1</v>
      </c>
      <c r="N36" s="62">
        <v>0</v>
      </c>
      <c r="O36" s="62">
        <v>1</v>
      </c>
      <c r="P36" s="62">
        <v>2</v>
      </c>
      <c r="Q36" s="38" t="s">
        <v>62</v>
      </c>
      <c r="R36" s="46" t="s">
        <v>197</v>
      </c>
      <c r="S36" s="46" t="s">
        <v>197</v>
      </c>
      <c r="T36" s="39" t="s">
        <v>203</v>
      </c>
      <c r="U36" s="63" t="s">
        <v>169</v>
      </c>
      <c r="V36" s="48" t="s">
        <v>169</v>
      </c>
      <c r="W36" s="48" t="s">
        <v>169</v>
      </c>
      <c r="X36" s="45" t="s">
        <v>169</v>
      </c>
      <c r="Y36" s="39" t="s">
        <v>229</v>
      </c>
      <c r="Z36" s="63" t="s">
        <v>169</v>
      </c>
      <c r="AA36" s="64">
        <f t="shared" si="17"/>
        <v>1</v>
      </c>
      <c r="AB36" s="64">
        <v>1</v>
      </c>
      <c r="AC36" s="51">
        <f t="shared" si="13"/>
        <v>1</v>
      </c>
      <c r="AD36" s="39" t="s">
        <v>276</v>
      </c>
      <c r="AE36" s="63" t="s">
        <v>277</v>
      </c>
      <c r="AF36" s="63" t="s">
        <v>169</v>
      </c>
      <c r="AG36" s="63" t="s">
        <v>169</v>
      </c>
      <c r="AH36" s="63" t="s">
        <v>169</v>
      </c>
      <c r="AI36" s="63" t="s">
        <v>169</v>
      </c>
      <c r="AJ36" s="64" t="s">
        <v>169</v>
      </c>
      <c r="AK36" s="49">
        <f t="shared" si="19"/>
        <v>1</v>
      </c>
      <c r="AL36" s="65"/>
      <c r="AM36" s="51">
        <f t="shared" si="14"/>
        <v>0</v>
      </c>
      <c r="AN36" s="39"/>
      <c r="AO36" s="63"/>
      <c r="AP36" s="93">
        <f t="shared" si="21"/>
        <v>2</v>
      </c>
      <c r="AQ36" s="57">
        <f>SUM(AB36,AL36)</f>
        <v>1</v>
      </c>
      <c r="AR36" s="51">
        <f t="shared" si="15"/>
        <v>0.5</v>
      </c>
      <c r="AS36" s="39" t="s">
        <v>304</v>
      </c>
    </row>
    <row r="37" spans="1:45" s="54" customFormat="1" ht="105" x14ac:dyDescent="0.25">
      <c r="A37" s="38">
        <v>5</v>
      </c>
      <c r="B37" s="39" t="s">
        <v>204</v>
      </c>
      <c r="C37" s="38" t="s">
        <v>205</v>
      </c>
      <c r="D37" s="38" t="s">
        <v>206</v>
      </c>
      <c r="E37" s="46" t="s">
        <v>207</v>
      </c>
      <c r="F37" s="46" t="s">
        <v>163</v>
      </c>
      <c r="G37" s="46" t="s">
        <v>208</v>
      </c>
      <c r="H37" s="46" t="s">
        <v>209</v>
      </c>
      <c r="I37" s="46" t="s">
        <v>210</v>
      </c>
      <c r="J37" s="38" t="s">
        <v>104</v>
      </c>
      <c r="K37" s="38" t="s">
        <v>211</v>
      </c>
      <c r="L37" s="44">
        <v>1</v>
      </c>
      <c r="M37" s="44">
        <v>0</v>
      </c>
      <c r="N37" s="44">
        <v>0</v>
      </c>
      <c r="O37" s="45">
        <v>0</v>
      </c>
      <c r="P37" s="45">
        <v>1</v>
      </c>
      <c r="Q37" s="38" t="s">
        <v>62</v>
      </c>
      <c r="R37" s="46" t="s">
        <v>212</v>
      </c>
      <c r="S37" s="46" t="s">
        <v>213</v>
      </c>
      <c r="T37" s="41" t="s">
        <v>214</v>
      </c>
      <c r="U37" s="47" t="s">
        <v>215</v>
      </c>
      <c r="V37" s="45">
        <v>1</v>
      </c>
      <c r="W37" s="45">
        <v>1</v>
      </c>
      <c r="X37" s="45">
        <f t="shared" si="16"/>
        <v>1</v>
      </c>
      <c r="Y37" s="49" t="s">
        <v>241</v>
      </c>
      <c r="Z37" s="49" t="s">
        <v>240</v>
      </c>
      <c r="AA37" s="60" t="s">
        <v>169</v>
      </c>
      <c r="AB37" s="60" t="s">
        <v>169</v>
      </c>
      <c r="AC37" s="60" t="s">
        <v>169</v>
      </c>
      <c r="AD37" s="60" t="s">
        <v>169</v>
      </c>
      <c r="AE37" s="60" t="s">
        <v>169</v>
      </c>
      <c r="AF37" s="60" t="s">
        <v>169</v>
      </c>
      <c r="AG37" s="60" t="s">
        <v>169</v>
      </c>
      <c r="AH37" s="60" t="s">
        <v>169</v>
      </c>
      <c r="AI37" s="60" t="s">
        <v>169</v>
      </c>
      <c r="AJ37" s="60" t="s">
        <v>169</v>
      </c>
      <c r="AK37" s="60" t="s">
        <v>169</v>
      </c>
      <c r="AL37" s="60" t="s">
        <v>169</v>
      </c>
      <c r="AM37" s="60" t="s">
        <v>169</v>
      </c>
      <c r="AN37" s="60" t="s">
        <v>169</v>
      </c>
      <c r="AO37" s="60" t="s">
        <v>169</v>
      </c>
      <c r="AP37" s="45">
        <f t="shared" si="21"/>
        <v>1</v>
      </c>
      <c r="AQ37" s="94">
        <v>1</v>
      </c>
      <c r="AR37" s="51">
        <f t="shared" si="15"/>
        <v>1</v>
      </c>
      <c r="AS37" s="39" t="s">
        <v>304</v>
      </c>
    </row>
    <row r="38" spans="1:45" s="54" customFormat="1" ht="150" x14ac:dyDescent="0.25">
      <c r="A38" s="38">
        <v>5</v>
      </c>
      <c r="B38" s="39" t="s">
        <v>204</v>
      </c>
      <c r="C38" s="38" t="s">
        <v>205</v>
      </c>
      <c r="D38" s="38" t="s">
        <v>216</v>
      </c>
      <c r="E38" s="46" t="s">
        <v>217</v>
      </c>
      <c r="F38" s="46" t="s">
        <v>163</v>
      </c>
      <c r="G38" s="46" t="s">
        <v>218</v>
      </c>
      <c r="H38" s="46" t="s">
        <v>219</v>
      </c>
      <c r="I38" s="46" t="s">
        <v>202</v>
      </c>
      <c r="J38" s="38" t="s">
        <v>83</v>
      </c>
      <c r="K38" s="38" t="s">
        <v>220</v>
      </c>
      <c r="L38" s="44">
        <v>1</v>
      </c>
      <c r="M38" s="44">
        <v>1</v>
      </c>
      <c r="N38" s="44">
        <v>1</v>
      </c>
      <c r="O38" s="44">
        <v>1</v>
      </c>
      <c r="P38" s="44">
        <v>1</v>
      </c>
      <c r="Q38" s="38" t="s">
        <v>221</v>
      </c>
      <c r="R38" s="46" t="s">
        <v>222</v>
      </c>
      <c r="S38" s="46" t="s">
        <v>213</v>
      </c>
      <c r="T38" s="41" t="s">
        <v>214</v>
      </c>
      <c r="U38" s="47" t="s">
        <v>215</v>
      </c>
      <c r="V38" s="49">
        <v>1</v>
      </c>
      <c r="W38" s="51">
        <v>0.65690000000000004</v>
      </c>
      <c r="X38" s="51">
        <f t="shared" si="16"/>
        <v>0.65690000000000004</v>
      </c>
      <c r="Y38" s="49" t="s">
        <v>242</v>
      </c>
      <c r="Z38" s="49" t="s">
        <v>240</v>
      </c>
      <c r="AA38" s="49">
        <f t="shared" si="17"/>
        <v>1</v>
      </c>
      <c r="AB38" s="51">
        <v>0.93559999999999999</v>
      </c>
      <c r="AC38" s="51">
        <f t="shared" si="13"/>
        <v>0.93559999999999999</v>
      </c>
      <c r="AD38" s="49" t="s">
        <v>254</v>
      </c>
      <c r="AE38" s="49" t="s">
        <v>255</v>
      </c>
      <c r="AF38" s="49">
        <f t="shared" ref="AF38" si="22">N38</f>
        <v>1</v>
      </c>
      <c r="AG38" s="50">
        <f>95/117</f>
        <v>0.81196581196581197</v>
      </c>
      <c r="AH38" s="51">
        <f t="shared" ref="AH38" si="23">IF(AG38/AF38&gt;100%,100%,AG38/AF38)</f>
        <v>0.81196581196581197</v>
      </c>
      <c r="AI38" s="49" t="s">
        <v>213</v>
      </c>
      <c r="AJ38" s="49" t="s">
        <v>303</v>
      </c>
      <c r="AK38" s="49">
        <f t="shared" si="19"/>
        <v>1</v>
      </c>
      <c r="AL38" s="49"/>
      <c r="AM38" s="51">
        <f t="shared" si="14"/>
        <v>0</v>
      </c>
      <c r="AN38" s="49"/>
      <c r="AO38" s="49"/>
      <c r="AP38" s="45">
        <f t="shared" si="21"/>
        <v>1</v>
      </c>
      <c r="AQ38" s="57">
        <f>AVERAGE(W38,AB38,AG38,AL38)</f>
        <v>0.801488603988604</v>
      </c>
      <c r="AR38" s="51">
        <f t="shared" si="15"/>
        <v>0.801488603988604</v>
      </c>
      <c r="AS38" s="49" t="s">
        <v>213</v>
      </c>
    </row>
    <row r="39" spans="1:45" s="37" customFormat="1" ht="15.75" x14ac:dyDescent="0.25">
      <c r="A39" s="30"/>
      <c r="B39" s="30"/>
      <c r="C39" s="30"/>
      <c r="D39" s="30"/>
      <c r="E39" s="66" t="s">
        <v>223</v>
      </c>
      <c r="F39" s="66"/>
      <c r="G39" s="66"/>
      <c r="H39" s="66"/>
      <c r="I39" s="66"/>
      <c r="J39" s="67"/>
      <c r="K39" s="67"/>
      <c r="L39" s="68"/>
      <c r="M39" s="68"/>
      <c r="N39" s="68"/>
      <c r="O39" s="68"/>
      <c r="P39" s="68"/>
      <c r="Q39" s="66"/>
      <c r="R39" s="30"/>
      <c r="S39" s="30"/>
      <c r="T39" s="30"/>
      <c r="U39" s="30"/>
      <c r="V39" s="69"/>
      <c r="W39" s="69"/>
      <c r="X39" s="91">
        <f>AVERAGE(X32:X38)*20%</f>
        <v>0.18284500000000004</v>
      </c>
      <c r="Y39" s="30"/>
      <c r="Z39" s="30"/>
      <c r="AA39" s="69"/>
      <c r="AB39" s="69"/>
      <c r="AC39" s="106">
        <f>AVERAGE(AC32:AC38)*20%</f>
        <v>0.19742400000000002</v>
      </c>
      <c r="AD39" s="30"/>
      <c r="AE39" s="30"/>
      <c r="AF39" s="69"/>
      <c r="AG39" s="69"/>
      <c r="AH39" s="106">
        <f>AVERAGE(AH32:AH38)*20%</f>
        <v>0.19059829059829059</v>
      </c>
      <c r="AI39" s="30"/>
      <c r="AJ39" s="30"/>
      <c r="AK39" s="69"/>
      <c r="AL39" s="69"/>
      <c r="AM39" s="70">
        <f>AVERAGE(AM32:AM38)*20%</f>
        <v>0</v>
      </c>
      <c r="AN39" s="30"/>
      <c r="AO39" s="30"/>
      <c r="AP39" s="95"/>
      <c r="AQ39" s="95"/>
      <c r="AR39" s="91">
        <f>AVERAGE(AR32:AR38)*20%</f>
        <v>0.18004253154253155</v>
      </c>
      <c r="AS39" s="30"/>
    </row>
    <row r="40" spans="1:45" s="77" customFormat="1" ht="18.75" x14ac:dyDescent="0.3">
      <c r="A40" s="71"/>
      <c r="B40" s="71"/>
      <c r="C40" s="71"/>
      <c r="D40" s="71"/>
      <c r="E40" s="72" t="s">
        <v>224</v>
      </c>
      <c r="F40" s="71"/>
      <c r="G40" s="71"/>
      <c r="H40" s="71"/>
      <c r="I40" s="71"/>
      <c r="J40" s="73"/>
      <c r="K40" s="73"/>
      <c r="L40" s="74"/>
      <c r="M40" s="74"/>
      <c r="N40" s="74"/>
      <c r="O40" s="74"/>
      <c r="P40" s="74"/>
      <c r="Q40" s="71"/>
      <c r="R40" s="71"/>
      <c r="S40" s="71"/>
      <c r="T40" s="71"/>
      <c r="U40" s="71"/>
      <c r="V40" s="75"/>
      <c r="W40" s="75"/>
      <c r="X40" s="97">
        <f>X31+X39</f>
        <v>0.85699174556213031</v>
      </c>
      <c r="Y40" s="71"/>
      <c r="Z40" s="71"/>
      <c r="AA40" s="75"/>
      <c r="AB40" s="75"/>
      <c r="AC40" s="108">
        <f>AC31+AC39</f>
        <v>0.78516444444444455</v>
      </c>
      <c r="AD40" s="71"/>
      <c r="AE40" s="71"/>
      <c r="AF40" s="75"/>
      <c r="AG40" s="75"/>
      <c r="AH40" s="110">
        <f>AH31+AH39</f>
        <v>0.86900995916950763</v>
      </c>
      <c r="AI40" s="71"/>
      <c r="AJ40" s="71"/>
      <c r="AK40" s="75"/>
      <c r="AL40" s="75"/>
      <c r="AM40" s="76">
        <f>AM31+AM39</f>
        <v>0</v>
      </c>
      <c r="AN40" s="71"/>
      <c r="AO40" s="71"/>
      <c r="AP40" s="96"/>
      <c r="AQ40" s="96"/>
      <c r="AR40" s="97">
        <f>AR31+AR39</f>
        <v>0.72896443081127138</v>
      </c>
      <c r="AS40" s="71"/>
    </row>
  </sheetData>
  <autoFilter ref="A11:AS40" xr:uid="{393757A3-C994-41E5-9502-5424A4810E09}">
    <filterColumn colId="0" showButton="0"/>
    <filterColumn colId="3" showButton="0"/>
    <filterColumn colId="4"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7" showButton="0"/>
    <filterColumn colId="18" showButton="0"/>
    <filterColumn colId="19" showButton="0"/>
    <filterColumn colId="21" showButton="0"/>
    <filterColumn colId="22" showButton="0"/>
    <filterColumn colId="23" showButton="0"/>
    <filterColumn colId="24" showButton="0"/>
    <filterColumn colId="26" showButton="0"/>
    <filterColumn colId="27" showButton="0"/>
    <filterColumn colId="28" showButton="0"/>
    <filterColumn colId="29" showButton="0"/>
    <filterColumn colId="31" showButton="0"/>
    <filterColumn colId="32" showButton="0"/>
    <filterColumn colId="33" showButton="0"/>
    <filterColumn colId="34" showButton="0"/>
    <filterColumn colId="36" showButton="0"/>
    <filterColumn colId="37" showButton="0"/>
    <filterColumn colId="38" showButton="0"/>
    <filterColumn colId="39" showButton="0"/>
    <filterColumn colId="41" showButton="0"/>
    <filterColumn colId="42" showButton="0"/>
    <filterColumn colId="43" showButton="0"/>
  </autoFilter>
  <mergeCells count="19">
    <mergeCell ref="R11:U12"/>
    <mergeCell ref="F4:K4"/>
    <mergeCell ref="H5:K5"/>
    <mergeCell ref="H6:K6"/>
    <mergeCell ref="H7:K7"/>
    <mergeCell ref="H8:K8"/>
    <mergeCell ref="H9:K9"/>
    <mergeCell ref="A11:B12"/>
    <mergeCell ref="C11:C13"/>
    <mergeCell ref="A1:K1"/>
    <mergeCell ref="L1:P1"/>
    <mergeCell ref="D11:F12"/>
    <mergeCell ref="G11:Q12"/>
    <mergeCell ref="A2:K2"/>
    <mergeCell ref="V11:Z12"/>
    <mergeCell ref="AA11:AE12"/>
    <mergeCell ref="AF11:AJ12"/>
    <mergeCell ref="AK11:AO12"/>
    <mergeCell ref="AP11:AS12"/>
  </mergeCells>
  <phoneticPr fontId="4" type="noConversion"/>
  <dataValidations count="1">
    <dataValidation allowBlank="1" showInputMessage="1" showErrorMessage="1" error="Escriba un texto " promptTitle="Cualquier contenido" sqref="F13 F3:F10"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F11:F12 F1 F14:F31 F39:F1048576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baseColWidth="10" defaultColWidth="11.42578125" defaultRowHeight="15" x14ac:dyDescent="0.25"/>
  <cols>
    <col min="1" max="1" width="34.5703125" bestFit="1" customWidth="1"/>
  </cols>
  <sheetData>
    <row r="1" spans="1:1" x14ac:dyDescent="0.25">
      <c r="A1" t="s">
        <v>21</v>
      </c>
    </row>
    <row r="2" spans="1:1" x14ac:dyDescent="0.25">
      <c r="A2" t="s">
        <v>80</v>
      </c>
    </row>
    <row r="3" spans="1:1" x14ac:dyDescent="0.25">
      <c r="A3" t="s">
        <v>45</v>
      </c>
    </row>
    <row r="4" spans="1:1" x14ac:dyDescent="0.25">
      <c r="A4" t="s">
        <v>163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1BD912C2-67FF-4F74-B857-B8D2F5FE6CA6}">
  <ds:schemaRefs>
    <ds:schemaRef ds:uri="http://purl.org/dc/terms/"/>
    <ds:schemaRef ds:uri="4d1d2e24-7be0-47eb-a1db-99cc6d75caff"/>
    <ds:schemaRef ds:uri="http://www.w3.org/XML/1998/namespace"/>
    <ds:schemaRef ds:uri="http://schemas.microsoft.com/office/2006/metadata/properties"/>
    <ds:schemaRef ds:uri="http://schemas.microsoft.com/office/2006/documentManagement/types"/>
    <ds:schemaRef ds:uri="http://purl.org/dc/dcmitype/"/>
    <ds:schemaRef ds:uri="http://schemas.microsoft.com/office/infopath/2007/PartnerControls"/>
    <ds:schemaRef ds:uri="d6eaa91c-3afb-4015-aba1-5ff992c1a5ca"/>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2024-11-05T13:11:46Z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