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4 SAN CRISTOBAL/"/>
    </mc:Choice>
  </mc:AlternateContent>
  <xr:revisionPtr revIDLastSave="226" documentId="13_ncr:1_{9D7766F7-D89E-4627-AFED-8CB2E2BD3482}" xr6:coauthVersionLast="47" xr6:coauthVersionMax="47" xr10:uidLastSave="{EB11AB86-FCD5-4DD4-B8F3-5E605E0DC611}"/>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R21" i="1"/>
  <c r="AR19" i="1"/>
  <c r="AR17" i="1"/>
  <c r="AQ32" i="1"/>
  <c r="AQ36" i="1"/>
  <c r="AQ33" i="1"/>
  <c r="AP38" i="1"/>
  <c r="AH39" i="1"/>
  <c r="AG38" i="1"/>
  <c r="AQ23" i="1"/>
  <c r="AQ20" i="1"/>
  <c r="AQ21" i="1"/>
  <c r="AQ19" i="1"/>
  <c r="AQ35" i="1"/>
  <c r="AQ34" i="1"/>
  <c r="AQ24" i="1"/>
  <c r="AQ25" i="1"/>
  <c r="AQ26" i="1"/>
  <c r="AQ27" i="1"/>
  <c r="AQ28" i="1"/>
  <c r="AQ29" i="1"/>
  <c r="AQ30" i="1"/>
  <c r="AQ38" i="1" l="1"/>
  <c r="AP15" i="1"/>
  <c r="X30" i="1"/>
  <c r="X29" i="1"/>
  <c r="X28" i="1"/>
  <c r="X27" i="1"/>
  <c r="X26" i="1"/>
  <c r="X25" i="1"/>
  <c r="X24" i="1"/>
  <c r="X23" i="1"/>
  <c r="X20" i="1"/>
  <c r="X18" i="1"/>
  <c r="X17" i="1"/>
  <c r="X16" i="1"/>
  <c r="X15" i="1"/>
  <c r="X39" i="1"/>
  <c r="AK38" i="1"/>
  <c r="AM38" i="1" s="1"/>
  <c r="AF38" i="1"/>
  <c r="AH38" i="1" s="1"/>
  <c r="AA38" i="1"/>
  <c r="AP37" i="1"/>
  <c r="AP36" i="1"/>
  <c r="AK36" i="1"/>
  <c r="AM36" i="1" s="1"/>
  <c r="AJ36" i="1"/>
  <c r="AA36" i="1"/>
  <c r="AC36" i="1" s="1"/>
  <c r="AP35" i="1"/>
  <c r="AR35" i="1" s="1"/>
  <c r="AK35" i="1"/>
  <c r="AF35" i="1"/>
  <c r="AH35" i="1" s="1"/>
  <c r="AA35" i="1"/>
  <c r="AP34" i="1"/>
  <c r="AR34" i="1" s="1"/>
  <c r="AK34" i="1"/>
  <c r="AM34" i="1" s="1"/>
  <c r="AF34" i="1"/>
  <c r="AH34" i="1" s="1"/>
  <c r="AA34" i="1"/>
  <c r="AC34" i="1" s="1"/>
  <c r="AP33" i="1"/>
  <c r="AR33" i="1" s="1"/>
  <c r="AK33" i="1"/>
  <c r="AM33" i="1" s="1"/>
  <c r="AF33" i="1"/>
  <c r="AH33" i="1" s="1"/>
  <c r="AA33" i="1"/>
  <c r="AC33" i="1" s="1"/>
  <c r="AP32" i="1"/>
  <c r="AR32" i="1" s="1"/>
  <c r="AK32" i="1"/>
  <c r="AM32" i="1" s="1"/>
  <c r="AA32" i="1"/>
  <c r="AC32" i="1" s="1"/>
  <c r="P30" i="1"/>
  <c r="AP30" i="1" s="1"/>
  <c r="AR30" i="1" s="1"/>
  <c r="P29" i="1"/>
  <c r="AP29" i="1" s="1"/>
  <c r="AR29" i="1" s="1"/>
  <c r="P28" i="1"/>
  <c r="AP28" i="1" s="1"/>
  <c r="AR28" i="1" s="1"/>
  <c r="P27" i="1"/>
  <c r="AP27" i="1" s="1"/>
  <c r="AR27" i="1" s="1"/>
  <c r="P26" i="1"/>
  <c r="AP26" i="1" s="1"/>
  <c r="AR26" i="1" s="1"/>
  <c r="P25" i="1"/>
  <c r="AP25" i="1" s="1"/>
  <c r="AR25" i="1" s="1"/>
  <c r="P24" i="1"/>
  <c r="AP24" i="1" s="1"/>
  <c r="AR24" i="1" s="1"/>
  <c r="P23" i="1"/>
  <c r="AP23" i="1" s="1"/>
  <c r="AR23" i="1" s="1"/>
  <c r="AP14" i="1"/>
  <c r="AR14" i="1" s="1"/>
  <c r="AK14" i="1"/>
  <c r="AM14" i="1" s="1"/>
  <c r="AP22" i="1"/>
  <c r="AR22" i="1" s="1"/>
  <c r="AP21" i="1"/>
  <c r="AP20" i="1"/>
  <c r="AP19" i="1"/>
  <c r="AP18" i="1"/>
  <c r="AR18" i="1" s="1"/>
  <c r="AP17" i="1"/>
  <c r="AP16" i="1"/>
  <c r="AR16" i="1" s="1"/>
  <c r="AR15" i="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30" i="1"/>
  <c r="AH30" i="1" s="1"/>
  <c r="AF29" i="1"/>
  <c r="AH29" i="1" s="1"/>
  <c r="AF28" i="1"/>
  <c r="AH28" i="1" s="1"/>
  <c r="AF27" i="1"/>
  <c r="AH27" i="1" s="1"/>
  <c r="AF26" i="1"/>
  <c r="AH26" i="1" s="1"/>
  <c r="AF25" i="1"/>
  <c r="AH25" i="1" s="1"/>
  <c r="AF24" i="1"/>
  <c r="AH24" i="1" s="1"/>
  <c r="AF23" i="1"/>
  <c r="AH23" i="1" s="1"/>
  <c r="AF22" i="1"/>
  <c r="AF21" i="1"/>
  <c r="AH21" i="1" s="1"/>
  <c r="AF20" i="1"/>
  <c r="AH20" i="1" s="1"/>
  <c r="AF19" i="1"/>
  <c r="AH19" i="1" s="1"/>
  <c r="AF18" i="1"/>
  <c r="AH18" i="1" s="1"/>
  <c r="AF17" i="1"/>
  <c r="AH17" i="1" s="1"/>
  <c r="AF16" i="1"/>
  <c r="AH16" i="1" s="1"/>
  <c r="AF15" i="1"/>
  <c r="AH15" i="1" s="1"/>
  <c r="AF14" i="1"/>
  <c r="AA30" i="1"/>
  <c r="AC30" i="1" s="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AC38" i="1" l="1"/>
  <c r="AC39" i="1" s="1"/>
  <c r="AC31" i="1"/>
  <c r="X31" i="1"/>
  <c r="X40" i="1" s="1"/>
  <c r="AM39" i="1"/>
  <c r="AR38" i="1"/>
  <c r="AR36" i="1"/>
  <c r="AR20" i="1"/>
  <c r="AM31" i="1"/>
  <c r="AM40" i="1" s="1"/>
  <c r="AH31" i="1"/>
  <c r="AH40" i="1" l="1"/>
  <c r="AR39" i="1"/>
  <c r="AC40" i="1"/>
  <c r="AR31" i="1"/>
  <c r="AR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1" authorId="0" shapeId="0" xr:uid="{AE96D9C1-5BD7-4424-A36D-E1D457BCD053}">
      <text>
        <r>
          <rPr>
            <b/>
            <sz val="9"/>
            <color indexed="81"/>
            <rFont val="Tahoma"/>
            <family val="2"/>
          </rPr>
          <t>Indique el nombre del proceso al cual está asociada la meta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3" authorId="0" shapeId="0" xr:uid="{119F47BD-BB9E-4059-B26B-7A00F4141FBE}">
      <text>
        <r>
          <rPr>
            <b/>
            <sz val="9"/>
            <color indexed="81"/>
            <rFont val="Tahoma"/>
            <family val="2"/>
          </rPr>
          <t>Escriba el número de la meta, en orden consecutivo</t>
        </r>
      </text>
    </comment>
    <comment ref="E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66100535-6C62-4F58-A17C-0BE85EBD4F67}">
      <text>
        <r>
          <rPr>
            <b/>
            <sz val="9"/>
            <color indexed="81"/>
            <rFont val="Tahoma"/>
            <family val="2"/>
          </rPr>
          <t xml:space="preserve">Seleccione la opción que corresponda
</t>
        </r>
      </text>
    </comment>
    <comment ref="G13" authorId="0" shapeId="0" xr:uid="{2A83FE2C-B2C1-4597-A76A-578AAE54FC34}">
      <text>
        <r>
          <rPr>
            <b/>
            <sz val="9"/>
            <color indexed="81"/>
            <rFont val="Tahoma"/>
            <family val="2"/>
          </rPr>
          <t>Indique un nombre corto que refleje lo que pretende medir. 
Ej. Porcentaje de giros acumulados</t>
        </r>
      </text>
    </comment>
    <comment ref="H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B30BBDB4-EC1D-4EA1-8538-25A32CED2539}">
      <text>
        <r>
          <rPr>
            <b/>
            <sz val="9"/>
            <color indexed="81"/>
            <rFont val="Tahoma"/>
            <family val="2"/>
          </rPr>
          <t xml:space="preserve">Indique la magnitud programada para el trimestre. </t>
        </r>
      </text>
    </comment>
    <comment ref="M13" authorId="0" shapeId="0" xr:uid="{31373292-3723-487A-8503-BD0B0A79E8B6}">
      <text>
        <r>
          <rPr>
            <b/>
            <sz val="9"/>
            <color indexed="81"/>
            <rFont val="Tahoma"/>
            <family val="2"/>
          </rPr>
          <t xml:space="preserve">Indique la magnitud programada para el trimestre. </t>
        </r>
      </text>
    </comment>
    <comment ref="N13" authorId="0" shapeId="0" xr:uid="{C846E2D7-3065-4128-8C76-51161E0D7C17}">
      <text>
        <r>
          <rPr>
            <b/>
            <sz val="9"/>
            <color indexed="81"/>
            <rFont val="Tahoma"/>
            <family val="2"/>
          </rPr>
          <t xml:space="preserve">Indique la magnitud programada para el trimestre. </t>
        </r>
      </text>
    </comment>
    <comment ref="O13" authorId="0" shapeId="0" xr:uid="{474117DA-14AA-4BAF-B752-1413A5718EC7}">
      <text>
        <r>
          <rPr>
            <b/>
            <sz val="9"/>
            <color indexed="81"/>
            <rFont val="Tahoma"/>
            <family val="2"/>
          </rPr>
          <t xml:space="preserve">Indique la magnitud programada para el trimestre. </t>
        </r>
      </text>
    </comment>
    <comment ref="P13" authorId="0" shapeId="0" xr:uid="{F1D07228-88D0-4309-9D4E-5EB885D7FDC6}">
      <text>
        <r>
          <rPr>
            <b/>
            <sz val="9"/>
            <color indexed="81"/>
            <rFont val="Tahoma"/>
            <family val="2"/>
          </rPr>
          <t>Indique la programación total de la vigencia. 
Debe ser coherente con la meta.</t>
        </r>
      </text>
    </comment>
    <comment ref="Q13" authorId="0" shapeId="0" xr:uid="{FE21DFDB-AFF8-4147-B537-10C1B10248CA}">
      <text>
        <r>
          <rPr>
            <b/>
            <sz val="9"/>
            <color indexed="81"/>
            <rFont val="Tahoma"/>
            <family val="2"/>
          </rPr>
          <t xml:space="preserve">Indique el tipo de indicador: 
- Eficancia 
- Eficiencia 
- Efectividad </t>
        </r>
      </text>
    </comment>
    <comment ref="R13" authorId="0" shapeId="0" xr:uid="{0B427062-5316-476C-9EB0-74ABCC20644C}">
      <text>
        <r>
          <rPr>
            <b/>
            <sz val="9"/>
            <color indexed="81"/>
            <rFont val="Tahoma"/>
            <family val="2"/>
          </rPr>
          <t>Indique la evidencia a presentar del cumplimiento de la meta. Se debe redactar de forma concreta y coherente con la meta</t>
        </r>
      </text>
    </comment>
    <comment ref="S13" authorId="0" shapeId="0" xr:uid="{776220BC-04E2-4924-9717-D5B7CA156AA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AE47E65D-D490-4A6D-BF19-19A5DE745A29}">
      <text>
        <r>
          <rPr>
            <b/>
            <sz val="9"/>
            <color indexed="81"/>
            <rFont val="Tahoma"/>
            <family val="2"/>
          </rPr>
          <t>Indique el área y grupo de trabajo (si se tiene), responsable de cumplir o ejecutar la meta</t>
        </r>
      </text>
    </comment>
    <comment ref="U13" authorId="0" shapeId="0" xr:uid="{467225A2-36E1-4CE4-8B4D-2836D396C6B9}">
      <text>
        <r>
          <rPr>
            <b/>
            <sz val="9"/>
            <color indexed="81"/>
            <rFont val="Tahoma"/>
            <family val="2"/>
          </rPr>
          <t>Indique el nombre de la dependencia responsable de reportar trimestralmente la meta a la OAP</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E31" authorId="0" shapeId="0" xr:uid="{CD94BD62-55DA-4C1E-96B6-1A5F6A4412D7}">
      <text>
        <r>
          <rPr>
            <b/>
            <sz val="9"/>
            <color indexed="81"/>
            <rFont val="Tahoma"/>
            <family val="2"/>
          </rPr>
          <t>Promedio obtenido para el periodo x 80%</t>
        </r>
      </text>
    </comment>
    <comment ref="E39" authorId="0" shapeId="0" xr:uid="{9871DD7B-59A9-4D33-830E-91A8A028A8A2}">
      <text>
        <r>
          <rPr>
            <b/>
            <sz val="9"/>
            <color indexed="81"/>
            <rFont val="Tahoma"/>
            <family val="2"/>
          </rPr>
          <t>Promedio obtenido en las metas transversales para el periodo x 20%</t>
        </r>
      </text>
    </comment>
    <comment ref="E40"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<sst xmlns="http://schemas.openxmlformats.org/spreadsheetml/2006/main" count="658" uniqueCount="320">
  <si>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</si>
  <si>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</si>
  <si>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</si>
  <si>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</si>
  <si>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</si>
  <si>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</si>
  <si>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</si>
  <si>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t>PLAN ESTRATÉGICO INSTITUCIONAL</t>
  </si>
  <si>
    <t>PROCESO</t>
  </si>
  <si>
    <t>META</t>
  </si>
  <si>
    <t>INDICADOR</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</si>
  <si>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</si>
  <si>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</si>
  <si>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</si>
  <si>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</si>
  <si>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</si>
  <si>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</si>
  <si>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</si>
  <si>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</si>
  <si>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</si>
  <si>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</si>
  <si>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</si>
  <si>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</si>
  <si>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</si>
  <si>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</si>
  <si>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</si>
  <si>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</si>
  <si>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</si>
  <si>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</si>
  <si>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</si>
  <si>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</si>
  <si>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</si>
  <si>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</si>
  <si>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</si>
  <si>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</si>
  <si>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</si>
  <si>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</si>
  <si>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</si>
  <si>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</si>
  <si>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</si>
  <si>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</si>
  <si>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</si>
  <si>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</si>
  <si>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</si>
  <si>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</si>
  <si>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</si>
  <si>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</si>
  <si>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</si>
  <si>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</si>
  <si>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</si>
  <si>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</si>
  <si>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</si>
  <si>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</si>
  <si>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</si>
  <si>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 xml:space="preserve">Reporte de areas </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</si>
  <si>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</si>
  <si>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</si>
  <si>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</si>
  <si>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</si>
  <si>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</si>
  <si>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</si>
  <si>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</si>
  <si>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</si>
  <si>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anexa ejecución presupuestal  obtenida de BogData del 01/01/2024 al 31/03/2024, para los proyectos de inversión del PDL.</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</si>
  <si>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</si>
  <si>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</si>
  <si>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</si>
  <si>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</si>
  <si>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</si>
  <si>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</si>
  <si>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</si>
  <si>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</si>
  <si>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</si>
  <si>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</si>
  <si>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SIPSE / DGL</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</si>
  <si>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</si>
  <si>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</si>
  <si>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</si>
  <si>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</si>
  <si>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</si>
  <si>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</si>
  <si>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</si>
  <si>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</si>
  <si>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</si>
  <si>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</si>
  <si>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</si>
  <si>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No programada</t>
  </si>
  <si>
    <t>Inspección, Vigilancia y Control</t>
  </si>
  <si>
    <t>10</t>
  </si>
  <si>
    <t>Realizar 11.520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</si>
  <si>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</si>
  <si>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</si>
  <si>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</si>
  <si>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</si>
  <si>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Se realizaron 5122 impulsos procesales (avocar, rechazar, enviar al competente y todo lo que derive del desarrollo de la actuación) sobre las actuaciones de policía que se encuentran a cargo de las inspecciones de policía</t>
  </si>
  <si>
    <t>Reporte de seguimiento de impulsos procesales</t>
  </si>
  <si>
    <t>11</t>
  </si>
  <si>
    <t>Proferir 2.880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</si>
  <si>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</si>
  <si>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</si>
  <si>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</si>
  <si>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se Proferieron 896 fallos de fondo en primera instancia sobre las actuaciones de policía que se encuentran a cargo de las inspecciones de policía</t>
  </si>
  <si>
    <t>Reporte de seguimiento de fallos de fondo de actuaciones de policía</t>
  </si>
  <si>
    <t>12</t>
  </si>
  <si>
    <t>Terminar (archivar) 183 actuaciones administrativas activas</t>
  </si>
  <si>
    <t>Actuaciones Administrativas terminadas (archivadas)</t>
  </si>
  <si>
    <t>Número de Actuaciones Administrativas terminadas (archivadas)</t>
  </si>
  <si>
    <t>Actuaciones administrativas terminadas</t>
  </si>
  <si>
    <t>reporte power bi</t>
  </si>
  <si>
    <t>13</t>
  </si>
  <si>
    <t>Terminar 340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</si>
  <si>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</si>
  <si>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</si>
  <si>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</si>
  <si>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</si>
  <si>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Realizar 127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</si>
  <si>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</si>
  <si>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</si>
  <si>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</si>
  <si>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 xml:space="preserve">soportes de operativos , acata y control por mes </t>
  </si>
  <si>
    <t>15</t>
  </si>
  <si>
    <t>Realizar 300 operativos de inspección, vigilancia y control en materia de actividad económica</t>
  </si>
  <si>
    <t>Acciones de control u operativos en materia de actividad económica realizadas</t>
  </si>
  <si>
    <t>Número de acciones de control u operativos en materia de actividad económica realizadas</t>
  </si>
  <si>
    <t>16</t>
  </si>
  <si>
    <t>Realizar 40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</si>
  <si>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</si>
  <si>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</si>
  <si>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17</t>
  </si>
  <si>
    <t>Realizar 58 operativos de inspección, vigilancia y control en materia de actividad ambiental</t>
  </si>
  <si>
    <t>Acciones de control u operativos en materia de actividad ambiental realizadas</t>
  </si>
  <si>
    <t>Número de acciones de control u operativos en materia de actividad ambiental realizadas</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</si>
  <si>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</si>
  <si>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</si>
  <si>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</si>
  <si>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</si>
  <si>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</si>
  <si>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</si>
  <si>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</si>
  <si>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</si>
  <si>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</si>
  <si>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</si>
  <si>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</si>
  <si>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</si>
  <si>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</si>
  <si>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</si>
  <si>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</si>
  <si>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</si>
  <si>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</si>
  <si>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</si>
  <si>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 xml:space="preserve">Al corte del primer trimestre no se tenian acciones de mejora pendientes por trabajar , se tiene 1 en revision , cero pendientes </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</si>
  <si>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</si>
  <si>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</si>
  <si>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</si>
  <si>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</si>
  <si>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</si>
  <si>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</si>
  <si>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</si>
  <si>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</si>
  <si>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</si>
  <si>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</si>
  <si>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</si>
  <si>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</si>
  <si>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</si>
  <si>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</si>
  <si>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</si>
  <si>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</si>
  <si>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</si>
  <si>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</si>
  <si>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</si>
  <si>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</si>
  <si>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</si>
  <si>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</si>
  <si>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</si>
  <si>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Se dieron respuesta al 100% de los requerimientos ciudadanos asignados a la Alcaldía Local con corte a 31 de diciembre de 2023 tipificadas y registradas como Derechos de Petición en el aplicativo Bogotá te Escucha y gestor documental ORFEO.</t>
  </si>
  <si>
    <t xml:space="preserve">Reporte de orfeo </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</si>
  <si>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</si>
  <si>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</si>
  <si>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</si>
  <si>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</si>
  <si>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</si>
  <si>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</si>
  <si>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Total metas transversales (20%)</t>
  </si>
  <si>
    <t xml:space="preserve">Total plan de gestión </t>
  </si>
  <si>
    <t>No programada para el trimestre</t>
  </si>
  <si>
    <t>No programada para el trimestre
No se realiza reporte dado que se depende de la información de la matriz unificada a la inversión la cual es publicada por la Secretaria de Planeacion y al corte 11 de abril no se encuentra oficialmente en la pagina.</t>
  </si>
  <si>
    <t>Se gira el 35,37% ($13.072.065.767) del presupuesto comprometido constituido como obligaciones por pagar de la vigencia 2023. Considerando que a la fecha de corte, la ejecución de compromisos en general se encuentra en el 68,79% de la apropiación disponible, se podría presentar una disminución en el valor ejecutado del indicador para el próximo reporte, en caso de que hayan CRP pendientes de ser expedidos.</t>
  </si>
  <si>
    <t>Se logró el giro de $1.887.399.074, lo que equivale al 26,83%.  Considerando que a la fecha de corte, la ejecución de compromisos en general se encuentra en el 68,79% de la apropiación disponible, se podría presentar una disminución en el valor ejecutado del indicador para el próximo reporte, en caso de que hayan CRP pendientes de ser expedidos.con una meta para el primer trimestre una meta de $1,887,399,074 avando con el 26,83 con $7,035,193.723</t>
  </si>
  <si>
    <t>Para el primer trimestre de 2024, la Alcaldía Local de San Cristobal, en su presupuesto de inversión comprometió $11.106.124.257 de los $124.052.211.000 apropiados, lo que representa un nivel de ejecución del 8,95%.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</si>
  <si>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 xml:space="preserve">Se realizaron giros por valor de $2584618274, lo que representa una ejecución del 2,08%.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</si>
  <si>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Reporte DGDL</t>
  </si>
  <si>
    <t>De acuerdo con el reporte de la DGDL, se tienen 100 contratos en estado "ejecución" de los 277 registrados a 31 de marzo de 2024.</t>
  </si>
  <si>
    <t>Se terminaron (archivar) 29 actuaciones administrativas activa</t>
  </si>
  <si>
    <t>Se terminaron 51 actuaciones administrativas en primera instancia</t>
  </si>
  <si>
    <t>Se realizaron 36 operativos de inspección, vigilancia y control en materia de integridad del espacio público</t>
  </si>
  <si>
    <t>Se realizaron 16 operativos de inspección, vigilancia y control para dar cumplimiento a los fallos de cerros orientales</t>
  </si>
  <si>
    <t>Se realizaron 4 operativos de inspección, vigilancia y control en materia de actividad ambiental</t>
  </si>
  <si>
    <t>Se realizaron 66 operativos de inspección, vigilancia y control en materia de actividad económica</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</si>
  <si>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</si>
  <si>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</si>
  <si>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</si>
  <si>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</si>
  <si>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 xml:space="preserve">
Gestionar oportunamente 225 requerimientos  que se tipifican como derecho de petición ciudadano en los aplicativos Bogotá Te Escucha y  ORFEO, que  fueron asignados a la Alcaldía Local durante la vigencia 2024.</t>
  </si>
  <si>
    <r>
      <t xml:space="preserve">Publicación del plan de gestión aprobado. Caso HOLA: </t>
    </r>
    <r>
      <rPr>
        <b/>
        <sz val="11"/>
        <color rgb="FF000000"/>
        <rFont val="Calibri Light"/>
        <family val="2"/>
        <scheme val="major"/>
      </rPr>
      <t>14567</t>
    </r>
  </si>
  <si>
    <t>10 de mayo de 2024</t>
  </si>
  <si>
    <t>RESULTADO</t>
  </si>
  <si>
    <t>ENTREGABLE</t>
  </si>
  <si>
    <t>FUENTE DE INFORMACIÓN</t>
  </si>
  <si>
    <t>RESPONSABLES DE LA META</t>
  </si>
  <si>
    <t>DEPENDENCIA RESPONSABLE DEL REPORTE DE LA META</t>
  </si>
  <si>
    <t>Reporte trimestral de avance del Plan de Desarrollo Local - PDL</t>
  </si>
  <si>
    <t>MUSI</t>
  </si>
  <si>
    <t>Alcaldía Local - Área de Gestión del Desarrollo, Adminsitrativa y Financiera</t>
  </si>
  <si>
    <t>Dirección para la Gestión del Desarrollo Local</t>
  </si>
  <si>
    <t>Reporte seguimiento mensual consolidado</t>
  </si>
  <si>
    <t>BOGDATA</t>
  </si>
  <si>
    <t>Reporte de seguimiento  consolidado</t>
  </si>
  <si>
    <t>SIPSE LOCAL y SECOP</t>
  </si>
  <si>
    <t>SIPSE LOCAL</t>
  </si>
  <si>
    <t>Reporte de seguimiento
consolidado</t>
  </si>
  <si>
    <t>Aplicativo ARCO</t>
  </si>
  <si>
    <t>Alcaldía Local - Área de Gestión Policiva</t>
  </si>
  <si>
    <t>Dirección para la Gestión Policiva</t>
  </si>
  <si>
    <t>Reporte de seguimiento de actuaciones administrativas terminadas por vía gubernativa</t>
  </si>
  <si>
    <t>Aplicativo Si Actúa I</t>
  </si>
  <si>
    <t>Formatos de evidencia de reunión diligenciados de los operativos realizados en materia de integridad del espacio público</t>
  </si>
  <si>
    <t>Registros de operativos Alcaldía Local</t>
  </si>
  <si>
    <t>Formatos de evidencia de reunión diligenciados de los operativos realizados en materia de actividad económica</t>
  </si>
  <si>
    <t>Formatos de evidencia de reunión diligenciados de los operativos realizados en materia de fallos de cerros orientales</t>
  </si>
  <si>
    <t>Formatos de evidencia de reunión diligenciados de los operativos realizados en materia de actividad ambiental</t>
  </si>
  <si>
    <t>Reporte de resultados de medición de los criterios ambientales</t>
  </si>
  <si>
    <t>Herramienta Oficina Asesora de Planeación</t>
  </si>
  <si>
    <t>Alcaldía local</t>
  </si>
  <si>
    <t>Oficina Asesora de Planeación Institucional - Equipo de gestión ambiental</t>
  </si>
  <si>
    <t>Reporte de acciones de mejora sin vencimiento</t>
  </si>
  <si>
    <t>MIMEC - SIG</t>
  </si>
  <si>
    <t>Oficina Asesora de Planeación Institucional - Equipo de planeación institucional y sectorial</t>
  </si>
  <si>
    <t>Reporte de actualización de la información en la página web de la alcaldía local</t>
  </si>
  <si>
    <t>Página Web Alcaldía Local</t>
  </si>
  <si>
    <t>Oficina Asesora de Comunicaciones</t>
  </si>
  <si>
    <t>Registro de asistencia y presentación realizada</t>
  </si>
  <si>
    <t>Líder del proceso</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</si>
  <si>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</si>
  <si>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</si>
  <si>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</si>
  <si>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</si>
  <si>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Reporte de peticiones ciudadanas gestionadas (con respuesta definitiva o traslado por competencia)</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</si>
  <si>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SAN CRISTÓBAL</t>
    </r>
  </si>
  <si>
    <t xml:space="preserve">Meta no reportada por la Dirección para la Gestión del Desarrollo Local. </t>
  </si>
  <si>
    <t>Para el primer trimestre de la vigencia 2024, el Plan de Gestión de la Alcaldía Local alcanzó un nivel de desempeño del 87,29% y del 22,80% acumulado para la vigencia. Se corrige el responsable de reporte.</t>
  </si>
  <si>
    <t>30 de julio de 2024</t>
  </si>
  <si>
    <t>Meta no programada</t>
  </si>
  <si>
    <t>La calificación se otorga teniendo en cuenta los siguientes parámetros: 
*Inspección ambiental ( ponderación 60%): Obtuvo una calificación del 99% inspección realizada el 26-06-24 
*Indicadores agua, energía ( ponderación 20%): Reporte hasta mayo  
* Reporte consumo de papel ( ponderación 10%): Reporte hasta mayo  
*Reporte ciclistas ( ponderación 10%):   Reporte hasta junio</t>
  </si>
  <si>
    <t>Reporte meta ambiental</t>
  </si>
  <si>
    <t xml:space="preserve">La alcaldía local cuenta con 0 acciones de mejora vencidas de las 0 acciones de mejora abiertas, lo que representa una ejecución de la meta del 100%. </t>
  </si>
  <si>
    <t>Reporte MIMEC de la Oap</t>
  </si>
  <si>
    <t>meta no programada</t>
  </si>
  <si>
    <t>La alcaldia realizo la actividad programada para el periodo</t>
  </si>
  <si>
    <t>Listado de asistencia y PPT</t>
  </si>
  <si>
    <t>La alcaldia local dio respuesta a 267 requerimientos de los 296 instaurados</t>
  </si>
  <si>
    <t>Respuesta requerimientos ciudadanos radicado No. 20244600214423</t>
  </si>
  <si>
    <t>No Programada</t>
  </si>
  <si>
    <t>Linea base: Resultados a 31 de diciembre de 2023, ejecutado 70,1 .El avance de meta reportado en el primer trimestre del 2024, se oficializa por el ejercicio de seguimiento de Plan de Desarrollo Local por la Dirección de Planes de Desarrollo y Fortalecimiento Local de la Secretaria Distrital de Planeación, a través de la Matriz Unificada de Seguimiento a la Inversión MUSI y SegPlan. La medición suministrada refleja el avance con corte al II trimestre de 2024 sobre el avance de cumplimiento de metas del plan de desarrollo local (entregado), donde se presentó un avance acumulado del Plan de Desarrollo Local de un 73,3. Respecto a la vigencia 2023 donde la alcaldía local presentó un avance acumulado del 70,1; lo que indica un aumento de 3,2 puntos durante la vigencia 2024.</t>
  </si>
  <si>
    <t>Se anexa informe de avance PDL a corte de marzo 31 de 2024.</t>
  </si>
  <si>
    <t>Se tenia programado girar para este periodo $14,129,183,698 y se realizaron giros por un valor de $28,078,189,936 dejando un cumplimiento del 53,66 % a este trimestre con denominador de $52,330,309,991</t>
  </si>
  <si>
    <t>informe de ejecución de giros, reporte de meta DGDL</t>
  </si>
  <si>
    <t>Se tenia programado girar para este periodo $2,251,902,780 y se realizaron giros por un valor de $5,943,695,613 dejando un cumplimiento del 66 % a este trimestre con denominador $9,007,611,118</t>
  </si>
  <si>
    <t>informe de ejecucion de giros, reporte de meta DGDL</t>
  </si>
  <si>
    <t>Para el segundo trimestre de 2024, la Alcaldía Local de San Cristobal, en su presupuesto de inversión comprometió $34.746.811.878 de los $124.052.211.000 apropiados, lo que representa un nivel de ejecución del 28,01%</t>
  </si>
  <si>
    <t xml:space="preserve">Ejecución presupuestal </t>
  </si>
  <si>
    <t>Se ha girado al 30 de junio un valor de $14,267,977,235 con un cumplimiento del 12 % sobre lo esperado para este corte del 25 %</t>
  </si>
  <si>
    <t>La DGDL no reportó ejecución de esta meta</t>
  </si>
  <si>
    <t>Conforme al cruce de bases de datos de los equipos de contratación y de planeación para el seguimiento SIPSE, de los 481  contratos registrados SECOP II en el sistema de información SIPSE LOCAL 478 se encuentran en estado ejecución, es decir 3 se encuentra en estado Suscrito ó legalizado. Por otra parte,  conforme a Plan de Gestión para esta vigencia el encargado del reporte de la meta es la DGL.</t>
  </si>
  <si>
    <t>En el sistema de información SIPSE LOCAL 478 se encuentran en estado ejecución</t>
  </si>
  <si>
    <t>Se encuentran registrados y actualizados los reportes de seguimiento de los 27 proyectos de inversión, actividades, indicadores y reporte de avance de cada indicador al 100%, con corte al 30 de junio de 202</t>
  </si>
  <si>
    <t>Se realizaon 6436  impulsos procesales (avocar, rechazar, enviar al competente y todo lo que derive del desarrollo de la actuación) sobre las actuaciones de policía que se encuentran a cargo de las inspecciones de policía</t>
  </si>
  <si>
    <t>Reporte de seguimiento de impulsos procesales, de la DGP, radicado No. 20242200214433</t>
  </si>
  <si>
    <t>Se Proferieron  2054 fallos de fondo en primera instancia sobre las actuaciones de policía que se encuentran a cargo de las inspecciones de policía</t>
  </si>
  <si>
    <t>Reporte de metas de la DGP</t>
  </si>
  <si>
    <t>se trabaja en Terminar (archivar) 62 actuaciones administrativas activas</t>
  </si>
  <si>
    <t>Se trabaja en Terminar 98 actuaciones administrativas en primera instancia</t>
  </si>
  <si>
    <t>Se Realizaron 48 operativos de inspección, vigilancia y control en materia de integridad del espacio público en la localidad  de san cristobal</t>
  </si>
  <si>
    <t xml:space="preserve">Acta de operativos y excel </t>
  </si>
  <si>
    <t>se Realizaron 123 operativos de inspección, vigilancia y control en materia de actividad económica en la localidad de san cristobal</t>
  </si>
  <si>
    <t>Se Realizaron 17 operativos de inspección, vigilancia y control para dar cumplimiento a los fallos de cerros orientales en los poligonos de monitoreo</t>
  </si>
  <si>
    <t xml:space="preserve">se Realizaron 21 operativos de inspección, vigilancia y control en materia de actividad ambiental,en la localidad de san cristobal </t>
  </si>
  <si>
    <t>No. de requisitos de la Resolución 1519 de 2020 de MINTIC de publicación de la información en la página web cumplidos</t>
  </si>
  <si>
    <t>Reporte Oficina Asesora de Comunicaciones</t>
  </si>
  <si>
    <t xml:space="preserve">Para el segundo trimestre de la vigencia 2024, el Plan de Gestión de la Alcaldía Local alcanzó un nivel de desempeño del 77,93% y del 58,31% acumulado para la vigencia. </t>
  </si>
  <si>
    <t>30 de octubre de 2024</t>
  </si>
  <si>
    <t>De acuerdo con lo establecido en la formulación del Plan de Gestión para las 20 Alcaldías Locales, esta meta solo se reportara con corte al 4to trimestre, dado que los valores parciales de avance tienen un amplio margen de variación  teniendo presente que los cambios de alcaldes-as locales y de equipos de trabajo, inciden directamente en el avance en la contratación y ejecución de las diferentes actividades asociadas a las metas del respectivo PDL.</t>
  </si>
  <si>
    <t>Este indicador solo se medira al final del cuarto trimestre</t>
  </si>
  <si>
    <t xml:space="preserve">Se tenia programado girar para este periodo $31,680,935,816 y se realizaron giros por un valor de $52,148,679,911 dejando un cumplimiento del 60,75 % </t>
  </si>
  <si>
    <t xml:space="preserve">Se tenia programado girar para este periodo $5,996,665,813 y se realizaron giros por un valor de $8,922,303,285 dejando un cumplimiento del 67,21 % </t>
  </si>
  <si>
    <t>REPORTE CENTRAL</t>
  </si>
  <si>
    <t>Para el segundo trimestre de 2024, la Alcaldía Local de San Cristobal, en su presupuesto de inversión comprometió $57.265.983.428 de los $124.957,211,000 apropiados, lo que representa un nivel de ejecución del 45,83%</t>
  </si>
  <si>
    <t>REPORTE DGDL</t>
  </si>
  <si>
    <t>Conforme al cruce de bases de datos de los equipos de contratación y de planeación para el seguimiento SIPSE, de los 621  contratos registrados SECOP II en el sistema de información SIPSE LOCAL 541 se encuentran en estado ejecución, es decir al 87,12 %</t>
  </si>
  <si>
    <t>Para los datos extraidos de SECOP, no se tuvieron en cuenta los contratos que se encuentran en estado suspendido y terminado. 
Por otra parte, dado que el terminar todo contrato en SIPSE se cambia automaticamente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alli para asegurar que los análisis de información que se extraen de dicha plataforma sean consecuentes con la realidad.</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</si>
  <si>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</si>
  <si>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Este indicador solo se medira al final del cuarto trimestre, en atención a que responde al cargue de proyectos de inversión de 2025 en la herramienta SIPSE.</t>
  </si>
  <si>
    <t>Se realizaon 2583  impulsos procesales (avocar, rechazar, enviar al competente y todo lo que derive del desarrollo de la actuación) sobre las actuaciones de policía que se encuentran a cargo de las inspecciones de policía</t>
  </si>
  <si>
    <t>Se Proferieron 435 fallos de fondo en primera instancia sobre las actuaciones de policía que se encuentran a cargo de las inspecciones de policía</t>
  </si>
  <si>
    <t>se trabaja en Terminar (archivar) 80 actuaciones administrativas activas</t>
  </si>
  <si>
    <t>Se trabaja en Terminar 39 actuaciones administrativas en primera instancia</t>
  </si>
  <si>
    <t>Se Realizaron 28 operativos de inspección, vigilancia y control en materia de integridad del espacio público en la localidad  de san cristobal</t>
  </si>
  <si>
    <t>Acta de operativos</t>
  </si>
  <si>
    <t>se Realizaron 48 operativos de inspección, vigilancia y control en materia de actividad económica en la localidad de san cristobal</t>
  </si>
  <si>
    <t>Se Realizaron 16 operativos de inspección, vigilancia y control para dar cumplimiento a los fallos de cerros orientales en los poligonos de monitoreo</t>
  </si>
  <si>
    <t xml:space="preserve">se Realizaron 4 operativos de inspección, vigilancia y control en materia de actividad ambiental,en la localidad de san cristobal </t>
  </si>
  <si>
    <t>Reporte de seguimiento .Rad No 20242200312113 DGP</t>
  </si>
  <si>
    <t>Reporte MIMEC de la OAP</t>
  </si>
  <si>
    <t>Reporte de actualización de la información en la página web de la alcaldía local de la OAC</t>
  </si>
  <si>
    <t>Radicado No 20241400319663</t>
  </si>
  <si>
    <t xml:space="preserve">Listado de asistencia </t>
  </si>
  <si>
    <t xml:space="preserve">Capacitacion del dia 16 de septiembre de 2024 en la Alcaldia de San Cristobal </t>
  </si>
  <si>
    <t>Rad No 20244600316223 de la Oficina de atencion a la ciudadania</t>
  </si>
  <si>
    <t xml:space="preserve">Para el tercer trimestre de la vigencia 2024, el Plan de Gestión de la Alcaldía Local alcanzó un nivel de desempeño del 81,42% y del 69,80% acumulado </t>
  </si>
  <si>
    <t xml:space="preserve">Se tenia programado girar para este periodo $31,680,935,816 y se realizaron giros por un valor de $52,148,679,911 dejando un cumplimiento del 60,80 % </t>
  </si>
  <si>
    <t>Para el segundo trimestre de 2024, la Alcaldía Local de San Cristobal, en su presupuesto de inversión comprometió $30,259,490,724 de los $124.957,211,000 apropiados, lo que representa un nivel de ejecución del 24,22%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</si>
</sst>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b/>
      <sz val="11"/>
      <color rgb="FF000000"/>
      <name val="Calibri Light"/>
      <family val="2"/>
      <scheme val="major"/>
    </font>
    <font>
      <sz val="11"/>
      <color rgb="FF0070C0"/>
      <name val="Calibri Light"/>
      <family val="2"/>
    </font>
    <font>
      <b/>
      <u/>
      <sz val="11"/>
      <color theme="1"/>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14" fontId="1" fillId="9" borderId="1" xfId="0" applyNumberFormat="1" applyFont="1" applyFill="1" applyBorder="1" applyAlignment="1">
      <alignment horizontal="center" vertical="center" wrapText="1"/>
    </xf>
    <xf numFmtId="9" fontId="7" fillId="3" borderId="1" xfId="1" applyFont="1" applyFill="1" applyBorder="1" applyAlignment="1">
      <alignment horizontal="center" vertical="center" wrapText="1"/>
    </xf>
    <xf numFmtId="9" fontId="7" fillId="3" borderId="1" xfId="1" applyFont="1" applyFill="1" applyBorder="1" applyAlignment="1">
      <alignment vertical="center" wrapText="1"/>
    </xf>
    <xf numFmtId="9" fontId="1"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9" fontId="5" fillId="0" borderId="1" xfId="1" applyFont="1" applyBorder="1" applyAlignment="1">
      <alignment horizontal="center" vertic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0" fontId="7" fillId="3" borderId="1" xfId="1" applyNumberFormat="1" applyFont="1" applyFill="1" applyBorder="1" applyAlignment="1">
      <alignment horizontal="center" vertical="center" wrapText="1"/>
    </xf>
    <xf numFmtId="0" fontId="15" fillId="0" borderId="1" xfId="0" applyFont="1" applyBorder="1" applyAlignment="1">
      <alignment horizontal="center" vertical="center" wrapText="1"/>
    </xf>
    <xf numFmtId="9" fontId="15" fillId="0" borderId="11" xfId="1" applyFont="1" applyBorder="1" applyAlignment="1">
      <alignment horizontal="center" vertical="center" wrapText="1"/>
    </xf>
    <xf numFmtId="10" fontId="15" fillId="0" borderId="10" xfId="1" applyNumberFormat="1" applyFont="1" applyBorder="1" applyAlignment="1">
      <alignment horizontal="center" vertical="center" wrapText="1"/>
    </xf>
    <xf numFmtId="0" fontId="15" fillId="0" borderId="10" xfId="0" applyFont="1" applyBorder="1" applyAlignment="1">
      <alignment horizontal="center" vertical="center" wrapText="1"/>
    </xf>
    <xf numFmtId="10" fontId="15" fillId="0" borderId="10" xfId="0" applyNumberFormat="1" applyFont="1" applyBorder="1" applyAlignment="1">
      <alignment horizontal="center" vertical="center" wrapText="1"/>
    </xf>
    <xf numFmtId="9" fontId="15" fillId="0" borderId="10" xfId="1" applyFont="1" applyBorder="1" applyAlignment="1">
      <alignment horizontal="center" vertical="center" wrapText="1"/>
    </xf>
    <xf numFmtId="0" fontId="15"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9" fontId="5" fillId="0" borderId="11" xfId="0" applyNumberFormat="1" applyFont="1" applyBorder="1" applyAlignment="1">
      <alignment horizontal="left" vertical="center" wrapText="1"/>
    </xf>
    <xf numFmtId="0" fontId="5" fillId="0" borderId="12" xfId="0" applyFont="1" applyBorder="1" applyAlignment="1">
      <alignment horizontal="center" vertical="center" wrapText="1"/>
    </xf>
    <xf numFmtId="9" fontId="5" fillId="0" borderId="12" xfId="1" applyFont="1" applyBorder="1" applyAlignment="1">
      <alignment horizontal="center" vertical="center" wrapText="1"/>
    </xf>
    <xf numFmtId="0" fontId="5" fillId="0" borderId="1" xfId="0" applyFont="1" applyBorder="1" applyAlignment="1">
      <alignment horizontal="left" vertical="center" wrapText="1"/>
    </xf>
    <xf numFmtId="0" fontId="5" fillId="9" borderId="1"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horizontal="justify" vertical="center" wrapText="1"/>
    </xf>
    <xf numFmtId="9" fontId="5" fillId="0" borderId="12" xfId="1" applyFont="1" applyFill="1" applyBorder="1" applyAlignment="1">
      <alignment horizontal="center" vertical="center" wrapText="1"/>
    </xf>
    <xf numFmtId="9" fontId="5" fillId="0" borderId="1" xfId="1" applyFont="1" applyFill="1" applyBorder="1" applyAlignment="1">
      <alignment horizontal="center" vertical="center" wrapText="1"/>
    </xf>
    <xf numFmtId="10" fontId="5" fillId="9" borderId="11" xfId="0" applyNumberFormat="1" applyFont="1" applyFill="1" applyBorder="1" applyAlignment="1">
      <alignment horizontal="center" vertical="center" wrapText="1"/>
    </xf>
    <xf numFmtId="9" fontId="5" fillId="9" borderId="10" xfId="0" applyNumberFormat="1" applyFont="1" applyFill="1" applyBorder="1" applyAlignment="1">
      <alignment horizontal="center" vertical="center" wrapText="1"/>
    </xf>
    <xf numFmtId="10" fontId="5" fillId="9" borderId="10" xfId="0" applyNumberFormat="1" applyFont="1" applyFill="1" applyBorder="1" applyAlignment="1">
      <alignment horizontal="center" vertical="center" wrapText="1"/>
    </xf>
    <xf numFmtId="0" fontId="5" fillId="9" borderId="10" xfId="0" applyFont="1" applyFill="1" applyBorder="1" applyAlignment="1">
      <alignment horizontal="justify" vertical="center" wrapText="1"/>
    </xf>
    <xf numFmtId="0" fontId="5" fillId="9" borderId="11" xfId="0" applyFont="1" applyFill="1" applyBorder="1" applyAlignment="1">
      <alignment horizontal="center" vertical="center" wrapText="1"/>
    </xf>
    <xf numFmtId="0" fontId="5" fillId="9" borderId="10" xfId="0" applyFont="1" applyFill="1" applyBorder="1" applyAlignment="1">
      <alignment horizontal="center" vertical="center" wrapText="1"/>
    </xf>
    <xf numFmtId="9" fontId="5" fillId="9" borderId="11" xfId="0" applyNumberFormat="1" applyFont="1" applyFill="1" applyBorder="1" applyAlignment="1">
      <alignment horizontal="center" vertical="center" wrapText="1"/>
    </xf>
    <xf numFmtId="0" fontId="3" fillId="0" borderId="1" xfId="0" applyFont="1" applyBorder="1" applyAlignment="1">
      <alignment horizontal="justify"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8" xfId="0" applyFont="1" applyBorder="1" applyAlignment="1">
      <alignment horizontal="left" vertical="center" wrapText="1"/>
    </xf>
    <xf numFmtId="10" fontId="1" fillId="0" borderId="1" xfId="1" applyNumberFormat="1" applyFont="1" applyBorder="1" applyAlignment="1">
      <alignment horizontal="justify" vertical="center" wrapText="1"/>
    </xf>
    <xf numFmtId="49" fontId="1" fillId="10" borderId="1" xfId="0"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1" fontId="5" fillId="9" borderId="1" xfId="1" applyNumberFormat="1" applyFont="1" applyFill="1" applyBorder="1" applyAlignment="1">
      <alignment horizontal="justify" vertical="center" wrapText="1"/>
    </xf>
    <xf numFmtId="164" fontId="7" fillId="3" borderId="1" xfId="1" applyNumberFormat="1" applyFont="1" applyFill="1" applyBorder="1" applyAlignment="1">
      <alignment wrapText="1"/>
    </xf>
    <xf numFmtId="164"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justify" vertical="center" wrapText="1"/>
    </xf>
    <xf numFmtId="10" fontId="9" fillId="2" borderId="1" xfId="0" applyNumberFormat="1" applyFont="1" applyFill="1" applyBorder="1" applyAlignment="1">
      <alignment wrapText="1"/>
    </xf>
    <xf numFmtId="164" fontId="1" fillId="9" borderId="1" xfId="0" applyNumberFormat="1" applyFont="1" applyFill="1" applyBorder="1" applyAlignment="1">
      <alignment horizontal="center" vertical="center" wrapText="1"/>
    </xf>
    <xf numFmtId="1" fontId="15" fillId="0" borderId="10" xfId="0" applyNumberFormat="1" applyFont="1" applyBorder="1" applyAlignment="1">
      <alignment horizontal="center" vertical="center" wrapText="1"/>
    </xf>
    <xf numFmtId="10" fontId="7" fillId="3" borderId="1" xfId="1" applyNumberFormat="1" applyFont="1" applyFill="1" applyBorder="1" applyAlignment="1">
      <alignment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4" fontId="15" fillId="0" borderId="10" xfId="1" applyNumberFormat="1"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40"/>
  <sheetViews>
    <sheetView tabSelected="1" topLeftCell="N35" zoomScale="60" zoomScaleNormal="60" workbookViewId="0">
      <selection activeCell="AR15" sqref="AR15"/>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60.7109375" style="1" hidden="1" customWidth="1"/>
    <col min="26"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62" customWidth="1"/>
    <col min="44" max="44" width="21.5703125" style="69" customWidth="1"/>
    <col min="45" max="45" width="39.42578125" style="1" customWidth="1"/>
    <col min="46" max="16384" width="10.85546875" style="1"/>
  </cols>
  <sheetData>
    <row r="1" spans="1:45" s="34" customFormat="1" ht="70.5" customHeight="1" x14ac:dyDescent="0.25">
      <c r="A1" s="111" t="s">
        <v>247</v>
      </c>
      <c r="B1" s="112"/>
      <c r="C1" s="112"/>
      <c r="D1" s="112"/>
      <c r="E1" s="112"/>
      <c r="F1" s="112"/>
      <c r="G1" s="112"/>
      <c r="H1" s="112"/>
      <c r="I1" s="112"/>
      <c r="J1" s="112"/>
      <c r="K1" s="112"/>
      <c r="L1" s="113" t="s">
        <v>0</v>
      </c>
      <c r="M1" s="113"/>
      <c r="N1" s="113"/>
      <c r="O1" s="113"/>
      <c r="P1" s="113"/>
      <c r="AP1" s="53"/>
      <c r="AQ1" s="53"/>
      <c r="AR1" s="63"/>
    </row>
    <row r="2" spans="1:45" s="36" customFormat="1" ht="23.45" customHeight="1" x14ac:dyDescent="0.25">
      <c r="A2" s="116" t="s">
        <v>1</v>
      </c>
      <c r="B2" s="117"/>
      <c r="C2" s="117"/>
      <c r="D2" s="117"/>
      <c r="E2" s="117"/>
      <c r="F2" s="117"/>
      <c r="G2" s="117"/>
      <c r="H2" s="117"/>
      <c r="I2" s="117"/>
      <c r="J2" s="117"/>
      <c r="K2" s="117"/>
      <c r="L2" s="35"/>
      <c r="M2" s="35"/>
      <c r="N2" s="35"/>
      <c r="O2" s="35"/>
      <c r="P2" s="35"/>
      <c r="AP2" s="54"/>
      <c r="AQ2" s="54"/>
      <c r="AR2" s="64"/>
    </row>
    <row r="3" spans="1:45" s="34" customFormat="1" x14ac:dyDescent="0.25">
      <c r="AP3" s="53"/>
      <c r="AQ3" s="53"/>
      <c r="AR3" s="63"/>
    </row>
    <row r="4" spans="1:45" s="34" customFormat="1" ht="29.1" customHeight="1" x14ac:dyDescent="0.25">
      <c r="F4" s="118" t="s">
        <v>2</v>
      </c>
      <c r="G4" s="119"/>
      <c r="H4" s="119"/>
      <c r="I4" s="119"/>
      <c r="J4" s="119"/>
      <c r="K4" s="120"/>
      <c r="AP4" s="53"/>
      <c r="AQ4" s="53"/>
      <c r="AR4" s="63"/>
    </row>
    <row r="5" spans="1:45" s="34" customFormat="1" ht="15" customHeight="1" x14ac:dyDescent="0.25">
      <c r="F5" s="2" t="s">
        <v>3</v>
      </c>
      <c r="G5" s="2" t="s">
        <v>4</v>
      </c>
      <c r="H5" s="118" t="s">
        <v>5</v>
      </c>
      <c r="I5" s="119"/>
      <c r="J5" s="119"/>
      <c r="K5" s="120"/>
      <c r="AP5" s="53"/>
      <c r="AQ5" s="53"/>
      <c r="AR5" s="63"/>
    </row>
    <row r="6" spans="1:45" s="34" customFormat="1" x14ac:dyDescent="0.25">
      <c r="F6" s="33">
        <v>1</v>
      </c>
      <c r="G6" s="49" t="s">
        <v>6</v>
      </c>
      <c r="H6" s="121" t="s">
        <v>203</v>
      </c>
      <c r="I6" s="122"/>
      <c r="J6" s="122"/>
      <c r="K6" s="122"/>
      <c r="AP6" s="53"/>
      <c r="AQ6" s="53"/>
      <c r="AR6" s="63"/>
    </row>
    <row r="7" spans="1:45" s="34" customFormat="1" ht="52.5" customHeight="1" x14ac:dyDescent="0.25">
      <c r="F7" s="33">
        <v>2</v>
      </c>
      <c r="G7" s="33" t="s">
        <v>204</v>
      </c>
      <c r="H7" s="122" t="s">
        <v>249</v>
      </c>
      <c r="I7" s="122"/>
      <c r="J7" s="122"/>
      <c r="K7" s="122"/>
      <c r="AP7" s="53"/>
      <c r="AQ7" s="53"/>
      <c r="AR7" s="63"/>
    </row>
    <row r="8" spans="1:45" s="34" customFormat="1" ht="50.25" customHeight="1" x14ac:dyDescent="0.25">
      <c r="F8" s="33">
        <v>3</v>
      </c>
      <c r="G8" s="33" t="s">
        <v>250</v>
      </c>
      <c r="H8" s="122" t="s">
        <v>288</v>
      </c>
      <c r="I8" s="122"/>
      <c r="J8" s="122"/>
      <c r="K8" s="122"/>
      <c r="AP8" s="53"/>
      <c r="AQ8" s="53"/>
      <c r="AR8" s="63"/>
    </row>
    <row r="9" spans="1:45" s="34" customFormat="1" ht="50.25" customHeight="1" x14ac:dyDescent="0.25">
      <c r="F9" s="33">
        <v>4</v>
      </c>
      <c r="G9" s="33" t="s">
        <v>289</v>
      </c>
      <c r="H9" s="123" t="s">
        <v>317</v>
      </c>
      <c r="I9" s="123"/>
      <c r="J9" s="123"/>
      <c r="K9" s="123"/>
      <c r="AP9" s="53"/>
      <c r="AQ9" s="53"/>
      <c r="AR9" s="63"/>
    </row>
    <row r="10" spans="1:45" s="34" customFormat="1" x14ac:dyDescent="0.25">
      <c r="AP10" s="53"/>
      <c r="AQ10" s="53"/>
      <c r="AR10" s="63"/>
    </row>
    <row r="11" spans="1:45" ht="14.45" customHeight="1" x14ac:dyDescent="0.25">
      <c r="A11" s="114" t="s">
        <v>7</v>
      </c>
      <c r="B11" s="114"/>
      <c r="C11" s="114" t="s">
        <v>8</v>
      </c>
      <c r="D11" s="114" t="s">
        <v>9</v>
      </c>
      <c r="E11" s="114"/>
      <c r="F11" s="114"/>
      <c r="G11" s="115" t="s">
        <v>10</v>
      </c>
      <c r="H11" s="115"/>
      <c r="I11" s="115"/>
      <c r="J11" s="115"/>
      <c r="K11" s="115"/>
      <c r="L11" s="115"/>
      <c r="M11" s="115"/>
      <c r="N11" s="115"/>
      <c r="O11" s="115"/>
      <c r="P11" s="115"/>
      <c r="Q11" s="115"/>
      <c r="R11" s="114" t="s">
        <v>205</v>
      </c>
      <c r="S11" s="114"/>
      <c r="T11" s="114"/>
      <c r="U11" s="114"/>
      <c r="V11" s="142" t="s">
        <v>11</v>
      </c>
      <c r="W11" s="143"/>
      <c r="X11" s="143"/>
      <c r="Y11" s="143"/>
      <c r="Z11" s="144"/>
      <c r="AA11" s="148" t="s">
        <v>12</v>
      </c>
      <c r="AB11" s="149"/>
      <c r="AC11" s="149"/>
      <c r="AD11" s="149"/>
      <c r="AE11" s="150"/>
      <c r="AF11" s="124" t="s">
        <v>13</v>
      </c>
      <c r="AG11" s="125"/>
      <c r="AH11" s="125"/>
      <c r="AI11" s="125"/>
      <c r="AJ11" s="126"/>
      <c r="AK11" s="130" t="s">
        <v>14</v>
      </c>
      <c r="AL11" s="131"/>
      <c r="AM11" s="131"/>
      <c r="AN11" s="131"/>
      <c r="AO11" s="132"/>
      <c r="AP11" s="136" t="s">
        <v>15</v>
      </c>
      <c r="AQ11" s="137"/>
      <c r="AR11" s="137"/>
      <c r="AS11" s="138"/>
    </row>
    <row r="12" spans="1:45" ht="14.45" customHeight="1" x14ac:dyDescent="0.25">
      <c r="A12" s="114"/>
      <c r="B12" s="114"/>
      <c r="C12" s="114"/>
      <c r="D12" s="114"/>
      <c r="E12" s="114"/>
      <c r="F12" s="114"/>
      <c r="G12" s="115"/>
      <c r="H12" s="115"/>
      <c r="I12" s="115"/>
      <c r="J12" s="115"/>
      <c r="K12" s="115"/>
      <c r="L12" s="115"/>
      <c r="M12" s="115"/>
      <c r="N12" s="115"/>
      <c r="O12" s="115"/>
      <c r="P12" s="115"/>
      <c r="Q12" s="115"/>
      <c r="R12" s="114"/>
      <c r="S12" s="114"/>
      <c r="T12" s="114"/>
      <c r="U12" s="114"/>
      <c r="V12" s="145"/>
      <c r="W12" s="146"/>
      <c r="X12" s="146"/>
      <c r="Y12" s="146"/>
      <c r="Z12" s="147"/>
      <c r="AA12" s="151"/>
      <c r="AB12" s="152"/>
      <c r="AC12" s="152"/>
      <c r="AD12" s="152"/>
      <c r="AE12" s="153"/>
      <c r="AF12" s="127"/>
      <c r="AG12" s="128"/>
      <c r="AH12" s="128"/>
      <c r="AI12" s="128"/>
      <c r="AJ12" s="129"/>
      <c r="AK12" s="133"/>
      <c r="AL12" s="134"/>
      <c r="AM12" s="134"/>
      <c r="AN12" s="134"/>
      <c r="AO12" s="135"/>
      <c r="AP12" s="139"/>
      <c r="AQ12" s="140"/>
      <c r="AR12" s="140"/>
      <c r="AS12" s="141"/>
    </row>
    <row r="13" spans="1:45" ht="45" x14ac:dyDescent="0.25">
      <c r="A13" s="2" t="s">
        <v>16</v>
      </c>
      <c r="B13" s="2" t="s">
        <v>17</v>
      </c>
      <c r="C13" s="114"/>
      <c r="D13" s="2" t="s">
        <v>18</v>
      </c>
      <c r="E13" s="2" t="s">
        <v>19</v>
      </c>
      <c r="F13" s="2" t="s">
        <v>20</v>
      </c>
      <c r="G13" s="17" t="s">
        <v>21</v>
      </c>
      <c r="H13" s="17" t="s">
        <v>22</v>
      </c>
      <c r="I13" s="17" t="s">
        <v>23</v>
      </c>
      <c r="J13" s="17" t="s">
        <v>24</v>
      </c>
      <c r="K13" s="17" t="s">
        <v>25</v>
      </c>
      <c r="L13" s="17" t="s">
        <v>26</v>
      </c>
      <c r="M13" s="17" t="s">
        <v>27</v>
      </c>
      <c r="N13" s="17" t="s">
        <v>28</v>
      </c>
      <c r="O13" s="17" t="s">
        <v>29</v>
      </c>
      <c r="P13" s="17" t="s">
        <v>30</v>
      </c>
      <c r="Q13" s="17" t="s">
        <v>31</v>
      </c>
      <c r="R13" s="2" t="s">
        <v>206</v>
      </c>
      <c r="S13" s="2" t="s">
        <v>207</v>
      </c>
      <c r="T13" s="2" t="s">
        <v>208</v>
      </c>
      <c r="U13" s="2" t="s">
        <v>209</v>
      </c>
      <c r="V13" s="3" t="s">
        <v>32</v>
      </c>
      <c r="W13" s="3" t="s">
        <v>33</v>
      </c>
      <c r="X13" s="3" t="s">
        <v>34</v>
      </c>
      <c r="Y13" s="3" t="s">
        <v>35</v>
      </c>
      <c r="Z13" s="3" t="s">
        <v>36</v>
      </c>
      <c r="AA13" s="20" t="s">
        <v>32</v>
      </c>
      <c r="AB13" s="20" t="s">
        <v>33</v>
      </c>
      <c r="AC13" s="20" t="s">
        <v>34</v>
      </c>
      <c r="AD13" s="20" t="s">
        <v>35</v>
      </c>
      <c r="AE13" s="20" t="s">
        <v>36</v>
      </c>
      <c r="AF13" s="21" t="s">
        <v>32</v>
      </c>
      <c r="AG13" s="21" t="s">
        <v>33</v>
      </c>
      <c r="AH13" s="21" t="s">
        <v>34</v>
      </c>
      <c r="AI13" s="21" t="s">
        <v>35</v>
      </c>
      <c r="AJ13" s="21" t="s">
        <v>36</v>
      </c>
      <c r="AK13" s="22" t="s">
        <v>32</v>
      </c>
      <c r="AL13" s="22" t="s">
        <v>33</v>
      </c>
      <c r="AM13" s="22" t="s">
        <v>34</v>
      </c>
      <c r="AN13" s="22" t="s">
        <v>35</v>
      </c>
      <c r="AO13" s="22" t="s">
        <v>36</v>
      </c>
      <c r="AP13" s="4" t="s">
        <v>32</v>
      </c>
      <c r="AQ13" s="4" t="s">
        <v>33</v>
      </c>
      <c r="AR13" s="65" t="s">
        <v>34</v>
      </c>
      <c r="AS13" s="4" t="s">
        <v>35</v>
      </c>
    </row>
    <row r="14" spans="1:45" s="27" customFormat="1" ht="90.75" customHeight="1" x14ac:dyDescent="0.25">
      <c r="A14" s="19">
        <v>4</v>
      </c>
      <c r="B14" s="18" t="s">
        <v>37</v>
      </c>
      <c r="C14" s="18" t="s">
        <v>38</v>
      </c>
      <c r="D14" s="52" t="s">
        <v>39</v>
      </c>
      <c r="E14" s="18" t="s">
        <v>40</v>
      </c>
      <c r="F14" s="18" t="s">
        <v>41</v>
      </c>
      <c r="G14" s="18" t="s">
        <v>42</v>
      </c>
      <c r="H14" s="18" t="s">
        <v>43</v>
      </c>
      <c r="I14" s="29" t="s">
        <v>44</v>
      </c>
      <c r="J14" s="18" t="s">
        <v>45</v>
      </c>
      <c r="K14" s="18" t="s">
        <v>46</v>
      </c>
      <c r="L14" s="30">
        <v>0</v>
      </c>
      <c r="M14" s="30">
        <v>0</v>
      </c>
      <c r="N14" s="30">
        <v>0</v>
      </c>
      <c r="O14" s="30">
        <v>0.75</v>
      </c>
      <c r="P14" s="30">
        <v>0.75</v>
      </c>
      <c r="Q14" s="18" t="s">
        <v>47</v>
      </c>
      <c r="R14" s="18" t="s">
        <v>210</v>
      </c>
      <c r="S14" s="18" t="s">
        <v>211</v>
      </c>
      <c r="T14" s="18" t="s">
        <v>212</v>
      </c>
      <c r="U14" s="18" t="s">
        <v>213</v>
      </c>
      <c r="V14" s="71" t="s">
        <v>86</v>
      </c>
      <c r="W14" s="71" t="s">
        <v>86</v>
      </c>
      <c r="X14" s="71" t="s">
        <v>86</v>
      </c>
      <c r="Y14" s="18" t="s">
        <v>185</v>
      </c>
      <c r="Z14" s="71" t="s">
        <v>86</v>
      </c>
      <c r="AA14" s="31">
        <f t="shared" ref="AA14:AA30" si="0">M14</f>
        <v>0</v>
      </c>
      <c r="AB14" s="18" t="s">
        <v>261</v>
      </c>
      <c r="AC14" s="100" t="s">
        <v>251</v>
      </c>
      <c r="AD14" s="18" t="s">
        <v>262</v>
      </c>
      <c r="AE14" s="18" t="s">
        <v>263</v>
      </c>
      <c r="AF14" s="31">
        <f t="shared" ref="AF14:AF30" si="1">N14</f>
        <v>0</v>
      </c>
      <c r="AG14" s="31" t="s">
        <v>86</v>
      </c>
      <c r="AH14" s="100" t="s">
        <v>251</v>
      </c>
      <c r="AI14" s="18" t="s">
        <v>290</v>
      </c>
      <c r="AJ14" s="18" t="s">
        <v>291</v>
      </c>
      <c r="AK14" s="26">
        <f t="shared" ref="AK14:AK30" si="2">O14</f>
        <v>0.75</v>
      </c>
      <c r="AL14" s="18"/>
      <c r="AM14" s="18">
        <f>IF(AL14/AK14&gt;100%,100%,AL14/AK14)</f>
        <v>0</v>
      </c>
      <c r="AN14" s="18"/>
      <c r="AO14" s="18"/>
      <c r="AP14" s="52">
        <f t="shared" ref="AP14:AP30" si="3">P14</f>
        <v>0.75</v>
      </c>
      <c r="AQ14" s="108">
        <v>0</v>
      </c>
      <c r="AR14" s="66">
        <f>IF(AQ14/AP14&gt;100%,100%,AQ14/AP14)</f>
        <v>0</v>
      </c>
      <c r="AS14" s="102" t="s">
        <v>184</v>
      </c>
    </row>
    <row r="15" spans="1:45" s="27" customFormat="1" ht="188.25" customHeight="1" x14ac:dyDescent="0.25">
      <c r="A15" s="19">
        <v>4</v>
      </c>
      <c r="B15" s="18" t="s">
        <v>37</v>
      </c>
      <c r="C15" s="18" t="s">
        <v>48</v>
      </c>
      <c r="D15" s="23" t="s">
        <v>49</v>
      </c>
      <c r="E15" s="18" t="s">
        <v>50</v>
      </c>
      <c r="F15" s="18" t="s">
        <v>41</v>
      </c>
      <c r="G15" s="18" t="s">
        <v>51</v>
      </c>
      <c r="H15" s="18" t="s">
        <v>52</v>
      </c>
      <c r="I15" s="18" t="s">
        <v>44</v>
      </c>
      <c r="J15" s="18" t="s">
        <v>45</v>
      </c>
      <c r="K15" s="18" t="s">
        <v>46</v>
      </c>
      <c r="L15" s="30">
        <v>0.14000000000000001</v>
      </c>
      <c r="M15" s="30">
        <v>0.27</v>
      </c>
      <c r="N15" s="30">
        <v>0.45</v>
      </c>
      <c r="O15" s="30">
        <v>0.65</v>
      </c>
      <c r="P15" s="30">
        <v>0.65</v>
      </c>
      <c r="Q15" s="18" t="s">
        <v>53</v>
      </c>
      <c r="R15" s="18" t="s">
        <v>214</v>
      </c>
      <c r="S15" s="18" t="s">
        <v>215</v>
      </c>
      <c r="T15" s="18" t="s">
        <v>212</v>
      </c>
      <c r="U15" s="18" t="s">
        <v>213</v>
      </c>
      <c r="V15" s="72">
        <v>0.14000000000000001</v>
      </c>
      <c r="W15" s="73">
        <v>0.35370000000000001</v>
      </c>
      <c r="X15" s="73">
        <f t="shared" ref="X15:X30" si="4">IF(W15/V15&gt;100%,100%,W15/V15)</f>
        <v>1</v>
      </c>
      <c r="Y15" s="18" t="s">
        <v>186</v>
      </c>
      <c r="Z15" s="74" t="s">
        <v>54</v>
      </c>
      <c r="AA15" s="31">
        <f t="shared" si="0"/>
        <v>0.27</v>
      </c>
      <c r="AB15" s="29">
        <v>0.53659999999999997</v>
      </c>
      <c r="AC15" s="100">
        <f t="shared" ref="AC15:AC30" si="5">IF(AB15/AA15&gt;100%,100%,AB15/AA15)</f>
        <v>1</v>
      </c>
      <c r="AD15" s="102" t="s">
        <v>264</v>
      </c>
      <c r="AE15" s="18" t="s">
        <v>265</v>
      </c>
      <c r="AF15" s="31">
        <f t="shared" si="1"/>
        <v>0.45</v>
      </c>
      <c r="AG15" s="105">
        <v>0.60750000000000004</v>
      </c>
      <c r="AH15" s="100">
        <f t="shared" ref="AH15:AH30" si="6">IF(AG15/AF15&gt;100%,100%,AG15/AF15)</f>
        <v>1</v>
      </c>
      <c r="AI15" s="18" t="s">
        <v>292</v>
      </c>
      <c r="AJ15" s="18" t="s">
        <v>265</v>
      </c>
      <c r="AK15" s="26">
        <f t="shared" si="2"/>
        <v>0.65</v>
      </c>
      <c r="AL15" s="18"/>
      <c r="AM15" s="18">
        <f t="shared" ref="AM15:AM30" si="7">IF(AL15/AK15&gt;100%,100%,AL15/AK15)</f>
        <v>0</v>
      </c>
      <c r="AN15" s="18"/>
      <c r="AO15" s="18"/>
      <c r="AP15" s="52">
        <f>P15</f>
        <v>0.65</v>
      </c>
      <c r="AQ15" s="154">
        <v>0.60799999999999998</v>
      </c>
      <c r="AR15" s="66">
        <f t="shared" ref="AR15:AR30" si="8">IF(AQ15/AP15&gt;100%,100%,AQ15/AP15)</f>
        <v>0.93538461538461537</v>
      </c>
      <c r="AS15" s="18" t="s">
        <v>318</v>
      </c>
    </row>
    <row r="16" spans="1:45" s="27" customFormat="1" ht="145.5" customHeight="1" x14ac:dyDescent="0.25">
      <c r="A16" s="19">
        <v>4</v>
      </c>
      <c r="B16" s="18" t="s">
        <v>37</v>
      </c>
      <c r="C16" s="18" t="s">
        <v>48</v>
      </c>
      <c r="D16" s="23" t="s">
        <v>55</v>
      </c>
      <c r="E16" s="18" t="s">
        <v>56</v>
      </c>
      <c r="F16" s="18" t="s">
        <v>41</v>
      </c>
      <c r="G16" s="18" t="s">
        <v>57</v>
      </c>
      <c r="H16" s="18" t="s">
        <v>58</v>
      </c>
      <c r="I16" s="18" t="s">
        <v>44</v>
      </c>
      <c r="J16" s="18" t="s">
        <v>45</v>
      </c>
      <c r="K16" s="18" t="s">
        <v>46</v>
      </c>
      <c r="L16" s="30">
        <v>0.12</v>
      </c>
      <c r="M16" s="30">
        <v>0.25</v>
      </c>
      <c r="N16" s="30">
        <v>0.43</v>
      </c>
      <c r="O16" s="30">
        <v>0.63</v>
      </c>
      <c r="P16" s="30">
        <v>0.63</v>
      </c>
      <c r="Q16" s="18" t="s">
        <v>53</v>
      </c>
      <c r="R16" s="18" t="s">
        <v>214</v>
      </c>
      <c r="S16" s="18" t="s">
        <v>215</v>
      </c>
      <c r="T16" s="18" t="s">
        <v>212</v>
      </c>
      <c r="U16" s="18" t="s">
        <v>213</v>
      </c>
      <c r="V16" s="72">
        <v>0.12</v>
      </c>
      <c r="W16" s="73">
        <v>0.26829999999999998</v>
      </c>
      <c r="X16" s="73">
        <f t="shared" si="4"/>
        <v>1</v>
      </c>
      <c r="Y16" s="18" t="s">
        <v>187</v>
      </c>
      <c r="Z16" s="74" t="s">
        <v>54</v>
      </c>
      <c r="AA16" s="31">
        <f t="shared" si="0"/>
        <v>0.25</v>
      </c>
      <c r="AB16" s="29">
        <v>0.65990000000000004</v>
      </c>
      <c r="AC16" s="100">
        <f t="shared" si="5"/>
        <v>1</v>
      </c>
      <c r="AD16" s="18" t="s">
        <v>266</v>
      </c>
      <c r="AE16" s="18" t="s">
        <v>267</v>
      </c>
      <c r="AF16" s="31">
        <f t="shared" si="1"/>
        <v>0.43</v>
      </c>
      <c r="AG16" s="105">
        <v>0.67210000000000003</v>
      </c>
      <c r="AH16" s="100">
        <f t="shared" si="6"/>
        <v>1</v>
      </c>
      <c r="AI16" s="18" t="s">
        <v>293</v>
      </c>
      <c r="AJ16" s="18" t="s">
        <v>294</v>
      </c>
      <c r="AK16" s="26">
        <f t="shared" si="2"/>
        <v>0.63</v>
      </c>
      <c r="AL16" s="18"/>
      <c r="AM16" s="18">
        <f t="shared" si="7"/>
        <v>0</v>
      </c>
      <c r="AN16" s="18"/>
      <c r="AO16" s="18"/>
      <c r="AP16" s="52">
        <f t="shared" si="3"/>
        <v>0.63</v>
      </c>
      <c r="AQ16" s="154">
        <v>0.67200000000000004</v>
      </c>
      <c r="AR16" s="66">
        <f t="shared" si="8"/>
        <v>1</v>
      </c>
      <c r="AS16" s="18" t="s">
        <v>293</v>
      </c>
    </row>
    <row r="17" spans="1:45" s="27" customFormat="1" ht="159.75" customHeight="1" x14ac:dyDescent="0.25">
      <c r="A17" s="19">
        <v>4</v>
      </c>
      <c r="B17" s="18" t="s">
        <v>37</v>
      </c>
      <c r="C17" s="18" t="s">
        <v>48</v>
      </c>
      <c r="D17" s="23" t="s">
        <v>59</v>
      </c>
      <c r="E17" s="18" t="s">
        <v>60</v>
      </c>
      <c r="F17" s="18" t="s">
        <v>41</v>
      </c>
      <c r="G17" s="18" t="s">
        <v>61</v>
      </c>
      <c r="H17" s="18" t="s">
        <v>62</v>
      </c>
      <c r="I17" s="30" t="s">
        <v>44</v>
      </c>
      <c r="J17" s="18" t="s">
        <v>45</v>
      </c>
      <c r="K17" s="18" t="s">
        <v>46</v>
      </c>
      <c r="L17" s="30">
        <v>0.2</v>
      </c>
      <c r="M17" s="30">
        <v>0.3</v>
      </c>
      <c r="N17" s="31">
        <v>0.6</v>
      </c>
      <c r="O17" s="31">
        <v>0.96</v>
      </c>
      <c r="P17" s="30">
        <v>0.96</v>
      </c>
      <c r="Q17" s="18" t="s">
        <v>53</v>
      </c>
      <c r="R17" s="18" t="s">
        <v>214</v>
      </c>
      <c r="S17" s="18" t="s">
        <v>215</v>
      </c>
      <c r="T17" s="18" t="s">
        <v>212</v>
      </c>
      <c r="U17" s="18" t="s">
        <v>213</v>
      </c>
      <c r="V17" s="72">
        <v>0.2</v>
      </c>
      <c r="W17" s="75">
        <v>8.9499999999999996E-2</v>
      </c>
      <c r="X17" s="73">
        <f t="shared" si="4"/>
        <v>0.44749999999999995</v>
      </c>
      <c r="Y17" s="18" t="s">
        <v>188</v>
      </c>
      <c r="Z17" s="74" t="s">
        <v>63</v>
      </c>
      <c r="AA17" s="31">
        <f t="shared" si="0"/>
        <v>0.3</v>
      </c>
      <c r="AB17" s="105">
        <v>0.28100000000000003</v>
      </c>
      <c r="AC17" s="100">
        <f t="shared" si="5"/>
        <v>0.93666666666666676</v>
      </c>
      <c r="AD17" s="18" t="s">
        <v>268</v>
      </c>
      <c r="AE17" s="18" t="s">
        <v>269</v>
      </c>
      <c r="AF17" s="31">
        <f t="shared" si="1"/>
        <v>0.6</v>
      </c>
      <c r="AG17" s="105">
        <v>0.45829999999999999</v>
      </c>
      <c r="AH17" s="100">
        <f t="shared" si="6"/>
        <v>0.76383333333333336</v>
      </c>
      <c r="AI17" s="18" t="s">
        <v>295</v>
      </c>
      <c r="AJ17" s="18" t="s">
        <v>269</v>
      </c>
      <c r="AK17" s="26">
        <f t="shared" si="2"/>
        <v>0.96</v>
      </c>
      <c r="AL17" s="18"/>
      <c r="AM17" s="18">
        <f t="shared" si="7"/>
        <v>0</v>
      </c>
      <c r="AN17" s="18"/>
      <c r="AO17" s="18"/>
      <c r="AP17" s="52">
        <f t="shared" si="3"/>
        <v>0.96</v>
      </c>
      <c r="AQ17" s="154">
        <v>0.45800000000000002</v>
      </c>
      <c r="AR17" s="66">
        <f>IF(AQ17/AP17&gt;100%,100%,AQ17/AP17)</f>
        <v>0.47708333333333336</v>
      </c>
      <c r="AS17" s="18" t="s">
        <v>295</v>
      </c>
    </row>
    <row r="18" spans="1:45" s="27" customFormat="1" ht="151.5" customHeight="1" x14ac:dyDescent="0.25">
      <c r="A18" s="19">
        <v>4</v>
      </c>
      <c r="B18" s="18" t="s">
        <v>37</v>
      </c>
      <c r="C18" s="18" t="s">
        <v>48</v>
      </c>
      <c r="D18" s="23" t="s">
        <v>64</v>
      </c>
      <c r="E18" s="18" t="s">
        <v>65</v>
      </c>
      <c r="F18" s="18" t="s">
        <v>41</v>
      </c>
      <c r="G18" s="18" t="s">
        <v>66</v>
      </c>
      <c r="H18" s="18" t="s">
        <v>67</v>
      </c>
      <c r="I18" s="30" t="s">
        <v>44</v>
      </c>
      <c r="J18" s="18" t="s">
        <v>45</v>
      </c>
      <c r="K18" s="18" t="s">
        <v>46</v>
      </c>
      <c r="L18" s="30">
        <v>0.1</v>
      </c>
      <c r="M18" s="30">
        <v>0.25</v>
      </c>
      <c r="N18" s="31">
        <v>0.35</v>
      </c>
      <c r="O18" s="31">
        <v>0.52</v>
      </c>
      <c r="P18" s="30">
        <v>0.52</v>
      </c>
      <c r="Q18" s="18" t="s">
        <v>53</v>
      </c>
      <c r="R18" s="18" t="s">
        <v>214</v>
      </c>
      <c r="S18" s="18" t="s">
        <v>215</v>
      </c>
      <c r="T18" s="18" t="s">
        <v>212</v>
      </c>
      <c r="U18" s="18" t="s">
        <v>213</v>
      </c>
      <c r="V18" s="72">
        <v>0.1</v>
      </c>
      <c r="W18" s="75">
        <v>2.0799999999999999E-2</v>
      </c>
      <c r="X18" s="73">
        <f t="shared" si="4"/>
        <v>0.20799999999999999</v>
      </c>
      <c r="Y18" s="18" t="s">
        <v>189</v>
      </c>
      <c r="Z18" s="74" t="s">
        <v>190</v>
      </c>
      <c r="AA18" s="31">
        <f t="shared" si="0"/>
        <v>0.25</v>
      </c>
      <c r="AB18" s="105">
        <v>0</v>
      </c>
      <c r="AC18" s="100">
        <f t="shared" si="5"/>
        <v>0</v>
      </c>
      <c r="AD18" s="18" t="s">
        <v>270</v>
      </c>
      <c r="AE18" s="18" t="s">
        <v>271</v>
      </c>
      <c r="AF18" s="31">
        <f t="shared" si="1"/>
        <v>0.35</v>
      </c>
      <c r="AG18" s="105">
        <v>0.2422</v>
      </c>
      <c r="AH18" s="100">
        <f t="shared" si="6"/>
        <v>0.69200000000000006</v>
      </c>
      <c r="AI18" s="18" t="s">
        <v>319</v>
      </c>
      <c r="AJ18" s="18" t="s">
        <v>296</v>
      </c>
      <c r="AK18" s="26">
        <f t="shared" si="2"/>
        <v>0.52</v>
      </c>
      <c r="AL18" s="18"/>
      <c r="AM18" s="18">
        <f t="shared" si="7"/>
        <v>0</v>
      </c>
      <c r="AN18" s="18"/>
      <c r="AO18" s="18"/>
      <c r="AP18" s="52">
        <f t="shared" si="3"/>
        <v>0.52</v>
      </c>
      <c r="AQ18" s="154">
        <v>0.2402</v>
      </c>
      <c r="AR18" s="66">
        <f t="shared" si="8"/>
        <v>0.46192307692307688</v>
      </c>
      <c r="AS18" s="18" t="s">
        <v>319</v>
      </c>
    </row>
    <row r="19" spans="1:45" s="27" customFormat="1" ht="127.5" customHeight="1" x14ac:dyDescent="0.25">
      <c r="A19" s="19">
        <v>4</v>
      </c>
      <c r="B19" s="18" t="s">
        <v>37</v>
      </c>
      <c r="C19" s="18" t="s">
        <v>48</v>
      </c>
      <c r="D19" s="101" t="s">
        <v>68</v>
      </c>
      <c r="E19" s="18" t="s">
        <v>69</v>
      </c>
      <c r="F19" s="18" t="s">
        <v>70</v>
      </c>
      <c r="G19" s="18" t="s">
        <v>71</v>
      </c>
      <c r="H19" s="18" t="s">
        <v>72</v>
      </c>
      <c r="I19" s="18" t="s">
        <v>44</v>
      </c>
      <c r="J19" s="18" t="s">
        <v>73</v>
      </c>
      <c r="K19" s="18" t="s">
        <v>46</v>
      </c>
      <c r="L19" s="30">
        <v>1</v>
      </c>
      <c r="M19" s="30">
        <v>1</v>
      </c>
      <c r="N19" s="30">
        <v>1</v>
      </c>
      <c r="O19" s="30">
        <v>1</v>
      </c>
      <c r="P19" s="30">
        <v>1</v>
      </c>
      <c r="Q19" s="18" t="s">
        <v>53</v>
      </c>
      <c r="R19" s="18" t="s">
        <v>216</v>
      </c>
      <c r="S19" s="18" t="s">
        <v>217</v>
      </c>
      <c r="T19" s="18" t="s">
        <v>212</v>
      </c>
      <c r="U19" s="18" t="s">
        <v>213</v>
      </c>
      <c r="V19" s="72">
        <v>1</v>
      </c>
      <c r="W19" s="73" t="s">
        <v>165</v>
      </c>
      <c r="X19" s="73" t="s">
        <v>165</v>
      </c>
      <c r="Y19" s="18" t="s">
        <v>248</v>
      </c>
      <c r="Z19" s="73" t="s">
        <v>165</v>
      </c>
      <c r="AA19" s="31">
        <f t="shared" si="0"/>
        <v>1</v>
      </c>
      <c r="AB19" s="105">
        <v>0</v>
      </c>
      <c r="AC19" s="100">
        <f t="shared" si="5"/>
        <v>0</v>
      </c>
      <c r="AD19" s="18" t="s">
        <v>272</v>
      </c>
      <c r="AE19" s="18" t="s">
        <v>271</v>
      </c>
      <c r="AF19" s="31">
        <f t="shared" si="1"/>
        <v>1</v>
      </c>
      <c r="AG19" s="105">
        <v>0.87117552334943638</v>
      </c>
      <c r="AH19" s="100">
        <f t="shared" si="6"/>
        <v>0.87117552334943638</v>
      </c>
      <c r="AI19" s="18" t="s">
        <v>297</v>
      </c>
      <c r="AJ19" s="18" t="s">
        <v>296</v>
      </c>
      <c r="AK19" s="26">
        <f t="shared" si="2"/>
        <v>1</v>
      </c>
      <c r="AL19" s="18"/>
      <c r="AM19" s="18">
        <f t="shared" si="7"/>
        <v>0</v>
      </c>
      <c r="AN19" s="18"/>
      <c r="AO19" s="18"/>
      <c r="AP19" s="52">
        <f t="shared" si="3"/>
        <v>1</v>
      </c>
      <c r="AQ19" s="155">
        <f>AVERAGE(W19,AB19,AG19,AL19)</f>
        <v>0.43558776167471819</v>
      </c>
      <c r="AR19" s="66">
        <f t="shared" si="8"/>
        <v>0.43558776167471819</v>
      </c>
      <c r="AS19" s="18" t="s">
        <v>297</v>
      </c>
    </row>
    <row r="20" spans="1:45" s="27" customFormat="1" ht="126.75" customHeight="1" x14ac:dyDescent="0.25">
      <c r="A20" s="19">
        <v>4</v>
      </c>
      <c r="B20" s="18" t="s">
        <v>37</v>
      </c>
      <c r="C20" s="18" t="s">
        <v>48</v>
      </c>
      <c r="D20" s="101" t="s">
        <v>75</v>
      </c>
      <c r="E20" s="18" t="s">
        <v>76</v>
      </c>
      <c r="F20" s="18" t="s">
        <v>70</v>
      </c>
      <c r="G20" s="18" t="s">
        <v>77</v>
      </c>
      <c r="H20" s="18" t="s">
        <v>78</v>
      </c>
      <c r="I20" s="18" t="s">
        <v>44</v>
      </c>
      <c r="J20" s="18" t="s">
        <v>73</v>
      </c>
      <c r="K20" s="18" t="s">
        <v>46</v>
      </c>
      <c r="L20" s="30">
        <v>1</v>
      </c>
      <c r="M20" s="30">
        <v>1</v>
      </c>
      <c r="N20" s="30">
        <v>1</v>
      </c>
      <c r="O20" s="30">
        <v>1</v>
      </c>
      <c r="P20" s="30">
        <v>1</v>
      </c>
      <c r="Q20" s="18" t="s">
        <v>53</v>
      </c>
      <c r="R20" s="18" t="s">
        <v>216</v>
      </c>
      <c r="S20" s="18" t="s">
        <v>218</v>
      </c>
      <c r="T20" s="18" t="s">
        <v>212</v>
      </c>
      <c r="U20" s="18" t="s">
        <v>213</v>
      </c>
      <c r="V20" s="72">
        <v>1</v>
      </c>
      <c r="W20" s="76">
        <v>0.36099999999999999</v>
      </c>
      <c r="X20" s="73">
        <f t="shared" si="4"/>
        <v>0.36099999999999999</v>
      </c>
      <c r="Y20" s="18" t="s">
        <v>191</v>
      </c>
      <c r="Z20" s="74" t="s">
        <v>74</v>
      </c>
      <c r="AA20" s="31">
        <f t="shared" si="0"/>
        <v>1</v>
      </c>
      <c r="AB20" s="105">
        <v>0</v>
      </c>
      <c r="AC20" s="100">
        <f t="shared" si="5"/>
        <v>0</v>
      </c>
      <c r="AD20" s="18" t="s">
        <v>273</v>
      </c>
      <c r="AE20" s="18" t="s">
        <v>271</v>
      </c>
      <c r="AF20" s="31">
        <f t="shared" si="1"/>
        <v>1</v>
      </c>
      <c r="AG20" s="105">
        <v>0.99240986717267554</v>
      </c>
      <c r="AH20" s="100">
        <f t="shared" si="6"/>
        <v>0.99240986717267554</v>
      </c>
      <c r="AI20" s="18" t="s">
        <v>298</v>
      </c>
      <c r="AJ20" s="18" t="s">
        <v>296</v>
      </c>
      <c r="AK20" s="26">
        <f t="shared" si="2"/>
        <v>1</v>
      </c>
      <c r="AL20" s="18"/>
      <c r="AM20" s="18">
        <f t="shared" si="7"/>
        <v>0</v>
      </c>
      <c r="AN20" s="18"/>
      <c r="AO20" s="18"/>
      <c r="AP20" s="52">
        <f t="shared" si="3"/>
        <v>1</v>
      </c>
      <c r="AQ20" s="155">
        <f t="shared" ref="AQ20:AQ21" si="9">AVERAGE(W20,AB20,AG20,AL20)</f>
        <v>0.45113662239089186</v>
      </c>
      <c r="AR20" s="66">
        <f t="shared" si="8"/>
        <v>0.45113662239089186</v>
      </c>
      <c r="AS20" s="18" t="s">
        <v>298</v>
      </c>
    </row>
    <row r="21" spans="1:45" s="27" customFormat="1" ht="85.5" customHeight="1" x14ac:dyDescent="0.25">
      <c r="A21" s="19">
        <v>4</v>
      </c>
      <c r="B21" s="18" t="s">
        <v>37</v>
      </c>
      <c r="C21" s="18" t="s">
        <v>48</v>
      </c>
      <c r="D21" s="101" t="s">
        <v>79</v>
      </c>
      <c r="E21" s="18" t="s">
        <v>80</v>
      </c>
      <c r="F21" s="18" t="s">
        <v>70</v>
      </c>
      <c r="G21" s="18" t="s">
        <v>81</v>
      </c>
      <c r="H21" s="18" t="s">
        <v>82</v>
      </c>
      <c r="I21" s="18" t="s">
        <v>44</v>
      </c>
      <c r="J21" s="18" t="s">
        <v>73</v>
      </c>
      <c r="K21" s="18" t="s">
        <v>46</v>
      </c>
      <c r="L21" s="30">
        <v>0.9</v>
      </c>
      <c r="M21" s="30">
        <v>0.9</v>
      </c>
      <c r="N21" s="30">
        <v>0.9</v>
      </c>
      <c r="O21" s="30">
        <v>0.9</v>
      </c>
      <c r="P21" s="30">
        <v>0.9</v>
      </c>
      <c r="Q21" s="18" t="s">
        <v>53</v>
      </c>
      <c r="R21" s="18" t="s">
        <v>219</v>
      </c>
      <c r="S21" s="18" t="s">
        <v>218</v>
      </c>
      <c r="T21" s="18" t="s">
        <v>212</v>
      </c>
      <c r="U21" s="18" t="s">
        <v>213</v>
      </c>
      <c r="V21" s="72">
        <v>0.9</v>
      </c>
      <c r="W21" s="73" t="s">
        <v>165</v>
      </c>
      <c r="X21" s="73" t="s">
        <v>165</v>
      </c>
      <c r="Y21" s="18" t="s">
        <v>248</v>
      </c>
      <c r="Z21" s="73" t="s">
        <v>165</v>
      </c>
      <c r="AA21" s="31">
        <f t="shared" si="0"/>
        <v>0.9</v>
      </c>
      <c r="AB21" s="105">
        <v>0</v>
      </c>
      <c r="AC21" s="100">
        <f t="shared" si="5"/>
        <v>0</v>
      </c>
      <c r="AD21" s="18" t="s">
        <v>274</v>
      </c>
      <c r="AE21" s="18" t="s">
        <v>271</v>
      </c>
      <c r="AF21" s="31">
        <f t="shared" si="1"/>
        <v>0.9</v>
      </c>
      <c r="AG21" s="105">
        <v>1</v>
      </c>
      <c r="AH21" s="100">
        <f t="shared" si="6"/>
        <v>1</v>
      </c>
      <c r="AI21" s="18" t="s">
        <v>299</v>
      </c>
      <c r="AJ21" s="18" t="s">
        <v>296</v>
      </c>
      <c r="AK21" s="26">
        <f t="shared" si="2"/>
        <v>0.9</v>
      </c>
      <c r="AL21" s="18"/>
      <c r="AM21" s="18">
        <f t="shared" si="7"/>
        <v>0</v>
      </c>
      <c r="AN21" s="18"/>
      <c r="AO21" s="18"/>
      <c r="AP21" s="52">
        <f t="shared" si="3"/>
        <v>0.9</v>
      </c>
      <c r="AQ21" s="155">
        <f t="shared" si="9"/>
        <v>0.5</v>
      </c>
      <c r="AR21" s="66">
        <f t="shared" si="8"/>
        <v>0.55555555555555558</v>
      </c>
      <c r="AS21" s="18" t="s">
        <v>299</v>
      </c>
    </row>
    <row r="22" spans="1:45" s="27" customFormat="1" ht="75" customHeight="1" x14ac:dyDescent="0.25">
      <c r="A22" s="19">
        <v>4</v>
      </c>
      <c r="B22" s="18" t="s">
        <v>37</v>
      </c>
      <c r="C22" s="18" t="s">
        <v>48</v>
      </c>
      <c r="D22" s="101" t="s">
        <v>83</v>
      </c>
      <c r="E22" s="18" t="s">
        <v>84</v>
      </c>
      <c r="F22" s="18" t="s">
        <v>70</v>
      </c>
      <c r="G22" s="18" t="s">
        <v>81</v>
      </c>
      <c r="H22" s="18" t="s">
        <v>85</v>
      </c>
      <c r="I22" s="18" t="s">
        <v>44</v>
      </c>
      <c r="J22" s="18" t="s">
        <v>45</v>
      </c>
      <c r="K22" s="18" t="s">
        <v>46</v>
      </c>
      <c r="L22" s="30">
        <v>0</v>
      </c>
      <c r="M22" s="30">
        <v>0</v>
      </c>
      <c r="N22" s="30">
        <v>0</v>
      </c>
      <c r="O22" s="30">
        <v>1</v>
      </c>
      <c r="P22" s="30">
        <v>1</v>
      </c>
      <c r="Q22" s="18" t="s">
        <v>53</v>
      </c>
      <c r="R22" s="96" t="s">
        <v>219</v>
      </c>
      <c r="S22" s="96" t="s">
        <v>218</v>
      </c>
      <c r="T22" s="96" t="s">
        <v>212</v>
      </c>
      <c r="U22" s="96" t="s">
        <v>244</v>
      </c>
      <c r="V22" s="71" t="s">
        <v>86</v>
      </c>
      <c r="W22" s="71" t="s">
        <v>86</v>
      </c>
      <c r="X22" s="71" t="s">
        <v>86</v>
      </c>
      <c r="Y22" s="18" t="s">
        <v>184</v>
      </c>
      <c r="Z22" s="71" t="s">
        <v>86</v>
      </c>
      <c r="AA22" s="31">
        <f t="shared" si="0"/>
        <v>0</v>
      </c>
      <c r="AB22" s="31" t="s">
        <v>86</v>
      </c>
      <c r="AC22" s="100" t="s">
        <v>251</v>
      </c>
      <c r="AD22" s="18" t="s">
        <v>184</v>
      </c>
      <c r="AE22" s="18" t="s">
        <v>184</v>
      </c>
      <c r="AF22" s="31">
        <f t="shared" si="1"/>
        <v>0</v>
      </c>
      <c r="AG22" s="105" t="s">
        <v>251</v>
      </c>
      <c r="AH22" s="100" t="s">
        <v>251</v>
      </c>
      <c r="AI22" s="18" t="s">
        <v>300</v>
      </c>
      <c r="AJ22" s="18" t="s">
        <v>291</v>
      </c>
      <c r="AK22" s="26">
        <f t="shared" si="2"/>
        <v>1</v>
      </c>
      <c r="AL22" s="18"/>
      <c r="AM22" s="18">
        <f t="shared" si="7"/>
        <v>0</v>
      </c>
      <c r="AN22" s="18"/>
      <c r="AO22" s="18"/>
      <c r="AP22" s="52">
        <f t="shared" si="3"/>
        <v>1</v>
      </c>
      <c r="AQ22" s="154">
        <v>0</v>
      </c>
      <c r="AR22" s="66">
        <f t="shared" si="8"/>
        <v>0</v>
      </c>
      <c r="AS22" s="18" t="s">
        <v>300</v>
      </c>
    </row>
    <row r="23" spans="1:45" s="27" customFormat="1" ht="110.25" customHeight="1" x14ac:dyDescent="0.25">
      <c r="A23" s="19">
        <v>4</v>
      </c>
      <c r="B23" s="18" t="s">
        <v>37</v>
      </c>
      <c r="C23" s="18" t="s">
        <v>87</v>
      </c>
      <c r="D23" s="23" t="s">
        <v>88</v>
      </c>
      <c r="E23" s="18" t="s">
        <v>89</v>
      </c>
      <c r="F23" s="18" t="s">
        <v>70</v>
      </c>
      <c r="G23" s="18" t="s">
        <v>90</v>
      </c>
      <c r="H23" s="18" t="s">
        <v>91</v>
      </c>
      <c r="I23" s="18" t="s">
        <v>44</v>
      </c>
      <c r="J23" s="18" t="s">
        <v>92</v>
      </c>
      <c r="K23" s="18" t="s">
        <v>93</v>
      </c>
      <c r="L23" s="18">
        <v>2880</v>
      </c>
      <c r="M23" s="18">
        <v>2880</v>
      </c>
      <c r="N23" s="18">
        <v>2880</v>
      </c>
      <c r="O23" s="18">
        <v>2880</v>
      </c>
      <c r="P23" s="18">
        <f t="shared" ref="P23:P30" si="10">SUM(L23:O23)</f>
        <v>11520</v>
      </c>
      <c r="Q23" s="18" t="s">
        <v>53</v>
      </c>
      <c r="R23" s="18" t="s">
        <v>95</v>
      </c>
      <c r="S23" s="18" t="s">
        <v>220</v>
      </c>
      <c r="T23" s="18" t="s">
        <v>221</v>
      </c>
      <c r="U23" s="18" t="s">
        <v>222</v>
      </c>
      <c r="V23" s="77">
        <v>2880</v>
      </c>
      <c r="W23" s="74">
        <v>5122</v>
      </c>
      <c r="X23" s="73">
        <f t="shared" si="4"/>
        <v>1</v>
      </c>
      <c r="Y23" s="18" t="s">
        <v>94</v>
      </c>
      <c r="Z23" s="74" t="s">
        <v>95</v>
      </c>
      <c r="AA23" s="26">
        <f t="shared" si="0"/>
        <v>2880</v>
      </c>
      <c r="AB23" s="18">
        <v>6436</v>
      </c>
      <c r="AC23" s="100">
        <f t="shared" si="5"/>
        <v>1</v>
      </c>
      <c r="AD23" s="18" t="s">
        <v>275</v>
      </c>
      <c r="AE23" s="18" t="s">
        <v>276</v>
      </c>
      <c r="AF23" s="26">
        <f t="shared" si="1"/>
        <v>2880</v>
      </c>
      <c r="AG23" s="26">
        <v>2583</v>
      </c>
      <c r="AH23" s="100">
        <f t="shared" si="6"/>
        <v>0.89687499999999998</v>
      </c>
      <c r="AI23" s="18" t="s">
        <v>301</v>
      </c>
      <c r="AJ23" s="18" t="s">
        <v>310</v>
      </c>
      <c r="AK23" s="26">
        <f t="shared" si="2"/>
        <v>2880</v>
      </c>
      <c r="AL23" s="18"/>
      <c r="AM23" s="18">
        <f t="shared" si="7"/>
        <v>0</v>
      </c>
      <c r="AN23" s="18"/>
      <c r="AO23" s="18"/>
      <c r="AP23" s="19">
        <f t="shared" si="3"/>
        <v>11520</v>
      </c>
      <c r="AQ23" s="109">
        <f>SUM(W23,AB23,AG23,AL23)</f>
        <v>14141</v>
      </c>
      <c r="AR23" s="66">
        <f t="shared" si="8"/>
        <v>1</v>
      </c>
      <c r="AS23" s="18" t="s">
        <v>301</v>
      </c>
    </row>
    <row r="24" spans="1:45" s="27" customFormat="1" ht="82.5" customHeight="1" x14ac:dyDescent="0.25">
      <c r="A24" s="19">
        <v>4</v>
      </c>
      <c r="B24" s="18" t="s">
        <v>37</v>
      </c>
      <c r="C24" s="18" t="s">
        <v>87</v>
      </c>
      <c r="D24" s="23" t="s">
        <v>96</v>
      </c>
      <c r="E24" s="18" t="s">
        <v>97</v>
      </c>
      <c r="F24" s="18" t="s">
        <v>41</v>
      </c>
      <c r="G24" s="18" t="s">
        <v>98</v>
      </c>
      <c r="H24" s="18" t="s">
        <v>99</v>
      </c>
      <c r="I24" s="18" t="s">
        <v>44</v>
      </c>
      <c r="J24" s="18" t="s">
        <v>92</v>
      </c>
      <c r="K24" s="18" t="s">
        <v>100</v>
      </c>
      <c r="L24" s="37">
        <v>720</v>
      </c>
      <c r="M24" s="37">
        <v>720</v>
      </c>
      <c r="N24" s="37">
        <v>720</v>
      </c>
      <c r="O24" s="37">
        <v>720</v>
      </c>
      <c r="P24" s="18">
        <f t="shared" si="10"/>
        <v>2880</v>
      </c>
      <c r="Q24" s="18" t="s">
        <v>53</v>
      </c>
      <c r="R24" s="18" t="s">
        <v>102</v>
      </c>
      <c r="S24" s="18" t="s">
        <v>220</v>
      </c>
      <c r="T24" s="18" t="s">
        <v>221</v>
      </c>
      <c r="U24" s="18" t="s">
        <v>222</v>
      </c>
      <c r="V24" s="77">
        <v>720</v>
      </c>
      <c r="W24" s="74">
        <v>896</v>
      </c>
      <c r="X24" s="73">
        <f t="shared" si="4"/>
        <v>1</v>
      </c>
      <c r="Y24" s="18" t="s">
        <v>101</v>
      </c>
      <c r="Z24" s="74" t="s">
        <v>102</v>
      </c>
      <c r="AA24" s="26">
        <f t="shared" si="0"/>
        <v>720</v>
      </c>
      <c r="AB24" s="18">
        <v>2054</v>
      </c>
      <c r="AC24" s="100">
        <f t="shared" si="5"/>
        <v>1</v>
      </c>
      <c r="AD24" s="18" t="s">
        <v>277</v>
      </c>
      <c r="AE24" s="18" t="s">
        <v>278</v>
      </c>
      <c r="AF24" s="26">
        <f t="shared" si="1"/>
        <v>720</v>
      </c>
      <c r="AG24" s="26">
        <v>435</v>
      </c>
      <c r="AH24" s="100">
        <f t="shared" si="6"/>
        <v>0.60416666666666663</v>
      </c>
      <c r="AI24" s="18" t="s">
        <v>302</v>
      </c>
      <c r="AJ24" s="18" t="s">
        <v>310</v>
      </c>
      <c r="AK24" s="26">
        <f t="shared" si="2"/>
        <v>720</v>
      </c>
      <c r="AL24" s="18"/>
      <c r="AM24" s="18">
        <f t="shared" si="7"/>
        <v>0</v>
      </c>
      <c r="AN24" s="18"/>
      <c r="AO24" s="18"/>
      <c r="AP24" s="19">
        <f t="shared" si="3"/>
        <v>2880</v>
      </c>
      <c r="AQ24" s="74">
        <f t="shared" ref="AQ24:AQ30" si="11">SUM(W24,AB24,AG24,AL24)</f>
        <v>3385</v>
      </c>
      <c r="AR24" s="66">
        <f t="shared" si="8"/>
        <v>1</v>
      </c>
      <c r="AS24" s="18" t="s">
        <v>302</v>
      </c>
    </row>
    <row r="25" spans="1:45" s="27" customFormat="1" ht="60" customHeight="1" x14ac:dyDescent="0.25">
      <c r="A25" s="19">
        <v>4</v>
      </c>
      <c r="B25" s="18" t="s">
        <v>37</v>
      </c>
      <c r="C25" s="18" t="s">
        <v>87</v>
      </c>
      <c r="D25" s="23" t="s">
        <v>103</v>
      </c>
      <c r="E25" s="18" t="s">
        <v>104</v>
      </c>
      <c r="F25" s="18" t="s">
        <v>41</v>
      </c>
      <c r="G25" s="18" t="s">
        <v>105</v>
      </c>
      <c r="H25" s="18" t="s">
        <v>106</v>
      </c>
      <c r="I25" s="18" t="s">
        <v>44</v>
      </c>
      <c r="J25" s="18" t="s">
        <v>92</v>
      </c>
      <c r="K25" s="18" t="s">
        <v>107</v>
      </c>
      <c r="L25" s="37">
        <v>27</v>
      </c>
      <c r="M25" s="37">
        <v>45</v>
      </c>
      <c r="N25" s="37">
        <v>63</v>
      </c>
      <c r="O25" s="37">
        <v>48</v>
      </c>
      <c r="P25" s="18">
        <f t="shared" si="10"/>
        <v>183</v>
      </c>
      <c r="Q25" s="18" t="s">
        <v>53</v>
      </c>
      <c r="R25" s="18" t="s">
        <v>223</v>
      </c>
      <c r="S25" s="18" t="s">
        <v>224</v>
      </c>
      <c r="T25" s="18" t="s">
        <v>221</v>
      </c>
      <c r="U25" s="18" t="s">
        <v>222</v>
      </c>
      <c r="V25" s="77">
        <v>27</v>
      </c>
      <c r="W25" s="74">
        <v>29</v>
      </c>
      <c r="X25" s="73">
        <f t="shared" si="4"/>
        <v>1</v>
      </c>
      <c r="Y25" s="18" t="s">
        <v>192</v>
      </c>
      <c r="Z25" s="74" t="s">
        <v>108</v>
      </c>
      <c r="AA25" s="26">
        <f t="shared" si="0"/>
        <v>45</v>
      </c>
      <c r="AB25" s="18">
        <v>62</v>
      </c>
      <c r="AC25" s="100">
        <f t="shared" si="5"/>
        <v>1</v>
      </c>
      <c r="AD25" s="18" t="s">
        <v>279</v>
      </c>
      <c r="AE25" s="18" t="s">
        <v>278</v>
      </c>
      <c r="AF25" s="26">
        <f t="shared" si="1"/>
        <v>63</v>
      </c>
      <c r="AG25" s="26">
        <v>80</v>
      </c>
      <c r="AH25" s="100">
        <f t="shared" si="6"/>
        <v>1</v>
      </c>
      <c r="AI25" s="18" t="s">
        <v>303</v>
      </c>
      <c r="AJ25" s="18" t="s">
        <v>310</v>
      </c>
      <c r="AK25" s="26">
        <f t="shared" si="2"/>
        <v>48</v>
      </c>
      <c r="AL25" s="18"/>
      <c r="AM25" s="18">
        <f t="shared" si="7"/>
        <v>0</v>
      </c>
      <c r="AN25" s="18"/>
      <c r="AO25" s="18"/>
      <c r="AP25" s="19">
        <f t="shared" si="3"/>
        <v>183</v>
      </c>
      <c r="AQ25" s="74">
        <f t="shared" si="11"/>
        <v>171</v>
      </c>
      <c r="AR25" s="66">
        <f t="shared" si="8"/>
        <v>0.93442622950819676</v>
      </c>
      <c r="AS25" s="18" t="s">
        <v>303</v>
      </c>
    </row>
    <row r="26" spans="1:45" s="27" customFormat="1" ht="67.5" customHeight="1" x14ac:dyDescent="0.25">
      <c r="A26" s="19">
        <v>4</v>
      </c>
      <c r="B26" s="18" t="s">
        <v>37</v>
      </c>
      <c r="C26" s="18" t="s">
        <v>87</v>
      </c>
      <c r="D26" s="23" t="s">
        <v>109</v>
      </c>
      <c r="E26" s="18" t="s">
        <v>110</v>
      </c>
      <c r="F26" s="18" t="s">
        <v>70</v>
      </c>
      <c r="G26" s="18" t="s">
        <v>111</v>
      </c>
      <c r="H26" s="18" t="s">
        <v>112</v>
      </c>
      <c r="I26" s="18" t="s">
        <v>44</v>
      </c>
      <c r="J26" s="18" t="s">
        <v>92</v>
      </c>
      <c r="K26" s="18" t="s">
        <v>113</v>
      </c>
      <c r="L26" s="18">
        <v>51</v>
      </c>
      <c r="M26" s="18">
        <v>84</v>
      </c>
      <c r="N26" s="18">
        <v>120</v>
      </c>
      <c r="O26" s="18">
        <v>85</v>
      </c>
      <c r="P26" s="18">
        <f t="shared" si="10"/>
        <v>340</v>
      </c>
      <c r="Q26" s="18" t="s">
        <v>53</v>
      </c>
      <c r="R26" s="18" t="s">
        <v>223</v>
      </c>
      <c r="S26" s="18" t="s">
        <v>224</v>
      </c>
      <c r="T26" s="18" t="s">
        <v>221</v>
      </c>
      <c r="U26" s="18" t="s">
        <v>222</v>
      </c>
      <c r="V26" s="77">
        <v>51</v>
      </c>
      <c r="W26" s="74">
        <v>51</v>
      </c>
      <c r="X26" s="73">
        <f t="shared" si="4"/>
        <v>1</v>
      </c>
      <c r="Y26" s="18" t="s">
        <v>193</v>
      </c>
      <c r="Z26" s="74" t="s">
        <v>108</v>
      </c>
      <c r="AA26" s="26">
        <f t="shared" si="0"/>
        <v>84</v>
      </c>
      <c r="AB26" s="18">
        <v>98</v>
      </c>
      <c r="AC26" s="100">
        <f t="shared" si="5"/>
        <v>1</v>
      </c>
      <c r="AD26" s="18" t="s">
        <v>280</v>
      </c>
      <c r="AE26" s="18" t="s">
        <v>278</v>
      </c>
      <c r="AF26" s="26">
        <f t="shared" si="1"/>
        <v>120</v>
      </c>
      <c r="AG26" s="26">
        <v>39</v>
      </c>
      <c r="AH26" s="100">
        <f t="shared" si="6"/>
        <v>0.32500000000000001</v>
      </c>
      <c r="AI26" s="18" t="s">
        <v>304</v>
      </c>
      <c r="AJ26" s="18" t="s">
        <v>310</v>
      </c>
      <c r="AK26" s="26">
        <f t="shared" si="2"/>
        <v>85</v>
      </c>
      <c r="AL26" s="18"/>
      <c r="AM26" s="18">
        <f t="shared" si="7"/>
        <v>0</v>
      </c>
      <c r="AN26" s="18"/>
      <c r="AO26" s="18"/>
      <c r="AP26" s="19">
        <f t="shared" si="3"/>
        <v>340</v>
      </c>
      <c r="AQ26" s="74">
        <f t="shared" si="11"/>
        <v>188</v>
      </c>
      <c r="AR26" s="66">
        <f t="shared" si="8"/>
        <v>0.55294117647058827</v>
      </c>
      <c r="AS26" s="18" t="s">
        <v>304</v>
      </c>
    </row>
    <row r="27" spans="1:45" s="27" customFormat="1" ht="59.25" customHeight="1" x14ac:dyDescent="0.25">
      <c r="A27" s="19">
        <v>4</v>
      </c>
      <c r="B27" s="18" t="s">
        <v>37</v>
      </c>
      <c r="C27" s="18" t="s">
        <v>87</v>
      </c>
      <c r="D27" s="23" t="s">
        <v>114</v>
      </c>
      <c r="E27" s="18" t="s">
        <v>115</v>
      </c>
      <c r="F27" s="18" t="s">
        <v>70</v>
      </c>
      <c r="G27" s="18" t="s">
        <v>116</v>
      </c>
      <c r="H27" s="18" t="s">
        <v>117</v>
      </c>
      <c r="I27" s="18" t="s">
        <v>44</v>
      </c>
      <c r="J27" s="18" t="s">
        <v>92</v>
      </c>
      <c r="K27" s="18" t="s">
        <v>118</v>
      </c>
      <c r="L27" s="18">
        <v>25</v>
      </c>
      <c r="M27" s="18">
        <v>36</v>
      </c>
      <c r="N27" s="18">
        <v>36</v>
      </c>
      <c r="O27" s="18">
        <v>30</v>
      </c>
      <c r="P27" s="18">
        <f t="shared" si="10"/>
        <v>127</v>
      </c>
      <c r="Q27" s="18" t="s">
        <v>53</v>
      </c>
      <c r="R27" s="18" t="s">
        <v>225</v>
      </c>
      <c r="S27" s="18" t="s">
        <v>226</v>
      </c>
      <c r="T27" s="18" t="s">
        <v>221</v>
      </c>
      <c r="U27" s="96" t="s">
        <v>244</v>
      </c>
      <c r="V27" s="77">
        <v>25</v>
      </c>
      <c r="W27" s="74">
        <v>36</v>
      </c>
      <c r="X27" s="73">
        <f t="shared" si="4"/>
        <v>1</v>
      </c>
      <c r="Y27" s="18" t="s">
        <v>194</v>
      </c>
      <c r="Z27" s="74" t="s">
        <v>119</v>
      </c>
      <c r="AA27" s="26">
        <f t="shared" si="0"/>
        <v>36</v>
      </c>
      <c r="AB27" s="18">
        <v>48</v>
      </c>
      <c r="AC27" s="100">
        <f t="shared" si="5"/>
        <v>1</v>
      </c>
      <c r="AD27" s="18" t="s">
        <v>281</v>
      </c>
      <c r="AE27" s="18" t="s">
        <v>282</v>
      </c>
      <c r="AF27" s="26">
        <f t="shared" si="1"/>
        <v>36</v>
      </c>
      <c r="AG27" s="26">
        <v>28</v>
      </c>
      <c r="AH27" s="100">
        <f t="shared" si="6"/>
        <v>0.77777777777777779</v>
      </c>
      <c r="AI27" s="18" t="s">
        <v>305</v>
      </c>
      <c r="AJ27" s="18" t="s">
        <v>306</v>
      </c>
      <c r="AK27" s="26">
        <f t="shared" si="2"/>
        <v>30</v>
      </c>
      <c r="AL27" s="18"/>
      <c r="AM27" s="18">
        <f t="shared" si="7"/>
        <v>0</v>
      </c>
      <c r="AN27" s="18"/>
      <c r="AO27" s="18"/>
      <c r="AP27" s="19">
        <f t="shared" si="3"/>
        <v>127</v>
      </c>
      <c r="AQ27" s="74">
        <f t="shared" si="11"/>
        <v>112</v>
      </c>
      <c r="AR27" s="66">
        <f t="shared" si="8"/>
        <v>0.88188976377952755</v>
      </c>
      <c r="AS27" s="18" t="s">
        <v>305</v>
      </c>
    </row>
    <row r="28" spans="1:45" s="27" customFormat="1" ht="58.5" customHeight="1" x14ac:dyDescent="0.25">
      <c r="A28" s="19">
        <v>4</v>
      </c>
      <c r="B28" s="18" t="s">
        <v>37</v>
      </c>
      <c r="C28" s="18" t="s">
        <v>87</v>
      </c>
      <c r="D28" s="23" t="s">
        <v>120</v>
      </c>
      <c r="E28" s="18" t="s">
        <v>121</v>
      </c>
      <c r="F28" s="18" t="s">
        <v>70</v>
      </c>
      <c r="G28" s="18" t="s">
        <v>122</v>
      </c>
      <c r="H28" s="18" t="s">
        <v>123</v>
      </c>
      <c r="I28" s="18" t="s">
        <v>44</v>
      </c>
      <c r="J28" s="18" t="s">
        <v>92</v>
      </c>
      <c r="K28" s="18" t="s">
        <v>118</v>
      </c>
      <c r="L28" s="18">
        <v>60</v>
      </c>
      <c r="M28" s="18">
        <v>90</v>
      </c>
      <c r="N28" s="18">
        <v>90</v>
      </c>
      <c r="O28" s="18">
        <v>60</v>
      </c>
      <c r="P28" s="18">
        <f t="shared" si="10"/>
        <v>300</v>
      </c>
      <c r="Q28" s="18" t="s">
        <v>53</v>
      </c>
      <c r="R28" s="18" t="s">
        <v>227</v>
      </c>
      <c r="S28" s="18" t="s">
        <v>226</v>
      </c>
      <c r="T28" s="18" t="s">
        <v>221</v>
      </c>
      <c r="U28" s="96" t="s">
        <v>244</v>
      </c>
      <c r="V28" s="77">
        <v>60</v>
      </c>
      <c r="W28" s="74">
        <v>66</v>
      </c>
      <c r="X28" s="73">
        <f t="shared" si="4"/>
        <v>1</v>
      </c>
      <c r="Y28" s="18" t="s">
        <v>197</v>
      </c>
      <c r="Z28" s="74" t="s">
        <v>119</v>
      </c>
      <c r="AA28" s="26">
        <f t="shared" si="0"/>
        <v>90</v>
      </c>
      <c r="AB28" s="18">
        <v>123</v>
      </c>
      <c r="AC28" s="100">
        <f t="shared" si="5"/>
        <v>1</v>
      </c>
      <c r="AD28" s="18" t="s">
        <v>283</v>
      </c>
      <c r="AE28" s="18" t="s">
        <v>282</v>
      </c>
      <c r="AF28" s="26">
        <f t="shared" si="1"/>
        <v>90</v>
      </c>
      <c r="AG28" s="26">
        <v>48</v>
      </c>
      <c r="AH28" s="100">
        <f t="shared" si="6"/>
        <v>0.53333333333333333</v>
      </c>
      <c r="AI28" s="18" t="s">
        <v>307</v>
      </c>
      <c r="AJ28" s="18" t="s">
        <v>306</v>
      </c>
      <c r="AK28" s="26">
        <f t="shared" si="2"/>
        <v>60</v>
      </c>
      <c r="AL28" s="18"/>
      <c r="AM28" s="18">
        <f t="shared" si="7"/>
        <v>0</v>
      </c>
      <c r="AN28" s="18"/>
      <c r="AO28" s="18"/>
      <c r="AP28" s="19">
        <f t="shared" si="3"/>
        <v>300</v>
      </c>
      <c r="AQ28" s="74">
        <f t="shared" si="11"/>
        <v>237</v>
      </c>
      <c r="AR28" s="66">
        <f t="shared" si="8"/>
        <v>0.79</v>
      </c>
      <c r="AS28" s="18" t="s">
        <v>307</v>
      </c>
    </row>
    <row r="29" spans="1:45" s="27" customFormat="1" ht="72" customHeight="1" x14ac:dyDescent="0.25">
      <c r="A29" s="19">
        <v>4</v>
      </c>
      <c r="B29" s="18" t="s">
        <v>37</v>
      </c>
      <c r="C29" s="18" t="s">
        <v>87</v>
      </c>
      <c r="D29" s="23" t="s">
        <v>124</v>
      </c>
      <c r="E29" s="18" t="s">
        <v>125</v>
      </c>
      <c r="F29" s="18" t="s">
        <v>70</v>
      </c>
      <c r="G29" s="18" t="s">
        <v>126</v>
      </c>
      <c r="H29" s="18" t="s">
        <v>127</v>
      </c>
      <c r="I29" s="18" t="s">
        <v>44</v>
      </c>
      <c r="J29" s="18" t="s">
        <v>92</v>
      </c>
      <c r="K29" s="18" t="s">
        <v>118</v>
      </c>
      <c r="L29" s="18">
        <v>6</v>
      </c>
      <c r="M29" s="18">
        <v>12</v>
      </c>
      <c r="N29" s="18">
        <v>12</v>
      </c>
      <c r="O29" s="18">
        <v>10</v>
      </c>
      <c r="P29" s="18">
        <f t="shared" si="10"/>
        <v>40</v>
      </c>
      <c r="Q29" s="18" t="s">
        <v>53</v>
      </c>
      <c r="R29" s="18" t="s">
        <v>228</v>
      </c>
      <c r="S29" s="18" t="s">
        <v>226</v>
      </c>
      <c r="T29" s="18" t="s">
        <v>221</v>
      </c>
      <c r="U29" s="96" t="s">
        <v>244</v>
      </c>
      <c r="V29" s="77">
        <v>6</v>
      </c>
      <c r="W29" s="74">
        <v>16</v>
      </c>
      <c r="X29" s="73">
        <f t="shared" si="4"/>
        <v>1</v>
      </c>
      <c r="Y29" s="18" t="s">
        <v>195</v>
      </c>
      <c r="Z29" s="74" t="s">
        <v>119</v>
      </c>
      <c r="AA29" s="26">
        <f t="shared" si="0"/>
        <v>12</v>
      </c>
      <c r="AB29" s="18">
        <v>17</v>
      </c>
      <c r="AC29" s="100">
        <f t="shared" si="5"/>
        <v>1</v>
      </c>
      <c r="AD29" s="18" t="s">
        <v>284</v>
      </c>
      <c r="AE29" s="18" t="s">
        <v>282</v>
      </c>
      <c r="AF29" s="26">
        <f t="shared" si="1"/>
        <v>12</v>
      </c>
      <c r="AG29" s="26">
        <v>16</v>
      </c>
      <c r="AH29" s="100">
        <f t="shared" si="6"/>
        <v>1</v>
      </c>
      <c r="AI29" s="18" t="s">
        <v>308</v>
      </c>
      <c r="AJ29" s="18" t="s">
        <v>306</v>
      </c>
      <c r="AK29" s="26">
        <f t="shared" si="2"/>
        <v>10</v>
      </c>
      <c r="AL29" s="18"/>
      <c r="AM29" s="18">
        <f t="shared" si="7"/>
        <v>0</v>
      </c>
      <c r="AN29" s="18"/>
      <c r="AO29" s="18"/>
      <c r="AP29" s="19">
        <f t="shared" si="3"/>
        <v>40</v>
      </c>
      <c r="AQ29" s="74">
        <f t="shared" si="11"/>
        <v>49</v>
      </c>
      <c r="AR29" s="66">
        <f t="shared" si="8"/>
        <v>1</v>
      </c>
      <c r="AS29" s="18" t="s">
        <v>308</v>
      </c>
    </row>
    <row r="30" spans="1:45" s="27" customFormat="1" ht="72.75" customHeight="1" x14ac:dyDescent="0.25">
      <c r="A30" s="19">
        <v>4</v>
      </c>
      <c r="B30" s="18" t="s">
        <v>37</v>
      </c>
      <c r="C30" s="18" t="s">
        <v>87</v>
      </c>
      <c r="D30" s="23" t="s">
        <v>128</v>
      </c>
      <c r="E30" s="18" t="s">
        <v>129</v>
      </c>
      <c r="F30" s="18" t="s">
        <v>70</v>
      </c>
      <c r="G30" s="18" t="s">
        <v>130</v>
      </c>
      <c r="H30" s="18" t="s">
        <v>131</v>
      </c>
      <c r="I30" s="18" t="s">
        <v>44</v>
      </c>
      <c r="J30" s="18" t="s">
        <v>92</v>
      </c>
      <c r="K30" s="18" t="s">
        <v>118</v>
      </c>
      <c r="L30" s="18">
        <v>3</v>
      </c>
      <c r="M30" s="18">
        <v>21</v>
      </c>
      <c r="N30" s="18">
        <v>21</v>
      </c>
      <c r="O30" s="18">
        <v>13</v>
      </c>
      <c r="P30" s="18">
        <f t="shared" si="10"/>
        <v>58</v>
      </c>
      <c r="Q30" s="18" t="s">
        <v>53</v>
      </c>
      <c r="R30" s="18" t="s">
        <v>229</v>
      </c>
      <c r="S30" s="18" t="s">
        <v>226</v>
      </c>
      <c r="T30" s="18" t="s">
        <v>221</v>
      </c>
      <c r="U30" s="96" t="s">
        <v>244</v>
      </c>
      <c r="V30" s="77">
        <v>3</v>
      </c>
      <c r="W30" s="74">
        <v>4</v>
      </c>
      <c r="X30" s="73">
        <f t="shared" si="4"/>
        <v>1</v>
      </c>
      <c r="Y30" s="18" t="s">
        <v>196</v>
      </c>
      <c r="Z30" s="74" t="s">
        <v>119</v>
      </c>
      <c r="AA30" s="26">
        <f t="shared" si="0"/>
        <v>21</v>
      </c>
      <c r="AB30" s="18">
        <v>21</v>
      </c>
      <c r="AC30" s="100">
        <f t="shared" si="5"/>
        <v>1</v>
      </c>
      <c r="AD30" s="18" t="s">
        <v>285</v>
      </c>
      <c r="AE30" s="18" t="s">
        <v>282</v>
      </c>
      <c r="AF30" s="26">
        <f t="shared" si="1"/>
        <v>21</v>
      </c>
      <c r="AG30" s="26">
        <v>4</v>
      </c>
      <c r="AH30" s="100">
        <f t="shared" si="6"/>
        <v>0.19047619047619047</v>
      </c>
      <c r="AI30" s="18" t="s">
        <v>309</v>
      </c>
      <c r="AJ30" s="18" t="s">
        <v>306</v>
      </c>
      <c r="AK30" s="26">
        <f t="shared" si="2"/>
        <v>13</v>
      </c>
      <c r="AL30" s="18"/>
      <c r="AM30" s="18">
        <f t="shared" si="7"/>
        <v>0</v>
      </c>
      <c r="AN30" s="18"/>
      <c r="AO30" s="18"/>
      <c r="AP30" s="19">
        <f t="shared" si="3"/>
        <v>58</v>
      </c>
      <c r="AQ30" s="74">
        <f t="shared" si="11"/>
        <v>29</v>
      </c>
      <c r="AR30" s="66">
        <f t="shared" si="8"/>
        <v>0.5</v>
      </c>
      <c r="AS30" s="18" t="s">
        <v>309</v>
      </c>
    </row>
    <row r="31" spans="1:45" s="5" customFormat="1" ht="15.75" x14ac:dyDescent="0.25">
      <c r="A31" s="10"/>
      <c r="B31" s="10"/>
      <c r="C31" s="10"/>
      <c r="D31" s="10"/>
      <c r="E31" s="13" t="s">
        <v>132</v>
      </c>
      <c r="F31" s="10"/>
      <c r="G31" s="10"/>
      <c r="H31" s="10"/>
      <c r="I31" s="10"/>
      <c r="J31" s="10"/>
      <c r="K31" s="10"/>
      <c r="L31" s="15"/>
      <c r="M31" s="15"/>
      <c r="N31" s="15"/>
      <c r="O31" s="15"/>
      <c r="P31" s="15"/>
      <c r="Q31" s="10"/>
      <c r="R31" s="10"/>
      <c r="S31" s="10"/>
      <c r="T31" s="10"/>
      <c r="U31" s="10"/>
      <c r="V31" s="50"/>
      <c r="W31" s="50"/>
      <c r="X31" s="70">
        <f>AVERAGE(X14:X30)*80%</f>
        <v>0.6779384615384616</v>
      </c>
      <c r="Y31" s="51"/>
      <c r="Z31" s="50"/>
      <c r="AA31" s="15"/>
      <c r="AB31" s="15"/>
      <c r="AC31" s="104">
        <f>AVERAGE(AC14:AC30)*80%</f>
        <v>0.58328888888888897</v>
      </c>
      <c r="AD31" s="15"/>
      <c r="AE31" s="15"/>
      <c r="AF31" s="15"/>
      <c r="AG31" s="15"/>
      <c r="AH31" s="110">
        <f>AVERAGE(AH14:AH30)*80%</f>
        <v>0.62117587691250209</v>
      </c>
      <c r="AI31" s="15"/>
      <c r="AJ31" s="15"/>
      <c r="AK31" s="15"/>
      <c r="AL31" s="15"/>
      <c r="AM31" s="15">
        <f>AVERAGE(AM14:AM30)*80%</f>
        <v>0</v>
      </c>
      <c r="AN31" s="10"/>
      <c r="AO31" s="10"/>
      <c r="AP31" s="55"/>
      <c r="AQ31" s="55"/>
      <c r="AR31" s="67">
        <f>AVERAGE(AR14:AR30)*80%</f>
        <v>0.51651426517743537</v>
      </c>
      <c r="AS31" s="10"/>
    </row>
    <row r="32" spans="1:45" s="43" customFormat="1" ht="105" customHeight="1" x14ac:dyDescent="0.25">
      <c r="A32" s="32">
        <v>7</v>
      </c>
      <c r="B32" s="24" t="s">
        <v>133</v>
      </c>
      <c r="C32" s="24" t="s">
        <v>134</v>
      </c>
      <c r="D32" s="78" t="s">
        <v>135</v>
      </c>
      <c r="E32" s="79" t="s">
        <v>136</v>
      </c>
      <c r="F32" s="79" t="s">
        <v>137</v>
      </c>
      <c r="G32" s="79" t="s">
        <v>138</v>
      </c>
      <c r="H32" s="79" t="s">
        <v>139</v>
      </c>
      <c r="I32" s="80" t="s">
        <v>140</v>
      </c>
      <c r="J32" s="79" t="s">
        <v>141</v>
      </c>
      <c r="K32" s="79" t="s">
        <v>142</v>
      </c>
      <c r="L32" s="81" t="s">
        <v>86</v>
      </c>
      <c r="M32" s="82">
        <v>0.8</v>
      </c>
      <c r="N32" s="81" t="s">
        <v>86</v>
      </c>
      <c r="O32" s="56">
        <v>0.8</v>
      </c>
      <c r="P32" s="56">
        <v>0.8</v>
      </c>
      <c r="Q32" s="83" t="s">
        <v>143</v>
      </c>
      <c r="R32" s="97" t="s">
        <v>230</v>
      </c>
      <c r="S32" s="98" t="s">
        <v>231</v>
      </c>
      <c r="T32" s="98" t="s">
        <v>232</v>
      </c>
      <c r="U32" s="99" t="s">
        <v>233</v>
      </c>
      <c r="V32" s="84" t="s">
        <v>86</v>
      </c>
      <c r="W32" s="85" t="s">
        <v>86</v>
      </c>
      <c r="X32" s="85" t="s">
        <v>86</v>
      </c>
      <c r="Y32" s="86" t="s">
        <v>184</v>
      </c>
      <c r="Z32" s="86" t="s">
        <v>86</v>
      </c>
      <c r="AA32" s="39">
        <f>M32</f>
        <v>0.8</v>
      </c>
      <c r="AB32" s="40">
        <v>0.94</v>
      </c>
      <c r="AC32" s="41">
        <f t="shared" ref="AC32:AC38" si="12">IF(AB32/AA32&gt;100%,100%,AB32/AA32)</f>
        <v>1</v>
      </c>
      <c r="AD32" s="24" t="s">
        <v>252</v>
      </c>
      <c r="AE32" s="24" t="s">
        <v>253</v>
      </c>
      <c r="AF32" s="38" t="s">
        <v>86</v>
      </c>
      <c r="AG32" s="24" t="s">
        <v>86</v>
      </c>
      <c r="AH32" s="24" t="s">
        <v>86</v>
      </c>
      <c r="AI32" s="24" t="s">
        <v>86</v>
      </c>
      <c r="AJ32" s="24" t="s">
        <v>86</v>
      </c>
      <c r="AK32" s="39">
        <f>O32</f>
        <v>0.8</v>
      </c>
      <c r="AL32" s="24"/>
      <c r="AM32" s="41">
        <f t="shared" ref="AM32:AM38" si="13">IF(AL32/AK32&gt;100%,100%,AL32/AK32)</f>
        <v>0</v>
      </c>
      <c r="AN32" s="24"/>
      <c r="AO32" s="24"/>
      <c r="AP32" s="56">
        <f>P32</f>
        <v>0.8</v>
      </c>
      <c r="AQ32" s="57">
        <f>AVERAGE(AB32,AL32)</f>
        <v>0.94</v>
      </c>
      <c r="AR32" s="41">
        <f t="shared" ref="AR32:AR38" si="14">IF(AQ32/AP32&gt;100%,100%,AQ32/AP32)</f>
        <v>1</v>
      </c>
      <c r="AS32" s="86" t="s">
        <v>184</v>
      </c>
    </row>
    <row r="33" spans="1:45" s="43" customFormat="1" ht="120" x14ac:dyDescent="0.25">
      <c r="A33" s="32">
        <v>7</v>
      </c>
      <c r="B33" s="24" t="s">
        <v>133</v>
      </c>
      <c r="C33" s="24" t="s">
        <v>134</v>
      </c>
      <c r="D33" s="32" t="s">
        <v>144</v>
      </c>
      <c r="E33" s="83" t="s">
        <v>145</v>
      </c>
      <c r="F33" s="83" t="s">
        <v>137</v>
      </c>
      <c r="G33" s="83" t="s">
        <v>146</v>
      </c>
      <c r="H33" s="83" t="s">
        <v>147</v>
      </c>
      <c r="I33" s="83" t="s">
        <v>148</v>
      </c>
      <c r="J33" s="83" t="s">
        <v>141</v>
      </c>
      <c r="K33" s="83" t="s">
        <v>149</v>
      </c>
      <c r="L33" s="87">
        <v>1</v>
      </c>
      <c r="M33" s="87">
        <v>1</v>
      </c>
      <c r="N33" s="87">
        <v>1</v>
      </c>
      <c r="O33" s="88">
        <v>1</v>
      </c>
      <c r="P33" s="88">
        <v>1</v>
      </c>
      <c r="Q33" s="83" t="s">
        <v>143</v>
      </c>
      <c r="R33" s="97" t="s">
        <v>234</v>
      </c>
      <c r="S33" s="97" t="s">
        <v>235</v>
      </c>
      <c r="T33" s="98" t="s">
        <v>232</v>
      </c>
      <c r="U33" s="99" t="s">
        <v>236</v>
      </c>
      <c r="V33" s="89">
        <v>1</v>
      </c>
      <c r="W33" s="90">
        <v>1</v>
      </c>
      <c r="X33" s="91">
        <v>1</v>
      </c>
      <c r="Y33" s="92" t="s">
        <v>150</v>
      </c>
      <c r="Z33" s="92" t="s">
        <v>198</v>
      </c>
      <c r="AA33" s="39">
        <f t="shared" ref="AA33:AA38" si="15">M33</f>
        <v>1</v>
      </c>
      <c r="AB33" s="42">
        <v>1</v>
      </c>
      <c r="AC33" s="41">
        <f t="shared" si="12"/>
        <v>1</v>
      </c>
      <c r="AD33" s="24" t="s">
        <v>254</v>
      </c>
      <c r="AE33" s="24" t="s">
        <v>255</v>
      </c>
      <c r="AF33" s="39">
        <f>N33</f>
        <v>1</v>
      </c>
      <c r="AG33" s="42">
        <v>1</v>
      </c>
      <c r="AH33" s="41">
        <f t="shared" ref="AH33:AH35" si="16">IF(AG33/AF33&gt;100%,100%,AG33/AF33)</f>
        <v>1</v>
      </c>
      <c r="AI33" s="24" t="s">
        <v>254</v>
      </c>
      <c r="AJ33" s="24" t="s">
        <v>311</v>
      </c>
      <c r="AK33" s="39">
        <f t="shared" ref="AK33:AK38" si="17">O33</f>
        <v>1</v>
      </c>
      <c r="AL33" s="44"/>
      <c r="AM33" s="41">
        <f t="shared" si="13"/>
        <v>0</v>
      </c>
      <c r="AN33" s="24"/>
      <c r="AO33" s="24"/>
      <c r="AP33" s="56">
        <f t="shared" ref="AP33:AP37" si="18">P33</f>
        <v>1</v>
      </c>
      <c r="AQ33" s="57">
        <f>AVERAGE(W33,AB33,AG33,AL33)</f>
        <v>1</v>
      </c>
      <c r="AR33" s="41">
        <f t="shared" si="14"/>
        <v>1</v>
      </c>
      <c r="AS33" s="24" t="s">
        <v>254</v>
      </c>
    </row>
    <row r="34" spans="1:45" s="43" customFormat="1" ht="150" x14ac:dyDescent="0.25">
      <c r="A34" s="32">
        <v>7</v>
      </c>
      <c r="B34" s="24" t="s">
        <v>133</v>
      </c>
      <c r="C34" s="24" t="s">
        <v>151</v>
      </c>
      <c r="D34" s="32" t="s">
        <v>152</v>
      </c>
      <c r="E34" s="83" t="s">
        <v>153</v>
      </c>
      <c r="F34" s="83" t="s">
        <v>137</v>
      </c>
      <c r="G34" s="83" t="s">
        <v>154</v>
      </c>
      <c r="H34" s="83" t="s">
        <v>155</v>
      </c>
      <c r="I34" s="83" t="s">
        <v>148</v>
      </c>
      <c r="J34" s="83" t="s">
        <v>141</v>
      </c>
      <c r="K34" s="83" t="s">
        <v>156</v>
      </c>
      <c r="L34" s="81" t="s">
        <v>86</v>
      </c>
      <c r="M34" s="82">
        <v>1</v>
      </c>
      <c r="N34" s="82">
        <v>1</v>
      </c>
      <c r="O34" s="56">
        <v>1</v>
      </c>
      <c r="P34" s="56">
        <v>1</v>
      </c>
      <c r="Q34" s="83" t="s">
        <v>143</v>
      </c>
      <c r="R34" s="97" t="s">
        <v>237</v>
      </c>
      <c r="S34" s="97" t="s">
        <v>238</v>
      </c>
      <c r="T34" s="98" t="s">
        <v>232</v>
      </c>
      <c r="U34" s="99" t="s">
        <v>239</v>
      </c>
      <c r="V34" s="93" t="s">
        <v>86</v>
      </c>
      <c r="W34" s="94" t="s">
        <v>86</v>
      </c>
      <c r="X34" s="94" t="s">
        <v>86</v>
      </c>
      <c r="Y34" s="86" t="s">
        <v>184</v>
      </c>
      <c r="Z34" s="92" t="s">
        <v>86</v>
      </c>
      <c r="AA34" s="39">
        <f t="shared" si="15"/>
        <v>1</v>
      </c>
      <c r="AB34" s="106">
        <v>1</v>
      </c>
      <c r="AC34" s="41">
        <f t="shared" si="12"/>
        <v>1</v>
      </c>
      <c r="AD34" s="24" t="s">
        <v>286</v>
      </c>
      <c r="AE34" s="24" t="s">
        <v>287</v>
      </c>
      <c r="AF34" s="39">
        <f t="shared" ref="AF34:AF35" si="19">N34</f>
        <v>1</v>
      </c>
      <c r="AG34" s="42">
        <v>1</v>
      </c>
      <c r="AH34" s="41">
        <f t="shared" si="16"/>
        <v>1</v>
      </c>
      <c r="AI34" s="24" t="s">
        <v>312</v>
      </c>
      <c r="AJ34" s="24" t="s">
        <v>313</v>
      </c>
      <c r="AK34" s="39">
        <f t="shared" si="17"/>
        <v>1</v>
      </c>
      <c r="AL34" s="24"/>
      <c r="AM34" s="41">
        <f t="shared" si="13"/>
        <v>0</v>
      </c>
      <c r="AN34" s="24"/>
      <c r="AO34" s="24"/>
      <c r="AP34" s="56">
        <f t="shared" si="18"/>
        <v>1</v>
      </c>
      <c r="AQ34" s="57">
        <f>AVERAGE(AB34,AG34,AL34)</f>
        <v>1</v>
      </c>
      <c r="AR34" s="41">
        <f t="shared" si="14"/>
        <v>1</v>
      </c>
      <c r="AS34" s="86" t="s">
        <v>312</v>
      </c>
    </row>
    <row r="35" spans="1:45" s="43" customFormat="1" ht="120" x14ac:dyDescent="0.25">
      <c r="A35" s="32">
        <v>7</v>
      </c>
      <c r="B35" s="24" t="s">
        <v>133</v>
      </c>
      <c r="C35" s="24" t="s">
        <v>134</v>
      </c>
      <c r="D35" s="32" t="s">
        <v>157</v>
      </c>
      <c r="E35" s="83" t="s">
        <v>158</v>
      </c>
      <c r="F35" s="83" t="s">
        <v>137</v>
      </c>
      <c r="G35" s="83" t="s">
        <v>159</v>
      </c>
      <c r="H35" s="83" t="s">
        <v>160</v>
      </c>
      <c r="I35" s="83" t="s">
        <v>148</v>
      </c>
      <c r="J35" s="83" t="s">
        <v>73</v>
      </c>
      <c r="K35" s="83" t="s">
        <v>159</v>
      </c>
      <c r="L35" s="82">
        <v>1</v>
      </c>
      <c r="M35" s="81" t="s">
        <v>86</v>
      </c>
      <c r="N35" s="82">
        <v>1</v>
      </c>
      <c r="O35" s="56" t="s">
        <v>86</v>
      </c>
      <c r="P35" s="56">
        <v>1</v>
      </c>
      <c r="Q35" s="83" t="s">
        <v>53</v>
      </c>
      <c r="R35" s="97" t="s">
        <v>240</v>
      </c>
      <c r="S35" s="97" t="s">
        <v>240</v>
      </c>
      <c r="T35" s="98" t="s">
        <v>232</v>
      </c>
      <c r="U35" s="99" t="s">
        <v>236</v>
      </c>
      <c r="V35" s="89">
        <v>1</v>
      </c>
      <c r="W35" s="90">
        <v>1</v>
      </c>
      <c r="X35" s="91">
        <v>1</v>
      </c>
      <c r="Y35" s="92" t="s">
        <v>199</v>
      </c>
      <c r="Z35" s="92" t="s">
        <v>200</v>
      </c>
      <c r="AA35" s="39" t="str">
        <f t="shared" si="15"/>
        <v>No programada</v>
      </c>
      <c r="AB35" s="42" t="s">
        <v>86</v>
      </c>
      <c r="AC35" s="41" t="s">
        <v>251</v>
      </c>
      <c r="AD35" s="24" t="s">
        <v>256</v>
      </c>
      <c r="AE35" s="24" t="s">
        <v>251</v>
      </c>
      <c r="AF35" s="39">
        <f t="shared" si="19"/>
        <v>1</v>
      </c>
      <c r="AG35" s="42">
        <v>1</v>
      </c>
      <c r="AH35" s="41">
        <f t="shared" si="16"/>
        <v>1</v>
      </c>
      <c r="AI35" s="24" t="s">
        <v>315</v>
      </c>
      <c r="AJ35" s="24" t="s">
        <v>314</v>
      </c>
      <c r="AK35" s="39" t="str">
        <f t="shared" si="17"/>
        <v>No programada</v>
      </c>
      <c r="AL35" s="28" t="s">
        <v>86</v>
      </c>
      <c r="AM35" s="28" t="s">
        <v>86</v>
      </c>
      <c r="AN35" s="28" t="s">
        <v>86</v>
      </c>
      <c r="AO35" s="28" t="s">
        <v>86</v>
      </c>
      <c r="AP35" s="56">
        <f t="shared" si="18"/>
        <v>1</v>
      </c>
      <c r="AQ35" s="57">
        <f>AVERAGE(W35,AG35)</f>
        <v>1</v>
      </c>
      <c r="AR35" s="41">
        <f t="shared" si="14"/>
        <v>1</v>
      </c>
      <c r="AS35" s="92" t="s">
        <v>315</v>
      </c>
    </row>
    <row r="36" spans="1:45" s="43" customFormat="1" ht="120" x14ac:dyDescent="0.25">
      <c r="A36" s="32">
        <v>7</v>
      </c>
      <c r="B36" s="24" t="s">
        <v>133</v>
      </c>
      <c r="C36" s="24" t="s">
        <v>134</v>
      </c>
      <c r="D36" s="32" t="s">
        <v>161</v>
      </c>
      <c r="E36" s="24" t="s">
        <v>162</v>
      </c>
      <c r="F36" s="24" t="s">
        <v>137</v>
      </c>
      <c r="G36" s="24" t="s">
        <v>163</v>
      </c>
      <c r="H36" s="24" t="s">
        <v>164</v>
      </c>
      <c r="I36" s="24" t="s">
        <v>165</v>
      </c>
      <c r="J36" s="25" t="s">
        <v>92</v>
      </c>
      <c r="K36" s="24" t="s">
        <v>163</v>
      </c>
      <c r="L36" s="45">
        <v>0</v>
      </c>
      <c r="M36" s="45">
        <v>1</v>
      </c>
      <c r="N36" s="45">
        <v>0</v>
      </c>
      <c r="O36" s="45">
        <v>1</v>
      </c>
      <c r="P36" s="45">
        <v>2</v>
      </c>
      <c r="Q36" s="24" t="s">
        <v>53</v>
      </c>
      <c r="R36" s="83" t="s">
        <v>240</v>
      </c>
      <c r="S36" s="83" t="s">
        <v>240</v>
      </c>
      <c r="T36" s="24" t="s">
        <v>241</v>
      </c>
      <c r="U36" s="46" t="s">
        <v>86</v>
      </c>
      <c r="V36" s="93" t="s">
        <v>86</v>
      </c>
      <c r="W36" s="94" t="s">
        <v>86</v>
      </c>
      <c r="X36" s="94" t="s">
        <v>86</v>
      </c>
      <c r="Y36" s="86" t="s">
        <v>184</v>
      </c>
      <c r="Z36" s="92" t="s">
        <v>86</v>
      </c>
      <c r="AA36" s="47">
        <f t="shared" si="15"/>
        <v>1</v>
      </c>
      <c r="AB36" s="103">
        <v>1</v>
      </c>
      <c r="AC36" s="41">
        <f t="shared" si="12"/>
        <v>1</v>
      </c>
      <c r="AD36" s="24" t="s">
        <v>257</v>
      </c>
      <c r="AE36" s="46" t="s">
        <v>258</v>
      </c>
      <c r="AF36" s="46" t="s">
        <v>86</v>
      </c>
      <c r="AG36" s="46" t="s">
        <v>86</v>
      </c>
      <c r="AH36" s="46" t="s">
        <v>86</v>
      </c>
      <c r="AI36" s="46" t="s">
        <v>86</v>
      </c>
      <c r="AJ36" s="47">
        <f t="shared" ref="AJ36" si="20">O36</f>
        <v>1</v>
      </c>
      <c r="AK36" s="39">
        <f t="shared" si="17"/>
        <v>1</v>
      </c>
      <c r="AL36" s="48"/>
      <c r="AM36" s="41">
        <f t="shared" si="13"/>
        <v>0</v>
      </c>
      <c r="AN36" s="24"/>
      <c r="AO36" s="46"/>
      <c r="AP36" s="58">
        <f t="shared" si="18"/>
        <v>2</v>
      </c>
      <c r="AQ36" s="58">
        <f>SUM(AB36,AL36)</f>
        <v>1</v>
      </c>
      <c r="AR36" s="41">
        <f t="shared" si="14"/>
        <v>0.5</v>
      </c>
      <c r="AS36" s="86" t="s">
        <v>86</v>
      </c>
    </row>
    <row r="37" spans="1:45" s="43" customFormat="1" ht="105" x14ac:dyDescent="0.25">
      <c r="A37" s="32">
        <v>5</v>
      </c>
      <c r="B37" s="24" t="s">
        <v>166</v>
      </c>
      <c r="C37" s="24" t="s">
        <v>167</v>
      </c>
      <c r="D37" s="32" t="s">
        <v>168</v>
      </c>
      <c r="E37" s="83" t="s">
        <v>169</v>
      </c>
      <c r="F37" s="83" t="s">
        <v>137</v>
      </c>
      <c r="G37" s="83" t="s">
        <v>170</v>
      </c>
      <c r="H37" s="83" t="s">
        <v>171</v>
      </c>
      <c r="I37" s="83" t="s">
        <v>172</v>
      </c>
      <c r="J37" s="83" t="s">
        <v>92</v>
      </c>
      <c r="K37" s="83" t="s">
        <v>173</v>
      </c>
      <c r="L37" s="82">
        <v>1</v>
      </c>
      <c r="M37" s="82">
        <v>0</v>
      </c>
      <c r="N37" s="82">
        <v>0</v>
      </c>
      <c r="O37" s="56">
        <v>0</v>
      </c>
      <c r="P37" s="56">
        <v>1</v>
      </c>
      <c r="Q37" s="83" t="s">
        <v>53</v>
      </c>
      <c r="R37" s="97" t="s">
        <v>242</v>
      </c>
      <c r="S37" s="97" t="s">
        <v>243</v>
      </c>
      <c r="T37" s="98" t="s">
        <v>244</v>
      </c>
      <c r="U37" s="99" t="s">
        <v>245</v>
      </c>
      <c r="V37" s="95">
        <v>1</v>
      </c>
      <c r="W37" s="90">
        <v>1</v>
      </c>
      <c r="X37" s="91">
        <v>1</v>
      </c>
      <c r="Y37" s="92" t="s">
        <v>174</v>
      </c>
      <c r="Z37" s="92" t="s">
        <v>201</v>
      </c>
      <c r="AA37" s="28" t="s">
        <v>86</v>
      </c>
      <c r="AB37" s="28" t="s">
        <v>86</v>
      </c>
      <c r="AC37" s="28" t="s">
        <v>86</v>
      </c>
      <c r="AD37" s="28" t="s">
        <v>86</v>
      </c>
      <c r="AE37" s="28" t="s">
        <v>86</v>
      </c>
      <c r="AF37" s="28" t="s">
        <v>86</v>
      </c>
      <c r="AG37" s="28" t="s">
        <v>86</v>
      </c>
      <c r="AH37" s="28" t="s">
        <v>86</v>
      </c>
      <c r="AI37" s="28" t="s">
        <v>86</v>
      </c>
      <c r="AJ37" s="28" t="s">
        <v>86</v>
      </c>
      <c r="AK37" s="28" t="s">
        <v>86</v>
      </c>
      <c r="AL37" s="28" t="s">
        <v>86</v>
      </c>
      <c r="AM37" s="28" t="s">
        <v>86</v>
      </c>
      <c r="AN37" s="28" t="s">
        <v>86</v>
      </c>
      <c r="AO37" s="28" t="s">
        <v>86</v>
      </c>
      <c r="AP37" s="56">
        <f t="shared" si="18"/>
        <v>1</v>
      </c>
      <c r="AQ37" s="59">
        <v>1</v>
      </c>
      <c r="AR37" s="41">
        <f>IF(AQ37/AP37&gt;100%,100%,AQ37/AP37)</f>
        <v>1</v>
      </c>
      <c r="AS37" s="92" t="s">
        <v>86</v>
      </c>
    </row>
    <row r="38" spans="1:45" s="43" customFormat="1" ht="150" x14ac:dyDescent="0.25">
      <c r="A38" s="32">
        <v>5</v>
      </c>
      <c r="B38" s="24" t="s">
        <v>166</v>
      </c>
      <c r="C38" s="24" t="s">
        <v>167</v>
      </c>
      <c r="D38" s="32" t="s">
        <v>176</v>
      </c>
      <c r="E38" s="83" t="s">
        <v>177</v>
      </c>
      <c r="F38" s="83" t="s">
        <v>137</v>
      </c>
      <c r="G38" s="83" t="s">
        <v>178</v>
      </c>
      <c r="H38" s="83" t="s">
        <v>179</v>
      </c>
      <c r="I38" s="83" t="s">
        <v>165</v>
      </c>
      <c r="J38" s="83" t="s">
        <v>73</v>
      </c>
      <c r="K38" s="83" t="s">
        <v>180</v>
      </c>
      <c r="L38" s="82">
        <v>1</v>
      </c>
      <c r="M38" s="82">
        <v>1</v>
      </c>
      <c r="N38" s="82">
        <v>1</v>
      </c>
      <c r="O38" s="82">
        <v>1</v>
      </c>
      <c r="P38" s="82">
        <v>1</v>
      </c>
      <c r="Q38" s="83" t="s">
        <v>181</v>
      </c>
      <c r="R38" s="97" t="s">
        <v>246</v>
      </c>
      <c r="S38" s="97" t="s">
        <v>243</v>
      </c>
      <c r="T38" s="98" t="s">
        <v>244</v>
      </c>
      <c r="U38" s="99" t="s">
        <v>245</v>
      </c>
      <c r="V38" s="95">
        <v>1</v>
      </c>
      <c r="W38" s="91">
        <v>0.79779999999999995</v>
      </c>
      <c r="X38" s="91">
        <v>0.9</v>
      </c>
      <c r="Y38" s="92" t="s">
        <v>202</v>
      </c>
      <c r="Z38" s="92" t="s">
        <v>175</v>
      </c>
      <c r="AA38" s="39">
        <f t="shared" si="15"/>
        <v>1</v>
      </c>
      <c r="AB38" s="41">
        <v>0.9</v>
      </c>
      <c r="AC38" s="41">
        <f t="shared" si="12"/>
        <v>0.9</v>
      </c>
      <c r="AD38" s="39" t="s">
        <v>259</v>
      </c>
      <c r="AE38" s="39" t="s">
        <v>260</v>
      </c>
      <c r="AF38" s="39">
        <f t="shared" ref="AF38" si="21">N38</f>
        <v>1</v>
      </c>
      <c r="AG38" s="40">
        <f>204/237</f>
        <v>0.86075949367088611</v>
      </c>
      <c r="AH38" s="41">
        <f t="shared" ref="AH38" si="22">IF(AG38/AF38&gt;100%,100%,AG38/AF38)</f>
        <v>0.86075949367088611</v>
      </c>
      <c r="AI38" s="39" t="s">
        <v>246</v>
      </c>
      <c r="AJ38" s="39" t="s">
        <v>316</v>
      </c>
      <c r="AK38" s="39">
        <f t="shared" si="17"/>
        <v>1</v>
      </c>
      <c r="AL38" s="39"/>
      <c r="AM38" s="41">
        <f t="shared" si="13"/>
        <v>0</v>
      </c>
      <c r="AN38" s="39"/>
      <c r="AO38" s="39"/>
      <c r="AP38" s="56">
        <f>P38</f>
        <v>1</v>
      </c>
      <c r="AQ38" s="57">
        <f>AVERAGE(W38,AB38,AG38,AL38)</f>
        <v>0.85285316455696203</v>
      </c>
      <c r="AR38" s="41">
        <f t="shared" si="14"/>
        <v>0.85285316455696203</v>
      </c>
      <c r="AS38" s="92" t="s">
        <v>246</v>
      </c>
    </row>
    <row r="39" spans="1:45" s="5" customFormat="1" ht="15.75" x14ac:dyDescent="0.25">
      <c r="A39" s="10"/>
      <c r="B39" s="10"/>
      <c r="C39" s="10"/>
      <c r="D39" s="10"/>
      <c r="E39" s="11" t="s">
        <v>182</v>
      </c>
      <c r="F39" s="11"/>
      <c r="G39" s="11"/>
      <c r="H39" s="11"/>
      <c r="I39" s="11"/>
      <c r="J39" s="11"/>
      <c r="K39" s="11"/>
      <c r="L39" s="12"/>
      <c r="M39" s="12"/>
      <c r="N39" s="12"/>
      <c r="O39" s="12"/>
      <c r="P39" s="12"/>
      <c r="Q39" s="11"/>
      <c r="R39" s="10"/>
      <c r="S39" s="10"/>
      <c r="T39" s="10"/>
      <c r="U39" s="10"/>
      <c r="V39" s="12"/>
      <c r="W39" s="12"/>
      <c r="X39" s="67">
        <f>AVERAGE(X32:X38)*20%</f>
        <v>0.19500000000000001</v>
      </c>
      <c r="Y39" s="10"/>
      <c r="Z39" s="10"/>
      <c r="AA39" s="12"/>
      <c r="AB39" s="12"/>
      <c r="AC39" s="104">
        <f>AVERAGE(AC32:AC38)*20%</f>
        <v>0.19600000000000004</v>
      </c>
      <c r="AD39" s="10"/>
      <c r="AE39" s="10"/>
      <c r="AF39" s="12"/>
      <c r="AG39" s="12"/>
      <c r="AH39" s="110">
        <f>AVERAGE(AH32:AH38)*20%</f>
        <v>0.19303797468354433</v>
      </c>
      <c r="AI39" s="10"/>
      <c r="AJ39" s="10"/>
      <c r="AK39" s="12"/>
      <c r="AL39" s="12"/>
      <c r="AM39" s="14">
        <f>AVERAGE(AM32:AM38)*20%</f>
        <v>0</v>
      </c>
      <c r="AN39" s="10"/>
      <c r="AO39" s="10"/>
      <c r="AP39" s="60"/>
      <c r="AQ39" s="60"/>
      <c r="AR39" s="67">
        <f>AVERAGE(AR32:AR38)*20%</f>
        <v>0.18151009041591323</v>
      </c>
      <c r="AS39" s="10"/>
    </row>
    <row r="40" spans="1:45" s="9" customFormat="1" ht="18.75" x14ac:dyDescent="0.3">
      <c r="A40" s="6"/>
      <c r="B40" s="6"/>
      <c r="C40" s="6"/>
      <c r="D40" s="6"/>
      <c r="E40" s="7" t="s">
        <v>183</v>
      </c>
      <c r="F40" s="6"/>
      <c r="G40" s="6"/>
      <c r="H40" s="6"/>
      <c r="I40" s="6"/>
      <c r="J40" s="6"/>
      <c r="K40" s="6"/>
      <c r="L40" s="8"/>
      <c r="M40" s="8"/>
      <c r="N40" s="8"/>
      <c r="O40" s="8"/>
      <c r="P40" s="8"/>
      <c r="Q40" s="6"/>
      <c r="R40" s="6"/>
      <c r="S40" s="6"/>
      <c r="T40" s="6"/>
      <c r="U40" s="6"/>
      <c r="V40" s="8"/>
      <c r="W40" s="8"/>
      <c r="X40" s="68">
        <f>X31+X39</f>
        <v>0.87293846153846166</v>
      </c>
      <c r="Y40" s="6"/>
      <c r="Z40" s="6"/>
      <c r="AA40" s="8"/>
      <c r="AB40" s="8"/>
      <c r="AC40" s="107">
        <f>AC31+AC39</f>
        <v>0.77928888888888903</v>
      </c>
      <c r="AD40" s="6"/>
      <c r="AE40" s="6"/>
      <c r="AF40" s="8"/>
      <c r="AG40" s="8"/>
      <c r="AH40" s="107">
        <f>AH31+AH39</f>
        <v>0.81421385159604642</v>
      </c>
      <c r="AI40" s="6"/>
      <c r="AJ40" s="6"/>
      <c r="AK40" s="8"/>
      <c r="AL40" s="8"/>
      <c r="AM40" s="16">
        <f>AM31+AM39</f>
        <v>0</v>
      </c>
      <c r="AN40" s="6"/>
      <c r="AO40" s="6"/>
      <c r="AP40" s="61"/>
      <c r="AQ40" s="61"/>
      <c r="AR40" s="68">
        <f>AR31+AR39</f>
        <v>0.69802435559334863</v>
      </c>
      <c r="AS40" s="6"/>
    </row>
  </sheetData>
  <mergeCells count="19">
    <mergeCell ref="AF11:AJ12"/>
    <mergeCell ref="AK11:AO12"/>
    <mergeCell ref="AP11:AS12"/>
    <mergeCell ref="A11:B12"/>
    <mergeCell ref="C11:C13"/>
    <mergeCell ref="R11:U12"/>
    <mergeCell ref="V11:Z12"/>
    <mergeCell ref="AA11:AE12"/>
    <mergeCell ref="A1:K1"/>
    <mergeCell ref="L1:P1"/>
    <mergeCell ref="D11:F12"/>
    <mergeCell ref="G11:Q12"/>
    <mergeCell ref="A2:K2"/>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3 F3:F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F11:F12 F1 F14:F31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20</v>
      </c>
    </row>
    <row r="2" spans="1:1" x14ac:dyDescent="0.25">
      <c r="A2" t="s">
        <v>70</v>
      </c>
    </row>
    <row r="3" spans="1:1" x14ac:dyDescent="0.25">
      <c r="A3" t="s">
        <v>41</v>
      </c>
    </row>
    <row r="4" spans="1:1" x14ac:dyDescent="0.25">
      <c r="A4" t="s">
        <v>137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purl.org/dc/dcmitype/"/>
    <ds:schemaRef ds:uri="http://schemas.microsoft.com/office/infopath/2007/PartnerControls"/>
    <ds:schemaRef ds:uri="http://purl.org/dc/elements/1.1/"/>
    <ds:schemaRef ds:uri="4d1d2e24-7be0-47eb-a1db-99cc6d75caff"/>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d6eaa91c-3afb-4015-aba1-5ff992c1a5ca"/>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2024-11-05T13:14:27Z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