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8 KENNEDY/"/>
    </mc:Choice>
  </mc:AlternateContent>
  <xr:revisionPtr revIDLastSave="201" documentId="13_ncr:1_{C47BB8D8-1C43-4DDC-8562-2A3D5717F8E9}" xr6:coauthVersionLast="47" xr6:coauthVersionMax="47" xr10:uidLastSave="{5858A785-C5B7-4467-A745-C4941AFE1546}"/>
  <bookViews>
    <workbookView xWindow="-120" yWindow="-120" windowWidth="20730" windowHeight="11040" xr2:uid="{82425007-B10C-4B30-B14E-E133B79C6502}"/>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8" i="1" l="1"/>
  <c r="AR19" i="1"/>
  <c r="AR21" i="1"/>
  <c r="AH39" i="1"/>
  <c r="AG38" i="1"/>
  <c r="AQ34" i="1"/>
  <c r="AQ35" i="1"/>
  <c r="AQ33" i="1"/>
  <c r="AQ32" i="1"/>
  <c r="AQ21" i="1" l="1"/>
  <c r="AQ20" i="1"/>
  <c r="AQ19" i="1"/>
  <c r="AH20" i="1"/>
  <c r="AH19" i="1"/>
  <c r="AQ24" i="1" l="1"/>
  <c r="AQ25" i="1"/>
  <c r="AQ26" i="1"/>
  <c r="AQ27" i="1"/>
  <c r="AQ28" i="1"/>
  <c r="AQ29" i="1"/>
  <c r="AQ30" i="1"/>
  <c r="AQ23" i="1"/>
  <c r="AQ36" i="1"/>
  <c r="W38" i="1" l="1"/>
  <c r="X37" i="1"/>
  <c r="X38" i="1"/>
  <c r="AP38" i="1"/>
  <c r="AK38" i="1"/>
  <c r="AM38" i="1" s="1"/>
  <c r="AF38" i="1"/>
  <c r="AH38" i="1" s="1"/>
  <c r="AA38" i="1"/>
  <c r="AC38" i="1" s="1"/>
  <c r="AP37" i="1"/>
  <c r="AR37" i="1" s="1"/>
  <c r="AP36" i="1"/>
  <c r="AK36" i="1"/>
  <c r="AM36" i="1" s="1"/>
  <c r="AJ36" i="1"/>
  <c r="AA36" i="1"/>
  <c r="AC36" i="1" s="1"/>
  <c r="AP35" i="1"/>
  <c r="AR35" i="1" s="1"/>
  <c r="AK35" i="1"/>
  <c r="AF35" i="1"/>
  <c r="AH35" i="1" s="1"/>
  <c r="AA35" i="1"/>
  <c r="X35" i="1"/>
  <c r="AP34" i="1"/>
  <c r="AR34" i="1" s="1"/>
  <c r="AK34" i="1"/>
  <c r="AM34" i="1" s="1"/>
  <c r="AF34" i="1"/>
  <c r="AH34" i="1" s="1"/>
  <c r="AA34" i="1"/>
  <c r="AC34" i="1" s="1"/>
  <c r="AC39" i="1" s="1"/>
  <c r="AP33" i="1"/>
  <c r="AR33" i="1" s="1"/>
  <c r="AK33" i="1"/>
  <c r="AM33" i="1" s="1"/>
  <c r="AF33" i="1"/>
  <c r="AH33" i="1" s="1"/>
  <c r="AA33" i="1"/>
  <c r="AC33" i="1" s="1"/>
  <c r="X33" i="1"/>
  <c r="X39" i="1" s="1"/>
  <c r="AP32" i="1"/>
  <c r="AR32" i="1" s="1"/>
  <c r="AK32" i="1"/>
  <c r="AM32" i="1" s="1"/>
  <c r="AA32" i="1"/>
  <c r="AC32" i="1" s="1"/>
  <c r="AR38" i="1" l="1"/>
  <c r="AR36" i="1"/>
  <c r="P30" i="1"/>
  <c r="AP30" i="1" s="1"/>
  <c r="AR30" i="1" s="1"/>
  <c r="P29" i="1"/>
  <c r="AP29" i="1" s="1"/>
  <c r="AR29" i="1" s="1"/>
  <c r="P28" i="1"/>
  <c r="AP28" i="1" s="1"/>
  <c r="AR28" i="1" s="1"/>
  <c r="P27" i="1"/>
  <c r="AP27" i="1" s="1"/>
  <c r="AR27" i="1" s="1"/>
  <c r="P26" i="1"/>
  <c r="AP26" i="1" s="1"/>
  <c r="AR26" i="1" s="1"/>
  <c r="P25" i="1"/>
  <c r="AP25" i="1" s="1"/>
  <c r="AR25" i="1" s="1"/>
  <c r="P24" i="1"/>
  <c r="AP24" i="1" s="1"/>
  <c r="AR24" i="1" s="1"/>
  <c r="P23" i="1"/>
  <c r="AP23" i="1" s="1"/>
  <c r="AR23" i="1" s="1"/>
  <c r="AP14" i="1"/>
  <c r="AR14" i="1" s="1"/>
  <c r="AK14" i="1"/>
  <c r="AM14" i="1" s="1"/>
  <c r="AM39" i="1"/>
  <c r="AP22" i="1"/>
  <c r="AR22" i="1" s="1"/>
  <c r="AP21" i="1"/>
  <c r="AP20" i="1"/>
  <c r="AR20" i="1" s="1"/>
  <c r="AP19" i="1"/>
  <c r="AP18" i="1"/>
  <c r="AR18" i="1" s="1"/>
  <c r="AP17" i="1"/>
  <c r="AR17" i="1" s="1"/>
  <c r="AP16" i="1"/>
  <c r="AR16" i="1" s="1"/>
  <c r="AP15" i="1"/>
  <c r="AR15"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F30" i="1"/>
  <c r="AH30" i="1" s="1"/>
  <c r="AF29" i="1"/>
  <c r="AH29" i="1" s="1"/>
  <c r="AF28" i="1"/>
  <c r="AH28" i="1" s="1"/>
  <c r="AF27" i="1"/>
  <c r="AH27" i="1" s="1"/>
  <c r="AF26" i="1"/>
  <c r="AH26" i="1" s="1"/>
  <c r="AF25" i="1"/>
  <c r="AH25" i="1" s="1"/>
  <c r="AF24" i="1"/>
  <c r="AH24" i="1" s="1"/>
  <c r="AF23" i="1"/>
  <c r="AH23" i="1" s="1"/>
  <c r="AF22" i="1"/>
  <c r="AF21" i="1"/>
  <c r="AH21" i="1" s="1"/>
  <c r="AF20" i="1"/>
  <c r="AF19" i="1"/>
  <c r="AF18" i="1"/>
  <c r="AH18" i="1" s="1"/>
  <c r="AF17" i="1"/>
  <c r="AH17" i="1" s="1"/>
  <c r="AF16" i="1"/>
  <c r="AH16" i="1" s="1"/>
  <c r="AF15" i="1"/>
  <c r="AH15" i="1" s="1"/>
  <c r="AF14" i="1"/>
  <c r="AA30" i="1"/>
  <c r="AC30" i="1" s="1"/>
  <c r="AA29" i="1"/>
  <c r="AC29" i="1" s="1"/>
  <c r="AA28" i="1"/>
  <c r="AC28" i="1" s="1"/>
  <c r="AA27" i="1"/>
  <c r="AC27" i="1" s="1"/>
  <c r="AA26" i="1"/>
  <c r="AC26" i="1" s="1"/>
  <c r="AA25" i="1"/>
  <c r="AC25" i="1" s="1"/>
  <c r="AA24" i="1"/>
  <c r="AC24" i="1" s="1"/>
  <c r="AA23" i="1"/>
  <c r="AC23" i="1" s="1"/>
  <c r="AA22" i="1"/>
  <c r="AA21" i="1"/>
  <c r="AC21" i="1" s="1"/>
  <c r="AA20" i="1"/>
  <c r="AC20" i="1" s="1"/>
  <c r="AA19" i="1"/>
  <c r="AC19" i="1" s="1"/>
  <c r="AA18" i="1"/>
  <c r="AC18" i="1" s="1"/>
  <c r="AA17" i="1"/>
  <c r="AC17" i="1" s="1"/>
  <c r="AA16" i="1"/>
  <c r="AC16" i="1" s="1"/>
  <c r="AA15" i="1"/>
  <c r="AC15" i="1" s="1"/>
  <c r="AA14" i="1"/>
  <c r="V30" i="1"/>
  <c r="X30" i="1" s="1"/>
  <c r="V29" i="1"/>
  <c r="X29" i="1" s="1"/>
  <c r="V28" i="1"/>
  <c r="X28" i="1" s="1"/>
  <c r="V27" i="1"/>
  <c r="X27" i="1" s="1"/>
  <c r="V26" i="1"/>
  <c r="X26" i="1" s="1"/>
  <c r="V25" i="1"/>
  <c r="X25" i="1" s="1"/>
  <c r="V24" i="1"/>
  <c r="X24" i="1" s="1"/>
  <c r="V23" i="1"/>
  <c r="X23" i="1" s="1"/>
  <c r="V21" i="1"/>
  <c r="V20" i="1"/>
  <c r="X20" i="1" s="1"/>
  <c r="V19" i="1"/>
  <c r="V18" i="1"/>
  <c r="X18" i="1" s="1"/>
  <c r="V17" i="1"/>
  <c r="X17" i="1" s="1"/>
  <c r="V16" i="1"/>
  <c r="X16" i="1" s="1"/>
  <c r="V15" i="1"/>
  <c r="X15" i="1" s="1"/>
  <c r="AR39" i="1" l="1"/>
  <c r="AM31" i="1"/>
  <c r="AM40" i="1" s="1"/>
  <c r="AC31" i="1"/>
  <c r="AC40" i="1" s="1"/>
  <c r="X31" i="1"/>
  <c r="X40" i="1" s="1"/>
  <c r="AR31" i="1"/>
  <c r="AR40" i="1" s="1"/>
  <c r="AH31" i="1"/>
  <c r="AH4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B011372B-E314-4D7A-ABA2-BAC2779934D9}">
      <text>
        <r>
          <rPr>
            <b/>
            <sz val="9"/>
            <color indexed="81"/>
            <rFont val="Tahoma"/>
            <family val="2"/>
          </rPr>
          <t>Cuadro que resume los cambios realizados de una versión a otra</t>
        </r>
      </text>
    </comment>
    <comment ref="F5" authorId="0" shapeId="0" xr:uid="{6D3510AD-814C-4D92-BAFC-71F0839843F3}">
      <text>
        <r>
          <rPr>
            <b/>
            <sz val="9"/>
            <color indexed="81"/>
            <rFont val="Tahoma"/>
            <family val="2"/>
          </rPr>
          <t xml:space="preserve">Número consecutivo de la versión generada </t>
        </r>
      </text>
    </comment>
    <comment ref="G5" authorId="0" shapeId="0" xr:uid="{455B4D1B-4D4F-46D8-A045-91E14430E00E}">
      <text>
        <r>
          <rPr>
            <b/>
            <sz val="9"/>
            <color indexed="81"/>
            <rFont val="Tahoma"/>
            <family val="2"/>
          </rPr>
          <t>Fecha de la versión generada</t>
        </r>
      </text>
    </comment>
    <comment ref="H5" authorId="0" shapeId="0" xr:uid="{4F6DD881-4064-46E2-AD27-7B033F5287F5}">
      <text>
        <r>
          <rPr>
            <b/>
            <sz val="9"/>
            <color indexed="81"/>
            <rFont val="Tahoma"/>
            <family val="2"/>
          </rPr>
          <t>Breve descripción del cambio realizado en la nueva versión</t>
        </r>
      </text>
    </comment>
    <comment ref="C11" authorId="0" shapeId="0" xr:uid="{AE96D9C1-5BD7-4424-A36D-E1D457BCD053}">
      <text>
        <r>
          <rPr>
            <b/>
            <sz val="9"/>
            <color indexed="81"/>
            <rFont val="Tahoma"/>
            <family val="2"/>
          </rPr>
          <t>Indique el nombre del proceso al cual está asociada la meta</t>
        </r>
      </text>
    </comment>
    <comment ref="A13" authorId="0" shapeId="0" xr:uid="{2DD4CECD-D756-4467-A62C-53A6FC3549DD}">
      <text>
        <r>
          <rPr>
            <b/>
            <sz val="9"/>
            <color indexed="81"/>
            <rFont val="Tahoma"/>
            <family val="2"/>
          </rPr>
          <t>Incluya el número del objetivo estratégico, de acuerdo con lo adoptado en el Plan Estratégico Institucional</t>
        </r>
      </text>
    </comment>
    <comment ref="B13" authorId="0" shapeId="0" xr:uid="{BA0E1B6A-9724-479C-9C24-7C202AB8373D}">
      <text>
        <r>
          <rPr>
            <b/>
            <sz val="9"/>
            <color indexed="81"/>
            <rFont val="Tahoma"/>
            <family val="2"/>
          </rPr>
          <t>Incluya el objetivo estratégico, de acuerdo con lo adoptado en el Plan Estratégico Institucional, al cual se asocia la meta</t>
        </r>
      </text>
    </comment>
    <comment ref="D13" authorId="0" shapeId="0" xr:uid="{119F47BD-BB9E-4059-B26B-7A00F4141FBE}">
      <text>
        <r>
          <rPr>
            <b/>
            <sz val="9"/>
            <color indexed="81"/>
            <rFont val="Tahoma"/>
            <family val="2"/>
          </rPr>
          <t>Escriba el número de la meta, en orden consecutivo</t>
        </r>
      </text>
    </comment>
    <comment ref="E13"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66100535-6C62-4F58-A17C-0BE85EBD4F67}">
      <text>
        <r>
          <rPr>
            <b/>
            <sz val="9"/>
            <color indexed="81"/>
            <rFont val="Tahoma"/>
            <family val="2"/>
          </rPr>
          <t xml:space="preserve">Seleccione la opción que corresponda
</t>
        </r>
      </text>
    </comment>
    <comment ref="G13" authorId="0" shapeId="0" xr:uid="{2A83FE2C-B2C1-4597-A76A-578AAE54FC34}">
      <text>
        <r>
          <rPr>
            <b/>
            <sz val="9"/>
            <color indexed="81"/>
            <rFont val="Tahoma"/>
            <family val="2"/>
          </rPr>
          <t>Indique un nombre corto que refleje lo que pretende medir. 
Ej. Porcentaje de giros acumulados</t>
        </r>
      </text>
    </comment>
    <comment ref="H13"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B30BBDB4-EC1D-4EA1-8538-25A32CED2539}">
      <text>
        <r>
          <rPr>
            <b/>
            <sz val="9"/>
            <color indexed="81"/>
            <rFont val="Tahoma"/>
            <family val="2"/>
          </rPr>
          <t xml:space="preserve">Indique la magnitud programada para el trimestre. </t>
        </r>
      </text>
    </comment>
    <comment ref="M13" authorId="0" shapeId="0" xr:uid="{31373292-3723-487A-8503-BD0B0A79E8B6}">
      <text>
        <r>
          <rPr>
            <b/>
            <sz val="9"/>
            <color indexed="81"/>
            <rFont val="Tahoma"/>
            <family val="2"/>
          </rPr>
          <t xml:space="preserve">Indique la magnitud programada para el trimestre. </t>
        </r>
      </text>
    </comment>
    <comment ref="N13" authorId="0" shapeId="0" xr:uid="{C846E2D7-3065-4128-8C76-51161E0D7C17}">
      <text>
        <r>
          <rPr>
            <b/>
            <sz val="9"/>
            <color indexed="81"/>
            <rFont val="Tahoma"/>
            <family val="2"/>
          </rPr>
          <t xml:space="preserve">Indique la magnitud programada para el trimestre. </t>
        </r>
      </text>
    </comment>
    <comment ref="O13" authorId="0" shapeId="0" xr:uid="{474117DA-14AA-4BAF-B752-1413A5718EC7}">
      <text>
        <r>
          <rPr>
            <b/>
            <sz val="9"/>
            <color indexed="81"/>
            <rFont val="Tahoma"/>
            <family val="2"/>
          </rPr>
          <t xml:space="preserve">Indique la magnitud programada para el trimestre. </t>
        </r>
      </text>
    </comment>
    <comment ref="P13" authorId="0" shapeId="0" xr:uid="{F1D07228-88D0-4309-9D4E-5EB885D7FDC6}">
      <text>
        <r>
          <rPr>
            <b/>
            <sz val="9"/>
            <color indexed="81"/>
            <rFont val="Tahoma"/>
            <family val="2"/>
          </rPr>
          <t>Indique la programación total de la vigencia. 
Debe ser coherente con la meta.</t>
        </r>
      </text>
    </comment>
    <comment ref="Q13" authorId="0" shapeId="0" xr:uid="{FE21DFDB-AFF8-4147-B537-10C1B10248CA}">
      <text>
        <r>
          <rPr>
            <b/>
            <sz val="9"/>
            <color indexed="81"/>
            <rFont val="Tahoma"/>
            <family val="2"/>
          </rPr>
          <t xml:space="preserve">Indique el tipo de indicador: 
- Eficancia 
- Eficiencia 
- Efectividad </t>
        </r>
      </text>
    </comment>
    <comment ref="R13" authorId="0" shapeId="0" xr:uid="{F21E4E22-60F3-48C1-9204-B22990CF58E2}">
      <text>
        <r>
          <rPr>
            <b/>
            <sz val="9"/>
            <color indexed="81"/>
            <rFont val="Tahoma"/>
            <family val="2"/>
          </rPr>
          <t>Indique la evidencia a presentar del cumplimiento de la meta. Se debe redactar de forma concreta y coherente con la meta</t>
        </r>
      </text>
    </comment>
    <comment ref="S13"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29D96EE3-F7F5-47F6-888D-8FBFF7195BF0}">
      <text>
        <r>
          <rPr>
            <b/>
            <sz val="9"/>
            <color indexed="81"/>
            <rFont val="Tahoma"/>
            <family val="2"/>
          </rPr>
          <t>Indique el área y grupo de trabajo (si se tiene), responsable de cumplir o ejecutar la meta</t>
        </r>
      </text>
    </comment>
    <comment ref="U13" authorId="0" shapeId="0" xr:uid="{C4B83560-E5FB-40E9-AF76-B8B77896BADC}">
      <text>
        <r>
          <rPr>
            <b/>
            <sz val="9"/>
            <color indexed="81"/>
            <rFont val="Tahoma"/>
            <family val="2"/>
          </rPr>
          <t>Indique el nombre de la dependencia responsable de reportar trimestralmente la meta a la OAP</t>
        </r>
      </text>
    </comment>
    <comment ref="V13" authorId="0" shapeId="0" xr:uid="{F773CF66-93F3-45C1-8401-3500EA5DFE30}">
      <text>
        <r>
          <rPr>
            <b/>
            <sz val="9"/>
            <color indexed="81"/>
            <rFont val="Tahoma"/>
            <family val="2"/>
          </rPr>
          <t>Indique la magnitud programada</t>
        </r>
      </text>
    </comment>
    <comment ref="W13" authorId="0" shapeId="0" xr:uid="{F5228218-2E22-4357-BBA2-F05EC2E0672D}">
      <text>
        <r>
          <rPr>
            <b/>
            <sz val="9"/>
            <color indexed="81"/>
            <rFont val="Tahoma"/>
            <family val="2"/>
          </rPr>
          <t>Indique la magnitud ejecutada. Corresponde al resultado de medir el indicador de la meta</t>
        </r>
      </text>
    </comment>
    <comment ref="X13"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3"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D0D90FBE-E6E2-4075-87AB-6F323F2D84BC}">
      <text>
        <r>
          <rPr>
            <b/>
            <sz val="9"/>
            <color indexed="81"/>
            <rFont val="Tahoma"/>
            <family val="2"/>
          </rPr>
          <t xml:space="preserve">Indicar el nombre concreto de la evidencia aportada. </t>
        </r>
      </text>
    </comment>
    <comment ref="AA13" authorId="0" shapeId="0" xr:uid="{B6305720-C9BD-47A6-9225-C9206B502FD0}">
      <text>
        <r>
          <rPr>
            <b/>
            <sz val="9"/>
            <color indexed="81"/>
            <rFont val="Tahoma"/>
            <family val="2"/>
          </rPr>
          <t>Indique la magnitud programada</t>
        </r>
      </text>
    </comment>
    <comment ref="AB13" authorId="0" shapeId="0" xr:uid="{49896E7A-471D-4CA3-B6D2-CA055AA84F85}">
      <text>
        <r>
          <rPr>
            <b/>
            <sz val="9"/>
            <color indexed="81"/>
            <rFont val="Tahoma"/>
            <family val="2"/>
          </rPr>
          <t>Indique la magnitud ejecutada. Corresponde al resultado de medir el indicador de la meta</t>
        </r>
      </text>
    </comment>
    <comment ref="AC13"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3"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BF2915B6-D49D-4DC1-86C3-8A2E656FD968}">
      <text>
        <r>
          <rPr>
            <b/>
            <sz val="9"/>
            <color indexed="81"/>
            <rFont val="Tahoma"/>
            <family val="2"/>
          </rPr>
          <t xml:space="preserve">Indicar el nombre concreto de la evidencia aportada. </t>
        </r>
      </text>
    </comment>
    <comment ref="AF13" authorId="0" shapeId="0" xr:uid="{5CCDF014-BF0B-42B7-92F7-6CBF58EA98EF}">
      <text>
        <r>
          <rPr>
            <b/>
            <sz val="9"/>
            <color indexed="81"/>
            <rFont val="Tahoma"/>
            <family val="2"/>
          </rPr>
          <t>Indique la magnitud programada</t>
        </r>
      </text>
    </comment>
    <comment ref="AG13" authorId="0" shapeId="0" xr:uid="{A3FA785E-EDEC-4164-99A5-88C5B890A708}">
      <text>
        <r>
          <rPr>
            <b/>
            <sz val="9"/>
            <color indexed="81"/>
            <rFont val="Tahoma"/>
            <family val="2"/>
          </rPr>
          <t>Indique la magnitud ejecutada. Corresponde al resultado de medir el indicador de la meta</t>
        </r>
      </text>
    </comment>
    <comment ref="AH13"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3"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7F8A95D-778F-4057-9D7F-FC1A1EDBDEC6}">
      <text>
        <r>
          <rPr>
            <b/>
            <sz val="9"/>
            <color indexed="81"/>
            <rFont val="Tahoma"/>
            <family val="2"/>
          </rPr>
          <t xml:space="preserve">Indicar el nombre concreto de la evidencia aportada. </t>
        </r>
      </text>
    </comment>
    <comment ref="AK13" authorId="0" shapeId="0" xr:uid="{1CF6DDD2-D0F7-497B-A878-3984E176C12A}">
      <text>
        <r>
          <rPr>
            <b/>
            <sz val="9"/>
            <color indexed="81"/>
            <rFont val="Tahoma"/>
            <family val="2"/>
          </rPr>
          <t>Indique la magnitud programada</t>
        </r>
      </text>
    </comment>
    <comment ref="AL13" authorId="0" shapeId="0" xr:uid="{978B8E67-E2CF-4EA1-B0E8-C23EE154AD33}">
      <text>
        <r>
          <rPr>
            <b/>
            <sz val="9"/>
            <color indexed="81"/>
            <rFont val="Tahoma"/>
            <family val="2"/>
          </rPr>
          <t>Indique la magnitud ejecutada. Corresponde al resultado de medir el indicador de la meta</t>
        </r>
      </text>
    </comment>
    <comment ref="AM13"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3"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517F2593-F76E-4236-90C8-0209530447DA}">
      <text>
        <r>
          <rPr>
            <b/>
            <sz val="9"/>
            <color indexed="81"/>
            <rFont val="Tahoma"/>
            <family val="2"/>
          </rPr>
          <t xml:space="preserve">Indicar el nombre concreto de la evidencia aportada. </t>
        </r>
      </text>
    </comment>
    <comment ref="AP13" authorId="0" shapeId="0" xr:uid="{A3C321AB-87DC-4E7F-8C8F-8F767BB0A1DF}">
      <text>
        <r>
          <rPr>
            <b/>
            <sz val="9"/>
            <color indexed="81"/>
            <rFont val="Tahoma"/>
            <family val="2"/>
          </rPr>
          <t>Indique la magnitud total programada para la vigencia</t>
        </r>
      </text>
    </comment>
    <comment ref="AQ13" authorId="0" shapeId="0" xr:uid="{FC771540-1D2C-4B21-9686-7D6684444881}">
      <text>
        <r>
          <rPr>
            <b/>
            <sz val="9"/>
            <color indexed="81"/>
            <rFont val="Tahoma"/>
            <family val="2"/>
          </rPr>
          <t xml:space="preserve">Indique la magnitud ejecutada acumulada para la vigencia </t>
        </r>
      </text>
    </comment>
    <comment ref="AR13"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3" authorId="0" shapeId="0" xr:uid="{308CE112-015B-49F8-A4DA-7DB95EB2D67D}">
      <text>
        <r>
          <rPr>
            <b/>
            <sz val="9"/>
            <color indexed="81"/>
            <rFont val="Tahoma"/>
            <family val="2"/>
          </rPr>
          <t>Es la descripción detallada de los avances y logros obtenidos con la ejecución de la meta acumulados para la vigencia</t>
        </r>
      </text>
    </comment>
    <comment ref="E31" authorId="0" shapeId="0" xr:uid="{CD94BD62-55DA-4C1E-96B6-1A5F6A4412D7}">
      <text>
        <r>
          <rPr>
            <b/>
            <sz val="9"/>
            <color indexed="81"/>
            <rFont val="Tahoma"/>
            <family val="2"/>
          </rPr>
          <t>Promedio obtenido para el periodo x 80%</t>
        </r>
      </text>
    </comment>
    <comment ref="E39" authorId="0" shapeId="0" xr:uid="{9871DD7B-59A9-4D33-830E-91A8A028A8A2}">
      <text>
        <r>
          <rPr>
            <b/>
            <sz val="9"/>
            <color indexed="81"/>
            <rFont val="Tahoma"/>
            <family val="2"/>
          </rPr>
          <t>Promedio obtenido en las metas transversales para el periodo x 20%</t>
        </r>
      </text>
    </comment>
    <comment ref="E40"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<sst xmlns="http://schemas.openxmlformats.org/spreadsheetml/2006/main" count="658" uniqueCount="311">
  <si>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</si>
  <si>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</si>
  <si>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</si>
  <si>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</si>
  <si>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</si>
  <si>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</si>
  <si>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</si>
  <si>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family val="2"/>
        <scheme val="major"/>
      </rPr>
      <t xml:space="preserve">Publicación del plan de gestión aprobado. Caso HOLA: </t>
    </r>
    <r>
      <rPr>
        <b/>
        <sz val="11"/>
        <color rgb="FF000000"/>
        <rFont val="Calibri Light"/>
        <family val="2"/>
        <scheme val="major"/>
      </rPr>
      <t>14658</t>
    </r>
    <r>
      <rPr>
        <sz val="11"/>
        <color rgb="FF000000"/>
        <rFont val="Calibri Light"/>
        <family val="2"/>
        <scheme val="major"/>
      </rPr>
      <t>.</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</si>
  <si>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</si>
  <si>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</si>
  <si>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</si>
  <si>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</si>
  <si>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</si>
  <si>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</si>
  <si>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</si>
  <si>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</si>
  <si>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</si>
  <si>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</si>
  <si>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</si>
  <si>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</si>
  <si>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</si>
  <si>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</si>
  <si>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</si>
  <si>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</si>
  <si>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</si>
  <si>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</si>
  <si>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</si>
  <si>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</si>
  <si>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</si>
  <si>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</si>
  <si>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</si>
  <si>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</si>
  <si>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</si>
  <si>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</si>
  <si>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</si>
  <si>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</si>
  <si>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</si>
  <si>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</si>
  <si>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</si>
  <si>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</si>
  <si>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</si>
  <si>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</si>
  <si>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</si>
  <si>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</si>
  <si>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</si>
  <si>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</si>
  <si>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85%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</si>
  <si>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</si>
  <si>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</si>
  <si>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</si>
  <si>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</si>
  <si>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</si>
  <si>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</si>
  <si>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</si>
  <si>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</si>
  <si>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</si>
  <si>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</si>
  <si>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</si>
  <si>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</si>
  <si>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</si>
  <si>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</si>
  <si>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</si>
  <si>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</si>
  <si>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</si>
  <si>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</si>
  <si>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</si>
  <si>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</si>
  <si>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</si>
  <si>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</si>
  <si>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</si>
  <si>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</si>
  <si>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</si>
  <si>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</si>
  <si>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</si>
  <si>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</si>
  <si>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</si>
  <si>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</si>
  <si>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</si>
  <si>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</si>
  <si>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</si>
  <si>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</si>
  <si>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</si>
  <si>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</si>
  <si>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</si>
  <si>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</si>
  <si>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</si>
  <si>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</si>
  <si>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</si>
  <si>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</si>
  <si>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</si>
  <si>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</si>
  <si>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</si>
  <si>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</si>
  <si>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</si>
  <si>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</si>
  <si>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</si>
  <si>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</si>
  <si>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</si>
  <si>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</si>
  <si>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</si>
  <si>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</si>
  <si>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r>
      <t>Realizar 11</t>
    </r>
    <r>
      <rPr>
        <sz val="11"/>
        <rFont val="Calibri Light"/>
        <family val="2"/>
        <scheme val="major"/>
      </rPr>
      <t>.340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</si>
  <si>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</si>
  <si>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</si>
  <si>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</si>
  <si>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</si>
  <si>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</si>
  <si>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</si>
  <si>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</si>
  <si>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</si>
  <si>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11</t>
  </si>
  <si>
    <r>
      <t xml:space="preserve">Proferir </t>
    </r>
    <r>
      <rPr>
        <sz val="11"/>
        <rFont val="Calibri Light"/>
        <family val="2"/>
        <scheme val="major"/>
      </rPr>
      <t>3.780</t>
    </r>
    <r>
      <rPr>
        <sz val="11"/>
        <color theme="1"/>
        <rFont val="Calibri Light"/>
        <family val="2"/>
        <scheme val="major"/>
      </rPr>
      <t xml:space="preserve"> 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</si>
  <si>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</si>
  <si>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</si>
  <si>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</si>
  <si>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</si>
  <si>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12</t>
  </si>
  <si>
    <t>Terminar (archivar) 852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</si>
  <si>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</si>
  <si>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</si>
  <si>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</si>
  <si>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</si>
  <si>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</si>
  <si>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13</t>
  </si>
  <si>
    <t>Terminar 800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</si>
  <si>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</si>
  <si>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</si>
  <si>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</si>
  <si>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14</t>
  </si>
  <si>
    <r>
      <t xml:space="preserve">Realizar </t>
    </r>
    <r>
      <rPr>
        <sz val="11"/>
        <rFont val="Calibri Light"/>
        <family val="2"/>
        <scheme val="major"/>
      </rPr>
      <t>115</t>
    </r>
    <r>
      <rPr>
        <sz val="11"/>
        <color theme="1"/>
        <rFont val="Calibri Light"/>
        <family val="2"/>
        <scheme val="major"/>
      </rPr>
      <t xml:space="preserve"> operativos de inspección, vigilancia y control en materia de integridad del espacio público</t>
    </r>
  </si>
  <si>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</si>
  <si>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</si>
  <si>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</si>
  <si>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</si>
  <si>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</si>
  <si>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15</t>
  </si>
  <si>
    <t>Realizar 190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</si>
  <si>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</si>
  <si>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</si>
  <si>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</si>
  <si>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16</t>
  </si>
  <si>
    <t>Realizar 11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</si>
  <si>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</si>
  <si>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</si>
  <si>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</si>
  <si>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17</t>
  </si>
  <si>
    <t>Realizar 40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</si>
  <si>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</si>
  <si>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</si>
  <si>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</si>
  <si>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</si>
  <si>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</si>
  <si>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</si>
  <si>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</si>
  <si>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</si>
  <si>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</si>
  <si>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</si>
  <si>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</si>
  <si>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</si>
  <si>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</si>
  <si>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</si>
  <si>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</si>
  <si>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</si>
  <si>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</si>
  <si>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</si>
  <si>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</si>
  <si>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</si>
  <si>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</si>
  <si>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</si>
  <si>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</si>
  <si>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</si>
  <si>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</si>
  <si>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</si>
  <si>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</si>
  <si>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</si>
  <si>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</si>
  <si>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</si>
  <si>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</si>
  <si>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</si>
  <si>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</si>
  <si>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</si>
  <si>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</si>
  <si>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</si>
  <si>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</si>
  <si>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</si>
  <si>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</si>
  <si>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</si>
  <si>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</si>
  <si>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</si>
  <si>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</si>
  <si>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</si>
  <si>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</si>
  <si>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</si>
  <si>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</si>
  <si>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</si>
  <si>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</si>
  <si>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</si>
  <si>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</si>
  <si>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</si>
  <si>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</si>
  <si>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</si>
  <si>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</si>
  <si>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</si>
  <si>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</si>
  <si>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</si>
  <si>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</si>
  <si>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</si>
  <si>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</si>
  <si>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</si>
  <si>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</si>
  <si>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</si>
  <si>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</si>
  <si>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</si>
  <si>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</si>
  <si>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</si>
  <si>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</si>
  <si>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</si>
  <si>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N.A.</t>
  </si>
  <si>
    <t>Comunicación Oficial / Aplicativo ARCO</t>
  </si>
  <si>
    <t>Comunicación Oficial / Aplicativo Si Actúa</t>
  </si>
  <si>
    <t>10 de mayo de 2024</t>
  </si>
  <si>
    <t>No programada para el trimestre</t>
  </si>
  <si>
    <t>No programada para el trimestre.</t>
  </si>
  <si>
    <t>Se reporta un 22,63%, logrando giros acumulados por valor de $18.500.144.559
sobre $81.766.960.682 del presupuesto comprometido, constituido como obligaciones por pagar de la vigencia 2023</t>
  </si>
  <si>
    <t>Se alcanza el 19,35% de la meta programada correspondiente a $4.548.290.018
de Giros acumulados sobre $23.508.949.951
de Presupuesto comprometido constituido como obligaciones por pagar de la vigencia 2022 y anteriores</t>
  </si>
  <si>
    <t>Reporte DGDL</t>
  </si>
  <si>
    <t>Se logra el 5,22% de la meta programada correspondiente a $9.470.263.117 de RP sobre el valor total del presupuesto de Inversión directa de la vigencia de $181.487.765.000.</t>
  </si>
  <si>
    <t>Se logra el 0,9% de la meta programada correspondiente a $1.624.501.305 de Giros acumulados de inversión directa realizados</t>
  </si>
  <si>
    <t>En Sipse Local quedaron registrados 97 contratos de los cuales quedaron en estado de ejecución 15, para un cumplimiento del 15,46%.</t>
  </si>
  <si>
    <t xml:space="preserve">Se alcanza 6.609 impulsos procesales con corte a marzo de 2024 logrando un cumplimiento del 100%  de la meta. </t>
  </si>
  <si>
    <t>Se alcanza a proferir 1169 fallos de fondo de actuaciones de policía logrando un cumplimiento del 100$ de la meta</t>
  </si>
  <si>
    <t>La alcaldía local terminó el Trimestre I de 2024 con 191 actuaciones administrativas, con una ejecución del 100 de la meta</t>
  </si>
  <si>
    <t>La Alcaldía Local terminó el Trimestre I de 2024 con 103 actuaciones administrativas en primera instancia, con una ejecución del 54,21%</t>
  </si>
  <si>
    <t>Se realizaron 27 operativos de inspección, vigilancia y control en materia de integridad del espacio público. 
El número de acciones de control u operativos en materia de  integridad del espacio publico supero  la meta en un 68,75%
Se realizan 11 operativos adicionales a la meta programada para el I Trimestre de 2024.</t>
  </si>
  <si>
    <t>Se realizan 33 operativos de inspección, vigilancia y control en materia de actividad económica.
El número de Acciones de control y/o  operativos en materia actividad económica realizadas superó la meta programada para el Trimestre de 2024 en un 35%.</t>
  </si>
  <si>
    <t>Se realizan 2 acciones de control y/o operativos para el cumplimiento de los fallos de Río Bogotá logrando el 100% programado para el I Trimestre de 2024.</t>
  </si>
  <si>
    <t>Se realizan 27 operativos de inspección, vigilancia y control en materia de actividad ambiental. 
El número de Acciones de control y/o  operativos en materia actividad ambiental realizadas durante el I Trimestre de 2024 se superó en un 900%.</t>
  </si>
  <si>
    <t>No se encuentran acciones vencidas dado que no hay un plan de mejoramiento activo en MIMEC, todo está cerrado al 100%.</t>
  </si>
  <si>
    <t>Reporte MIMEC</t>
  </si>
  <si>
    <t>La promotora de la calidad de la Alcaldía Local asiste y participa de la capacitación realizada por la Oficina Asesora de Planeación el 13 de marzo de 2024</t>
  </si>
  <si>
    <t>Listado de asistencia y presentación realizada</t>
  </si>
  <si>
    <t>De acuerdo a memorando 20244600114073 emitido por la Subsecretaria de Gestión Institucional / Proceso Atención al Ciudadano, a diciembre de 2023 se dio respuesta a 67 de 71 requerimientos ciudadanos asignados a la Alcaldía Local con corte a 31 de diciembre de 2023.</t>
  </si>
  <si>
    <t>De acuerdo a memorando 20244600114073 emitido por la Subsecretaria de Gestión Institucional / Proceso Atención al Ciudadano, en el I Trimestre de 2024 se han dado 179 respuestas de 250 requerimientos instaurados en la vigencia 2024 .</t>
  </si>
  <si>
    <t>Memorando SGI 20244600114073</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</si>
  <si>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KENNEDY</t>
    </r>
  </si>
  <si>
    <t xml:space="preserve">Meta no reportada por la Dirección para la Gestión del Desarrollo Local. </t>
  </si>
  <si>
    <t>Para el primer trimestre de la vigencia 2024, el Plan de Gestión de la Alcaldía Local alcanzó un nivel de desempeño del 81,82% y del 22,82% del acumulado para la vigencia. Se corrige el responsable de reporte.</t>
  </si>
  <si>
    <t>30 de julio de 2024</t>
  </si>
  <si>
    <t>Listado de asistencia y PPT</t>
  </si>
  <si>
    <t xml:space="preserve">La alcaldia local realizo la actividad programada para el trimestre el dia 19 de junio </t>
  </si>
  <si>
    <t>Meta no programada</t>
  </si>
  <si>
    <t xml:space="preserve">Meta no programada </t>
  </si>
  <si>
    <t>20240715: Se reporta un 39,27%, logrando giros acumulados por valor de $37.472.090.965
sobre $95.422.883.149 del presupuesto comprometido, constituido como obligaciones por pagar de la vigencia 2023</t>
  </si>
  <si>
    <t>20240715:Se alcanza el 35,23% de la meta programada correspondiente a $8.264.690.492
de Giros acumulados sobre $23.456.935.232
de Presupuesto comprometido constituido como obligaciones por pagar de la vigencia 2022 y anteriores</t>
  </si>
  <si>
    <t>20240715: Se logra el 10,88% de la meta programada correspondiente a $19.747.757.861 de RP sobre el valor total del presupuesto de Inversión directa de la vigencia de $181.487.765.000.</t>
  </si>
  <si>
    <t>20240715: Se logra el 4,39% de la meta programada correspondiente a $7.975.580.615 de Giros acumulados de inversión directa realizados</t>
  </si>
  <si>
    <t>20240715:
Se adjunta el Seguimiento Plan de Gestión SIPSE FDLK con corte a junio de 2024, En la plataforma Secop se registraron 401 contratos quedando en Sipse 401  para un cumplimiento del  100%</t>
  </si>
  <si>
    <t>20240715:
Se adjunta el Seguimiento Plan de Gestión SIPSE FDLK con corte a junio de 2024.En Sipse Local quedaron registrados 401 contratos de los cuales quedaron en estado de ejecución 397 para un cumplimiento del 99%.</t>
  </si>
  <si>
    <t>20240715:
Meta no reportada por la Dirección para la Gestión del Desarrollo Local; no obstante, se adjunta el Reporte de seguimiento consolidado Proyectos Inversión con corte a 30 de junio de 2024.</t>
  </si>
  <si>
    <t xml:space="preserve">20240715:
Se alcanza un reporte de seguimiento a 7782 impulsos procesales con corte 10 de julio de 2024 logrando un cumplimiento del 274% </t>
  </si>
  <si>
    <t xml:space="preserve">20240715:
Se alcanza un reporte de seguimiento a 1168 fallos de fondo de actuaciones de policía logrando un cumplimiento del 124% </t>
  </si>
  <si>
    <t>20240715:
La alcaldía local terminó el II  Trimestre de 2024 con 222 actuaciones administrativas, con una ejecución del 104%</t>
  </si>
  <si>
    <t xml:space="preserve">20240715:
La Alcaldía Local terminó el  II Trimestre de 2024 con 132 actuaciones administrativas en primera instancia
</t>
  </si>
  <si>
    <t>20240715:
Se realizaron 39 operativos de inspección, vigilancia y control en materia de integridad del espacio público. 
El número de acciones de control u operativos en materia de  integridad del espacio publico obtuvo un cumplimiento del 118,18%</t>
  </si>
  <si>
    <t>20240715: Se realizan 84 operativos de inspección, vigilancia y control en materia de actividad económica. 
El número de acciones de control u operativos en materia actividad económica realizadas supero la meta programada para el trimestre teniendo un cumplimiento del  133,33%</t>
  </si>
  <si>
    <t>20240715: Se realizan 3 acciones de control u operativos para el cumplimiento de los fallos de Río Bogotá cumpliendo con el 100% para el segundo trimestre.</t>
  </si>
  <si>
    <t>20240715: El número de Acciones de control y/o  operativos en materia actividad ambiental realizadas durante el II Trimestre de 2024 se superó en un 270%
Se realizan 18 operativos adicionales a la meta programada para el II Trimestre de 2024.</t>
  </si>
  <si>
    <t>Informe de reporte de la DGDL</t>
  </si>
  <si>
    <t xml:space="preserve">la DGDL no entrego reporte de la meta </t>
  </si>
  <si>
    <t>Reporte meta de la DGP radicado No 20242200214433</t>
  </si>
  <si>
    <t xml:space="preserve">La calificación se otorga teniendo en cuenta los siguientes parámetros:  
*Inspección ambiental ( ponderación 60%):Obtuvo una calificación del 82% inspección realizada el 19-06-24 
*Indicadores agua, energía ( ponderación 20%): Reporte de energia hasta el mes de junio, agua mes de mayo   
* Reporte consumo de papel ( ponderación 10%): Sin reporte   
*Reporte ciclistas ( ponderación 10%):  Sin reporte </t>
  </si>
  <si>
    <t>Reporte meta ambiental OAP</t>
  </si>
  <si>
    <t>Reporte meta MIMEC OAP</t>
  </si>
  <si>
    <t xml:space="preserve">La alcaldía local cuenta con 0 acciones de mejora vencidas de las 0 acciones de mejora abiertas, lo que representa una ejecución de la meta del 100%. </t>
  </si>
  <si>
    <t xml:space="preserve">La alcaldia local dio respuesta a 242 requerimientos ciudadanos de los  283 instaurados </t>
  </si>
  <si>
    <t xml:space="preserve">Radicado No 20244600214423de la Oficina de Atencion a la Ciudadania </t>
  </si>
  <si>
    <t>No. de requisitos de la Resolución 1519 de 2020 de MINTIC de publicación de la información en la página web cumplidos</t>
  </si>
  <si>
    <t xml:space="preserve">Reporte meta Oficina asesora de comunicaciones </t>
  </si>
  <si>
    <t>Para el segundo  trimestre de la vigencia 2024, el Plan de Gestión de la Alcaldía Local alcanzó un nivel de desempeño del 74,29% y del 47,04% del acumulado para la vigencia.</t>
  </si>
  <si>
    <t>30 de octubre de 2024</t>
  </si>
  <si>
    <t>20241011:
Se reporta un 56,96%, logrando giros acumulados por valor de $54.349.709.571 sobre $95.422.883.149 del presupuesto comprometido, constituido como obligaciones por pagar de la vigencia 2023.</t>
  </si>
  <si>
    <t>Reporte seguimiento mensual consolidado
Informe consolidado ejecución presupuestal III Trim 2024
Reporte PGL III Trimestre de la DGDL.</t>
  </si>
  <si>
    <t>20241011:
Se alcanza el 43,52% de la meta programada correspondiente a $10.125.847.121 de Giros acumulados sobre $23.266.244.517 de Presupuesto comprometido constituido como obligaciones por pagar de la vigencia 2022 y anteriores.</t>
  </si>
  <si>
    <t>20241011:
Se logra el 53,78% de la meta programada correspondiente a $98.538.448.226 de RP sobre el valor total del presupuesto de Inversión directa de la vigencia de $182.237.765.000.</t>
  </si>
  <si>
    <t>20241011:
Se logra el 18,72% de la meta programada correspondiente a $34.308.344.953 de Giros acumulados sobre el valor total del presupuesto de Inversión directa de la vigencia de $182.237.765.000.</t>
  </si>
  <si>
    <t>20241011:
Se adjunta el Seguimiento Plan de Gestión SIPSE FDLK con corte a septiembre de 2024.
En la plataforma Secop se registraron 135 contratos quedando en Sipse 125  para un cumplimiento del  92,6%</t>
  </si>
  <si>
    <t>Reporte de seguimiento SIPSE LOCAL y SECOP.
Reporte PGL III Trimestre de la DGDL.</t>
  </si>
  <si>
    <t>20241011:
Se adjunta el Seguimiento Plan de Gestión SIPSE FDLK con corte a septiembre de 2024.
En Sipse Local quedaron registrados 125 contratos de los cuales quedaron en estado de ejecución 125 para un cumplimiento del 100%.</t>
  </si>
  <si>
    <t>20241011:
Se adjunta seguimiento de contratos y proyectos de inversión registrados en el sistema SIPSE Local, FDLK, con corte 30 de septiembre 2024. 
El porcentaje de avance del registro de contratos en el  SIPSE Local es del 91%, considerando los contratos en ejecución  con corte a la fecha. 
El registro de los proyectos de inversión en el sistema SIPSE Local ha alcanzado el 100%.</t>
  </si>
  <si>
    <t>Reporte de seguimiento consolidado SIPSE LOCAL.
Reporte PGL III Trimestre de la DGDL.</t>
  </si>
  <si>
    <t>20241011:
Este indicador solo se medira al final del cuarto trimestre, en atención a que responde al cargue de proyectos de inversión de 2025 en la herramienta SIPSE.</t>
  </si>
  <si>
    <t>20241011:
Se alcanza un reporte de seguimiento a 6370 impulsos procesales con corte 30 de septiembre 2024 logrando un cumplimiento del 224,69%</t>
  </si>
  <si>
    <t xml:space="preserve">Reporte Aplicativo ARCO
Comunicación Oficial Rad. No.  20242200312113DGP </t>
  </si>
  <si>
    <t xml:space="preserve">20241011:
Se alcanza un reporte de seguimiento a 796 fallos de fondo de actuaciones de policía logrando un cumplimiento del 84,23% </t>
  </si>
  <si>
    <t>20241011:
La Alcaldía Local de Kennedy terminó el III  Trimestre de 2024 con 947 actuaciones administrativas terminadas (Archivadas) con una ejecución del 411,73%.
Nota: Se debe tener en cuenta que el SiActúa no funcionó desde el 8 de agosto hasta el 6 de septiembre de 2024 por lo que no se pudo actualizar el aplicativo durante  este tiempo. La Alcaldía Local de Kennedy presentó los respectivos casos Hola.</t>
  </si>
  <si>
    <t xml:space="preserve">Reporte Aplicativo SiActúa.
Regristros casos Hola.
Comunicación Oficial Rad. No.  20242200312113DGP </t>
  </si>
  <si>
    <t>20241011:
La Alcaldía Local de Kennedy terminó el III  Trimestre de 2024 con 593 actuaciones administrativas terminadas hasta la primera instancia  con una ejecución del 257,82%.
Nota: Se debe tener en cuenta que el SiActúa no funcionó desde el 8 de agosto hasta el 6 de septiembre de 2024 por lo que no se pudo actualizar el aplicativo durante  este tiempo. La Alcaldía Local de Kennedy presentó los respectivos casos Hola.</t>
  </si>
  <si>
    <t>20241011:
Se realizaron 26 operativos de inspección, vigilancia y control en materia de integridad del espacio público. 
El número de acciones de control u operativos en materia de  integridad del espacio publico obtuvo un cumplimiento del 78,79%.
Nota: El resultado de la meta obedece a la dinámica de la Alcaldía Local en materia de contratación; el Equipo de Calle de Espacio Público durante el trimestre no contó con el personal suficiente para poder realizar los operativos de IVC.</t>
  </si>
  <si>
    <t>Registros de operativos Alcaldía Local de Kennedy</t>
  </si>
  <si>
    <t>20241011: 
Se realizan 60 operativos de inspección, vigilancia y control en materia de actividad económica. 
El número de acciones de control u operativos en materia actividad económica realizadas supero la meta programada para el trimestre teniendo un cumplimiento del  100%</t>
  </si>
  <si>
    <t>2024411: 
Se realizan tres (3) acciones de control u operativos para el cumplimiento de los fallos de Río Bogotá cumpliendo con el 100% para el III trimestre de 2024.</t>
  </si>
  <si>
    <t>20241011: 
El número de Acciones de control u operativos en materia actividad ambiental realizadas durante el III Trimestre de 2024 se superó en un 262,53%
Se realizan 34 operativos adicionales a la meta programada para el II Trimestre de 2024.</t>
  </si>
  <si>
    <t>Reporte MiMEC de la OAP</t>
  </si>
  <si>
    <t>radicado No . 20241400319663 de la OAC</t>
  </si>
  <si>
    <t>Capacitacion realizada el dia 16 de septiembre en Alcaldia  Local de San Cristobal</t>
  </si>
  <si>
    <t xml:space="preserve">Listado de asistencia </t>
  </si>
  <si>
    <t xml:space="preserve">Reporte Sistema Distrital de Gestión de Peticiones Ciudadanas - Bogotá te  Escucha y Oficina de atencion al ciudadano </t>
  </si>
  <si>
    <t>Radicado No .. 20244600316223 de la Oficina Atancion al Ciudadano</t>
  </si>
  <si>
    <t>Meta cumplida</t>
  </si>
  <si>
    <t>Meta cumplida en un 94,4%</t>
  </si>
  <si>
    <t>Para el tercer  trimestre de la vigencia 2024, el Plan de Gestión de la Alcaldía Local alcanzó un nivel de desempeño del 88,58% y del 64.03% del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</si>
</sst>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0"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scheme val="major"/>
    </font>
    <font>
      <b/>
      <sz val="11"/>
      <color rgb="FF000000"/>
      <name val="Calibri Light"/>
      <family val="2"/>
      <scheme val="major"/>
    </font>
    <font>
      <sz val="11"/>
      <color theme="4"/>
      <name val="Calibri Light"/>
      <family val="2"/>
      <scheme val="major"/>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49">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14" fontId="1" fillId="9"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164" fontId="16" fillId="0" borderId="1"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10" fontId="16"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16" fillId="0" borderId="1" xfId="0" applyFont="1" applyBorder="1" applyAlignment="1">
      <alignment horizontal="justify" vertical="center" wrapText="1"/>
    </xf>
    <xf numFmtId="0" fontId="16" fillId="0" borderId="1" xfId="0" applyFont="1" applyBorder="1" applyAlignment="1">
      <alignment horizontal="left" vertical="center" wrapText="1"/>
    </xf>
    <xf numFmtId="0" fontId="16" fillId="9" borderId="1" xfId="0" applyFont="1" applyFill="1" applyBorder="1" applyAlignment="1">
      <alignment horizontal="left" vertical="center" wrapText="1"/>
    </xf>
    <xf numFmtId="0" fontId="16" fillId="0" borderId="12" xfId="0" applyFont="1" applyBorder="1" applyAlignment="1">
      <alignment horizontal="left" vertical="center" wrapText="1"/>
    </xf>
    <xf numFmtId="0" fontId="16" fillId="9" borderId="13" xfId="0" applyFont="1" applyFill="1" applyBorder="1" applyAlignment="1">
      <alignment horizontal="left" vertical="center" wrapText="1"/>
    </xf>
    <xf numFmtId="164" fontId="5" fillId="0" borderId="1" xfId="1" applyNumberFormat="1" applyFont="1" applyBorder="1" applyAlignment="1">
      <alignment horizontal="center" vertical="center" wrapText="1"/>
    </xf>
    <xf numFmtId="10" fontId="2" fillId="4" borderId="1" xfId="1" applyNumberFormat="1" applyFont="1" applyFill="1" applyBorder="1" applyAlignment="1">
      <alignment horizontal="center" vertical="center" wrapText="1"/>
    </xf>
    <xf numFmtId="0" fontId="1" fillId="9" borderId="0" xfId="0" applyFont="1" applyFill="1" applyAlignment="1">
      <alignment horizontal="center" wrapText="1"/>
    </xf>
    <xf numFmtId="10" fontId="1" fillId="9" borderId="0" xfId="1" applyNumberFormat="1" applyFont="1" applyFill="1" applyAlignment="1">
      <alignment horizontal="center" wrapText="1"/>
    </xf>
    <xf numFmtId="0" fontId="1" fillId="9" borderId="0" xfId="0" applyFont="1" applyFill="1" applyAlignment="1">
      <alignment horizontal="center" vertical="center" wrapText="1"/>
    </xf>
    <xf numFmtId="10" fontId="1" fillId="9" borderId="0" xfId="1" applyNumberFormat="1" applyFont="1" applyFill="1" applyAlignment="1">
      <alignment horizontal="center"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0" fontId="7" fillId="3" borderId="1" xfId="1" applyNumberFormat="1" applyFont="1" applyFill="1" applyBorder="1" applyAlignment="1">
      <alignment horizontal="center" wrapText="1"/>
    </xf>
    <xf numFmtId="1"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10" fontId="9" fillId="2" borderId="1" xfId="1" applyNumberFormat="1" applyFont="1" applyFill="1" applyBorder="1" applyAlignment="1">
      <alignment horizontal="center" wrapText="1"/>
    </xf>
    <xf numFmtId="0" fontId="1" fillId="0" borderId="0" xfId="0" applyFont="1" applyAlignment="1">
      <alignment horizontal="center" wrapText="1"/>
    </xf>
    <xf numFmtId="10" fontId="1" fillId="0" borderId="0" xfId="1" applyNumberFormat="1" applyFont="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0" fontId="18" fillId="0" borderId="1" xfId="0" applyFont="1" applyBorder="1" applyAlignment="1">
      <alignment horizontal="left" vertical="center" wrapText="1"/>
    </xf>
    <xf numFmtId="9" fontId="1" fillId="0" borderId="1" xfId="1" applyFont="1" applyBorder="1" applyAlignment="1">
      <alignment horizontal="left" vertical="center" wrapText="1"/>
    </xf>
    <xf numFmtId="10" fontId="1" fillId="0" borderId="1" xfId="0" applyNumberFormat="1" applyFont="1" applyBorder="1" applyAlignment="1">
      <alignment horizontal="center" vertical="center" wrapText="1"/>
    </xf>
    <xf numFmtId="10" fontId="5" fillId="0" borderId="0" xfId="1" applyNumberFormat="1" applyFont="1" applyAlignment="1">
      <alignment horizontal="center" vertical="center" wrapText="1"/>
    </xf>
    <xf numFmtId="10"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5" fillId="9" borderId="1" xfId="0" applyNumberFormat="1" applyFont="1" applyFill="1" applyBorder="1" applyAlignment="1">
      <alignment horizontal="justify" vertical="center" wrapText="1"/>
    </xf>
    <xf numFmtId="164" fontId="1" fillId="0" borderId="1" xfId="1" applyNumberFormat="1" applyFont="1" applyBorder="1" applyAlignment="1">
      <alignment horizontal="justify" vertical="center" wrapText="1"/>
    </xf>
    <xf numFmtId="164" fontId="7" fillId="3" borderId="1" xfId="1" applyNumberFormat="1" applyFont="1" applyFill="1" applyBorder="1" applyAlignment="1">
      <alignment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6"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40"/>
  <sheetViews>
    <sheetView tabSelected="1" topLeftCell="A7" zoomScale="70" zoomScaleNormal="70" workbookViewId="0">
      <selection activeCell="L8" sqref="L8"/>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3" width="16.5703125" style="90" hidden="1" customWidth="1"/>
    <col min="24" max="24" width="16.5703125" style="91" hidden="1" customWidth="1"/>
    <col min="25" max="25" width="40.28515625" style="1" hidden="1" customWidth="1"/>
    <col min="26" max="29" width="16.5703125" style="1" hidden="1" customWidth="1"/>
    <col min="30" max="30" width="33.42578125" style="1" hidden="1" customWidth="1"/>
    <col min="31" max="31" width="16.5703125" style="1" hidden="1" customWidth="1"/>
    <col min="32"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90" customWidth="1"/>
    <col min="44" max="44" width="21.5703125" style="90" customWidth="1"/>
    <col min="45" max="45" width="39.42578125" style="1" customWidth="1"/>
    <col min="46" max="16384" width="10.85546875" style="1"/>
  </cols>
  <sheetData>
    <row r="1" spans="1:45" s="35" customFormat="1" ht="70.5" customHeight="1" x14ac:dyDescent="0.25">
      <c r="A1" s="137" t="s">
        <v>244</v>
      </c>
      <c r="B1" s="138"/>
      <c r="C1" s="138"/>
      <c r="D1" s="138"/>
      <c r="E1" s="138"/>
      <c r="F1" s="138"/>
      <c r="G1" s="138"/>
      <c r="H1" s="138"/>
      <c r="I1" s="138"/>
      <c r="J1" s="138"/>
      <c r="K1" s="138"/>
      <c r="L1" s="139" t="s">
        <v>0</v>
      </c>
      <c r="M1" s="139"/>
      <c r="N1" s="139"/>
      <c r="O1" s="139"/>
      <c r="P1" s="139"/>
      <c r="V1" s="76"/>
      <c r="W1" s="76"/>
      <c r="X1" s="77"/>
      <c r="AP1" s="76"/>
      <c r="AQ1" s="76"/>
      <c r="AR1" s="76"/>
    </row>
    <row r="2" spans="1:45" s="37" customFormat="1" ht="23.45" customHeight="1" x14ac:dyDescent="0.25">
      <c r="A2" s="141" t="s">
        <v>1</v>
      </c>
      <c r="B2" s="142"/>
      <c r="C2" s="142"/>
      <c r="D2" s="142"/>
      <c r="E2" s="142"/>
      <c r="F2" s="142"/>
      <c r="G2" s="142"/>
      <c r="H2" s="142"/>
      <c r="I2" s="142"/>
      <c r="J2" s="142"/>
      <c r="K2" s="142"/>
      <c r="L2" s="36"/>
      <c r="M2" s="36"/>
      <c r="N2" s="36"/>
      <c r="O2" s="36"/>
      <c r="P2" s="36"/>
      <c r="V2" s="78"/>
      <c r="W2" s="78"/>
      <c r="X2" s="79"/>
      <c r="AP2" s="78"/>
      <c r="AQ2" s="78"/>
      <c r="AR2" s="78"/>
    </row>
    <row r="3" spans="1:45" s="35" customFormat="1" x14ac:dyDescent="0.25">
      <c r="V3" s="76"/>
      <c r="W3" s="76"/>
      <c r="X3" s="77"/>
      <c r="AP3" s="76"/>
      <c r="AQ3" s="76"/>
      <c r="AR3" s="76"/>
    </row>
    <row r="4" spans="1:45" s="35" customFormat="1" ht="29.1" customHeight="1" x14ac:dyDescent="0.25">
      <c r="F4" s="144" t="s">
        <v>2</v>
      </c>
      <c r="G4" s="145"/>
      <c r="H4" s="145"/>
      <c r="I4" s="145"/>
      <c r="J4" s="145"/>
      <c r="K4" s="146"/>
      <c r="V4" s="76"/>
      <c r="W4" s="76"/>
      <c r="X4" s="77"/>
      <c r="AP4" s="76"/>
      <c r="AQ4" s="76"/>
      <c r="AR4" s="76"/>
    </row>
    <row r="5" spans="1:45" s="35" customFormat="1" ht="15" customHeight="1" x14ac:dyDescent="0.25">
      <c r="F5" s="2" t="s">
        <v>3</v>
      </c>
      <c r="G5" s="2" t="s">
        <v>4</v>
      </c>
      <c r="H5" s="144" t="s">
        <v>5</v>
      </c>
      <c r="I5" s="145"/>
      <c r="J5" s="145"/>
      <c r="K5" s="146"/>
      <c r="V5" s="76"/>
      <c r="W5" s="76"/>
      <c r="X5" s="77"/>
      <c r="AP5" s="76"/>
      <c r="AQ5" s="76"/>
      <c r="AR5" s="76"/>
    </row>
    <row r="6" spans="1:45" s="35" customFormat="1" x14ac:dyDescent="0.25">
      <c r="F6" s="34">
        <v>1</v>
      </c>
      <c r="G6" s="63" t="s">
        <v>6</v>
      </c>
      <c r="H6" s="147" t="s">
        <v>7</v>
      </c>
      <c r="I6" s="148"/>
      <c r="J6" s="148"/>
      <c r="K6" s="148"/>
      <c r="V6" s="76"/>
      <c r="W6" s="76"/>
      <c r="X6" s="77"/>
      <c r="AP6" s="76"/>
      <c r="AQ6" s="76"/>
      <c r="AR6" s="76"/>
    </row>
    <row r="7" spans="1:45" s="35" customFormat="1" ht="46.5" customHeight="1" x14ac:dyDescent="0.25">
      <c r="F7" s="34">
        <v>2</v>
      </c>
      <c r="G7" s="34" t="s">
        <v>220</v>
      </c>
      <c r="H7" s="148" t="s">
        <v>246</v>
      </c>
      <c r="I7" s="148"/>
      <c r="J7" s="148"/>
      <c r="K7" s="148"/>
      <c r="V7" s="76"/>
      <c r="W7" s="76"/>
      <c r="X7" s="77"/>
      <c r="AP7" s="76"/>
      <c r="AQ7" s="76"/>
      <c r="AR7" s="76"/>
    </row>
    <row r="8" spans="1:45" s="35" customFormat="1" ht="51" customHeight="1" x14ac:dyDescent="0.25">
      <c r="F8" s="34">
        <v>3</v>
      </c>
      <c r="G8" s="34" t="s">
        <v>247</v>
      </c>
      <c r="H8" s="148" t="s">
        <v>278</v>
      </c>
      <c r="I8" s="148"/>
      <c r="J8" s="148"/>
      <c r="K8" s="148"/>
      <c r="V8" s="76"/>
      <c r="W8" s="76"/>
      <c r="X8" s="77"/>
      <c r="AP8" s="76"/>
      <c r="AQ8" s="76"/>
      <c r="AR8" s="76"/>
    </row>
    <row r="9" spans="1:45" s="35" customFormat="1" ht="51" customHeight="1" x14ac:dyDescent="0.25">
      <c r="F9" s="34">
        <v>4</v>
      </c>
      <c r="G9" s="34" t="s">
        <v>279</v>
      </c>
      <c r="H9" s="143" t="s">
        <v>310</v>
      </c>
      <c r="I9" s="143"/>
      <c r="J9" s="143"/>
      <c r="K9" s="143"/>
      <c r="V9" s="76"/>
      <c r="W9" s="76"/>
      <c r="X9" s="77"/>
      <c r="AP9" s="76"/>
      <c r="AQ9" s="76"/>
      <c r="AR9" s="76"/>
    </row>
    <row r="10" spans="1:45" s="35" customFormat="1" x14ac:dyDescent="0.25">
      <c r="V10" s="76"/>
      <c r="W10" s="76"/>
      <c r="X10" s="77"/>
      <c r="AP10" s="76"/>
      <c r="AQ10" s="76"/>
      <c r="AR10" s="76"/>
    </row>
    <row r="11" spans="1:45" ht="14.45" customHeight="1" x14ac:dyDescent="0.25">
      <c r="A11" s="136" t="s">
        <v>8</v>
      </c>
      <c r="B11" s="136"/>
      <c r="C11" s="136" t="s">
        <v>9</v>
      </c>
      <c r="D11" s="136" t="s">
        <v>10</v>
      </c>
      <c r="E11" s="136"/>
      <c r="F11" s="136"/>
      <c r="G11" s="140" t="s">
        <v>11</v>
      </c>
      <c r="H11" s="140"/>
      <c r="I11" s="140"/>
      <c r="J11" s="140"/>
      <c r="K11" s="140"/>
      <c r="L11" s="140"/>
      <c r="M11" s="140"/>
      <c r="N11" s="140"/>
      <c r="O11" s="140"/>
      <c r="P11" s="140"/>
      <c r="Q11" s="140"/>
      <c r="R11" s="136" t="s">
        <v>12</v>
      </c>
      <c r="S11" s="136"/>
      <c r="T11" s="136"/>
      <c r="U11" s="136"/>
      <c r="V11" s="106" t="s">
        <v>13</v>
      </c>
      <c r="W11" s="107"/>
      <c r="X11" s="107"/>
      <c r="Y11" s="107"/>
      <c r="Z11" s="108"/>
      <c r="AA11" s="112" t="s">
        <v>14</v>
      </c>
      <c r="AB11" s="113"/>
      <c r="AC11" s="113"/>
      <c r="AD11" s="113"/>
      <c r="AE11" s="114"/>
      <c r="AF11" s="118" t="s">
        <v>15</v>
      </c>
      <c r="AG11" s="119"/>
      <c r="AH11" s="119"/>
      <c r="AI11" s="119"/>
      <c r="AJ11" s="120"/>
      <c r="AK11" s="124" t="s">
        <v>16</v>
      </c>
      <c r="AL11" s="125"/>
      <c r="AM11" s="125"/>
      <c r="AN11" s="125"/>
      <c r="AO11" s="126"/>
      <c r="AP11" s="130" t="s">
        <v>17</v>
      </c>
      <c r="AQ11" s="131"/>
      <c r="AR11" s="131"/>
      <c r="AS11" s="132"/>
    </row>
    <row r="12" spans="1:45" ht="14.45" customHeight="1" x14ac:dyDescent="0.25">
      <c r="A12" s="136"/>
      <c r="B12" s="136"/>
      <c r="C12" s="136"/>
      <c r="D12" s="136"/>
      <c r="E12" s="136"/>
      <c r="F12" s="136"/>
      <c r="G12" s="140"/>
      <c r="H12" s="140"/>
      <c r="I12" s="140"/>
      <c r="J12" s="140"/>
      <c r="K12" s="140"/>
      <c r="L12" s="140"/>
      <c r="M12" s="140"/>
      <c r="N12" s="140"/>
      <c r="O12" s="140"/>
      <c r="P12" s="140"/>
      <c r="Q12" s="140"/>
      <c r="R12" s="136"/>
      <c r="S12" s="136"/>
      <c r="T12" s="136"/>
      <c r="U12" s="136"/>
      <c r="V12" s="109"/>
      <c r="W12" s="110"/>
      <c r="X12" s="110"/>
      <c r="Y12" s="110"/>
      <c r="Z12" s="111"/>
      <c r="AA12" s="115"/>
      <c r="AB12" s="116"/>
      <c r="AC12" s="116"/>
      <c r="AD12" s="116"/>
      <c r="AE12" s="117"/>
      <c r="AF12" s="121"/>
      <c r="AG12" s="122"/>
      <c r="AH12" s="122"/>
      <c r="AI12" s="122"/>
      <c r="AJ12" s="123"/>
      <c r="AK12" s="127"/>
      <c r="AL12" s="128"/>
      <c r="AM12" s="128"/>
      <c r="AN12" s="128"/>
      <c r="AO12" s="129"/>
      <c r="AP12" s="133"/>
      <c r="AQ12" s="134"/>
      <c r="AR12" s="134"/>
      <c r="AS12" s="135"/>
    </row>
    <row r="13" spans="1:45" ht="45" x14ac:dyDescent="0.25">
      <c r="A13" s="2" t="s">
        <v>18</v>
      </c>
      <c r="B13" s="2" t="s">
        <v>19</v>
      </c>
      <c r="C13" s="136"/>
      <c r="D13" s="2" t="s">
        <v>20</v>
      </c>
      <c r="E13" s="2" t="s">
        <v>21</v>
      </c>
      <c r="F13" s="2" t="s">
        <v>22</v>
      </c>
      <c r="G13" s="17" t="s">
        <v>23</v>
      </c>
      <c r="H13" s="17" t="s">
        <v>24</v>
      </c>
      <c r="I13" s="17" t="s">
        <v>25</v>
      </c>
      <c r="J13" s="17" t="s">
        <v>26</v>
      </c>
      <c r="K13" s="17" t="s">
        <v>27</v>
      </c>
      <c r="L13" s="17" t="s">
        <v>28</v>
      </c>
      <c r="M13" s="17" t="s">
        <v>29</v>
      </c>
      <c r="N13" s="17" t="s">
        <v>30</v>
      </c>
      <c r="O13" s="17" t="s">
        <v>31</v>
      </c>
      <c r="P13" s="17" t="s">
        <v>32</v>
      </c>
      <c r="Q13" s="17" t="s">
        <v>33</v>
      </c>
      <c r="R13" s="2" t="s">
        <v>34</v>
      </c>
      <c r="S13" s="2" t="s">
        <v>35</v>
      </c>
      <c r="T13" s="2" t="s">
        <v>36</v>
      </c>
      <c r="U13" s="2" t="s">
        <v>37</v>
      </c>
      <c r="V13" s="3" t="s">
        <v>38</v>
      </c>
      <c r="W13" s="3" t="s">
        <v>39</v>
      </c>
      <c r="X13" s="75" t="s">
        <v>40</v>
      </c>
      <c r="Y13" s="3" t="s">
        <v>41</v>
      </c>
      <c r="Z13" s="3" t="s">
        <v>42</v>
      </c>
      <c r="AA13" s="20" t="s">
        <v>38</v>
      </c>
      <c r="AB13" s="20" t="s">
        <v>39</v>
      </c>
      <c r="AC13" s="20" t="s">
        <v>40</v>
      </c>
      <c r="AD13" s="20" t="s">
        <v>41</v>
      </c>
      <c r="AE13" s="20" t="s">
        <v>42</v>
      </c>
      <c r="AF13" s="21" t="s">
        <v>38</v>
      </c>
      <c r="AG13" s="21" t="s">
        <v>39</v>
      </c>
      <c r="AH13" s="21" t="s">
        <v>40</v>
      </c>
      <c r="AI13" s="21" t="s">
        <v>41</v>
      </c>
      <c r="AJ13" s="21" t="s">
        <v>42</v>
      </c>
      <c r="AK13" s="22" t="s">
        <v>38</v>
      </c>
      <c r="AL13" s="22" t="s">
        <v>39</v>
      </c>
      <c r="AM13" s="22" t="s">
        <v>40</v>
      </c>
      <c r="AN13" s="22" t="s">
        <v>41</v>
      </c>
      <c r="AO13" s="22" t="s">
        <v>42</v>
      </c>
      <c r="AP13" s="4" t="s">
        <v>38</v>
      </c>
      <c r="AQ13" s="4" t="s">
        <v>39</v>
      </c>
      <c r="AR13" s="4" t="s">
        <v>40</v>
      </c>
      <c r="AS13" s="4" t="s">
        <v>41</v>
      </c>
    </row>
    <row r="14" spans="1:45" s="27" customFormat="1" ht="60" x14ac:dyDescent="0.25">
      <c r="A14" s="19">
        <v>4</v>
      </c>
      <c r="B14" s="18" t="s">
        <v>43</v>
      </c>
      <c r="C14" s="18" t="s">
        <v>44</v>
      </c>
      <c r="D14" s="23" t="s">
        <v>45</v>
      </c>
      <c r="E14" s="18" t="s">
        <v>46</v>
      </c>
      <c r="F14" s="18" t="s">
        <v>47</v>
      </c>
      <c r="G14" s="18" t="s">
        <v>48</v>
      </c>
      <c r="H14" s="18" t="s">
        <v>49</v>
      </c>
      <c r="I14" s="29" t="s">
        <v>50</v>
      </c>
      <c r="J14" s="18" t="s">
        <v>51</v>
      </c>
      <c r="K14" s="18" t="s">
        <v>52</v>
      </c>
      <c r="L14" s="30">
        <v>0</v>
      </c>
      <c r="M14" s="30">
        <v>0</v>
      </c>
      <c r="N14" s="30">
        <v>0</v>
      </c>
      <c r="O14" s="30">
        <v>0.85</v>
      </c>
      <c r="P14" s="30">
        <v>0.85</v>
      </c>
      <c r="Q14" s="18" t="s">
        <v>53</v>
      </c>
      <c r="R14" s="18" t="s">
        <v>54</v>
      </c>
      <c r="S14" s="18" t="s">
        <v>55</v>
      </c>
      <c r="T14" s="18" t="s">
        <v>56</v>
      </c>
      <c r="U14" s="18" t="s">
        <v>57</v>
      </c>
      <c r="V14" s="80" t="s">
        <v>161</v>
      </c>
      <c r="W14" s="80" t="s">
        <v>161</v>
      </c>
      <c r="X14" s="80" t="s">
        <v>161</v>
      </c>
      <c r="Y14" s="96" t="s">
        <v>222</v>
      </c>
      <c r="Z14" s="80" t="s">
        <v>161</v>
      </c>
      <c r="AA14" s="31">
        <f t="shared" ref="AA14:AA30" si="0">M14</f>
        <v>0</v>
      </c>
      <c r="AB14" s="18" t="s">
        <v>250</v>
      </c>
      <c r="AC14" s="99" t="s">
        <v>251</v>
      </c>
      <c r="AD14" s="18" t="s">
        <v>250</v>
      </c>
      <c r="AE14" s="18" t="s">
        <v>251</v>
      </c>
      <c r="AF14" s="31">
        <f t="shared" ref="AF14:AF30" si="1">N14</f>
        <v>0</v>
      </c>
      <c r="AG14" s="31" t="s">
        <v>250</v>
      </c>
      <c r="AH14" s="99" t="s">
        <v>250</v>
      </c>
      <c r="AI14" s="18" t="s">
        <v>250</v>
      </c>
      <c r="AJ14" s="18" t="s">
        <v>250</v>
      </c>
      <c r="AK14" s="26">
        <f t="shared" ref="AK14:AK30" si="2">O14</f>
        <v>0.85</v>
      </c>
      <c r="AL14" s="18"/>
      <c r="AM14" s="18">
        <f>IF(AL14/AK14&gt;100%,100%,AL14/AK14)</f>
        <v>0</v>
      </c>
      <c r="AN14" s="18"/>
      <c r="AO14" s="18"/>
      <c r="AP14" s="80">
        <f t="shared" ref="AP14:AP30" si="3">P14</f>
        <v>0.85</v>
      </c>
      <c r="AQ14" s="64">
        <v>0</v>
      </c>
      <c r="AR14" s="81">
        <f>IF(AQ14/AP14&gt;100%,100%,AQ14/AP14)</f>
        <v>0</v>
      </c>
      <c r="AS14" s="96" t="s">
        <v>250</v>
      </c>
    </row>
    <row r="15" spans="1:45" s="27" customFormat="1" ht="210" x14ac:dyDescent="0.25">
      <c r="A15" s="19">
        <v>4</v>
      </c>
      <c r="B15" s="18" t="s">
        <v>43</v>
      </c>
      <c r="C15" s="18" t="s">
        <v>58</v>
      </c>
      <c r="D15" s="23" t="s">
        <v>59</v>
      </c>
      <c r="E15" s="18" t="s">
        <v>60</v>
      </c>
      <c r="F15" s="18" t="s">
        <v>47</v>
      </c>
      <c r="G15" s="18" t="s">
        <v>61</v>
      </c>
      <c r="H15" s="18" t="s">
        <v>62</v>
      </c>
      <c r="I15" s="18" t="s">
        <v>50</v>
      </c>
      <c r="J15" s="18" t="s">
        <v>51</v>
      </c>
      <c r="K15" s="18" t="s">
        <v>52</v>
      </c>
      <c r="L15" s="30">
        <v>0.08</v>
      </c>
      <c r="M15" s="30">
        <v>0.2</v>
      </c>
      <c r="N15" s="30">
        <v>0.45</v>
      </c>
      <c r="O15" s="30">
        <v>0.65</v>
      </c>
      <c r="P15" s="30">
        <v>0.65</v>
      </c>
      <c r="Q15" s="18" t="s">
        <v>63</v>
      </c>
      <c r="R15" s="18" t="s">
        <v>64</v>
      </c>
      <c r="S15" s="18" t="s">
        <v>65</v>
      </c>
      <c r="T15" s="18" t="s">
        <v>56</v>
      </c>
      <c r="U15" s="18" t="s">
        <v>57</v>
      </c>
      <c r="V15" s="80">
        <f t="shared" ref="V15:V30" si="4">L15</f>
        <v>0.08</v>
      </c>
      <c r="W15" s="97">
        <v>0.2263</v>
      </c>
      <c r="X15" s="81">
        <f t="shared" ref="X15:X30" si="5">IF(W15/V15&gt;100%,100%,W15/V15)</f>
        <v>1</v>
      </c>
      <c r="Y15" s="68" t="s">
        <v>223</v>
      </c>
      <c r="Z15" s="19" t="s">
        <v>225</v>
      </c>
      <c r="AA15" s="31">
        <f t="shared" si="0"/>
        <v>0.2</v>
      </c>
      <c r="AB15" s="18">
        <v>39.299999999999997</v>
      </c>
      <c r="AC15" s="99">
        <f t="shared" ref="AC15:AC30" si="6">IF(AB15/AA15&gt;100%,100%,AB15/AA15)</f>
        <v>1</v>
      </c>
      <c r="AD15" s="18" t="s">
        <v>252</v>
      </c>
      <c r="AE15" s="18" t="s">
        <v>267</v>
      </c>
      <c r="AF15" s="31">
        <f t="shared" si="1"/>
        <v>0.45</v>
      </c>
      <c r="AG15" s="104">
        <v>0.53410000000000002</v>
      </c>
      <c r="AH15" s="99">
        <f t="shared" ref="AH15:AH30" si="7">IF(AG15/AF15&gt;100%,100%,AG15/AF15)</f>
        <v>1</v>
      </c>
      <c r="AI15" s="18" t="s">
        <v>280</v>
      </c>
      <c r="AJ15" s="18" t="s">
        <v>281</v>
      </c>
      <c r="AK15" s="26">
        <f t="shared" si="2"/>
        <v>0.65</v>
      </c>
      <c r="AL15" s="18"/>
      <c r="AM15" s="18">
        <f t="shared" ref="AM15:AM30" si="8">IF(AL15/AK15&gt;100%,100%,AL15/AK15)</f>
        <v>0</v>
      </c>
      <c r="AN15" s="18"/>
      <c r="AO15" s="18"/>
      <c r="AP15" s="80">
        <f t="shared" si="3"/>
        <v>0.65</v>
      </c>
      <c r="AQ15" s="64">
        <v>0.53400000000000003</v>
      </c>
      <c r="AR15" s="81">
        <f t="shared" ref="AR15:AR30" si="9">IF(AQ15/AP15&gt;100%,100%,AQ15/AP15)</f>
        <v>0.82153846153846155</v>
      </c>
      <c r="AS15" s="68" t="s">
        <v>252</v>
      </c>
    </row>
    <row r="16" spans="1:45" s="27" customFormat="1" ht="210" x14ac:dyDescent="0.25">
      <c r="A16" s="19">
        <v>4</v>
      </c>
      <c r="B16" s="18" t="s">
        <v>43</v>
      </c>
      <c r="C16" s="18" t="s">
        <v>58</v>
      </c>
      <c r="D16" s="23" t="s">
        <v>66</v>
      </c>
      <c r="E16" s="18" t="s">
        <v>67</v>
      </c>
      <c r="F16" s="18" t="s">
        <v>47</v>
      </c>
      <c r="G16" s="18" t="s">
        <v>68</v>
      </c>
      <c r="H16" s="18" t="s">
        <v>69</v>
      </c>
      <c r="I16" s="18" t="s">
        <v>50</v>
      </c>
      <c r="J16" s="18" t="s">
        <v>51</v>
      </c>
      <c r="K16" s="18" t="s">
        <v>52</v>
      </c>
      <c r="L16" s="30">
        <v>0.08</v>
      </c>
      <c r="M16" s="30">
        <v>0.2</v>
      </c>
      <c r="N16" s="30">
        <v>0.45</v>
      </c>
      <c r="O16" s="30">
        <v>0.63</v>
      </c>
      <c r="P16" s="30">
        <v>0.63</v>
      </c>
      <c r="Q16" s="18" t="s">
        <v>63</v>
      </c>
      <c r="R16" s="18" t="s">
        <v>64</v>
      </c>
      <c r="S16" s="18" t="s">
        <v>65</v>
      </c>
      <c r="T16" s="18" t="s">
        <v>56</v>
      </c>
      <c r="U16" s="18" t="s">
        <v>57</v>
      </c>
      <c r="V16" s="80">
        <f t="shared" si="4"/>
        <v>0.08</v>
      </c>
      <c r="W16" s="97">
        <v>0.19350000000000001</v>
      </c>
      <c r="X16" s="81">
        <f t="shared" si="5"/>
        <v>1</v>
      </c>
      <c r="Y16" s="68" t="s">
        <v>224</v>
      </c>
      <c r="Z16" s="19" t="s">
        <v>225</v>
      </c>
      <c r="AA16" s="31">
        <f t="shared" si="0"/>
        <v>0.2</v>
      </c>
      <c r="AB16" s="18">
        <v>35.229999999999997</v>
      </c>
      <c r="AC16" s="99">
        <f t="shared" si="6"/>
        <v>1</v>
      </c>
      <c r="AD16" s="18" t="s">
        <v>253</v>
      </c>
      <c r="AE16" s="18" t="s">
        <v>267</v>
      </c>
      <c r="AF16" s="31">
        <f t="shared" si="1"/>
        <v>0.45</v>
      </c>
      <c r="AG16" s="104">
        <v>0.4289</v>
      </c>
      <c r="AH16" s="99">
        <f t="shared" si="7"/>
        <v>0.95311111111111113</v>
      </c>
      <c r="AI16" s="18" t="s">
        <v>282</v>
      </c>
      <c r="AJ16" s="18" t="s">
        <v>281</v>
      </c>
      <c r="AK16" s="26">
        <f t="shared" si="2"/>
        <v>0.63</v>
      </c>
      <c r="AL16" s="18"/>
      <c r="AM16" s="18">
        <f t="shared" si="8"/>
        <v>0</v>
      </c>
      <c r="AN16" s="18"/>
      <c r="AO16" s="18"/>
      <c r="AP16" s="80">
        <f t="shared" si="3"/>
        <v>0.63</v>
      </c>
      <c r="AQ16" s="97">
        <v>0.42899999999999999</v>
      </c>
      <c r="AR16" s="81">
        <f t="shared" si="9"/>
        <v>0.68095238095238098</v>
      </c>
      <c r="AS16" s="68" t="s">
        <v>253</v>
      </c>
    </row>
    <row r="17" spans="1:45" s="27" customFormat="1" ht="210" x14ac:dyDescent="0.25">
      <c r="A17" s="19">
        <v>4</v>
      </c>
      <c r="B17" s="18" t="s">
        <v>43</v>
      </c>
      <c r="C17" s="18" t="s">
        <v>58</v>
      </c>
      <c r="D17" s="23" t="s">
        <v>70</v>
      </c>
      <c r="E17" s="18" t="s">
        <v>71</v>
      </c>
      <c r="F17" s="18" t="s">
        <v>47</v>
      </c>
      <c r="G17" s="18" t="s">
        <v>72</v>
      </c>
      <c r="H17" s="18" t="s">
        <v>73</v>
      </c>
      <c r="I17" s="30" t="s">
        <v>50</v>
      </c>
      <c r="J17" s="18" t="s">
        <v>51</v>
      </c>
      <c r="K17" s="18" t="s">
        <v>52</v>
      </c>
      <c r="L17" s="30">
        <v>0.2</v>
      </c>
      <c r="M17" s="30">
        <v>0.3</v>
      </c>
      <c r="N17" s="31">
        <v>0.6</v>
      </c>
      <c r="O17" s="31">
        <v>0.96</v>
      </c>
      <c r="P17" s="30">
        <v>0.96</v>
      </c>
      <c r="Q17" s="18" t="s">
        <v>63</v>
      </c>
      <c r="R17" s="18" t="s">
        <v>64</v>
      </c>
      <c r="S17" s="18" t="s">
        <v>65</v>
      </c>
      <c r="T17" s="18" t="s">
        <v>56</v>
      </c>
      <c r="U17" s="18" t="s">
        <v>57</v>
      </c>
      <c r="V17" s="80">
        <f t="shared" si="4"/>
        <v>0.2</v>
      </c>
      <c r="W17" s="67">
        <v>5.2200000000000003E-2</v>
      </c>
      <c r="X17" s="81">
        <f t="shared" si="5"/>
        <v>0.26100000000000001</v>
      </c>
      <c r="Y17" s="69" t="s">
        <v>226</v>
      </c>
      <c r="Z17" s="19" t="s">
        <v>225</v>
      </c>
      <c r="AA17" s="31">
        <f t="shared" si="0"/>
        <v>0.3</v>
      </c>
      <c r="AB17" s="18">
        <v>10.88</v>
      </c>
      <c r="AC17" s="99">
        <f t="shared" si="6"/>
        <v>1</v>
      </c>
      <c r="AD17" s="18" t="s">
        <v>254</v>
      </c>
      <c r="AE17" s="18" t="s">
        <v>267</v>
      </c>
      <c r="AF17" s="31">
        <f t="shared" si="1"/>
        <v>0.6</v>
      </c>
      <c r="AG17" s="104">
        <v>0.5363</v>
      </c>
      <c r="AH17" s="99">
        <f t="shared" si="7"/>
        <v>0.89383333333333337</v>
      </c>
      <c r="AI17" s="18" t="s">
        <v>283</v>
      </c>
      <c r="AJ17" s="18" t="s">
        <v>281</v>
      </c>
      <c r="AK17" s="26">
        <f t="shared" si="2"/>
        <v>0.96</v>
      </c>
      <c r="AL17" s="18"/>
      <c r="AM17" s="18">
        <f t="shared" si="8"/>
        <v>0</v>
      </c>
      <c r="AN17" s="18"/>
      <c r="AO17" s="18"/>
      <c r="AP17" s="80">
        <f t="shared" si="3"/>
        <v>0.96</v>
      </c>
      <c r="AQ17" s="97">
        <v>0.53600000000000003</v>
      </c>
      <c r="AR17" s="81">
        <f t="shared" si="9"/>
        <v>0.55833333333333335</v>
      </c>
      <c r="AS17" s="69" t="s">
        <v>254</v>
      </c>
    </row>
    <row r="18" spans="1:45" s="27" customFormat="1" ht="210" x14ac:dyDescent="0.25">
      <c r="A18" s="19">
        <v>4</v>
      </c>
      <c r="B18" s="18" t="s">
        <v>43</v>
      </c>
      <c r="C18" s="18" t="s">
        <v>58</v>
      </c>
      <c r="D18" s="23" t="s">
        <v>74</v>
      </c>
      <c r="E18" s="18" t="s">
        <v>75</v>
      </c>
      <c r="F18" s="18" t="s">
        <v>47</v>
      </c>
      <c r="G18" s="18" t="s">
        <v>76</v>
      </c>
      <c r="H18" s="18" t="s">
        <v>77</v>
      </c>
      <c r="I18" s="30" t="s">
        <v>50</v>
      </c>
      <c r="J18" s="18" t="s">
        <v>51</v>
      </c>
      <c r="K18" s="18" t="s">
        <v>52</v>
      </c>
      <c r="L18" s="30">
        <v>0.05</v>
      </c>
      <c r="M18" s="30">
        <v>0.15</v>
      </c>
      <c r="N18" s="31">
        <v>0.3</v>
      </c>
      <c r="O18" s="31">
        <v>0.52</v>
      </c>
      <c r="P18" s="30">
        <v>0.52</v>
      </c>
      <c r="Q18" s="18" t="s">
        <v>63</v>
      </c>
      <c r="R18" s="18" t="s">
        <v>64</v>
      </c>
      <c r="S18" s="18" t="s">
        <v>65</v>
      </c>
      <c r="T18" s="18" t="s">
        <v>56</v>
      </c>
      <c r="U18" s="18" t="s">
        <v>57</v>
      </c>
      <c r="V18" s="80">
        <f t="shared" si="4"/>
        <v>0.05</v>
      </c>
      <c r="W18" s="65">
        <v>8.9999999999999993E-3</v>
      </c>
      <c r="X18" s="81">
        <f t="shared" si="5"/>
        <v>0.17999999999999997</v>
      </c>
      <c r="Y18" s="69" t="s">
        <v>227</v>
      </c>
      <c r="Z18" s="19" t="s">
        <v>225</v>
      </c>
      <c r="AA18" s="31">
        <f t="shared" si="0"/>
        <v>0.15</v>
      </c>
      <c r="AB18" s="18">
        <v>4.3899999999999997</v>
      </c>
      <c r="AC18" s="99">
        <f t="shared" si="6"/>
        <v>1</v>
      </c>
      <c r="AD18" s="18" t="s">
        <v>255</v>
      </c>
      <c r="AE18" s="18" t="s">
        <v>267</v>
      </c>
      <c r="AF18" s="31">
        <f t="shared" si="1"/>
        <v>0.3</v>
      </c>
      <c r="AG18" s="104">
        <v>0.187</v>
      </c>
      <c r="AH18" s="99">
        <f t="shared" si="7"/>
        <v>0.62333333333333341</v>
      </c>
      <c r="AI18" s="18" t="s">
        <v>284</v>
      </c>
      <c r="AJ18" s="18" t="s">
        <v>281</v>
      </c>
      <c r="AK18" s="26">
        <f t="shared" si="2"/>
        <v>0.52</v>
      </c>
      <c r="AL18" s="18"/>
      <c r="AM18" s="18">
        <f t="shared" si="8"/>
        <v>0</v>
      </c>
      <c r="AN18" s="18"/>
      <c r="AO18" s="18"/>
      <c r="AP18" s="80">
        <f t="shared" si="3"/>
        <v>0.52</v>
      </c>
      <c r="AQ18" s="97">
        <v>0.187</v>
      </c>
      <c r="AR18" s="81">
        <f t="shared" si="9"/>
        <v>0.35961538461538461</v>
      </c>
      <c r="AS18" s="69" t="s">
        <v>255</v>
      </c>
    </row>
    <row r="19" spans="1:45" s="27" customFormat="1" ht="240" x14ac:dyDescent="0.25">
      <c r="A19" s="19">
        <v>4</v>
      </c>
      <c r="B19" s="18" t="s">
        <v>43</v>
      </c>
      <c r="C19" s="18" t="s">
        <v>58</v>
      </c>
      <c r="D19" s="23" t="s">
        <v>78</v>
      </c>
      <c r="E19" s="18" t="s">
        <v>79</v>
      </c>
      <c r="F19" s="18" t="s">
        <v>80</v>
      </c>
      <c r="G19" s="18" t="s">
        <v>81</v>
      </c>
      <c r="H19" s="18" t="s">
        <v>82</v>
      </c>
      <c r="I19" s="18" t="s">
        <v>50</v>
      </c>
      <c r="J19" s="18" t="s">
        <v>83</v>
      </c>
      <c r="K19" s="18" t="s">
        <v>52</v>
      </c>
      <c r="L19" s="30">
        <v>1</v>
      </c>
      <c r="M19" s="30">
        <v>1</v>
      </c>
      <c r="N19" s="30">
        <v>1</v>
      </c>
      <c r="O19" s="30">
        <v>1</v>
      </c>
      <c r="P19" s="30">
        <v>1</v>
      </c>
      <c r="Q19" s="18" t="s">
        <v>63</v>
      </c>
      <c r="R19" s="18" t="s">
        <v>84</v>
      </c>
      <c r="S19" s="18" t="s">
        <v>85</v>
      </c>
      <c r="T19" s="18" t="s">
        <v>56</v>
      </c>
      <c r="U19" s="18" t="s">
        <v>57</v>
      </c>
      <c r="V19" s="80">
        <f t="shared" si="4"/>
        <v>1</v>
      </c>
      <c r="W19" s="66" t="s">
        <v>194</v>
      </c>
      <c r="X19" s="66" t="s">
        <v>194</v>
      </c>
      <c r="Y19" s="18" t="s">
        <v>245</v>
      </c>
      <c r="Z19" s="66" t="s">
        <v>194</v>
      </c>
      <c r="AA19" s="31">
        <f t="shared" si="0"/>
        <v>1</v>
      </c>
      <c r="AB19" s="31">
        <v>0</v>
      </c>
      <c r="AC19" s="99">
        <f t="shared" si="6"/>
        <v>0</v>
      </c>
      <c r="AD19" s="18" t="s">
        <v>256</v>
      </c>
      <c r="AE19" s="18" t="s">
        <v>268</v>
      </c>
      <c r="AF19" s="31">
        <f t="shared" si="1"/>
        <v>1</v>
      </c>
      <c r="AG19" s="104">
        <v>0.99690000000000001</v>
      </c>
      <c r="AH19" s="99">
        <f>IF(AG19/AF19&gt;100%,100%,AG19/AF19)</f>
        <v>0.99690000000000001</v>
      </c>
      <c r="AI19" s="18" t="s">
        <v>285</v>
      </c>
      <c r="AJ19" s="18" t="s">
        <v>286</v>
      </c>
      <c r="AK19" s="26">
        <f t="shared" si="2"/>
        <v>1</v>
      </c>
      <c r="AL19" s="18"/>
      <c r="AM19" s="18">
        <f t="shared" si="8"/>
        <v>0</v>
      </c>
      <c r="AN19" s="18"/>
      <c r="AO19" s="18"/>
      <c r="AP19" s="80">
        <f t="shared" si="3"/>
        <v>1</v>
      </c>
      <c r="AQ19" s="65">
        <f>AVERAGE(W19,AB19,AG19,AL19)</f>
        <v>0.49845</v>
      </c>
      <c r="AR19" s="81">
        <f t="shared" si="9"/>
        <v>0.49845</v>
      </c>
      <c r="AS19" s="18" t="s">
        <v>256</v>
      </c>
    </row>
    <row r="20" spans="1:45" s="27" customFormat="1" ht="270" x14ac:dyDescent="0.25">
      <c r="A20" s="19">
        <v>4</v>
      </c>
      <c r="B20" s="18" t="s">
        <v>43</v>
      </c>
      <c r="C20" s="18" t="s">
        <v>58</v>
      </c>
      <c r="D20" s="23" t="s">
        <v>86</v>
      </c>
      <c r="E20" s="18" t="s">
        <v>87</v>
      </c>
      <c r="F20" s="18" t="s">
        <v>80</v>
      </c>
      <c r="G20" s="18" t="s">
        <v>88</v>
      </c>
      <c r="H20" s="18" t="s">
        <v>89</v>
      </c>
      <c r="I20" s="18" t="s">
        <v>50</v>
      </c>
      <c r="J20" s="18" t="s">
        <v>83</v>
      </c>
      <c r="K20" s="18" t="s">
        <v>52</v>
      </c>
      <c r="L20" s="30">
        <v>1</v>
      </c>
      <c r="M20" s="30">
        <v>1</v>
      </c>
      <c r="N20" s="30">
        <v>1</v>
      </c>
      <c r="O20" s="30">
        <v>1</v>
      </c>
      <c r="P20" s="30">
        <v>1</v>
      </c>
      <c r="Q20" s="18" t="s">
        <v>63</v>
      </c>
      <c r="R20" s="18" t="s">
        <v>84</v>
      </c>
      <c r="S20" s="18" t="s">
        <v>90</v>
      </c>
      <c r="T20" s="18" t="s">
        <v>56</v>
      </c>
      <c r="U20" s="18" t="s">
        <v>57</v>
      </c>
      <c r="V20" s="80">
        <f t="shared" si="4"/>
        <v>1</v>
      </c>
      <c r="W20" s="67">
        <v>0.15459999999999999</v>
      </c>
      <c r="X20" s="81">
        <f t="shared" si="5"/>
        <v>0.15459999999999999</v>
      </c>
      <c r="Y20" s="18" t="s">
        <v>228</v>
      </c>
      <c r="Z20" s="19" t="s">
        <v>90</v>
      </c>
      <c r="AA20" s="31">
        <f t="shared" si="0"/>
        <v>1</v>
      </c>
      <c r="AB20" s="31">
        <v>0</v>
      </c>
      <c r="AC20" s="99">
        <f t="shared" si="6"/>
        <v>0</v>
      </c>
      <c r="AD20" s="18" t="s">
        <v>257</v>
      </c>
      <c r="AE20" s="18" t="s">
        <v>268</v>
      </c>
      <c r="AF20" s="31">
        <f t="shared" si="1"/>
        <v>1</v>
      </c>
      <c r="AG20" s="104">
        <v>0.97650000000000003</v>
      </c>
      <c r="AH20" s="99">
        <f>IF(AG20/AF20&gt;100%,100%,AG20/AF20)</f>
        <v>0.97650000000000003</v>
      </c>
      <c r="AI20" s="18" t="s">
        <v>287</v>
      </c>
      <c r="AJ20" s="18" t="s">
        <v>286</v>
      </c>
      <c r="AK20" s="26">
        <f t="shared" si="2"/>
        <v>1</v>
      </c>
      <c r="AL20" s="18"/>
      <c r="AM20" s="18">
        <f t="shared" si="8"/>
        <v>0</v>
      </c>
      <c r="AN20" s="18"/>
      <c r="AO20" s="18"/>
      <c r="AP20" s="80">
        <f t="shared" si="3"/>
        <v>1</v>
      </c>
      <c r="AQ20" s="65">
        <f>AVERAGE(W20,AB20,AG20,AL20)</f>
        <v>0.37703333333333333</v>
      </c>
      <c r="AR20" s="81">
        <f t="shared" si="9"/>
        <v>0.37703333333333333</v>
      </c>
      <c r="AS20" s="18" t="s">
        <v>257</v>
      </c>
    </row>
    <row r="21" spans="1:45" s="27" customFormat="1" ht="135" x14ac:dyDescent="0.25">
      <c r="A21" s="19">
        <v>4</v>
      </c>
      <c r="B21" s="18" t="s">
        <v>43</v>
      </c>
      <c r="C21" s="18" t="s">
        <v>58</v>
      </c>
      <c r="D21" s="23" t="s">
        <v>91</v>
      </c>
      <c r="E21" s="18" t="s">
        <v>92</v>
      </c>
      <c r="F21" s="18" t="s">
        <v>80</v>
      </c>
      <c r="G21" s="18" t="s">
        <v>93</v>
      </c>
      <c r="H21" s="18" t="s">
        <v>94</v>
      </c>
      <c r="I21" s="18" t="s">
        <v>50</v>
      </c>
      <c r="J21" s="18" t="s">
        <v>83</v>
      </c>
      <c r="K21" s="18" t="s">
        <v>52</v>
      </c>
      <c r="L21" s="30">
        <v>0.9</v>
      </c>
      <c r="M21" s="30">
        <v>0.9</v>
      </c>
      <c r="N21" s="30">
        <v>0.9</v>
      </c>
      <c r="O21" s="30">
        <v>0.9</v>
      </c>
      <c r="P21" s="30">
        <v>0.9</v>
      </c>
      <c r="Q21" s="18" t="s">
        <v>63</v>
      </c>
      <c r="R21" s="18" t="s">
        <v>95</v>
      </c>
      <c r="S21" s="18" t="s">
        <v>90</v>
      </c>
      <c r="T21" s="18" t="s">
        <v>56</v>
      </c>
      <c r="U21" s="18" t="s">
        <v>57</v>
      </c>
      <c r="V21" s="80">
        <f t="shared" si="4"/>
        <v>0.9</v>
      </c>
      <c r="W21" s="66" t="s">
        <v>194</v>
      </c>
      <c r="X21" s="66" t="s">
        <v>194</v>
      </c>
      <c r="Y21" s="18" t="s">
        <v>245</v>
      </c>
      <c r="Z21" s="66" t="s">
        <v>194</v>
      </c>
      <c r="AA21" s="31">
        <f t="shared" si="0"/>
        <v>0.9</v>
      </c>
      <c r="AB21" s="31">
        <v>0</v>
      </c>
      <c r="AC21" s="99">
        <f t="shared" si="6"/>
        <v>0</v>
      </c>
      <c r="AD21" s="18" t="s">
        <v>258</v>
      </c>
      <c r="AE21" s="18" t="s">
        <v>268</v>
      </c>
      <c r="AF21" s="31">
        <f t="shared" si="1"/>
        <v>0.9</v>
      </c>
      <c r="AG21" s="104">
        <v>1</v>
      </c>
      <c r="AH21" s="99">
        <f t="shared" si="7"/>
        <v>1</v>
      </c>
      <c r="AI21" s="18" t="s">
        <v>288</v>
      </c>
      <c r="AJ21" s="18" t="s">
        <v>289</v>
      </c>
      <c r="AK21" s="26">
        <f t="shared" si="2"/>
        <v>0.9</v>
      </c>
      <c r="AL21" s="18"/>
      <c r="AM21" s="18">
        <f t="shared" si="8"/>
        <v>0</v>
      </c>
      <c r="AN21" s="18"/>
      <c r="AO21" s="18"/>
      <c r="AP21" s="80">
        <f t="shared" si="3"/>
        <v>0.9</v>
      </c>
      <c r="AQ21" s="65">
        <f>AVERAGE(W21,AB21,AG21,AL21)</f>
        <v>0.5</v>
      </c>
      <c r="AR21" s="81">
        <f t="shared" si="9"/>
        <v>0.55555555555555558</v>
      </c>
      <c r="AS21" s="18" t="s">
        <v>258</v>
      </c>
    </row>
    <row r="22" spans="1:45" s="27" customFormat="1" ht="90" x14ac:dyDescent="0.25">
      <c r="A22" s="19">
        <v>4</v>
      </c>
      <c r="B22" s="18" t="s">
        <v>43</v>
      </c>
      <c r="C22" s="18" t="s">
        <v>58</v>
      </c>
      <c r="D22" s="23" t="s">
        <v>96</v>
      </c>
      <c r="E22" s="18" t="s">
        <v>97</v>
      </c>
      <c r="F22" s="18" t="s">
        <v>80</v>
      </c>
      <c r="G22" s="18" t="s">
        <v>93</v>
      </c>
      <c r="H22" s="18" t="s">
        <v>98</v>
      </c>
      <c r="I22" s="18" t="s">
        <v>50</v>
      </c>
      <c r="J22" s="18" t="s">
        <v>51</v>
      </c>
      <c r="K22" s="18" t="s">
        <v>52</v>
      </c>
      <c r="L22" s="30">
        <v>0</v>
      </c>
      <c r="M22" s="30">
        <v>0</v>
      </c>
      <c r="N22" s="30">
        <v>0</v>
      </c>
      <c r="O22" s="30">
        <v>1</v>
      </c>
      <c r="P22" s="30">
        <v>1</v>
      </c>
      <c r="Q22" s="18" t="s">
        <v>63</v>
      </c>
      <c r="R22" s="32" t="s">
        <v>95</v>
      </c>
      <c r="S22" s="32" t="s">
        <v>90</v>
      </c>
      <c r="T22" s="32" t="s">
        <v>56</v>
      </c>
      <c r="U22" s="32" t="s">
        <v>206</v>
      </c>
      <c r="V22" s="80" t="s">
        <v>161</v>
      </c>
      <c r="W22" s="80" t="s">
        <v>161</v>
      </c>
      <c r="X22" s="80" t="s">
        <v>161</v>
      </c>
      <c r="Y22" s="96" t="s">
        <v>222</v>
      </c>
      <c r="Z22" s="80" t="s">
        <v>161</v>
      </c>
      <c r="AA22" s="31">
        <f t="shared" si="0"/>
        <v>0</v>
      </c>
      <c r="AB22" s="31" t="s">
        <v>250</v>
      </c>
      <c r="AC22" s="99" t="s">
        <v>251</v>
      </c>
      <c r="AD22" s="18" t="s">
        <v>250</v>
      </c>
      <c r="AE22" s="18" t="s">
        <v>251</v>
      </c>
      <c r="AF22" s="31">
        <f t="shared" si="1"/>
        <v>0</v>
      </c>
      <c r="AG22" s="31" t="s">
        <v>250</v>
      </c>
      <c r="AH22" s="99" t="s">
        <v>250</v>
      </c>
      <c r="AI22" s="18" t="s">
        <v>290</v>
      </c>
      <c r="AJ22" s="18" t="s">
        <v>194</v>
      </c>
      <c r="AK22" s="26">
        <f t="shared" si="2"/>
        <v>1</v>
      </c>
      <c r="AL22" s="18"/>
      <c r="AM22" s="18">
        <f t="shared" si="8"/>
        <v>0</v>
      </c>
      <c r="AN22" s="18"/>
      <c r="AO22" s="18"/>
      <c r="AP22" s="80">
        <f t="shared" si="3"/>
        <v>1</v>
      </c>
      <c r="AQ22" s="64">
        <v>0</v>
      </c>
      <c r="AR22" s="81">
        <f t="shared" si="9"/>
        <v>0</v>
      </c>
      <c r="AS22" s="96" t="s">
        <v>250</v>
      </c>
    </row>
    <row r="23" spans="1:45" s="27" customFormat="1" ht="105" x14ac:dyDescent="0.25">
      <c r="A23" s="19">
        <v>4</v>
      </c>
      <c r="B23" s="18" t="s">
        <v>43</v>
      </c>
      <c r="C23" s="18" t="s">
        <v>99</v>
      </c>
      <c r="D23" s="23" t="s">
        <v>100</v>
      </c>
      <c r="E23" s="18" t="s">
        <v>101</v>
      </c>
      <c r="F23" s="18" t="s">
        <v>80</v>
      </c>
      <c r="G23" s="18" t="s">
        <v>102</v>
      </c>
      <c r="H23" s="18" t="s">
        <v>103</v>
      </c>
      <c r="I23" s="18" t="s">
        <v>50</v>
      </c>
      <c r="J23" s="18" t="s">
        <v>104</v>
      </c>
      <c r="K23" s="18" t="s">
        <v>105</v>
      </c>
      <c r="L23" s="18">
        <v>2835</v>
      </c>
      <c r="M23" s="18">
        <v>2835</v>
      </c>
      <c r="N23" s="18">
        <v>2835</v>
      </c>
      <c r="O23" s="18">
        <v>2835</v>
      </c>
      <c r="P23" s="18">
        <f t="shared" ref="P23:P30" si="10">SUM(L23:O23)</f>
        <v>11340</v>
      </c>
      <c r="Q23" s="18" t="s">
        <v>63</v>
      </c>
      <c r="R23" s="18" t="s">
        <v>106</v>
      </c>
      <c r="S23" s="18" t="s">
        <v>107</v>
      </c>
      <c r="T23" s="18" t="s">
        <v>108</v>
      </c>
      <c r="U23" s="18" t="s">
        <v>109</v>
      </c>
      <c r="V23" s="82">
        <f t="shared" si="4"/>
        <v>2835</v>
      </c>
      <c r="W23" s="19">
        <v>6609</v>
      </c>
      <c r="X23" s="81">
        <f t="shared" si="5"/>
        <v>1</v>
      </c>
      <c r="Y23" s="70" t="s">
        <v>229</v>
      </c>
      <c r="Z23" s="19" t="s">
        <v>218</v>
      </c>
      <c r="AA23" s="26">
        <f t="shared" si="0"/>
        <v>2835</v>
      </c>
      <c r="AB23" s="18">
        <v>6728</v>
      </c>
      <c r="AC23" s="99">
        <f t="shared" si="6"/>
        <v>1</v>
      </c>
      <c r="AD23" s="18" t="s">
        <v>259</v>
      </c>
      <c r="AE23" s="18" t="s">
        <v>269</v>
      </c>
      <c r="AF23" s="26">
        <f t="shared" si="1"/>
        <v>2835</v>
      </c>
      <c r="AG23" s="18">
        <v>6730</v>
      </c>
      <c r="AH23" s="99">
        <f t="shared" si="7"/>
        <v>1</v>
      </c>
      <c r="AI23" s="18" t="s">
        <v>291</v>
      </c>
      <c r="AJ23" s="18" t="s">
        <v>292</v>
      </c>
      <c r="AK23" s="26">
        <f t="shared" si="2"/>
        <v>2835</v>
      </c>
      <c r="AL23" s="18"/>
      <c r="AM23" s="18">
        <f t="shared" si="8"/>
        <v>0</v>
      </c>
      <c r="AN23" s="18"/>
      <c r="AO23" s="18"/>
      <c r="AP23" s="19">
        <f t="shared" si="3"/>
        <v>11340</v>
      </c>
      <c r="AQ23" s="19">
        <f>SUM(W23,AB23,AG23,AL23)</f>
        <v>20067</v>
      </c>
      <c r="AR23" s="81">
        <f t="shared" si="9"/>
        <v>1</v>
      </c>
      <c r="AS23" s="70" t="s">
        <v>259</v>
      </c>
    </row>
    <row r="24" spans="1:45" s="27" customFormat="1" ht="105" x14ac:dyDescent="0.25">
      <c r="A24" s="19">
        <v>4</v>
      </c>
      <c r="B24" s="18" t="s">
        <v>43</v>
      </c>
      <c r="C24" s="18" t="s">
        <v>99</v>
      </c>
      <c r="D24" s="23" t="s">
        <v>110</v>
      </c>
      <c r="E24" s="18" t="s">
        <v>111</v>
      </c>
      <c r="F24" s="18" t="s">
        <v>47</v>
      </c>
      <c r="G24" s="18" t="s">
        <v>112</v>
      </c>
      <c r="H24" s="18" t="s">
        <v>113</v>
      </c>
      <c r="I24" s="18" t="s">
        <v>50</v>
      </c>
      <c r="J24" s="18" t="s">
        <v>104</v>
      </c>
      <c r="K24" s="18" t="s">
        <v>114</v>
      </c>
      <c r="L24" s="38">
        <v>945</v>
      </c>
      <c r="M24" s="38">
        <v>945</v>
      </c>
      <c r="N24" s="38">
        <v>945</v>
      </c>
      <c r="O24" s="38">
        <v>945</v>
      </c>
      <c r="P24" s="18">
        <f t="shared" si="10"/>
        <v>3780</v>
      </c>
      <c r="Q24" s="18" t="s">
        <v>63</v>
      </c>
      <c r="R24" s="18" t="s">
        <v>115</v>
      </c>
      <c r="S24" s="18" t="s">
        <v>107</v>
      </c>
      <c r="T24" s="18" t="s">
        <v>108</v>
      </c>
      <c r="U24" s="18" t="s">
        <v>109</v>
      </c>
      <c r="V24" s="82">
        <f t="shared" si="4"/>
        <v>945</v>
      </c>
      <c r="W24" s="19">
        <v>1169</v>
      </c>
      <c r="X24" s="81">
        <f t="shared" si="5"/>
        <v>1</v>
      </c>
      <c r="Y24" s="70" t="s">
        <v>230</v>
      </c>
      <c r="Z24" s="19" t="s">
        <v>218</v>
      </c>
      <c r="AA24" s="26">
        <f t="shared" si="0"/>
        <v>945</v>
      </c>
      <c r="AB24" s="18">
        <v>1168</v>
      </c>
      <c r="AC24" s="99">
        <f t="shared" si="6"/>
        <v>1</v>
      </c>
      <c r="AD24" s="18" t="s">
        <v>260</v>
      </c>
      <c r="AE24" s="18" t="s">
        <v>269</v>
      </c>
      <c r="AF24" s="26">
        <f t="shared" si="1"/>
        <v>945</v>
      </c>
      <c r="AG24" s="18">
        <v>797</v>
      </c>
      <c r="AH24" s="99">
        <f t="shared" si="7"/>
        <v>0.84338624338624335</v>
      </c>
      <c r="AI24" s="18" t="s">
        <v>293</v>
      </c>
      <c r="AJ24" s="18" t="s">
        <v>292</v>
      </c>
      <c r="AK24" s="26">
        <f t="shared" si="2"/>
        <v>945</v>
      </c>
      <c r="AL24" s="18"/>
      <c r="AM24" s="18">
        <f t="shared" si="8"/>
        <v>0</v>
      </c>
      <c r="AN24" s="18"/>
      <c r="AO24" s="18"/>
      <c r="AP24" s="19">
        <f t="shared" si="3"/>
        <v>3780</v>
      </c>
      <c r="AQ24" s="19">
        <f t="shared" ref="AQ24:AQ30" si="11">SUM(W24,AB24,AG24,AL24)</f>
        <v>3134</v>
      </c>
      <c r="AR24" s="81">
        <f t="shared" si="9"/>
        <v>0.82910052910052912</v>
      </c>
      <c r="AS24" s="70" t="s">
        <v>260</v>
      </c>
    </row>
    <row r="25" spans="1:45" s="27" customFormat="1" ht="180" x14ac:dyDescent="0.25">
      <c r="A25" s="19">
        <v>4</v>
      </c>
      <c r="B25" s="18" t="s">
        <v>43</v>
      </c>
      <c r="C25" s="18" t="s">
        <v>99</v>
      </c>
      <c r="D25" s="23" t="s">
        <v>116</v>
      </c>
      <c r="E25" s="18" t="s">
        <v>117</v>
      </c>
      <c r="F25" s="18" t="s">
        <v>47</v>
      </c>
      <c r="G25" s="18" t="s">
        <v>118</v>
      </c>
      <c r="H25" s="18" t="s">
        <v>119</v>
      </c>
      <c r="I25" s="18" t="s">
        <v>50</v>
      </c>
      <c r="J25" s="18" t="s">
        <v>104</v>
      </c>
      <c r="K25" s="18" t="s">
        <v>120</v>
      </c>
      <c r="L25" s="38">
        <v>170</v>
      </c>
      <c r="M25" s="38">
        <v>213</v>
      </c>
      <c r="N25" s="38">
        <v>230</v>
      </c>
      <c r="O25" s="38">
        <v>239</v>
      </c>
      <c r="P25" s="18">
        <f t="shared" si="10"/>
        <v>852</v>
      </c>
      <c r="Q25" s="18" t="s">
        <v>63</v>
      </c>
      <c r="R25" s="18" t="s">
        <v>121</v>
      </c>
      <c r="S25" s="18" t="s">
        <v>122</v>
      </c>
      <c r="T25" s="18" t="s">
        <v>108</v>
      </c>
      <c r="U25" s="18" t="s">
        <v>109</v>
      </c>
      <c r="V25" s="82">
        <f t="shared" si="4"/>
        <v>170</v>
      </c>
      <c r="W25" s="19">
        <v>191</v>
      </c>
      <c r="X25" s="81">
        <f t="shared" si="5"/>
        <v>1</v>
      </c>
      <c r="Y25" s="70" t="s">
        <v>231</v>
      </c>
      <c r="Z25" s="19" t="s">
        <v>219</v>
      </c>
      <c r="AA25" s="26">
        <f t="shared" si="0"/>
        <v>213</v>
      </c>
      <c r="AB25" s="18">
        <v>31</v>
      </c>
      <c r="AC25" s="99">
        <f t="shared" si="6"/>
        <v>0.14553990610328638</v>
      </c>
      <c r="AD25" s="18" t="s">
        <v>261</v>
      </c>
      <c r="AE25" s="18" t="s">
        <v>269</v>
      </c>
      <c r="AF25" s="26">
        <f t="shared" si="1"/>
        <v>230</v>
      </c>
      <c r="AG25" s="18">
        <v>167</v>
      </c>
      <c r="AH25" s="99">
        <f t="shared" si="7"/>
        <v>0.72608695652173916</v>
      </c>
      <c r="AI25" s="18" t="s">
        <v>294</v>
      </c>
      <c r="AJ25" s="18" t="s">
        <v>295</v>
      </c>
      <c r="AK25" s="26">
        <f t="shared" si="2"/>
        <v>239</v>
      </c>
      <c r="AL25" s="18"/>
      <c r="AM25" s="18">
        <f t="shared" si="8"/>
        <v>0</v>
      </c>
      <c r="AN25" s="18"/>
      <c r="AO25" s="18"/>
      <c r="AP25" s="19">
        <f t="shared" si="3"/>
        <v>852</v>
      </c>
      <c r="AQ25" s="19">
        <f t="shared" si="11"/>
        <v>389</v>
      </c>
      <c r="AR25" s="81">
        <f t="shared" si="9"/>
        <v>0.45657276995305163</v>
      </c>
      <c r="AS25" s="70" t="s">
        <v>261</v>
      </c>
    </row>
    <row r="26" spans="1:45" s="27" customFormat="1" ht="180" x14ac:dyDescent="0.25">
      <c r="A26" s="19">
        <v>4</v>
      </c>
      <c r="B26" s="18" t="s">
        <v>43</v>
      </c>
      <c r="C26" s="18" t="s">
        <v>99</v>
      </c>
      <c r="D26" s="23" t="s">
        <v>123</v>
      </c>
      <c r="E26" s="18" t="s">
        <v>124</v>
      </c>
      <c r="F26" s="18" t="s">
        <v>80</v>
      </c>
      <c r="G26" s="18" t="s">
        <v>125</v>
      </c>
      <c r="H26" s="18" t="s">
        <v>126</v>
      </c>
      <c r="I26" s="18" t="s">
        <v>50</v>
      </c>
      <c r="J26" s="18" t="s">
        <v>104</v>
      </c>
      <c r="K26" s="18" t="s">
        <v>127</v>
      </c>
      <c r="L26" s="18">
        <v>190</v>
      </c>
      <c r="M26" s="18">
        <v>180</v>
      </c>
      <c r="N26" s="18">
        <v>230</v>
      </c>
      <c r="O26" s="18">
        <v>200</v>
      </c>
      <c r="P26" s="18">
        <f t="shared" si="10"/>
        <v>800</v>
      </c>
      <c r="Q26" s="18" t="s">
        <v>63</v>
      </c>
      <c r="R26" s="18" t="s">
        <v>121</v>
      </c>
      <c r="S26" s="18" t="s">
        <v>122</v>
      </c>
      <c r="T26" s="18" t="s">
        <v>108</v>
      </c>
      <c r="U26" s="18" t="s">
        <v>109</v>
      </c>
      <c r="V26" s="82">
        <f t="shared" si="4"/>
        <v>190</v>
      </c>
      <c r="W26" s="19">
        <v>103</v>
      </c>
      <c r="X26" s="81">
        <f t="shared" si="5"/>
        <v>0.54210526315789476</v>
      </c>
      <c r="Y26" s="71" t="s">
        <v>232</v>
      </c>
      <c r="Z26" s="19" t="s">
        <v>219</v>
      </c>
      <c r="AA26" s="26">
        <f t="shared" si="0"/>
        <v>180</v>
      </c>
      <c r="AB26" s="18">
        <v>29</v>
      </c>
      <c r="AC26" s="99">
        <f t="shared" si="6"/>
        <v>0.16111111111111112</v>
      </c>
      <c r="AD26" s="18" t="s">
        <v>262</v>
      </c>
      <c r="AE26" s="18" t="s">
        <v>269</v>
      </c>
      <c r="AF26" s="26">
        <f t="shared" si="1"/>
        <v>230</v>
      </c>
      <c r="AG26" s="18">
        <v>76</v>
      </c>
      <c r="AH26" s="99">
        <f t="shared" si="7"/>
        <v>0.33043478260869563</v>
      </c>
      <c r="AI26" s="18" t="s">
        <v>296</v>
      </c>
      <c r="AJ26" s="18" t="s">
        <v>295</v>
      </c>
      <c r="AK26" s="26">
        <f t="shared" si="2"/>
        <v>200</v>
      </c>
      <c r="AL26" s="18"/>
      <c r="AM26" s="18">
        <f t="shared" si="8"/>
        <v>0</v>
      </c>
      <c r="AN26" s="18"/>
      <c r="AO26" s="18"/>
      <c r="AP26" s="19">
        <f t="shared" si="3"/>
        <v>800</v>
      </c>
      <c r="AQ26" s="19">
        <f t="shared" si="11"/>
        <v>208</v>
      </c>
      <c r="AR26" s="81">
        <f t="shared" si="9"/>
        <v>0.26</v>
      </c>
      <c r="AS26" s="71" t="s">
        <v>262</v>
      </c>
    </row>
    <row r="27" spans="1:45" s="27" customFormat="1" ht="210" x14ac:dyDescent="0.25">
      <c r="A27" s="19">
        <v>4</v>
      </c>
      <c r="B27" s="18" t="s">
        <v>43</v>
      </c>
      <c r="C27" s="18" t="s">
        <v>99</v>
      </c>
      <c r="D27" s="23" t="s">
        <v>128</v>
      </c>
      <c r="E27" s="18" t="s">
        <v>129</v>
      </c>
      <c r="F27" s="18" t="s">
        <v>80</v>
      </c>
      <c r="G27" s="18" t="s">
        <v>130</v>
      </c>
      <c r="H27" s="18" t="s">
        <v>131</v>
      </c>
      <c r="I27" s="18" t="s">
        <v>50</v>
      </c>
      <c r="J27" s="18" t="s">
        <v>104</v>
      </c>
      <c r="K27" s="18" t="s">
        <v>132</v>
      </c>
      <c r="L27" s="18">
        <v>16</v>
      </c>
      <c r="M27" s="18">
        <v>33</v>
      </c>
      <c r="N27" s="18">
        <v>33</v>
      </c>
      <c r="O27" s="18">
        <v>33</v>
      </c>
      <c r="P27" s="18">
        <f t="shared" si="10"/>
        <v>115</v>
      </c>
      <c r="Q27" s="18" t="s">
        <v>63</v>
      </c>
      <c r="R27" s="18" t="s">
        <v>133</v>
      </c>
      <c r="S27" s="18" t="s">
        <v>134</v>
      </c>
      <c r="T27" s="18" t="s">
        <v>108</v>
      </c>
      <c r="U27" s="32" t="s">
        <v>206</v>
      </c>
      <c r="V27" s="82">
        <f t="shared" si="4"/>
        <v>16</v>
      </c>
      <c r="W27" s="19">
        <v>27</v>
      </c>
      <c r="X27" s="81">
        <f t="shared" si="5"/>
        <v>1</v>
      </c>
      <c r="Y27" s="18" t="s">
        <v>233</v>
      </c>
      <c r="Z27" s="19" t="s">
        <v>134</v>
      </c>
      <c r="AA27" s="26">
        <f t="shared" si="0"/>
        <v>33</v>
      </c>
      <c r="AB27" s="18">
        <v>39</v>
      </c>
      <c r="AC27" s="99">
        <f t="shared" si="6"/>
        <v>1</v>
      </c>
      <c r="AD27" s="18" t="s">
        <v>263</v>
      </c>
      <c r="AE27" s="18" t="s">
        <v>134</v>
      </c>
      <c r="AF27" s="26">
        <f t="shared" si="1"/>
        <v>33</v>
      </c>
      <c r="AG27" s="18">
        <v>26</v>
      </c>
      <c r="AH27" s="99">
        <f t="shared" si="7"/>
        <v>0.78787878787878785</v>
      </c>
      <c r="AI27" s="18" t="s">
        <v>297</v>
      </c>
      <c r="AJ27" s="18" t="s">
        <v>298</v>
      </c>
      <c r="AK27" s="26">
        <f t="shared" si="2"/>
        <v>33</v>
      </c>
      <c r="AL27" s="18"/>
      <c r="AM27" s="18">
        <f t="shared" si="8"/>
        <v>0</v>
      </c>
      <c r="AN27" s="18"/>
      <c r="AO27" s="18"/>
      <c r="AP27" s="19">
        <f t="shared" si="3"/>
        <v>115</v>
      </c>
      <c r="AQ27" s="19">
        <f t="shared" si="11"/>
        <v>92</v>
      </c>
      <c r="AR27" s="81">
        <f t="shared" si="9"/>
        <v>0.8</v>
      </c>
      <c r="AS27" s="70" t="s">
        <v>263</v>
      </c>
    </row>
    <row r="28" spans="1:45" s="27" customFormat="1" ht="135" x14ac:dyDescent="0.25">
      <c r="A28" s="19">
        <v>4</v>
      </c>
      <c r="B28" s="18" t="s">
        <v>43</v>
      </c>
      <c r="C28" s="18" t="s">
        <v>99</v>
      </c>
      <c r="D28" s="23" t="s">
        <v>135</v>
      </c>
      <c r="E28" s="18" t="s">
        <v>136</v>
      </c>
      <c r="F28" s="18" t="s">
        <v>80</v>
      </c>
      <c r="G28" s="18" t="s">
        <v>137</v>
      </c>
      <c r="H28" s="18" t="s">
        <v>138</v>
      </c>
      <c r="I28" s="18" t="s">
        <v>50</v>
      </c>
      <c r="J28" s="18" t="s">
        <v>104</v>
      </c>
      <c r="K28" s="18" t="s">
        <v>132</v>
      </c>
      <c r="L28" s="18">
        <v>25</v>
      </c>
      <c r="M28" s="18">
        <v>60</v>
      </c>
      <c r="N28" s="18">
        <v>60</v>
      </c>
      <c r="O28" s="18">
        <v>45</v>
      </c>
      <c r="P28" s="18">
        <f t="shared" si="10"/>
        <v>190</v>
      </c>
      <c r="Q28" s="18" t="s">
        <v>63</v>
      </c>
      <c r="R28" s="18" t="s">
        <v>139</v>
      </c>
      <c r="S28" s="18" t="s">
        <v>134</v>
      </c>
      <c r="T28" s="18" t="s">
        <v>108</v>
      </c>
      <c r="U28" s="32" t="s">
        <v>206</v>
      </c>
      <c r="V28" s="82">
        <f t="shared" si="4"/>
        <v>25</v>
      </c>
      <c r="W28" s="19">
        <v>33</v>
      </c>
      <c r="X28" s="81">
        <f t="shared" si="5"/>
        <v>1</v>
      </c>
      <c r="Y28" s="72" t="s">
        <v>234</v>
      </c>
      <c r="Z28" s="19" t="s">
        <v>134</v>
      </c>
      <c r="AA28" s="26">
        <f t="shared" si="0"/>
        <v>60</v>
      </c>
      <c r="AB28" s="18">
        <v>84</v>
      </c>
      <c r="AC28" s="99">
        <f t="shared" si="6"/>
        <v>1</v>
      </c>
      <c r="AD28" s="18" t="s">
        <v>264</v>
      </c>
      <c r="AE28" s="18" t="s">
        <v>134</v>
      </c>
      <c r="AF28" s="26">
        <f t="shared" si="1"/>
        <v>60</v>
      </c>
      <c r="AG28" s="18">
        <v>60</v>
      </c>
      <c r="AH28" s="99">
        <f t="shared" si="7"/>
        <v>1</v>
      </c>
      <c r="AI28" s="18" t="s">
        <v>299</v>
      </c>
      <c r="AJ28" s="18" t="s">
        <v>298</v>
      </c>
      <c r="AK28" s="26">
        <f t="shared" si="2"/>
        <v>45</v>
      </c>
      <c r="AL28" s="18"/>
      <c r="AM28" s="18">
        <f t="shared" si="8"/>
        <v>0</v>
      </c>
      <c r="AN28" s="18"/>
      <c r="AO28" s="18"/>
      <c r="AP28" s="19">
        <f t="shared" si="3"/>
        <v>190</v>
      </c>
      <c r="AQ28" s="19">
        <f t="shared" si="11"/>
        <v>177</v>
      </c>
      <c r="AR28" s="81">
        <f t="shared" si="9"/>
        <v>0.93157894736842106</v>
      </c>
      <c r="AS28" s="70" t="s">
        <v>264</v>
      </c>
    </row>
    <row r="29" spans="1:45" s="27" customFormat="1" ht="90" x14ac:dyDescent="0.25">
      <c r="A29" s="19">
        <v>4</v>
      </c>
      <c r="B29" s="18" t="s">
        <v>43</v>
      </c>
      <c r="C29" s="18" t="s">
        <v>99</v>
      </c>
      <c r="D29" s="23" t="s">
        <v>140</v>
      </c>
      <c r="E29" s="18" t="s">
        <v>141</v>
      </c>
      <c r="F29" s="18" t="s">
        <v>80</v>
      </c>
      <c r="G29" s="18" t="s">
        <v>142</v>
      </c>
      <c r="H29" s="18" t="s">
        <v>143</v>
      </c>
      <c r="I29" s="18" t="s">
        <v>50</v>
      </c>
      <c r="J29" s="18" t="s">
        <v>104</v>
      </c>
      <c r="K29" s="18" t="s">
        <v>132</v>
      </c>
      <c r="L29" s="18">
        <v>2</v>
      </c>
      <c r="M29" s="18">
        <v>3</v>
      </c>
      <c r="N29" s="18">
        <v>3</v>
      </c>
      <c r="O29" s="18">
        <v>3</v>
      </c>
      <c r="P29" s="18">
        <f t="shared" si="10"/>
        <v>11</v>
      </c>
      <c r="Q29" s="18" t="s">
        <v>63</v>
      </c>
      <c r="R29" s="18" t="s">
        <v>144</v>
      </c>
      <c r="S29" s="18" t="s">
        <v>134</v>
      </c>
      <c r="T29" s="18" t="s">
        <v>108</v>
      </c>
      <c r="U29" s="32" t="s">
        <v>206</v>
      </c>
      <c r="V29" s="82">
        <f t="shared" si="4"/>
        <v>2</v>
      </c>
      <c r="W29" s="19">
        <v>2</v>
      </c>
      <c r="X29" s="81">
        <f t="shared" si="5"/>
        <v>1</v>
      </c>
      <c r="Y29" s="73" t="s">
        <v>235</v>
      </c>
      <c r="Z29" s="19" t="s">
        <v>134</v>
      </c>
      <c r="AA29" s="26">
        <f t="shared" si="0"/>
        <v>3</v>
      </c>
      <c r="AB29" s="18">
        <v>3</v>
      </c>
      <c r="AC29" s="99">
        <f t="shared" si="6"/>
        <v>1</v>
      </c>
      <c r="AD29" s="18" t="s">
        <v>265</v>
      </c>
      <c r="AE29" s="18" t="s">
        <v>134</v>
      </c>
      <c r="AF29" s="26">
        <f t="shared" si="1"/>
        <v>3</v>
      </c>
      <c r="AG29" s="18">
        <v>3</v>
      </c>
      <c r="AH29" s="99">
        <f t="shared" si="7"/>
        <v>1</v>
      </c>
      <c r="AI29" s="18" t="s">
        <v>300</v>
      </c>
      <c r="AJ29" s="18" t="s">
        <v>298</v>
      </c>
      <c r="AK29" s="26">
        <f t="shared" si="2"/>
        <v>3</v>
      </c>
      <c r="AL29" s="18"/>
      <c r="AM29" s="18">
        <f t="shared" si="8"/>
        <v>0</v>
      </c>
      <c r="AN29" s="18"/>
      <c r="AO29" s="18"/>
      <c r="AP29" s="19">
        <f t="shared" si="3"/>
        <v>11</v>
      </c>
      <c r="AQ29" s="19">
        <f t="shared" si="11"/>
        <v>8</v>
      </c>
      <c r="AR29" s="81">
        <f t="shared" si="9"/>
        <v>0.72727272727272729</v>
      </c>
      <c r="AS29" s="73" t="s">
        <v>265</v>
      </c>
    </row>
    <row r="30" spans="1:45" s="27" customFormat="1" ht="135" x14ac:dyDescent="0.25">
      <c r="A30" s="19">
        <v>4</v>
      </c>
      <c r="B30" s="18" t="s">
        <v>43</v>
      </c>
      <c r="C30" s="18" t="s">
        <v>99</v>
      </c>
      <c r="D30" s="23" t="s">
        <v>145</v>
      </c>
      <c r="E30" s="18" t="s">
        <v>146</v>
      </c>
      <c r="F30" s="18" t="s">
        <v>80</v>
      </c>
      <c r="G30" s="18" t="s">
        <v>147</v>
      </c>
      <c r="H30" s="18" t="s">
        <v>148</v>
      </c>
      <c r="I30" s="18" t="s">
        <v>50</v>
      </c>
      <c r="J30" s="18" t="s">
        <v>104</v>
      </c>
      <c r="K30" s="18" t="s">
        <v>132</v>
      </c>
      <c r="L30" s="18">
        <v>3</v>
      </c>
      <c r="M30" s="18">
        <v>10</v>
      </c>
      <c r="N30" s="18">
        <v>13</v>
      </c>
      <c r="O30" s="18">
        <v>14</v>
      </c>
      <c r="P30" s="18">
        <f t="shared" si="10"/>
        <v>40</v>
      </c>
      <c r="Q30" s="18" t="s">
        <v>63</v>
      </c>
      <c r="R30" s="18" t="s">
        <v>149</v>
      </c>
      <c r="S30" s="18" t="s">
        <v>134</v>
      </c>
      <c r="T30" s="18" t="s">
        <v>108</v>
      </c>
      <c r="U30" s="32" t="s">
        <v>206</v>
      </c>
      <c r="V30" s="82">
        <f t="shared" si="4"/>
        <v>3</v>
      </c>
      <c r="W30" s="19">
        <v>27</v>
      </c>
      <c r="X30" s="81">
        <f t="shared" si="5"/>
        <v>1</v>
      </c>
      <c r="Y30" s="73" t="s">
        <v>236</v>
      </c>
      <c r="Z30" s="19" t="s">
        <v>134</v>
      </c>
      <c r="AA30" s="26">
        <f t="shared" si="0"/>
        <v>10</v>
      </c>
      <c r="AB30" s="18">
        <v>28</v>
      </c>
      <c r="AC30" s="99">
        <f t="shared" si="6"/>
        <v>1</v>
      </c>
      <c r="AD30" s="18" t="s">
        <v>266</v>
      </c>
      <c r="AE30" s="18" t="s">
        <v>134</v>
      </c>
      <c r="AF30" s="26">
        <f t="shared" si="1"/>
        <v>13</v>
      </c>
      <c r="AG30" s="18">
        <v>34</v>
      </c>
      <c r="AH30" s="99">
        <f t="shared" si="7"/>
        <v>1</v>
      </c>
      <c r="AI30" s="18" t="s">
        <v>301</v>
      </c>
      <c r="AJ30" s="18" t="s">
        <v>298</v>
      </c>
      <c r="AK30" s="26">
        <f t="shared" si="2"/>
        <v>14</v>
      </c>
      <c r="AL30" s="18"/>
      <c r="AM30" s="18">
        <f t="shared" si="8"/>
        <v>0</v>
      </c>
      <c r="AN30" s="18"/>
      <c r="AO30" s="18"/>
      <c r="AP30" s="19">
        <f t="shared" si="3"/>
        <v>40</v>
      </c>
      <c r="AQ30" s="19">
        <f t="shared" si="11"/>
        <v>89</v>
      </c>
      <c r="AR30" s="81">
        <f t="shared" si="9"/>
        <v>1</v>
      </c>
      <c r="AS30" s="71" t="s">
        <v>266</v>
      </c>
    </row>
    <row r="31" spans="1:45" s="5" customFormat="1" ht="15.75" x14ac:dyDescent="0.25">
      <c r="A31" s="10"/>
      <c r="B31" s="10"/>
      <c r="C31" s="10"/>
      <c r="D31" s="10"/>
      <c r="E31" s="13" t="s">
        <v>150</v>
      </c>
      <c r="F31" s="10"/>
      <c r="G31" s="10"/>
      <c r="H31" s="10"/>
      <c r="I31" s="10"/>
      <c r="J31" s="10"/>
      <c r="K31" s="10"/>
      <c r="L31" s="15"/>
      <c r="M31" s="15"/>
      <c r="N31" s="15"/>
      <c r="O31" s="15"/>
      <c r="P31" s="15"/>
      <c r="Q31" s="10"/>
      <c r="R31" s="10"/>
      <c r="S31" s="10"/>
      <c r="T31" s="10"/>
      <c r="U31" s="10"/>
      <c r="V31" s="83"/>
      <c r="W31" s="83"/>
      <c r="X31" s="84">
        <f>AVERAGE(X14:X30)*80%</f>
        <v>0.6238587854251012</v>
      </c>
      <c r="Y31" s="15"/>
      <c r="Z31" s="15"/>
      <c r="AA31" s="15"/>
      <c r="AB31" s="15"/>
      <c r="AC31" s="100">
        <f>AVERAGE(AC14:AC30)*80%</f>
        <v>0.54968805425143452</v>
      </c>
      <c r="AD31" s="15"/>
      <c r="AE31" s="15"/>
      <c r="AF31" s="15"/>
      <c r="AG31" s="15"/>
      <c r="AH31" s="105">
        <f>AVERAGE(AH14:AH30)*80%</f>
        <v>0.70034477590257305</v>
      </c>
      <c r="AI31" s="15"/>
      <c r="AJ31" s="15"/>
      <c r="AK31" s="15"/>
      <c r="AL31" s="15"/>
      <c r="AM31" s="15">
        <f>AVERAGE(AM14:AM30)*80%</f>
        <v>0</v>
      </c>
      <c r="AN31" s="10"/>
      <c r="AO31" s="10"/>
      <c r="AP31" s="83"/>
      <c r="AQ31" s="83"/>
      <c r="AR31" s="84">
        <f>AVERAGE(AR14:AR30)*80%</f>
        <v>0.46381192578932606</v>
      </c>
      <c r="AS31" s="10"/>
    </row>
    <row r="32" spans="1:45" s="52" customFormat="1" ht="105" customHeight="1" x14ac:dyDescent="0.25">
      <c r="A32" s="33">
        <v>7</v>
      </c>
      <c r="B32" s="24" t="s">
        <v>151</v>
      </c>
      <c r="C32" s="24" t="s">
        <v>152</v>
      </c>
      <c r="D32" s="39" t="s">
        <v>153</v>
      </c>
      <c r="E32" s="40" t="s">
        <v>154</v>
      </c>
      <c r="F32" s="40" t="s">
        <v>155</v>
      </c>
      <c r="G32" s="40" t="s">
        <v>156</v>
      </c>
      <c r="H32" s="40" t="s">
        <v>157</v>
      </c>
      <c r="I32" s="41" t="s">
        <v>158</v>
      </c>
      <c r="J32" s="40" t="s">
        <v>159</v>
      </c>
      <c r="K32" s="40" t="s">
        <v>160</v>
      </c>
      <c r="L32" s="42" t="s">
        <v>161</v>
      </c>
      <c r="M32" s="43">
        <v>0.8</v>
      </c>
      <c r="N32" s="42" t="s">
        <v>161</v>
      </c>
      <c r="O32" s="44">
        <v>0.8</v>
      </c>
      <c r="P32" s="44">
        <v>0.8</v>
      </c>
      <c r="Q32" s="45" t="s">
        <v>162</v>
      </c>
      <c r="R32" s="45" t="s">
        <v>163</v>
      </c>
      <c r="S32" s="40" t="s">
        <v>164</v>
      </c>
      <c r="T32" s="40" t="s">
        <v>165</v>
      </c>
      <c r="U32" s="46" t="s">
        <v>166</v>
      </c>
      <c r="V32" s="85" t="s">
        <v>161</v>
      </c>
      <c r="W32" s="33" t="s">
        <v>161</v>
      </c>
      <c r="X32" s="50" t="s">
        <v>161</v>
      </c>
      <c r="Y32" s="24" t="s">
        <v>221</v>
      </c>
      <c r="Z32" s="33" t="s">
        <v>217</v>
      </c>
      <c r="AA32" s="48">
        <f>M32</f>
        <v>0.8</v>
      </c>
      <c r="AB32" s="49">
        <v>0.78</v>
      </c>
      <c r="AC32" s="50">
        <f t="shared" ref="AC32:AC38" si="12">IF(AB32/AA32&gt;100%,100%,AB32/AA32)</f>
        <v>0.97499999999999998</v>
      </c>
      <c r="AD32" s="24" t="s">
        <v>270</v>
      </c>
      <c r="AE32" s="24" t="s">
        <v>271</v>
      </c>
      <c r="AF32" s="47" t="s">
        <v>161</v>
      </c>
      <c r="AG32" s="24" t="s">
        <v>161</v>
      </c>
      <c r="AH32" s="24" t="s">
        <v>161</v>
      </c>
      <c r="AI32" s="24" t="s">
        <v>161</v>
      </c>
      <c r="AJ32" s="24" t="s">
        <v>161</v>
      </c>
      <c r="AK32" s="48">
        <f>O32</f>
        <v>0.8</v>
      </c>
      <c r="AL32" s="24"/>
      <c r="AM32" s="50">
        <f t="shared" ref="AM32:AM38" si="13">IF(AL32/AK32&gt;100%,100%,AL32/AK32)</f>
        <v>0</v>
      </c>
      <c r="AN32" s="24"/>
      <c r="AO32" s="24"/>
      <c r="AP32" s="62">
        <f>P32</f>
        <v>0.8</v>
      </c>
      <c r="AQ32" s="92">
        <f>AVERAGE(AB32,AL32)</f>
        <v>0.78</v>
      </c>
      <c r="AR32" s="50">
        <f t="shared" ref="AR32:AR38" si="14">IF(AQ32/AP32&gt;100%,100%,AQ32/AP32)</f>
        <v>0.97499999999999998</v>
      </c>
      <c r="AS32" s="24" t="s">
        <v>270</v>
      </c>
    </row>
    <row r="33" spans="1:45" s="52" customFormat="1" ht="105" x14ac:dyDescent="0.25">
      <c r="A33" s="33">
        <v>7</v>
      </c>
      <c r="B33" s="24" t="s">
        <v>151</v>
      </c>
      <c r="C33" s="24" t="s">
        <v>152</v>
      </c>
      <c r="D33" s="53" t="s">
        <v>167</v>
      </c>
      <c r="E33" s="45" t="s">
        <v>168</v>
      </c>
      <c r="F33" s="45" t="s">
        <v>155</v>
      </c>
      <c r="G33" s="45" t="s">
        <v>169</v>
      </c>
      <c r="H33" s="45" t="s">
        <v>170</v>
      </c>
      <c r="I33" s="45" t="s">
        <v>171</v>
      </c>
      <c r="J33" s="45" t="s">
        <v>159</v>
      </c>
      <c r="K33" s="45" t="s">
        <v>172</v>
      </c>
      <c r="L33" s="54">
        <v>1</v>
      </c>
      <c r="M33" s="54">
        <v>1</v>
      </c>
      <c r="N33" s="54">
        <v>1</v>
      </c>
      <c r="O33" s="55">
        <v>1</v>
      </c>
      <c r="P33" s="55">
        <v>1</v>
      </c>
      <c r="Q33" s="45" t="s">
        <v>162</v>
      </c>
      <c r="R33" s="45" t="s">
        <v>173</v>
      </c>
      <c r="S33" s="45" t="s">
        <v>174</v>
      </c>
      <c r="T33" s="40" t="s">
        <v>165</v>
      </c>
      <c r="U33" s="46" t="s">
        <v>175</v>
      </c>
      <c r="V33" s="74">
        <v>1</v>
      </c>
      <c r="W33" s="86">
        <v>1</v>
      </c>
      <c r="X33" s="50">
        <f t="shared" ref="X33:X35" si="15">IF(W33/V33&gt;100%,100%,W33/V33)</f>
        <v>1</v>
      </c>
      <c r="Y33" s="24" t="s">
        <v>237</v>
      </c>
      <c r="Z33" s="33" t="s">
        <v>238</v>
      </c>
      <c r="AA33" s="48">
        <f t="shared" ref="AA33:AA38" si="16">M33</f>
        <v>1</v>
      </c>
      <c r="AB33" s="51">
        <v>1</v>
      </c>
      <c r="AC33" s="50">
        <f t="shared" si="12"/>
        <v>1</v>
      </c>
      <c r="AD33" s="24" t="s">
        <v>273</v>
      </c>
      <c r="AE33" s="24" t="s">
        <v>272</v>
      </c>
      <c r="AF33" s="48">
        <f>N33</f>
        <v>1</v>
      </c>
      <c r="AG33" s="51">
        <v>1</v>
      </c>
      <c r="AH33" s="50">
        <f t="shared" ref="AH33:AH35" si="17">IF(AG33/AF33&gt;100%,100%,AG33/AF33)</f>
        <v>1</v>
      </c>
      <c r="AI33" s="24" t="s">
        <v>273</v>
      </c>
      <c r="AJ33" s="24" t="s">
        <v>302</v>
      </c>
      <c r="AK33" s="48">
        <f t="shared" ref="AK33:AK38" si="18">O33</f>
        <v>1</v>
      </c>
      <c r="AL33" s="56"/>
      <c r="AM33" s="50">
        <f t="shared" si="13"/>
        <v>0</v>
      </c>
      <c r="AN33" s="24"/>
      <c r="AO33" s="24"/>
      <c r="AP33" s="62">
        <f t="shared" ref="AP33:AP38" si="19">P33</f>
        <v>1</v>
      </c>
      <c r="AQ33" s="92">
        <f>AVERAGE(AB33,AG33,AL33)</f>
        <v>1</v>
      </c>
      <c r="AR33" s="50">
        <f t="shared" si="14"/>
        <v>1</v>
      </c>
      <c r="AS33" s="24" t="s">
        <v>273</v>
      </c>
    </row>
    <row r="34" spans="1:45" s="52" customFormat="1" ht="150" x14ac:dyDescent="0.25">
      <c r="A34" s="33">
        <v>7</v>
      </c>
      <c r="B34" s="24" t="s">
        <v>151</v>
      </c>
      <c r="C34" s="24" t="s">
        <v>176</v>
      </c>
      <c r="D34" s="53" t="s">
        <v>177</v>
      </c>
      <c r="E34" s="45" t="s">
        <v>178</v>
      </c>
      <c r="F34" s="45" t="s">
        <v>155</v>
      </c>
      <c r="G34" s="45" t="s">
        <v>179</v>
      </c>
      <c r="H34" s="45" t="s">
        <v>180</v>
      </c>
      <c r="I34" s="45" t="s">
        <v>171</v>
      </c>
      <c r="J34" s="45" t="s">
        <v>159</v>
      </c>
      <c r="K34" s="45" t="s">
        <v>181</v>
      </c>
      <c r="L34" s="42" t="s">
        <v>161</v>
      </c>
      <c r="M34" s="43">
        <v>1</v>
      </c>
      <c r="N34" s="43">
        <v>1</v>
      </c>
      <c r="O34" s="44">
        <v>1</v>
      </c>
      <c r="P34" s="44">
        <v>1</v>
      </c>
      <c r="Q34" s="45" t="s">
        <v>162</v>
      </c>
      <c r="R34" s="45" t="s">
        <v>182</v>
      </c>
      <c r="S34" s="45" t="s">
        <v>183</v>
      </c>
      <c r="T34" s="40" t="s">
        <v>165</v>
      </c>
      <c r="U34" s="46" t="s">
        <v>184</v>
      </c>
      <c r="V34" s="74" t="s">
        <v>161</v>
      </c>
      <c r="W34" s="33" t="s">
        <v>161</v>
      </c>
      <c r="X34" s="50" t="s">
        <v>161</v>
      </c>
      <c r="Y34" s="24" t="s">
        <v>221</v>
      </c>
      <c r="Z34" s="33" t="s">
        <v>217</v>
      </c>
      <c r="AA34" s="48">
        <f t="shared" si="16"/>
        <v>1</v>
      </c>
      <c r="AB34" s="103">
        <v>1</v>
      </c>
      <c r="AC34" s="50">
        <f t="shared" si="12"/>
        <v>1</v>
      </c>
      <c r="AD34" s="25" t="s">
        <v>276</v>
      </c>
      <c r="AE34" s="24" t="s">
        <v>277</v>
      </c>
      <c r="AF34" s="48">
        <f t="shared" ref="AF34:AF35" si="20">N34</f>
        <v>1</v>
      </c>
      <c r="AG34" s="51">
        <v>1</v>
      </c>
      <c r="AH34" s="50">
        <f t="shared" si="17"/>
        <v>1</v>
      </c>
      <c r="AI34" s="24" t="s">
        <v>182</v>
      </c>
      <c r="AJ34" s="24" t="s">
        <v>303</v>
      </c>
      <c r="AK34" s="48">
        <f t="shared" si="18"/>
        <v>1</v>
      </c>
      <c r="AL34" s="24"/>
      <c r="AM34" s="50">
        <f t="shared" si="13"/>
        <v>0</v>
      </c>
      <c r="AN34" s="24"/>
      <c r="AO34" s="24"/>
      <c r="AP34" s="62">
        <f t="shared" si="19"/>
        <v>1</v>
      </c>
      <c r="AQ34" s="92">
        <f>AVERAGE(W34,AG34)</f>
        <v>1</v>
      </c>
      <c r="AR34" s="50">
        <f t="shared" si="14"/>
        <v>1</v>
      </c>
      <c r="AS34" s="24" t="s">
        <v>276</v>
      </c>
    </row>
    <row r="35" spans="1:45" s="52" customFormat="1" ht="105" x14ac:dyDescent="0.25">
      <c r="A35" s="33">
        <v>7</v>
      </c>
      <c r="B35" s="24" t="s">
        <v>151</v>
      </c>
      <c r="C35" s="24" t="s">
        <v>152</v>
      </c>
      <c r="D35" s="53" t="s">
        <v>185</v>
      </c>
      <c r="E35" s="45" t="s">
        <v>186</v>
      </c>
      <c r="F35" s="45" t="s">
        <v>155</v>
      </c>
      <c r="G35" s="45" t="s">
        <v>187</v>
      </c>
      <c r="H35" s="45" t="s">
        <v>188</v>
      </c>
      <c r="I35" s="45" t="s">
        <v>171</v>
      </c>
      <c r="J35" s="45" t="s">
        <v>83</v>
      </c>
      <c r="K35" s="45" t="s">
        <v>187</v>
      </c>
      <c r="L35" s="43">
        <v>1</v>
      </c>
      <c r="M35" s="42" t="s">
        <v>161</v>
      </c>
      <c r="N35" s="43">
        <v>1</v>
      </c>
      <c r="O35" s="44" t="s">
        <v>161</v>
      </c>
      <c r="P35" s="44">
        <v>1</v>
      </c>
      <c r="Q35" s="45" t="s">
        <v>63</v>
      </c>
      <c r="R35" s="45" t="s">
        <v>189</v>
      </c>
      <c r="S35" s="45" t="s">
        <v>189</v>
      </c>
      <c r="T35" s="40" t="s">
        <v>165</v>
      </c>
      <c r="U35" s="46" t="s">
        <v>175</v>
      </c>
      <c r="V35" s="74">
        <v>1</v>
      </c>
      <c r="W35" s="86">
        <v>1</v>
      </c>
      <c r="X35" s="50">
        <f t="shared" si="15"/>
        <v>1</v>
      </c>
      <c r="Y35" s="24" t="s">
        <v>239</v>
      </c>
      <c r="Z35" s="24" t="s">
        <v>240</v>
      </c>
      <c r="AA35" s="48" t="str">
        <f t="shared" si="16"/>
        <v>No programada</v>
      </c>
      <c r="AB35" s="51" t="s">
        <v>161</v>
      </c>
      <c r="AC35" s="50" t="s">
        <v>161</v>
      </c>
      <c r="AD35" s="24" t="s">
        <v>161</v>
      </c>
      <c r="AE35" s="24" t="s">
        <v>161</v>
      </c>
      <c r="AF35" s="48">
        <f t="shared" si="20"/>
        <v>1</v>
      </c>
      <c r="AG35" s="51">
        <v>1</v>
      </c>
      <c r="AH35" s="50">
        <f t="shared" si="17"/>
        <v>1</v>
      </c>
      <c r="AI35" s="24" t="s">
        <v>304</v>
      </c>
      <c r="AJ35" s="24" t="s">
        <v>305</v>
      </c>
      <c r="AK35" s="48" t="str">
        <f t="shared" si="18"/>
        <v>No programada</v>
      </c>
      <c r="AL35" s="28" t="s">
        <v>161</v>
      </c>
      <c r="AM35" s="28" t="s">
        <v>161</v>
      </c>
      <c r="AN35" s="28" t="s">
        <v>161</v>
      </c>
      <c r="AO35" s="28" t="s">
        <v>161</v>
      </c>
      <c r="AP35" s="62">
        <f t="shared" si="19"/>
        <v>1</v>
      </c>
      <c r="AQ35" s="92">
        <f>AVERAGE(W35,AB35,AG35,AL35)</f>
        <v>1</v>
      </c>
      <c r="AR35" s="50">
        <f t="shared" si="14"/>
        <v>1</v>
      </c>
      <c r="AS35" s="24" t="s">
        <v>308</v>
      </c>
    </row>
    <row r="36" spans="1:45" s="52" customFormat="1" ht="105" x14ac:dyDescent="0.25">
      <c r="A36" s="33">
        <v>7</v>
      </c>
      <c r="B36" s="24" t="s">
        <v>151</v>
      </c>
      <c r="C36" s="24" t="s">
        <v>152</v>
      </c>
      <c r="D36" s="53" t="s">
        <v>190</v>
      </c>
      <c r="E36" s="24" t="s">
        <v>191</v>
      </c>
      <c r="F36" s="24" t="s">
        <v>155</v>
      </c>
      <c r="G36" s="24" t="s">
        <v>192</v>
      </c>
      <c r="H36" s="24" t="s">
        <v>193</v>
      </c>
      <c r="I36" s="24" t="s">
        <v>194</v>
      </c>
      <c r="J36" s="25" t="s">
        <v>104</v>
      </c>
      <c r="K36" s="24" t="s">
        <v>192</v>
      </c>
      <c r="L36" s="57">
        <v>0</v>
      </c>
      <c r="M36" s="57">
        <v>1</v>
      </c>
      <c r="N36" s="57">
        <v>0</v>
      </c>
      <c r="O36" s="57">
        <v>1</v>
      </c>
      <c r="P36" s="57">
        <v>2</v>
      </c>
      <c r="Q36" s="24" t="s">
        <v>63</v>
      </c>
      <c r="R36" s="58" t="s">
        <v>189</v>
      </c>
      <c r="S36" s="58" t="s">
        <v>189</v>
      </c>
      <c r="T36" s="24" t="s">
        <v>195</v>
      </c>
      <c r="U36" s="59" t="s">
        <v>161</v>
      </c>
      <c r="V36" s="85" t="s">
        <v>161</v>
      </c>
      <c r="W36" s="85" t="s">
        <v>161</v>
      </c>
      <c r="X36" s="50" t="s">
        <v>161</v>
      </c>
      <c r="Y36" s="24" t="s">
        <v>221</v>
      </c>
      <c r="Z36" s="85" t="s">
        <v>217</v>
      </c>
      <c r="AA36" s="60">
        <f t="shared" si="16"/>
        <v>1</v>
      </c>
      <c r="AB36" s="60">
        <v>1</v>
      </c>
      <c r="AC36" s="50">
        <f t="shared" si="12"/>
        <v>1</v>
      </c>
      <c r="AD36" s="24" t="s">
        <v>249</v>
      </c>
      <c r="AE36" s="59" t="s">
        <v>248</v>
      </c>
      <c r="AF36" s="59" t="s">
        <v>161</v>
      </c>
      <c r="AG36" s="59" t="s">
        <v>161</v>
      </c>
      <c r="AH36" s="59" t="s">
        <v>161</v>
      </c>
      <c r="AI36" s="59" t="s">
        <v>161</v>
      </c>
      <c r="AJ36" s="60">
        <f t="shared" ref="AJ36" si="21">O36</f>
        <v>1</v>
      </c>
      <c r="AK36" s="48">
        <f t="shared" si="18"/>
        <v>1</v>
      </c>
      <c r="AL36" s="61"/>
      <c r="AM36" s="50">
        <f t="shared" si="13"/>
        <v>0</v>
      </c>
      <c r="AN36" s="24"/>
      <c r="AO36" s="59"/>
      <c r="AP36" s="93">
        <f t="shared" si="19"/>
        <v>2</v>
      </c>
      <c r="AQ36" s="93">
        <f>SUM(AB36,AL36)</f>
        <v>1</v>
      </c>
      <c r="AR36" s="50">
        <f t="shared" si="14"/>
        <v>0.5</v>
      </c>
      <c r="AS36" s="24" t="s">
        <v>249</v>
      </c>
    </row>
    <row r="37" spans="1:45" s="52" customFormat="1" ht="120" x14ac:dyDescent="0.25">
      <c r="A37" s="33">
        <v>5</v>
      </c>
      <c r="B37" s="24" t="s">
        <v>196</v>
      </c>
      <c r="C37" s="24" t="s">
        <v>197</v>
      </c>
      <c r="D37" s="53" t="s">
        <v>198</v>
      </c>
      <c r="E37" s="45" t="s">
        <v>199</v>
      </c>
      <c r="F37" s="45" t="s">
        <v>155</v>
      </c>
      <c r="G37" s="45" t="s">
        <v>200</v>
      </c>
      <c r="H37" s="45" t="s">
        <v>201</v>
      </c>
      <c r="I37" s="45" t="s">
        <v>202</v>
      </c>
      <c r="J37" s="45" t="s">
        <v>104</v>
      </c>
      <c r="K37" s="45" t="s">
        <v>203</v>
      </c>
      <c r="L37" s="43">
        <v>1</v>
      </c>
      <c r="M37" s="43">
        <v>0</v>
      </c>
      <c r="N37" s="43">
        <v>0</v>
      </c>
      <c r="O37" s="44">
        <v>0</v>
      </c>
      <c r="P37" s="44">
        <v>1</v>
      </c>
      <c r="Q37" s="45" t="s">
        <v>63</v>
      </c>
      <c r="R37" s="45" t="s">
        <v>204</v>
      </c>
      <c r="S37" s="45" t="s">
        <v>205</v>
      </c>
      <c r="T37" s="40" t="s">
        <v>206</v>
      </c>
      <c r="U37" s="46" t="s">
        <v>207</v>
      </c>
      <c r="V37" s="62">
        <v>1</v>
      </c>
      <c r="W37" s="50">
        <v>0.94369999999999998</v>
      </c>
      <c r="X37" s="50">
        <f>IF(W37/V37&gt;100%,100%,W37/V37)</f>
        <v>0.94369999999999998</v>
      </c>
      <c r="Y37" s="24" t="s">
        <v>241</v>
      </c>
      <c r="Z37" s="95" t="s">
        <v>243</v>
      </c>
      <c r="AA37" s="28" t="s">
        <v>161</v>
      </c>
      <c r="AB37" s="28" t="s">
        <v>161</v>
      </c>
      <c r="AC37" s="28" t="s">
        <v>161</v>
      </c>
      <c r="AD37" s="28" t="s">
        <v>161</v>
      </c>
      <c r="AE37" s="28" t="s">
        <v>161</v>
      </c>
      <c r="AF37" s="28" t="s">
        <v>161</v>
      </c>
      <c r="AG37" s="28" t="s">
        <v>161</v>
      </c>
      <c r="AH37" s="28" t="s">
        <v>161</v>
      </c>
      <c r="AI37" s="28" t="s">
        <v>161</v>
      </c>
      <c r="AJ37" s="28" t="s">
        <v>161</v>
      </c>
      <c r="AK37" s="28" t="s">
        <v>161</v>
      </c>
      <c r="AL37" s="28" t="s">
        <v>161</v>
      </c>
      <c r="AM37" s="28" t="s">
        <v>161</v>
      </c>
      <c r="AN37" s="28" t="s">
        <v>161</v>
      </c>
      <c r="AO37" s="28" t="s">
        <v>161</v>
      </c>
      <c r="AP37" s="62">
        <f t="shared" si="19"/>
        <v>1</v>
      </c>
      <c r="AQ37" s="94">
        <v>0.94369999999999998</v>
      </c>
      <c r="AR37" s="50">
        <f t="shared" si="14"/>
        <v>0.94369999999999998</v>
      </c>
      <c r="AS37" s="24" t="s">
        <v>309</v>
      </c>
    </row>
    <row r="38" spans="1:45" s="52" customFormat="1" ht="150" x14ac:dyDescent="0.25">
      <c r="A38" s="33">
        <v>5</v>
      </c>
      <c r="B38" s="24" t="s">
        <v>196</v>
      </c>
      <c r="C38" s="24" t="s">
        <v>197</v>
      </c>
      <c r="D38" s="53" t="s">
        <v>208</v>
      </c>
      <c r="E38" s="45" t="s">
        <v>209</v>
      </c>
      <c r="F38" s="45" t="s">
        <v>155</v>
      </c>
      <c r="G38" s="45" t="s">
        <v>210</v>
      </c>
      <c r="H38" s="45" t="s">
        <v>211</v>
      </c>
      <c r="I38" s="45" t="s">
        <v>194</v>
      </c>
      <c r="J38" s="45" t="s">
        <v>83</v>
      </c>
      <c r="K38" s="45" t="s">
        <v>212</v>
      </c>
      <c r="L38" s="43">
        <v>1</v>
      </c>
      <c r="M38" s="43">
        <v>1</v>
      </c>
      <c r="N38" s="43">
        <v>1</v>
      </c>
      <c r="O38" s="43">
        <v>1</v>
      </c>
      <c r="P38" s="43">
        <v>1</v>
      </c>
      <c r="Q38" s="45" t="s">
        <v>213</v>
      </c>
      <c r="R38" s="45" t="s">
        <v>214</v>
      </c>
      <c r="S38" s="45" t="s">
        <v>205</v>
      </c>
      <c r="T38" s="40" t="s">
        <v>206</v>
      </c>
      <c r="U38" s="46" t="s">
        <v>207</v>
      </c>
      <c r="V38" s="62">
        <v>1</v>
      </c>
      <c r="W38" s="98">
        <f>179/250</f>
        <v>0.71599999999999997</v>
      </c>
      <c r="X38" s="50">
        <f>IF(W37/V38&gt;100%,100%,W37/V38)</f>
        <v>0.94369999999999998</v>
      </c>
      <c r="Y38" s="24" t="s">
        <v>242</v>
      </c>
      <c r="Z38" s="95" t="s">
        <v>243</v>
      </c>
      <c r="AA38" s="48">
        <f t="shared" si="16"/>
        <v>1</v>
      </c>
      <c r="AB38" s="50">
        <v>0.85509999999999997</v>
      </c>
      <c r="AC38" s="50">
        <f t="shared" si="12"/>
        <v>0.85509999999999997</v>
      </c>
      <c r="AD38" s="48" t="s">
        <v>274</v>
      </c>
      <c r="AE38" s="48" t="s">
        <v>275</v>
      </c>
      <c r="AF38" s="48">
        <f t="shared" ref="AF38" si="22">N38</f>
        <v>1</v>
      </c>
      <c r="AG38" s="49">
        <f>197/278</f>
        <v>0.70863309352517989</v>
      </c>
      <c r="AH38" s="50">
        <f t="shared" ref="AH38" si="23">IF(AG38/AF38&gt;100%,100%,AG38/AF38)</f>
        <v>0.70863309352517989</v>
      </c>
      <c r="AI38" s="48" t="s">
        <v>306</v>
      </c>
      <c r="AJ38" s="48" t="s">
        <v>307</v>
      </c>
      <c r="AK38" s="48">
        <f t="shared" si="18"/>
        <v>1</v>
      </c>
      <c r="AL38" s="48"/>
      <c r="AM38" s="50">
        <f t="shared" si="13"/>
        <v>0</v>
      </c>
      <c r="AN38" s="48"/>
      <c r="AO38" s="48"/>
      <c r="AP38" s="62">
        <f t="shared" si="19"/>
        <v>1</v>
      </c>
      <c r="AQ38" s="92">
        <f>AVERAGE(W38,AB38,AG38,AL38)</f>
        <v>0.75991103117505998</v>
      </c>
      <c r="AR38" s="50">
        <f t="shared" si="14"/>
        <v>0.75991103117505998</v>
      </c>
      <c r="AS38" s="24" t="s">
        <v>274</v>
      </c>
    </row>
    <row r="39" spans="1:45" s="5" customFormat="1" ht="15.75" x14ac:dyDescent="0.25">
      <c r="A39" s="10"/>
      <c r="B39" s="10"/>
      <c r="C39" s="10"/>
      <c r="D39" s="10"/>
      <c r="E39" s="11" t="s">
        <v>215</v>
      </c>
      <c r="F39" s="11"/>
      <c r="G39" s="11"/>
      <c r="H39" s="11"/>
      <c r="I39" s="11"/>
      <c r="J39" s="11"/>
      <c r="K39" s="11"/>
      <c r="L39" s="12"/>
      <c r="M39" s="12"/>
      <c r="N39" s="12"/>
      <c r="O39" s="12"/>
      <c r="P39" s="12"/>
      <c r="Q39" s="11"/>
      <c r="R39" s="10"/>
      <c r="S39" s="10"/>
      <c r="T39" s="10"/>
      <c r="U39" s="10"/>
      <c r="V39" s="87"/>
      <c r="W39" s="87"/>
      <c r="X39" s="84">
        <f>AVERAGE(X32:X38)*20%</f>
        <v>0.19436999999999999</v>
      </c>
      <c r="Y39" s="10"/>
      <c r="Z39" s="10"/>
      <c r="AA39" s="12"/>
      <c r="AB39" s="12"/>
      <c r="AC39" s="101">
        <f>AVERAGE(AC32:AC38)*20%</f>
        <v>0.19320400000000001</v>
      </c>
      <c r="AD39" s="10"/>
      <c r="AE39" s="10"/>
      <c r="AF39" s="12"/>
      <c r="AG39" s="12"/>
      <c r="AH39" s="105">
        <f>AVERAGE(AH32:AH38)*20%</f>
        <v>0.18543165467625899</v>
      </c>
      <c r="AI39" s="10"/>
      <c r="AJ39" s="10"/>
      <c r="AK39" s="12"/>
      <c r="AL39" s="12"/>
      <c r="AM39" s="14" t="e">
        <f>AVERAGE(#REF!)*20%</f>
        <v>#REF!</v>
      </c>
      <c r="AN39" s="10"/>
      <c r="AO39" s="10"/>
      <c r="AP39" s="87"/>
      <c r="AQ39" s="87"/>
      <c r="AR39" s="84">
        <f>AVERAGE(AR32:AR38)*20%</f>
        <v>0.17653174374785885</v>
      </c>
      <c r="AS39" s="10"/>
    </row>
    <row r="40" spans="1:45" s="9" customFormat="1" ht="18.75" x14ac:dyDescent="0.3">
      <c r="A40" s="6"/>
      <c r="B40" s="6"/>
      <c r="C40" s="6"/>
      <c r="D40" s="6"/>
      <c r="E40" s="7" t="s">
        <v>216</v>
      </c>
      <c r="F40" s="6"/>
      <c r="G40" s="6"/>
      <c r="H40" s="6"/>
      <c r="I40" s="6"/>
      <c r="J40" s="6"/>
      <c r="K40" s="6"/>
      <c r="L40" s="8"/>
      <c r="M40" s="8"/>
      <c r="N40" s="8"/>
      <c r="O40" s="8"/>
      <c r="P40" s="8"/>
      <c r="Q40" s="6"/>
      <c r="R40" s="6"/>
      <c r="S40" s="6"/>
      <c r="T40" s="6"/>
      <c r="U40" s="6"/>
      <c r="V40" s="88"/>
      <c r="W40" s="88"/>
      <c r="X40" s="89">
        <f>X31+X39</f>
        <v>0.81822878542510113</v>
      </c>
      <c r="Y40" s="6"/>
      <c r="Z40" s="6"/>
      <c r="AA40" s="8"/>
      <c r="AB40" s="8"/>
      <c r="AC40" s="102">
        <f>AC31+AC39</f>
        <v>0.74289205425143456</v>
      </c>
      <c r="AD40" s="6"/>
      <c r="AE40" s="6"/>
      <c r="AF40" s="8"/>
      <c r="AG40" s="8"/>
      <c r="AH40" s="102">
        <f>AH31+AH39</f>
        <v>0.88577643057883204</v>
      </c>
      <c r="AI40" s="6"/>
      <c r="AJ40" s="6"/>
      <c r="AK40" s="8"/>
      <c r="AL40" s="8"/>
      <c r="AM40" s="16" t="e">
        <f>AM31+AM39</f>
        <v>#REF!</v>
      </c>
      <c r="AN40" s="6"/>
      <c r="AO40" s="6"/>
      <c r="AP40" s="88"/>
      <c r="AQ40" s="88"/>
      <c r="AR40" s="89">
        <f>AR31+AR39</f>
        <v>0.64034366953718491</v>
      </c>
      <c r="AS40" s="6"/>
    </row>
  </sheetData>
  <mergeCells count="19">
    <mergeCell ref="R11:U12"/>
    <mergeCell ref="F4:K4"/>
    <mergeCell ref="H5:K5"/>
    <mergeCell ref="H6:K6"/>
    <mergeCell ref="H7:K7"/>
    <mergeCell ref="H8:K8"/>
    <mergeCell ref="A11:B12"/>
    <mergeCell ref="C11:C13"/>
    <mergeCell ref="A1:K1"/>
    <mergeCell ref="L1:P1"/>
    <mergeCell ref="D11:F12"/>
    <mergeCell ref="G11:Q12"/>
    <mergeCell ref="A2:K2"/>
    <mergeCell ref="H9:K9"/>
    <mergeCell ref="V11:Z12"/>
    <mergeCell ref="AA11:AE12"/>
    <mergeCell ref="AF11:AJ12"/>
    <mergeCell ref="AK11:AO12"/>
    <mergeCell ref="AP11:AS12"/>
  </mergeCells>
  <phoneticPr fontId="14" type="noConversion"/>
  <dataValidations count="1">
    <dataValidation allowBlank="1" showInputMessage="1" showErrorMessage="1" error="Escriba un texto " promptTitle="Cualquier contenido" sqref="F13 F3:F10"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F11:F12 F1 F14:F31 F39:F1048576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80</v>
      </c>
    </row>
    <row r="3" spans="1:1" x14ac:dyDescent="0.25">
      <c r="A3" t="s">
        <v>47</v>
      </c>
    </row>
    <row r="4" spans="1:1" x14ac:dyDescent="0.25">
      <c r="A4" t="s">
        <v>155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purl.org/dc/dcmitype/"/>
    <ds:schemaRef ds:uri="http://schemas.microsoft.com/office/2006/documentManagement/types"/>
    <ds:schemaRef ds:uri="4d1d2e24-7be0-47eb-a1db-99cc6d75caff"/>
    <ds:schemaRef ds:uri="http://purl.org/dc/elements/1.1/"/>
    <ds:schemaRef ds:uri="http://schemas.microsoft.com/office/infopath/2007/PartnerControls"/>
    <ds:schemaRef ds:uri="http://schemas.openxmlformats.org/package/2006/metadata/core-properties"/>
    <ds:schemaRef ds:uri="http://purl.org/dc/terms/"/>
    <ds:schemaRef ds:uri="d6eaa91c-3afb-4015-aba1-5ff992c1a5c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2024-11-05T13:34:33Z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