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9 FONTIBON/"/>
    </mc:Choice>
  </mc:AlternateContent>
  <xr:revisionPtr revIDLastSave="203" documentId="13_ncr:1_{6C927C97-79F1-42FB-822F-1780BE5B0702}" xr6:coauthVersionLast="47" xr6:coauthVersionMax="47" xr10:uidLastSave="{AB34002B-28BB-4741-BD44-6BDB8B377B27}"/>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Hoja1!$A$13:$AS$40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5" i="1" l="1"/>
  <c r="AH40" i="1"/>
  <c r="AQ25" i="1"/>
  <c r="AQ21" i="1"/>
  <c r="AQ20" i="1"/>
  <c r="AQ19" i="1"/>
  <c r="AH18" i="1"/>
  <c r="AQ36" i="1" l="1"/>
  <c r="AQ34" i="1"/>
  <c r="AQ33" i="1"/>
  <c r="AQ32" i="1"/>
  <c r="AQ30" i="1"/>
  <c r="AQ27" i="1"/>
  <c r="AQ28" i="1"/>
  <c r="AQ29" i="1"/>
  <c r="AQ24" i="1"/>
  <c r="AQ26" i="1"/>
  <c r="AQ23" i="1"/>
  <c r="W38" i="1" l="1"/>
  <c r="AQ38" i="1" s="1"/>
  <c r="V15" i="1" l="1"/>
  <c r="AP38" i="1" l="1"/>
  <c r="AR38" i="1" s="1"/>
  <c r="AK38" i="1"/>
  <c r="AM38" i="1" s="1"/>
  <c r="AF38" i="1"/>
  <c r="AH38" i="1" s="1"/>
  <c r="AA38" i="1"/>
  <c r="AC38" i="1" s="1"/>
  <c r="X38" i="1"/>
  <c r="AP37" i="1"/>
  <c r="AR37" i="1" s="1"/>
  <c r="X37" i="1"/>
  <c r="AP36" i="1"/>
  <c r="AR36" i="1" s="1"/>
  <c r="AK36" i="1"/>
  <c r="AM36" i="1" s="1"/>
  <c r="AA36" i="1"/>
  <c r="AC36" i="1" s="1"/>
  <c r="AP35" i="1"/>
  <c r="AR35" i="1" s="1"/>
  <c r="AK35" i="1"/>
  <c r="AF35" i="1"/>
  <c r="AH35" i="1" s="1"/>
  <c r="AA35" i="1"/>
  <c r="X35" i="1"/>
  <c r="AP34" i="1"/>
  <c r="AR34" i="1" s="1"/>
  <c r="AK34" i="1"/>
  <c r="AM34" i="1" s="1"/>
  <c r="AF34" i="1"/>
  <c r="AH34" i="1" s="1"/>
  <c r="AA34" i="1"/>
  <c r="AC34" i="1" s="1"/>
  <c r="AP33" i="1"/>
  <c r="AR33" i="1" s="1"/>
  <c r="AK33" i="1"/>
  <c r="AM33" i="1" s="1"/>
  <c r="AF33" i="1"/>
  <c r="AH33" i="1" s="1"/>
  <c r="AA33" i="1"/>
  <c r="AC33" i="1" s="1"/>
  <c r="X33" i="1"/>
  <c r="AP32" i="1"/>
  <c r="AR32" i="1" s="1"/>
  <c r="AK32" i="1"/>
  <c r="AM32" i="1" s="1"/>
  <c r="AA32" i="1"/>
  <c r="AC32" i="1" s="1"/>
  <c r="P30" i="1"/>
  <c r="P29" i="1"/>
  <c r="AR39" i="1" l="1"/>
  <c r="AH39" i="1"/>
  <c r="X39" i="1"/>
  <c r="AC39" i="1"/>
  <c r="AM39" i="1"/>
  <c r="P28" i="1"/>
  <c r="P27" i="1"/>
  <c r="P26" i="1"/>
  <c r="P25" i="1"/>
  <c r="P24" i="1"/>
  <c r="P23" i="1"/>
  <c r="AP14" i="1" l="1"/>
  <c r="AR14" i="1" s="1"/>
  <c r="AK14" i="1"/>
  <c r="AM14" i="1" s="1"/>
  <c r="AP30" i="1"/>
  <c r="AR30" i="1" s="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X25" i="1" s="1"/>
  <c r="V24" i="1"/>
  <c r="X24" i="1" s="1"/>
  <c r="V23" i="1"/>
  <c r="X23" i="1" s="1"/>
  <c r="V21" i="1"/>
  <c r="V20" i="1"/>
  <c r="X20" i="1" s="1"/>
  <c r="V19" i="1"/>
  <c r="V18" i="1"/>
  <c r="X18" i="1" s="1"/>
  <c r="V17" i="1"/>
  <c r="X17" i="1" s="1"/>
  <c r="V16" i="1"/>
  <c r="X16" i="1" s="1"/>
  <c r="X15" i="1"/>
  <c r="AC31" i="1" l="1"/>
  <c r="AC40" i="1" s="1"/>
  <c r="X31" i="1"/>
  <c r="X40" i="1" s="1"/>
  <c r="AM31" i="1"/>
  <c r="AM40" i="1" s="1"/>
  <c r="AR31" i="1"/>
  <c r="AR40" i="1" s="1"/>
  <c r="AH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559E0C75-5121-4B99-8D77-3875C5A72AEA}">
      <text>
        <r>
          <rPr>
            <b/>
            <sz val="9"/>
            <color indexed="81"/>
            <rFont val="Tahoma"/>
            <family val="2"/>
          </rPr>
          <t>Promedio obtenido en las metas transversales para el periodo x 20%</t>
        </r>
      </text>
    </comment>
    <comment ref="E40" authorId="0" shapeId="0" xr:uid="{392EA1E8-EFC6-4212-B843-2F7A3D600678}">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<sst xmlns="http://schemas.openxmlformats.org/spreadsheetml/2006/main" count="661" uniqueCount="320">
  <si>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</si>
  <si>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</si>
  <si>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</si>
  <si>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</si>
  <si>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</si>
  <si>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</si>
  <si>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</si>
  <si>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14564</t>
    </r>
    <r>
      <rPr>
        <sz val="11"/>
        <color theme="1"/>
        <rFont val="Calibri Light"/>
        <family val="2"/>
        <scheme val="major"/>
      </rPr>
      <t xml:space="preserve"> </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</si>
  <si>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</si>
  <si>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</si>
  <si>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</si>
  <si>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</si>
  <si>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</si>
  <si>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</si>
  <si>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</si>
  <si>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</si>
  <si>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</si>
  <si>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</si>
  <si>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</si>
  <si>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</si>
  <si>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</si>
  <si>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</si>
  <si>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</si>
  <si>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</si>
  <si>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</si>
  <si>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</si>
  <si>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</si>
  <si>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</si>
  <si>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</si>
  <si>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</si>
  <si>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</si>
  <si>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</si>
  <si>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</si>
  <si>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</si>
  <si>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</si>
  <si>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</si>
  <si>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</si>
  <si>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</si>
  <si>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</si>
  <si>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</si>
  <si>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</si>
  <si>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</si>
  <si>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</si>
  <si>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</si>
  <si>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</si>
  <si>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</si>
  <si>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</si>
  <si>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</si>
  <si>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</si>
  <si>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</si>
  <si>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</si>
  <si>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</si>
  <si>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</si>
  <si>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</si>
  <si>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</si>
  <si>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</si>
  <si>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</si>
  <si>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</si>
  <si>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</si>
  <si>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</si>
  <si>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</si>
  <si>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</si>
  <si>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</si>
  <si>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</si>
  <si>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</si>
  <si>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</si>
  <si>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</si>
  <si>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</si>
  <si>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</si>
  <si>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</si>
  <si>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</si>
  <si>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</si>
  <si>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</si>
  <si>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</si>
  <si>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</si>
  <si>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</si>
  <si>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</si>
  <si>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</si>
  <si>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</si>
  <si>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</si>
  <si>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</si>
  <si>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</si>
  <si>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</si>
  <si>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</si>
  <si>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</si>
  <si>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</si>
  <si>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</si>
  <si>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</si>
  <si>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</si>
  <si>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</si>
  <si>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</si>
  <si>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</si>
  <si>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r>
      <t xml:space="preserve">Registrar y actualizar al </t>
    </r>
    <r>
      <rPr>
        <sz val="11"/>
        <rFont val="Calibri Light"/>
        <family val="2"/>
        <scheme val="major"/>
      </rPr>
      <t>90</t>
    </r>
    <r>
      <rPr>
        <sz val="11"/>
        <color theme="1"/>
        <rFont val="Calibri Light"/>
        <family val="2"/>
        <scheme val="major"/>
      </rPr>
      <t>% la información en el Módulo de proyectos de SIPSE LOCAL de proyectos de inversión de la vigencia 2024</t>
    </r>
  </si>
  <si>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</si>
  <si>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</si>
  <si>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</si>
  <si>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</si>
  <si>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</si>
  <si>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</si>
  <si>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</si>
  <si>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</si>
  <si>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11.088</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</si>
  <si>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</si>
  <si>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</si>
  <si>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</si>
  <si>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</si>
  <si>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</si>
  <si>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</si>
  <si>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</si>
  <si>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</si>
  <si>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</si>
  <si>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3.696</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</si>
  <si>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</si>
  <si>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</si>
  <si>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</si>
  <si>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</si>
  <si>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</si>
  <si>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120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</si>
  <si>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</si>
  <si>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</si>
  <si>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</si>
  <si>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</si>
  <si>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</si>
  <si>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</si>
  <si>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192</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</si>
  <si>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</si>
  <si>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</si>
  <si>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</si>
  <si>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</si>
  <si>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81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</si>
  <si>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</si>
  <si>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</si>
  <si>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</si>
  <si>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</si>
  <si>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</si>
  <si>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</si>
  <si>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165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</si>
  <si>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</si>
  <si>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</si>
  <si>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</si>
  <si>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</si>
  <si>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r>
      <t xml:space="preserve">Realizar </t>
    </r>
    <r>
      <rPr>
        <sz val="11"/>
        <rFont val="Calibri Light"/>
        <family val="2"/>
        <scheme val="major"/>
      </rPr>
      <t>10</t>
    </r>
    <r>
      <rPr>
        <sz val="11"/>
        <color theme="1"/>
        <rFont val="Calibri Light"/>
        <family val="2"/>
        <scheme val="major"/>
      </rPr>
      <t xml:space="preserve"> operativos de inspección, vigilancia y control para dar cumplimiento a los fallos de río Bogotá</t>
    </r>
  </si>
  <si>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</si>
  <si>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</si>
  <si>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</si>
  <si>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</si>
  <si>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39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</si>
  <si>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</si>
  <si>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</si>
  <si>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</si>
  <si>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</si>
  <si>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</si>
  <si>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</si>
  <si>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</si>
  <si>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</si>
  <si>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</si>
  <si>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</si>
  <si>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</si>
  <si>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</si>
  <si>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</si>
  <si>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</si>
  <si>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</si>
  <si>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</si>
  <si>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</si>
  <si>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</si>
  <si>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</si>
  <si>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</si>
  <si>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</si>
  <si>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</si>
  <si>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</si>
  <si>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</si>
  <si>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</si>
  <si>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</si>
  <si>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</si>
  <si>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</si>
  <si>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</si>
  <si>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</si>
  <si>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</si>
  <si>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</si>
  <si>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</si>
  <si>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</si>
  <si>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</si>
  <si>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</si>
  <si>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</si>
  <si>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</si>
  <si>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</si>
  <si>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</si>
  <si>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</si>
  <si>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</si>
  <si>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</si>
  <si>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</si>
  <si>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</si>
  <si>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</si>
  <si>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</si>
  <si>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</si>
  <si>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</si>
  <si>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</si>
  <si>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</si>
  <si>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</si>
  <si>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</si>
  <si>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</si>
  <si>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</si>
  <si>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</si>
  <si>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</si>
  <si>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</si>
  <si>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</si>
  <si>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</si>
  <si>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</si>
  <si>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</si>
  <si>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</si>
  <si>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</si>
  <si>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</si>
  <si>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</si>
  <si>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</si>
  <si>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</si>
  <si>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</si>
  <si>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</si>
  <si>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Se realizaron 6 operativos de la siguiente manera:
Enero 2 Operativos
Febrero 3 Operativos
Marzo 1 Operativo
mediante los cuales se logró hacer control de emisiones en la localidad y ocupaciones indebidas en los humedales.</t>
  </si>
  <si>
    <t>Se realizaron 2 operativos de la siguiente manera: 
Enero 1 Operativo
Febrero 1 Operativo
Con estas acciones se pudo evitar la presencia de semovientes e identificar algunos individuos arbóreos que requieren mantenimiento, dando cumplimiento a los fallos del río Bogotá.</t>
  </si>
  <si>
    <t>Se realizaron 11 operativos de la siguiente manera:
Enero 3 Operativos
Febrero 8 Operativos
De esta manera se logró intensificar las acciones de control en la localidad.</t>
  </si>
  <si>
    <t>Se adjunta memorando con reporte de la Dirección para la Gestión Policiva.
I trimestre IVC Localidades - Meta 10</t>
  </si>
  <si>
    <t>Se adjunta memorando con reporte de la Dirección para la Gestión Policiva.
I trimestre IVC Localidades - Meta 11</t>
  </si>
  <si>
    <t>Se adjunta memorando con reporte de la Dirección para la Gestión Policiva.
I trimestre IVC Localidades - Meta 12</t>
  </si>
  <si>
    <t>Se adjunta memorando con reporte de la Dirección para la Gestión Policiva.
I trimestre IVC Localidades - Meta 13</t>
  </si>
  <si>
    <t>La Alcaldía Local logró el giro de $5.498.342.315 con corte al 31 de marzo, que corresponde al 22,42%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</si>
  <si>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adjunta Ejecución presupuestal - Meta 2 - Reporte de metas Alcaldías Locales</t>
  </si>
  <si>
    <t>Se adjunta Ejecución presupuestal - Meta 3 - Reporte de metas Alcaldías Locales</t>
  </si>
  <si>
    <t>Se adjunta Ejecución presupuestal - Meta 4  - Reporte de metas Alcaldías Locales</t>
  </si>
  <si>
    <t>Se adjunta Ejecución presupuestal - Meta 5 - Reporte de metas Alcaldías Locales</t>
  </si>
  <si>
    <t>Se adjunta Reporte de metas Alcaldías Locales</t>
  </si>
  <si>
    <t>No programada para el periodo</t>
  </si>
  <si>
    <t>Se realizaron giros por un total de  $3.588.479.293, teniendo en cuenta que las obligaciones por pagar de la vigencia 2022 y anteriores alcanzan el monto de $17.096.628.083, el valor girado representó el 20,99%. Desde la Alcaldía Local se vienen adelantando mesas de trabajo con el acompañamiento de nivel central, con el propósito de realizar los giros que permitan dar cumplimiento a la meta establecida por trimestre.</t>
  </si>
  <si>
    <t>Se comprometieron recursos por un valor de $2.872.298.000, alcanzando una ejecución del 5,18% de la meta del trimestre. Con la formulación de los  pincipales proyectos de inversión se espera alcanzar el 100% de la meta establecida para el próximo trimestre.</t>
  </si>
  <si>
    <t>Los giros acumulados en el primer trimestre sólo representaron el 1,04% de la meta establecida, quedando en $ 577.200.000. Las dinámicas propias del fondo de desarrollo local en inicio de año no permitieron un avance significativo en esta meta, pese a esto, la administración local concentrará sus esfuerzos para alcanzar la meta del próximo trimestre y de la vigencia.</t>
  </si>
  <si>
    <t>Se realizó el registro de 64 contratos de 84 registrados en secop. Se espera redoblar esfuerzos en los próximos trimestres para alcanzar la meta establecida.</t>
  </si>
  <si>
    <t>Desde las 4 inspecciones con las que cuenta la localidad, se realizaron 3.705 impulsos procesales sobre los expedientes asignados, logrando agilizar el trámite de los mismos.</t>
  </si>
  <si>
    <t>Se logró fallar en primera instancia un total de 675 expedientes, con el ánimo de definir la situación jurídica en cada caso. Se establecerá un plan de trabajo que permita el cumplimiento de la meta para los próximos trimestres, teniendo en cuenta que durante el primer trimestre sólo se contó con 2 de los  4 inspectores en la localidad.</t>
  </si>
  <si>
    <t>Se logró terminar 14 actuaciones administrativas activas. El área de Gestión Policiva de la Alcaldía Local, tiene en marcha un plan de depuración de las actuaciones administrativas con el objetivo de dar cumplimiento a las metas establecidas.</t>
  </si>
  <si>
    <t>El área de Gestión Policiva de la Alcaldía Local, dando cumplimiento al plan de depuración de las actuaciones administrativas, pudo superar la meta establecida en el trimestre y logró terminar 4 actuaciones administrativas en primera instancia adicionales.</t>
  </si>
  <si>
    <t>Se realizaron 29 operativos de la siguiente manera:
Enero 10 Operativos
Febrero 15 Operativos
Marzo 4 Operativos
Garantizando la verificación del correcto funcionamiento de los establecimientos en la localidad y aplicando en algunos casos medidas preventivas.</t>
  </si>
  <si>
    <t>La alcaldía local cuenta con 3 de 15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</si>
  <si>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</si>
  <si>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</si>
  <si>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</si>
  <si>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</si>
  <si>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</si>
  <si>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99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</si>
  <si>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</si>
  <si>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FONTIBÓN</t>
    </r>
  </si>
  <si>
    <t xml:space="preserve">Meta no reportada por la Dirección para la Gestión del Desarrollo Local. </t>
  </si>
  <si>
    <t>Para el primer trimestre de la vigencia 2024, el Plan de Gestión de la Alcaldía Local alcanzó un nivel de desempeño del 83,88% y del 17,98% acumulado para la vigencia. Se corrige el responsable de reporte.</t>
  </si>
  <si>
    <t>30 de julio de 2024</t>
  </si>
  <si>
    <t xml:space="preserve">Meta no programada </t>
  </si>
  <si>
    <t xml:space="preserve">Meta no porgramada </t>
  </si>
  <si>
    <t xml:space="preserve">No programada </t>
  </si>
  <si>
    <t>La Alcaldía Local logró el giro de $11.084.060.363 con corte al 30 de junio, que corresponde al 45,20%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</si>
  <si>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Se realizaron giros por un total de  $8.651.691.250, teniendo en cuenta que las obligaciones por pagar de la vigencia 2022 y anteriores alcanzan el monto de $17.096.628.083, el valor girado representó el 50,60%. Desde la Alcaldía Local se vienen adelantando mesas de trabajo con el acompañamiento de nivel central, con el propósito de realizar los giros que permitan dar cumplimiento a la meta establecida por trimestre.</t>
  </si>
  <si>
    <t>Se comprometieron recursos por un valor de $7.215.646.500, alcanzando una ejecución del 43,37% de la meta del trimestre. Con la formulación de los  pincipales proyectos de inversión, la nueva administración espera alcanzar el 100% de la meta establecida para el próximo trimestre.</t>
  </si>
  <si>
    <t>Se adjunta Archivo de reporte AGDL - Meta 4 - Reporte de metas Alcaldías Locales</t>
  </si>
  <si>
    <t>Los giros acumulados en el segundo trimestre sólo representaron el 24,16% de la meta establecida, quedando en $ 3.346.144.966; La designación de la nueva administración concentrará sus esfuerzos para alcanzar la meta del próximo trimestre y de la vigencia.</t>
  </si>
  <si>
    <t>Se adjunta Archivo de reporte AGDL - Meta 5 - Reporte de metas Alcaldías Locales</t>
  </si>
  <si>
    <t>Se realizaron 4.809 impulsos procesales sobre los expedientes asignados, logrando agilizar el trámite de los mismos. El avance perimitió superar ampliamente la meta establecida para el trimestre.</t>
  </si>
  <si>
    <t>Se adjunta memorando con reporte de la Dirección para la Gestión Policiva.
II trimestre IVC Localidades - Meta 10</t>
  </si>
  <si>
    <t>Se pudo fallar en primera instancia un total de 926 expedientes, con el ánimo de definir la situación jurídica en cada caso. Con este avance se pudo cumplir con el 100% de la meta del trimestre.</t>
  </si>
  <si>
    <t>Se adjunta memorando con reporte de la Dirección para la Gestión Policiva.
II trimestre IVC Localidades - Meta 11</t>
  </si>
  <si>
    <t>El área de Gestión Policiva de la Alcaldía Local logró un avance de 41 actuaciones administrativas, logrando superar la meta del trimestre.</t>
  </si>
  <si>
    <t>Se adjunta memorando con reporte de la Dirección para la Gestión Policiva.
II trimestre IVC Localidades - Meta 12</t>
  </si>
  <si>
    <t>El área de Gestión Policiva de la Alcaldía Local, pudo alcnzar la meta establecida en el trimestre con un total de 57 actuaciones administrativas en primera instancia.</t>
  </si>
  <si>
    <t>Se adjunta memorando con reporte de la Dirección para la Gestión Policiva.
II trimestre IVC Localidades - Meta 13</t>
  </si>
  <si>
    <t>Se realizaron 34 operativos de la siguiente manera:
Abril 5 Operativos
Mayo 17 Operativos
Junio 12 Operativos
De esta manera se logró intensificar las acciones de control en la localidad y alcanzar el 100% d ela meta programada.</t>
  </si>
  <si>
    <t>Se adjunta carpeta META 14 - OPERATIVOS ESPACIO PÚBLICO</t>
  </si>
  <si>
    <t>Se realizaron 56 operativos de inspección, vigilancia y control en materia de actividad económica:
Abril 22 Operativos
Mayo 22 Operativos
Junio 12 Operativos
Para lograr un cumplimiento del 100% de la meta del trimestre.</t>
  </si>
  <si>
    <t>Se adjunta carpeta META 15 - OPERATIVOS ACTIVIDAD ECONÓMICA</t>
  </si>
  <si>
    <t>Se realizaron 3 operativos de la siguiente manera: 
Abril 1 Operativo
Mayo 1 Operativo
Junio 1 Operativo
Estas acciones permitieron el cumplimiento del 100% de la meta establecida para el segundo trimestre.</t>
  </si>
  <si>
    <t>Se adjunta carpeta META 16 - OPERATIVO RIO BOGOTÁ</t>
  </si>
  <si>
    <t>Se realizaron 15 operativos de la siguiente manera:
Abril 3 Operativos
Mayo 7 Operativos
Junio 5 Operativos
mediante los cuales se logró hacer control de residuos y ocupaciones indebidas en los humedales. Con los operativos realizados se superó la meta establecida para el segundo trimestre</t>
  </si>
  <si>
    <t>Se adjunta carpeta META 17 - OPERATIVOS ACTIVIDAD AMBIENTAL</t>
  </si>
  <si>
    <t xml:space="preserve">Meta no reportada por la DGDL </t>
  </si>
  <si>
    <t>Se adjunta Archivo de reporte DGDL - Meta 2 - Reporte de metas Alcaldías Locales</t>
  </si>
  <si>
    <t>Se adjunta Archivo de reporte DGDL - Meta 3 - Reporte de metas Alcaldías Locales</t>
  </si>
  <si>
    <t>La calificación se otorga teniendo en cuenta los siguientes parámetros:  
*Inspección ambiental ( ponderación 60%): obtuvo en inspección ambiental del 21 de junio de 2024, una calificación del 79%
*Indicadores agua, energía ( ponderación 20%):   No cuenta con indicadores actualizados desde abril de 2023.
* Reporte consumo de papel ( ponderación 10%):   No cuenta con indicadores actualizados desde 2023
*Reporte ciclistas ( ponderación 10%):    No cuenta con indicadores actualizados desde 2023</t>
  </si>
  <si>
    <t>Reporte meta ambiental OAP</t>
  </si>
  <si>
    <t xml:space="preserve">La alcaldía local cuenta con 0 acciones de mejora vencidas de las 15 acciones de mejora abiertas, lo que representa una ejecución de la meta del 100%. </t>
  </si>
  <si>
    <t>Reporte MIMEC OAP</t>
  </si>
  <si>
    <t>La alcaldia local dio repuesta a 165 requerimientos de los  176 instaurados según  Radicado No. 20244600214423</t>
  </si>
  <si>
    <t>Respuesta a requerimientos ciudadanos según Radicado No. 20244600214423</t>
  </si>
  <si>
    <t>No. de requisitos de la Resolución 1519 de 2020 de MINTIC de publicación de la información en la página web cumplidos</t>
  </si>
  <si>
    <t>Reporte meta Oficina Asesora de Comunicaciones</t>
  </si>
  <si>
    <t>La alcaldia realizo la actividad programada para el periodo</t>
  </si>
  <si>
    <t xml:space="preserve">PPT y video </t>
  </si>
  <si>
    <t>Para el segundo trimestre de la vigencia 2024, el Plan de Gestión de la Alcaldía Local alcanzó un nivel de desempeño del 75,98% y del 48,19% acumulado para la vigencia.</t>
  </si>
  <si>
    <t>30 de octubre de 2024</t>
  </si>
  <si>
    <t>Meta no programada</t>
  </si>
  <si>
    <t>La Alcaldía Local logró el giro de $14.066.533.765 con corte al 30 de septiembre, que corresponde al 58%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</si>
  <si>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La Alcaldía Local logró el giro de $9.732.071.744 con corte al 30 de septiembre, que corresponde al 59% de las obligaciones por pagar de la vigencia 2023. Desde el área de liquidaciones se vienen haciendo mesas de trabajo entre los apoyos a la supervisión de contratos y el nivel central para gestionar de forma eficiente los recursos constituidos como obligaciones por pagar de la vigencia 2023 y dar cumplimiento a las metas establecidas.</t>
  </si>
  <si>
    <t xml:space="preserve">Se comprometieron recursos por un valor de $25.914.956.051, alcanzando una ejecución del 45% de la meta del trimestre. Con la formulación de los  pincipales proyectos de inversión, la nueva administración espera alcanzar el 100% de la meta establecida para el próximo trimestre
Este rezago se debe al cambio de administración local que se dio a mediados del mes de julio, donde los anteriores alcaldes tenían la directriz de permitir a los entrantes realizar la contratación del presupuesto de inversión, por lo que una vez toma posesión la nueva alcaldesa, inicia la revisión de los procesos estructurados, da lineamientos y se continúan los procesos de contratación.
</t>
  </si>
  <si>
    <t>Los giros acumulados en el tercer trimestre sólo representaron el 22% de la meta establecida, quedando en $12.553.704.779; La designación de la nueva administración concentrará sus esfuerzos para alcanzar la meta del próximo trimestre y de la vigencia.  
En concordancia con el reporte de la meta anterior, al tener una baja ejecución en términos de compromisos, no es posible realizar giros.</t>
  </si>
  <si>
    <t>Durante el último trimestre, se logró un cumplimiento del 94% de lo regiustrado en el aplicativo SIPSE, lo que refleja un desempeño sobresaliente y un compromiso constante con la excelencia. Este resultado destaca el esfuerzo colectivo y la dedicación de todo el equipo para alcanzar nuestras metas.</t>
  </si>
  <si>
    <t>Para los datos extraidos de SECOP, no se tuvieron en cuenta los contratos que se encuentran en estado suspendido y terminado. 
Por otra parte, dado que el terminar todo contrato en SIPSE se cambia automaticamente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alli para asegurar que los análisis de información que se extraen de dicha plataforma sean consecuentes con la realidad.</t>
  </si>
  <si>
    <t>De acuerdo con la comunicación enviada en el mes de junio via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</si>
  <si>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medira al final del cuarto trimestre, en atención a que responde al cargue de proyectos de inversión de 2025 en la herramienta SIPSE.</t>
  </si>
  <si>
    <t>Para lo correspondiente al tercer trimestre de la vigencia 2024, se impulsaron 4.249 expedientes a cargo de las inspecciones de policia sobre pasando la meta en más de un 50 % de lo programado.</t>
  </si>
  <si>
    <t>Se pudo fallar en primera instancia un total de 625  expedientes, con el ánimo de definir la situación jurídica en cada caso. Con este avance se pudo cumplir con el 68% de la meta del trimestre.</t>
  </si>
  <si>
    <t>El área de Gestión Policiva de la Alcaldía Local logró un avance de 57 actuaciones administrativas, logrando superar la meta del trimestre.</t>
  </si>
  <si>
    <t>Se realizaron 23 operativos de la siguiente manera:
julio 10 Operativos
agosto 7 Operativos
septiembre 6 Operativos
De esta manera se logró intensificar las acciones de control en la localidad y alcanzar el 100% d ela meta programada.</t>
  </si>
  <si>
    <t>Se realizaron 25 operativos de inspección, vigilancia y control en materia de actividad económica:
julio 9 Operativos
agosto 11 Operativos
septiembre 5 Operativos
Para lograr un cumplimiento del 100% de la meta del trimestre.</t>
  </si>
  <si>
    <t>Se realizaron 3 operativos de la siguiente manera: 
julio 1 Operativo
agosto 1 Operativo
septiembre 1 Operativo
Estas acciones permitieron el cumplimiento del 100% de la meta establecida para el segundo trimestre.</t>
  </si>
  <si>
    <t>Se realizaron 13 operativos de la siguiente manera:
julio 9 Operativos
agosto 4 Operativos
septiembre 0 Operativos
mediante los cuales se logró hacer control de residuos y ocupaciones indebidas en los humedales. Con los operativos realizados se superó la meta establecida para el segundo trimestre</t>
  </si>
  <si>
    <t>Radicado No. 20241400319663 OAC</t>
  </si>
  <si>
    <t>Se adjunta memorando con reporte de la Dirección para la Gestión Policiva.
I trimestre IVC Localidades - Meta 10 20242200312113</t>
  </si>
  <si>
    <t xml:space="preserve">La alcaldía local cuenta con 0 acciones de mejora vencidas de las 4 acciones de mejora abiertas, lo que representa una ejecución de la meta del 100%. </t>
  </si>
  <si>
    <t>Capacitacion del dia 16 de septimbre de 2024</t>
  </si>
  <si>
    <t xml:space="preserve">Registro de asistencia </t>
  </si>
  <si>
    <t xml:space="preserve">Radicado No. 20244600316223 de la Oficina de atencion al ciudadano </t>
  </si>
  <si>
    <t xml:space="preserve">La alcaldia dio respuesta a 127 requerimientos ciudadanos de 144 instaurados durante el periodo. Reporte Sistema Distrital de Gestión de Peticiones Ciudadanas - Bogotá te  Escucha </t>
  </si>
  <si>
    <t>Cumplimiento del 50 %</t>
  </si>
  <si>
    <t>La alcaldía local asistió a la capacitación realizada por la Oficina Asesora de Planeación sobre el sistema de gestión y el modelo integrado de Planeación y Gestión MIPG, realizada el día 13 de marzo de 2024, en el auditorio de la Localidad de Barrios Unidos yel Capacitacion del dia 16 de septimbre de 2024</t>
  </si>
  <si>
    <t>Cumplimiento del 100 %</t>
  </si>
  <si>
    <t>La alcaldía local cuenta con 0 acciones de mejora vencidas de las 4 acciones de mejora abiertas, lo que representa una ejecución de la meta del 100% en este period o</t>
  </si>
  <si>
    <t>Para el tercer trimestre de la vigencia 2024, el Plan de Gestión de la Alcaldía Local alcanzó un nivel de desempeño del 90,75% y del 69,16%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</si>
</sst>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
      <sz val="11"/>
      <color theme="8"/>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17" fillId="0" borderId="0" xfId="0" applyFont="1" applyAlignment="1">
      <alignment vertical="center"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xf numFmtId="164" fontId="7" fillId="3" borderId="1" xfId="1"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164" fontId="1" fillId="0" borderId="1" xfId="0" applyNumberFormat="1"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zoomScale="80" zoomScaleNormal="80" workbookViewId="0">
      <selection activeCell="M7" sqref="M7"/>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1406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2"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9.285156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2" customWidth="1"/>
    <col min="44" max="44" width="21.5703125" style="72" customWidth="1"/>
    <col min="45" max="45" width="39.42578125" style="1" customWidth="1"/>
    <col min="46" max="16384" width="10.85546875" style="1"/>
  </cols>
  <sheetData>
    <row r="1" spans="1:45" s="35" customFormat="1" ht="70.5" customHeight="1" x14ac:dyDescent="0.25">
      <c r="A1" s="121" t="s">
        <v>248</v>
      </c>
      <c r="B1" s="122"/>
      <c r="C1" s="122"/>
      <c r="D1" s="122"/>
      <c r="E1" s="122"/>
      <c r="F1" s="122"/>
      <c r="G1" s="122"/>
      <c r="H1" s="122"/>
      <c r="I1" s="122"/>
      <c r="J1" s="122"/>
      <c r="K1" s="122"/>
      <c r="L1" s="123" t="s">
        <v>0</v>
      </c>
      <c r="M1" s="123"/>
      <c r="N1" s="123"/>
      <c r="O1" s="123"/>
      <c r="P1" s="123"/>
      <c r="V1" s="63"/>
      <c r="W1" s="63"/>
      <c r="X1" s="63"/>
      <c r="AP1" s="63"/>
      <c r="AQ1" s="63"/>
      <c r="AR1" s="63"/>
    </row>
    <row r="2" spans="1:45" s="37" customFormat="1" ht="23.45" customHeight="1" x14ac:dyDescent="0.25">
      <c r="A2" s="125" t="s">
        <v>1</v>
      </c>
      <c r="B2" s="126"/>
      <c r="C2" s="126"/>
      <c r="D2" s="126"/>
      <c r="E2" s="126"/>
      <c r="F2" s="126"/>
      <c r="G2" s="126"/>
      <c r="H2" s="126"/>
      <c r="I2" s="126"/>
      <c r="J2" s="126"/>
      <c r="K2" s="126"/>
      <c r="L2" s="36"/>
      <c r="M2" s="36"/>
      <c r="N2" s="36"/>
      <c r="O2" s="36"/>
      <c r="P2" s="36"/>
      <c r="V2" s="64"/>
      <c r="W2" s="64"/>
      <c r="X2" s="64"/>
      <c r="AP2" s="64"/>
      <c r="AQ2" s="64"/>
      <c r="AR2" s="64"/>
    </row>
    <row r="3" spans="1:45" s="35" customFormat="1" x14ac:dyDescent="0.25">
      <c r="V3" s="63"/>
      <c r="W3" s="63"/>
      <c r="X3" s="63"/>
      <c r="AP3" s="63"/>
      <c r="AQ3" s="63"/>
      <c r="AR3" s="63"/>
    </row>
    <row r="4" spans="1:45" s="35" customFormat="1" ht="29.1" customHeight="1" x14ac:dyDescent="0.25">
      <c r="F4" s="127" t="s">
        <v>2</v>
      </c>
      <c r="G4" s="128"/>
      <c r="H4" s="128"/>
      <c r="I4" s="128"/>
      <c r="J4" s="128"/>
      <c r="K4" s="129"/>
      <c r="V4" s="63"/>
      <c r="W4" s="63"/>
      <c r="X4" s="63"/>
      <c r="AP4" s="63"/>
      <c r="AQ4" s="63"/>
      <c r="AR4" s="63"/>
    </row>
    <row r="5" spans="1:45" s="35" customFormat="1" ht="15" customHeight="1" x14ac:dyDescent="0.25">
      <c r="F5" s="2" t="s">
        <v>3</v>
      </c>
      <c r="G5" s="2" t="s">
        <v>4</v>
      </c>
      <c r="H5" s="127" t="s">
        <v>5</v>
      </c>
      <c r="I5" s="128"/>
      <c r="J5" s="128"/>
      <c r="K5" s="129"/>
      <c r="V5" s="63"/>
      <c r="W5" s="63"/>
      <c r="X5" s="63"/>
      <c r="AP5" s="63"/>
      <c r="AQ5" s="63"/>
      <c r="AR5" s="63"/>
    </row>
    <row r="6" spans="1:45" s="35" customFormat="1" x14ac:dyDescent="0.25">
      <c r="F6" s="34">
        <v>1</v>
      </c>
      <c r="G6" s="34" t="s">
        <v>6</v>
      </c>
      <c r="H6" s="130" t="s">
        <v>7</v>
      </c>
      <c r="I6" s="130"/>
      <c r="J6" s="130"/>
      <c r="K6" s="130"/>
      <c r="V6" s="63"/>
      <c r="W6" s="63"/>
      <c r="X6" s="63"/>
      <c r="AP6" s="63"/>
      <c r="AQ6" s="63"/>
      <c r="AR6" s="63"/>
    </row>
    <row r="7" spans="1:45" s="35" customFormat="1" ht="54.75" customHeight="1" x14ac:dyDescent="0.25">
      <c r="F7" s="34">
        <v>2</v>
      </c>
      <c r="G7" s="34" t="s">
        <v>247</v>
      </c>
      <c r="H7" s="130" t="s">
        <v>250</v>
      </c>
      <c r="I7" s="130"/>
      <c r="J7" s="130"/>
      <c r="K7" s="130"/>
      <c r="V7" s="63"/>
      <c r="W7" s="63"/>
      <c r="X7" s="63"/>
      <c r="AP7" s="63"/>
      <c r="AQ7" s="63"/>
      <c r="AR7" s="63"/>
    </row>
    <row r="8" spans="1:45" s="35" customFormat="1" ht="36" customHeight="1" x14ac:dyDescent="0.25">
      <c r="F8" s="34">
        <v>3</v>
      </c>
      <c r="G8" s="34" t="s">
        <v>251</v>
      </c>
      <c r="H8" s="130" t="s">
        <v>290</v>
      </c>
      <c r="I8" s="130"/>
      <c r="J8" s="130"/>
      <c r="K8" s="130"/>
      <c r="V8" s="63"/>
      <c r="W8" s="63"/>
      <c r="X8" s="63"/>
      <c r="AP8" s="63"/>
      <c r="AQ8" s="63"/>
      <c r="AR8" s="63"/>
    </row>
    <row r="9" spans="1:45" s="35" customFormat="1" ht="36" customHeight="1" x14ac:dyDescent="0.25">
      <c r="F9" s="34">
        <v>4</v>
      </c>
      <c r="G9" s="34" t="s">
        <v>291</v>
      </c>
      <c r="H9" s="131" t="s">
        <v>319</v>
      </c>
      <c r="I9" s="131"/>
      <c r="J9" s="131"/>
      <c r="K9" s="131"/>
      <c r="V9" s="63"/>
      <c r="W9" s="63"/>
      <c r="X9" s="63"/>
      <c r="AP9" s="63"/>
      <c r="AQ9" s="63"/>
      <c r="AR9" s="63"/>
    </row>
    <row r="10" spans="1:45" s="35" customFormat="1" x14ac:dyDescent="0.25">
      <c r="V10" s="63"/>
      <c r="W10" s="63"/>
      <c r="X10" s="63"/>
      <c r="AP10" s="63"/>
      <c r="AQ10" s="63"/>
      <c r="AR10" s="63"/>
    </row>
    <row r="11" spans="1:45" ht="14.45" customHeight="1" x14ac:dyDescent="0.25">
      <c r="A11" s="120" t="s">
        <v>8</v>
      </c>
      <c r="B11" s="120"/>
      <c r="C11" s="120" t="s">
        <v>9</v>
      </c>
      <c r="D11" s="120" t="s">
        <v>10</v>
      </c>
      <c r="E11" s="120"/>
      <c r="F11" s="120"/>
      <c r="G11" s="124" t="s">
        <v>11</v>
      </c>
      <c r="H11" s="124"/>
      <c r="I11" s="124"/>
      <c r="J11" s="124"/>
      <c r="K11" s="124"/>
      <c r="L11" s="124"/>
      <c r="M11" s="124"/>
      <c r="N11" s="124"/>
      <c r="O11" s="124"/>
      <c r="P11" s="124"/>
      <c r="Q11" s="124"/>
      <c r="R11" s="120" t="s">
        <v>12</v>
      </c>
      <c r="S11" s="120"/>
      <c r="T11" s="120"/>
      <c r="U11" s="120"/>
      <c r="V11" s="90" t="s">
        <v>13</v>
      </c>
      <c r="W11" s="91"/>
      <c r="X11" s="91"/>
      <c r="Y11" s="91"/>
      <c r="Z11" s="92"/>
      <c r="AA11" s="96" t="s">
        <v>14</v>
      </c>
      <c r="AB11" s="97"/>
      <c r="AC11" s="97"/>
      <c r="AD11" s="97"/>
      <c r="AE11" s="98"/>
      <c r="AF11" s="102" t="s">
        <v>15</v>
      </c>
      <c r="AG11" s="103"/>
      <c r="AH11" s="103"/>
      <c r="AI11" s="103"/>
      <c r="AJ11" s="104"/>
      <c r="AK11" s="108" t="s">
        <v>16</v>
      </c>
      <c r="AL11" s="109"/>
      <c r="AM11" s="109"/>
      <c r="AN11" s="109"/>
      <c r="AO11" s="110"/>
      <c r="AP11" s="114" t="s">
        <v>17</v>
      </c>
      <c r="AQ11" s="115"/>
      <c r="AR11" s="115"/>
      <c r="AS11" s="116"/>
    </row>
    <row r="12" spans="1:45" ht="14.45" customHeight="1" x14ac:dyDescent="0.25">
      <c r="A12" s="120"/>
      <c r="B12" s="120"/>
      <c r="C12" s="120"/>
      <c r="D12" s="120"/>
      <c r="E12" s="120"/>
      <c r="F12" s="120"/>
      <c r="G12" s="124"/>
      <c r="H12" s="124"/>
      <c r="I12" s="124"/>
      <c r="J12" s="124"/>
      <c r="K12" s="124"/>
      <c r="L12" s="124"/>
      <c r="M12" s="124"/>
      <c r="N12" s="124"/>
      <c r="O12" s="124"/>
      <c r="P12" s="124"/>
      <c r="Q12" s="124"/>
      <c r="R12" s="120"/>
      <c r="S12" s="120"/>
      <c r="T12" s="120"/>
      <c r="U12" s="120"/>
      <c r="V12" s="93"/>
      <c r="W12" s="94"/>
      <c r="X12" s="94"/>
      <c r="Y12" s="94"/>
      <c r="Z12" s="95"/>
      <c r="AA12" s="99"/>
      <c r="AB12" s="100"/>
      <c r="AC12" s="100"/>
      <c r="AD12" s="100"/>
      <c r="AE12" s="101"/>
      <c r="AF12" s="105"/>
      <c r="AG12" s="106"/>
      <c r="AH12" s="106"/>
      <c r="AI12" s="106"/>
      <c r="AJ12" s="107"/>
      <c r="AK12" s="111"/>
      <c r="AL12" s="112"/>
      <c r="AM12" s="112"/>
      <c r="AN12" s="112"/>
      <c r="AO12" s="113"/>
      <c r="AP12" s="117"/>
      <c r="AQ12" s="118"/>
      <c r="AR12" s="118"/>
      <c r="AS12" s="119"/>
    </row>
    <row r="13" spans="1:45" ht="45" x14ac:dyDescent="0.25">
      <c r="A13" s="2" t="s">
        <v>18</v>
      </c>
      <c r="B13" s="2" t="s">
        <v>19</v>
      </c>
      <c r="C13" s="120"/>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4"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c r="M14" s="30">
        <v>0</v>
      </c>
      <c r="N14" s="30">
        <v>0</v>
      </c>
      <c r="O14" s="30">
        <v>0.75</v>
      </c>
      <c r="P14" s="30">
        <v>0.75</v>
      </c>
      <c r="Q14" s="18" t="s">
        <v>53</v>
      </c>
      <c r="R14" s="18" t="s">
        <v>54</v>
      </c>
      <c r="S14" s="18" t="s">
        <v>55</v>
      </c>
      <c r="T14" s="18" t="s">
        <v>56</v>
      </c>
      <c r="U14" s="18" t="s">
        <v>57</v>
      </c>
      <c r="V14" s="73" t="s">
        <v>161</v>
      </c>
      <c r="W14" s="73" t="s">
        <v>161</v>
      </c>
      <c r="X14" s="73" t="s">
        <v>161</v>
      </c>
      <c r="Y14" s="26" t="s">
        <v>230</v>
      </c>
      <c r="Z14" s="26" t="s">
        <v>161</v>
      </c>
      <c r="AA14" s="31">
        <f t="shared" ref="AA14:AA30" si="0">M14</f>
        <v>0</v>
      </c>
      <c r="AB14" s="18" t="s">
        <v>252</v>
      </c>
      <c r="AC14" s="82" t="s">
        <v>252</v>
      </c>
      <c r="AD14" s="18" t="s">
        <v>253</v>
      </c>
      <c r="AE14" s="18" t="s">
        <v>252</v>
      </c>
      <c r="AF14" s="31">
        <f t="shared" ref="AF14:AF30" si="1">N14</f>
        <v>0</v>
      </c>
      <c r="AG14" s="31" t="s">
        <v>252</v>
      </c>
      <c r="AH14" s="82" t="s">
        <v>252</v>
      </c>
      <c r="AI14" s="18" t="s">
        <v>252</v>
      </c>
      <c r="AJ14" s="18" t="s">
        <v>292</v>
      </c>
      <c r="AK14" s="26">
        <f t="shared" ref="AK14:AK30" si="2">O14</f>
        <v>0.75</v>
      </c>
      <c r="AL14" s="18"/>
      <c r="AM14" s="18">
        <f>IF(AL14/AK14&gt;100%,100%,AL14/AK14)</f>
        <v>0</v>
      </c>
      <c r="AN14" s="18"/>
      <c r="AO14" s="18"/>
      <c r="AP14" s="65">
        <f t="shared" ref="AP14:AP30" si="3">P14</f>
        <v>0.75</v>
      </c>
      <c r="AQ14" s="132">
        <v>0</v>
      </c>
      <c r="AR14" s="66">
        <f>IF(AQ14/AP14&gt;100%,100%,AQ14/AP14)</f>
        <v>0</v>
      </c>
      <c r="AS14" s="26" t="s">
        <v>230</v>
      </c>
    </row>
    <row r="15" spans="1:45" s="27" customFormat="1" ht="195"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65">
        <f>L15</f>
        <v>0.14000000000000001</v>
      </c>
      <c r="W15" s="66">
        <v>0.22420000000000001</v>
      </c>
      <c r="X15" s="65">
        <f t="shared" ref="X15:X30" si="4">IF(W15/V15&gt;100%,100%,W15/V15)</f>
        <v>1</v>
      </c>
      <c r="Y15" s="18" t="s">
        <v>224</v>
      </c>
      <c r="Z15" s="18" t="s">
        <v>225</v>
      </c>
      <c r="AA15" s="31">
        <f t="shared" si="0"/>
        <v>0.27</v>
      </c>
      <c r="AB15" s="83">
        <v>0.45200000000000001</v>
      </c>
      <c r="AC15" s="82">
        <f t="shared" ref="AC15:AC30" si="5">IF(AB15/AA15&gt;100%,100%,AB15/AA15)</f>
        <v>1</v>
      </c>
      <c r="AD15" s="18" t="s">
        <v>255</v>
      </c>
      <c r="AE15" s="18" t="s">
        <v>278</v>
      </c>
      <c r="AF15" s="31">
        <f t="shared" si="1"/>
        <v>0.45</v>
      </c>
      <c r="AG15" s="83">
        <v>0.57569999999999999</v>
      </c>
      <c r="AH15" s="82">
        <f t="shared" ref="AH15:AH30" si="6">IF(AG15/AF15&gt;100%,100%,AG15/AF15)</f>
        <v>1</v>
      </c>
      <c r="AI15" s="18" t="s">
        <v>293</v>
      </c>
      <c r="AJ15" s="18" t="s">
        <v>277</v>
      </c>
      <c r="AK15" s="26">
        <f t="shared" si="2"/>
        <v>0.65</v>
      </c>
      <c r="AL15" s="18"/>
      <c r="AM15" s="18">
        <f t="shared" ref="AM15:AM30" si="7">IF(AL15/AK15&gt;100%,100%,AL15/AK15)</f>
        <v>0</v>
      </c>
      <c r="AN15" s="18"/>
      <c r="AO15" s="18"/>
      <c r="AP15" s="65">
        <f t="shared" si="3"/>
        <v>0.65</v>
      </c>
      <c r="AQ15" s="132">
        <v>0.57599999999999996</v>
      </c>
      <c r="AR15" s="66">
        <f>IF(AQ15/AP15&gt;100%,100%,AQ15/AP15)</f>
        <v>0.88615384615384607</v>
      </c>
      <c r="AS15" s="18" t="s">
        <v>293</v>
      </c>
    </row>
    <row r="16" spans="1:45" s="27" customFormat="1" ht="195" x14ac:dyDescent="0.25">
      <c r="A16" s="19">
        <v>4</v>
      </c>
      <c r="B16" s="18" t="s">
        <v>43</v>
      </c>
      <c r="C16" s="18" t="s">
        <v>58</v>
      </c>
      <c r="D16" s="23" t="s">
        <v>66</v>
      </c>
      <c r="E16" s="18" t="s">
        <v>67</v>
      </c>
      <c r="F16" s="18" t="s">
        <v>47</v>
      </c>
      <c r="G16" s="18" t="s">
        <v>68</v>
      </c>
      <c r="H16" s="18" t="s">
        <v>69</v>
      </c>
      <c r="I16" s="18" t="s">
        <v>50</v>
      </c>
      <c r="J16" s="18" t="s">
        <v>51</v>
      </c>
      <c r="K16" s="18" t="s">
        <v>52</v>
      </c>
      <c r="L16" s="30">
        <v>0.12</v>
      </c>
      <c r="M16" s="30">
        <v>0.25</v>
      </c>
      <c r="N16" s="30">
        <v>0.43</v>
      </c>
      <c r="O16" s="30">
        <v>0.63</v>
      </c>
      <c r="P16" s="30">
        <v>0.63</v>
      </c>
      <c r="Q16" s="18" t="s">
        <v>63</v>
      </c>
      <c r="R16" s="18" t="s">
        <v>64</v>
      </c>
      <c r="S16" s="18" t="s">
        <v>65</v>
      </c>
      <c r="T16" s="18" t="s">
        <v>56</v>
      </c>
      <c r="U16" s="18" t="s">
        <v>57</v>
      </c>
      <c r="V16" s="65">
        <f t="shared" ref="V16:V30" si="8">L16</f>
        <v>0.12</v>
      </c>
      <c r="W16" s="75">
        <v>0.2099</v>
      </c>
      <c r="X16" s="65">
        <f t="shared" si="4"/>
        <v>1</v>
      </c>
      <c r="Y16" s="18" t="s">
        <v>231</v>
      </c>
      <c r="Z16" s="18" t="s">
        <v>226</v>
      </c>
      <c r="AA16" s="31">
        <f t="shared" si="0"/>
        <v>0.25</v>
      </c>
      <c r="AB16" s="83">
        <v>0.50600000000000001</v>
      </c>
      <c r="AC16" s="82">
        <f t="shared" si="5"/>
        <v>1</v>
      </c>
      <c r="AD16" s="18" t="s">
        <v>256</v>
      </c>
      <c r="AE16" s="18" t="s">
        <v>279</v>
      </c>
      <c r="AF16" s="31">
        <f t="shared" si="1"/>
        <v>0.43</v>
      </c>
      <c r="AG16" s="83">
        <v>0.59189999999999998</v>
      </c>
      <c r="AH16" s="82">
        <f t="shared" si="6"/>
        <v>1</v>
      </c>
      <c r="AI16" s="18" t="s">
        <v>294</v>
      </c>
      <c r="AJ16" s="18" t="s">
        <v>277</v>
      </c>
      <c r="AK16" s="26">
        <f t="shared" si="2"/>
        <v>0.63</v>
      </c>
      <c r="AL16" s="18"/>
      <c r="AM16" s="18">
        <f t="shared" si="7"/>
        <v>0</v>
      </c>
      <c r="AN16" s="18"/>
      <c r="AO16" s="18"/>
      <c r="AP16" s="65">
        <f t="shared" si="3"/>
        <v>0.63</v>
      </c>
      <c r="AQ16" s="132">
        <v>0.59199999999999997</v>
      </c>
      <c r="AR16" s="66">
        <f t="shared" ref="AR16:AR30" si="9">IF(AQ16/AP16&gt;100%,100%,AQ16/AP16)</f>
        <v>0.93968253968253967</v>
      </c>
      <c r="AS16" s="18" t="s">
        <v>294</v>
      </c>
    </row>
    <row r="17" spans="1:45" s="27" customFormat="1" ht="300" x14ac:dyDescent="0.25">
      <c r="A17" s="19">
        <v>4</v>
      </c>
      <c r="B17" s="18" t="s">
        <v>43</v>
      </c>
      <c r="C17" s="18" t="s">
        <v>58</v>
      </c>
      <c r="D17" s="23" t="s">
        <v>70</v>
      </c>
      <c r="E17" s="18" t="s">
        <v>71</v>
      </c>
      <c r="F17" s="18" t="s">
        <v>47</v>
      </c>
      <c r="G17" s="18" t="s">
        <v>72</v>
      </c>
      <c r="H17" s="18" t="s">
        <v>73</v>
      </c>
      <c r="I17" s="30" t="s">
        <v>50</v>
      </c>
      <c r="J17" s="18" t="s">
        <v>51</v>
      </c>
      <c r="K17" s="18" t="s">
        <v>52</v>
      </c>
      <c r="L17" s="30">
        <v>0.2</v>
      </c>
      <c r="M17" s="30">
        <v>0.3</v>
      </c>
      <c r="N17" s="31">
        <v>0.6</v>
      </c>
      <c r="O17" s="31">
        <v>0.96</v>
      </c>
      <c r="P17" s="30">
        <v>0.96</v>
      </c>
      <c r="Q17" s="18" t="s">
        <v>63</v>
      </c>
      <c r="R17" s="18" t="s">
        <v>64</v>
      </c>
      <c r="S17" s="18" t="s">
        <v>65</v>
      </c>
      <c r="T17" s="18" t="s">
        <v>56</v>
      </c>
      <c r="U17" s="18" t="s">
        <v>57</v>
      </c>
      <c r="V17" s="65">
        <f t="shared" si="8"/>
        <v>0.2</v>
      </c>
      <c r="W17" s="66">
        <v>5.1799999999999999E-2</v>
      </c>
      <c r="X17" s="65">
        <f>IF(W17/V17&gt;100%,100%,W17/V17)</f>
        <v>0.25899999999999995</v>
      </c>
      <c r="Y17" s="18" t="s">
        <v>232</v>
      </c>
      <c r="Z17" s="18" t="s">
        <v>227</v>
      </c>
      <c r="AA17" s="31">
        <f t="shared" si="0"/>
        <v>0.3</v>
      </c>
      <c r="AB17" s="83">
        <v>0.13009999999999999</v>
      </c>
      <c r="AC17" s="82">
        <f t="shared" si="5"/>
        <v>0.43366666666666664</v>
      </c>
      <c r="AD17" s="18" t="s">
        <v>257</v>
      </c>
      <c r="AE17" s="18" t="s">
        <v>258</v>
      </c>
      <c r="AF17" s="31">
        <f t="shared" si="1"/>
        <v>0.6</v>
      </c>
      <c r="AG17" s="82">
        <v>0.4546</v>
      </c>
      <c r="AH17" s="82">
        <f t="shared" si="6"/>
        <v>0.75766666666666671</v>
      </c>
      <c r="AI17" s="18" t="s">
        <v>295</v>
      </c>
      <c r="AJ17" s="18" t="s">
        <v>277</v>
      </c>
      <c r="AK17" s="26">
        <f t="shared" si="2"/>
        <v>0.96</v>
      </c>
      <c r="AL17" s="18"/>
      <c r="AM17" s="18">
        <f t="shared" si="7"/>
        <v>0</v>
      </c>
      <c r="AN17" s="18"/>
      <c r="AO17" s="18"/>
      <c r="AP17" s="65">
        <f t="shared" si="3"/>
        <v>0.96</v>
      </c>
      <c r="AQ17" s="132">
        <v>0.4546</v>
      </c>
      <c r="AR17" s="66">
        <f t="shared" si="9"/>
        <v>0.47354166666666669</v>
      </c>
      <c r="AS17" s="18" t="s">
        <v>295</v>
      </c>
    </row>
    <row r="18" spans="1:45" s="27" customFormat="1" ht="165" x14ac:dyDescent="0.25">
      <c r="A18" s="19">
        <v>4</v>
      </c>
      <c r="B18" s="18" t="s">
        <v>43</v>
      </c>
      <c r="C18" s="18" t="s">
        <v>58</v>
      </c>
      <c r="D18" s="23" t="s">
        <v>74</v>
      </c>
      <c r="E18" s="18" t="s">
        <v>75</v>
      </c>
      <c r="F18" s="18" t="s">
        <v>47</v>
      </c>
      <c r="G18" s="18" t="s">
        <v>76</v>
      </c>
      <c r="H18" s="18" t="s">
        <v>77</v>
      </c>
      <c r="I18" s="30" t="s">
        <v>50</v>
      </c>
      <c r="J18" s="18" t="s">
        <v>51</v>
      </c>
      <c r="K18" s="18" t="s">
        <v>52</v>
      </c>
      <c r="L18" s="30">
        <v>0.1</v>
      </c>
      <c r="M18" s="30">
        <v>0.25</v>
      </c>
      <c r="N18" s="31">
        <v>0.35</v>
      </c>
      <c r="O18" s="31">
        <v>0.52</v>
      </c>
      <c r="P18" s="30">
        <v>0.52</v>
      </c>
      <c r="Q18" s="18" t="s">
        <v>63</v>
      </c>
      <c r="R18" s="18" t="s">
        <v>64</v>
      </c>
      <c r="S18" s="18" t="s">
        <v>65</v>
      </c>
      <c r="T18" s="18" t="s">
        <v>56</v>
      </c>
      <c r="U18" s="18" t="s">
        <v>57</v>
      </c>
      <c r="V18" s="65">
        <f t="shared" si="8"/>
        <v>0.1</v>
      </c>
      <c r="W18" s="66">
        <v>1.04E-2</v>
      </c>
      <c r="X18" s="75">
        <f t="shared" si="4"/>
        <v>0.104</v>
      </c>
      <c r="Y18" s="18" t="s">
        <v>233</v>
      </c>
      <c r="Z18" s="18" t="s">
        <v>228</v>
      </c>
      <c r="AA18" s="31">
        <f t="shared" si="0"/>
        <v>0.25</v>
      </c>
      <c r="AB18" s="83">
        <v>6.0400000000000002E-2</v>
      </c>
      <c r="AC18" s="82">
        <f t="shared" si="5"/>
        <v>0.24160000000000001</v>
      </c>
      <c r="AD18" s="18" t="s">
        <v>259</v>
      </c>
      <c r="AE18" s="18" t="s">
        <v>260</v>
      </c>
      <c r="AF18" s="31">
        <f t="shared" si="1"/>
        <v>0.35</v>
      </c>
      <c r="AG18" s="83">
        <v>0.22020000000000001</v>
      </c>
      <c r="AH18" s="82">
        <f>IF(AG18/AF18&gt;100%,100%,AG18/AF18)</f>
        <v>0.62914285714285723</v>
      </c>
      <c r="AI18" s="18" t="s">
        <v>296</v>
      </c>
      <c r="AJ18" s="18" t="s">
        <v>277</v>
      </c>
      <c r="AK18" s="26">
        <f t="shared" si="2"/>
        <v>0.52</v>
      </c>
      <c r="AL18" s="18"/>
      <c r="AM18" s="18">
        <f t="shared" si="7"/>
        <v>0</v>
      </c>
      <c r="AN18" s="18"/>
      <c r="AO18" s="18"/>
      <c r="AP18" s="65">
        <f t="shared" si="3"/>
        <v>0.52</v>
      </c>
      <c r="AQ18" s="132">
        <v>0.22</v>
      </c>
      <c r="AR18" s="66">
        <f t="shared" si="9"/>
        <v>0.42307692307692307</v>
      </c>
      <c r="AS18" s="18" t="s">
        <v>296</v>
      </c>
    </row>
    <row r="19" spans="1:45" s="27" customFormat="1" ht="135" x14ac:dyDescent="0.25">
      <c r="A19" s="19">
        <v>4</v>
      </c>
      <c r="B19" s="18" t="s">
        <v>43</v>
      </c>
      <c r="C19" s="18" t="s">
        <v>58</v>
      </c>
      <c r="D19" s="23" t="s">
        <v>78</v>
      </c>
      <c r="E19" s="18" t="s">
        <v>79</v>
      </c>
      <c r="F19" s="18" t="s">
        <v>80</v>
      </c>
      <c r="G19" s="18" t="s">
        <v>81</v>
      </c>
      <c r="H19" s="18" t="s">
        <v>82</v>
      </c>
      <c r="I19" s="18" t="s">
        <v>50</v>
      </c>
      <c r="J19" s="18" t="s">
        <v>83</v>
      </c>
      <c r="K19" s="18" t="s">
        <v>52</v>
      </c>
      <c r="L19" s="30">
        <v>1</v>
      </c>
      <c r="M19" s="30">
        <v>1</v>
      </c>
      <c r="N19" s="30">
        <v>1</v>
      </c>
      <c r="O19" s="30">
        <v>1</v>
      </c>
      <c r="P19" s="30">
        <v>1</v>
      </c>
      <c r="Q19" s="18" t="s">
        <v>63</v>
      </c>
      <c r="R19" s="18" t="s">
        <v>84</v>
      </c>
      <c r="S19" s="18" t="s">
        <v>85</v>
      </c>
      <c r="T19" s="18" t="s">
        <v>56</v>
      </c>
      <c r="U19" s="18" t="s">
        <v>57</v>
      </c>
      <c r="V19" s="65">
        <f t="shared" si="8"/>
        <v>1</v>
      </c>
      <c r="W19" s="74" t="s">
        <v>194</v>
      </c>
      <c r="X19" s="74" t="s">
        <v>194</v>
      </c>
      <c r="Y19" s="18" t="s">
        <v>249</v>
      </c>
      <c r="Z19" s="74" t="s">
        <v>194</v>
      </c>
      <c r="AA19" s="31">
        <f t="shared" si="0"/>
        <v>1</v>
      </c>
      <c r="AB19" s="18">
        <v>0</v>
      </c>
      <c r="AC19" s="82">
        <f t="shared" si="5"/>
        <v>0</v>
      </c>
      <c r="AD19" s="18" t="s">
        <v>249</v>
      </c>
      <c r="AE19" s="18" t="s">
        <v>277</v>
      </c>
      <c r="AF19" s="31">
        <f t="shared" si="1"/>
        <v>1</v>
      </c>
      <c r="AG19" s="83">
        <v>0.94179999999999997</v>
      </c>
      <c r="AH19" s="82">
        <f t="shared" si="6"/>
        <v>0.94179999999999997</v>
      </c>
      <c r="AI19" s="18" t="s">
        <v>297</v>
      </c>
      <c r="AJ19" s="18" t="s">
        <v>277</v>
      </c>
      <c r="AK19" s="26">
        <f t="shared" si="2"/>
        <v>1</v>
      </c>
      <c r="AL19" s="18"/>
      <c r="AM19" s="18">
        <f t="shared" si="7"/>
        <v>0</v>
      </c>
      <c r="AN19" s="18"/>
      <c r="AO19" s="18"/>
      <c r="AP19" s="65">
        <f t="shared" si="3"/>
        <v>1</v>
      </c>
      <c r="AQ19" s="132">
        <f>AVERAGE(W19,AB19,AG19,AL19)</f>
        <v>0.47089999999999999</v>
      </c>
      <c r="AR19" s="74" t="s">
        <v>194</v>
      </c>
      <c r="AS19" s="18" t="s">
        <v>297</v>
      </c>
    </row>
    <row r="20" spans="1:45" s="27" customFormat="1" ht="345" x14ac:dyDescent="0.25">
      <c r="A20" s="19">
        <v>4</v>
      </c>
      <c r="B20" s="18" t="s">
        <v>43</v>
      </c>
      <c r="C20" s="18" t="s">
        <v>58</v>
      </c>
      <c r="D20" s="23" t="s">
        <v>86</v>
      </c>
      <c r="E20" s="18" t="s">
        <v>87</v>
      </c>
      <c r="F20" s="18" t="s">
        <v>80</v>
      </c>
      <c r="G20" s="18" t="s">
        <v>88</v>
      </c>
      <c r="H20" s="18" t="s">
        <v>89</v>
      </c>
      <c r="I20" s="18" t="s">
        <v>50</v>
      </c>
      <c r="J20" s="18" t="s">
        <v>83</v>
      </c>
      <c r="K20" s="18" t="s">
        <v>52</v>
      </c>
      <c r="L20" s="30">
        <v>1</v>
      </c>
      <c r="M20" s="30">
        <v>1</v>
      </c>
      <c r="N20" s="30">
        <v>1</v>
      </c>
      <c r="O20" s="30">
        <v>1</v>
      </c>
      <c r="P20" s="30">
        <v>1</v>
      </c>
      <c r="Q20" s="18" t="s">
        <v>63</v>
      </c>
      <c r="R20" s="18" t="s">
        <v>84</v>
      </c>
      <c r="S20" s="18" t="s">
        <v>90</v>
      </c>
      <c r="T20" s="18" t="s">
        <v>56</v>
      </c>
      <c r="U20" s="18" t="s">
        <v>57</v>
      </c>
      <c r="V20" s="65">
        <f t="shared" si="8"/>
        <v>1</v>
      </c>
      <c r="W20" s="75">
        <v>0.76190000000000002</v>
      </c>
      <c r="X20" s="75">
        <f t="shared" si="4"/>
        <v>0.76190000000000002</v>
      </c>
      <c r="Y20" s="18" t="s">
        <v>234</v>
      </c>
      <c r="Z20" s="18" t="s">
        <v>229</v>
      </c>
      <c r="AA20" s="31">
        <f t="shared" si="0"/>
        <v>1</v>
      </c>
      <c r="AB20" s="18">
        <v>0</v>
      </c>
      <c r="AC20" s="82">
        <f t="shared" si="5"/>
        <v>0</v>
      </c>
      <c r="AD20" s="18" t="s">
        <v>249</v>
      </c>
      <c r="AE20" s="18" t="s">
        <v>277</v>
      </c>
      <c r="AF20" s="31">
        <f t="shared" si="1"/>
        <v>1</v>
      </c>
      <c r="AG20" s="83">
        <v>0.9284</v>
      </c>
      <c r="AH20" s="82">
        <f t="shared" si="6"/>
        <v>0.9284</v>
      </c>
      <c r="AI20" s="18" t="s">
        <v>298</v>
      </c>
      <c r="AJ20" s="18" t="s">
        <v>277</v>
      </c>
      <c r="AK20" s="26">
        <f t="shared" si="2"/>
        <v>1</v>
      </c>
      <c r="AL20" s="18"/>
      <c r="AM20" s="18">
        <f t="shared" si="7"/>
        <v>0</v>
      </c>
      <c r="AN20" s="18"/>
      <c r="AO20" s="18"/>
      <c r="AP20" s="65">
        <f t="shared" si="3"/>
        <v>1</v>
      </c>
      <c r="AQ20" s="132">
        <f>AVERAGE(W20,AB20,AG20,AL20)</f>
        <v>0.56343333333333334</v>
      </c>
      <c r="AR20" s="66">
        <f t="shared" si="9"/>
        <v>0.56343333333333334</v>
      </c>
      <c r="AS20" s="18" t="s">
        <v>298</v>
      </c>
    </row>
    <row r="21" spans="1:45" s="27" customFormat="1" ht="84.75" customHeight="1" x14ac:dyDescent="0.25">
      <c r="A21" s="19">
        <v>4</v>
      </c>
      <c r="B21" s="18" t="s">
        <v>43</v>
      </c>
      <c r="C21" s="18" t="s">
        <v>58</v>
      </c>
      <c r="D21" s="23" t="s">
        <v>91</v>
      </c>
      <c r="E21" s="18" t="s">
        <v>92</v>
      </c>
      <c r="F21" s="18" t="s">
        <v>80</v>
      </c>
      <c r="G21" s="18" t="s">
        <v>93</v>
      </c>
      <c r="H21" s="18" t="s">
        <v>94</v>
      </c>
      <c r="I21" s="18" t="s">
        <v>50</v>
      </c>
      <c r="J21" s="18" t="s">
        <v>83</v>
      </c>
      <c r="K21" s="18" t="s">
        <v>52</v>
      </c>
      <c r="L21" s="30">
        <v>0.9</v>
      </c>
      <c r="M21" s="30">
        <v>0.9</v>
      </c>
      <c r="N21" s="30">
        <v>0.9</v>
      </c>
      <c r="O21" s="30">
        <v>0.9</v>
      </c>
      <c r="P21" s="30">
        <v>0.9</v>
      </c>
      <c r="Q21" s="18" t="s">
        <v>63</v>
      </c>
      <c r="R21" s="18" t="s">
        <v>95</v>
      </c>
      <c r="S21" s="18" t="s">
        <v>90</v>
      </c>
      <c r="T21" s="18" t="s">
        <v>56</v>
      </c>
      <c r="U21" s="18" t="s">
        <v>57</v>
      </c>
      <c r="V21" s="65">
        <f t="shared" si="8"/>
        <v>0.9</v>
      </c>
      <c r="W21" s="74" t="s">
        <v>194</v>
      </c>
      <c r="X21" s="74" t="s">
        <v>194</v>
      </c>
      <c r="Y21" s="18" t="s">
        <v>249</v>
      </c>
      <c r="Z21" s="74" t="s">
        <v>194</v>
      </c>
      <c r="AA21" s="31">
        <f t="shared" si="0"/>
        <v>0.9</v>
      </c>
      <c r="AB21" s="18">
        <v>0</v>
      </c>
      <c r="AC21" s="82">
        <f t="shared" si="5"/>
        <v>0</v>
      </c>
      <c r="AD21" s="18" t="s">
        <v>249</v>
      </c>
      <c r="AE21" s="18" t="s">
        <v>277</v>
      </c>
      <c r="AF21" s="31">
        <f t="shared" si="1"/>
        <v>0.9</v>
      </c>
      <c r="AG21" s="83">
        <v>0.9</v>
      </c>
      <c r="AH21" s="82">
        <f t="shared" si="6"/>
        <v>1</v>
      </c>
      <c r="AI21" s="18" t="s">
        <v>299</v>
      </c>
      <c r="AJ21" s="18" t="s">
        <v>277</v>
      </c>
      <c r="AK21" s="26">
        <f t="shared" si="2"/>
        <v>0.9</v>
      </c>
      <c r="AL21" s="18"/>
      <c r="AM21" s="18">
        <f t="shared" si="7"/>
        <v>0</v>
      </c>
      <c r="AN21" s="18"/>
      <c r="AO21" s="18"/>
      <c r="AP21" s="65">
        <f t="shared" si="3"/>
        <v>0.9</v>
      </c>
      <c r="AQ21" s="132">
        <f>AVERAGE(W21,AB21,AG21,AL21)</f>
        <v>0.45</v>
      </c>
      <c r="AR21" s="74" t="s">
        <v>194</v>
      </c>
      <c r="AS21" s="18" t="s">
        <v>299</v>
      </c>
    </row>
    <row r="22" spans="1:45" s="27" customFormat="1" ht="77.25" customHeight="1" x14ac:dyDescent="0.25">
      <c r="A22" s="19">
        <v>4</v>
      </c>
      <c r="B22" s="18" t="s">
        <v>43</v>
      </c>
      <c r="C22" s="18" t="s">
        <v>58</v>
      </c>
      <c r="D22" s="23" t="s">
        <v>96</v>
      </c>
      <c r="E22" s="18" t="s">
        <v>97</v>
      </c>
      <c r="F22" s="18" t="s">
        <v>80</v>
      </c>
      <c r="G22" s="18" t="s">
        <v>93</v>
      </c>
      <c r="H22" s="18" t="s">
        <v>98</v>
      </c>
      <c r="I22" s="18" t="s">
        <v>50</v>
      </c>
      <c r="J22" s="18" t="s">
        <v>51</v>
      </c>
      <c r="K22" s="18" t="s">
        <v>52</v>
      </c>
      <c r="L22" s="30">
        <v>0</v>
      </c>
      <c r="M22" s="30">
        <v>0</v>
      </c>
      <c r="N22" s="30">
        <v>0</v>
      </c>
      <c r="O22" s="30">
        <v>1</v>
      </c>
      <c r="P22" s="30">
        <v>1</v>
      </c>
      <c r="Q22" s="18" t="s">
        <v>63</v>
      </c>
      <c r="R22" s="32" t="s">
        <v>95</v>
      </c>
      <c r="S22" s="32" t="s">
        <v>90</v>
      </c>
      <c r="T22" s="32" t="s">
        <v>56</v>
      </c>
      <c r="U22" s="32" t="s">
        <v>206</v>
      </c>
      <c r="V22" s="73" t="s">
        <v>161</v>
      </c>
      <c r="W22" s="73" t="s">
        <v>161</v>
      </c>
      <c r="X22" s="73" t="s">
        <v>161</v>
      </c>
      <c r="Y22" s="26" t="s">
        <v>230</v>
      </c>
      <c r="Z22" s="26" t="s">
        <v>161</v>
      </c>
      <c r="AA22" s="31">
        <f t="shared" si="0"/>
        <v>0</v>
      </c>
      <c r="AB22" s="18" t="s">
        <v>161</v>
      </c>
      <c r="AC22" s="82" t="s">
        <v>254</v>
      </c>
      <c r="AD22" s="18" t="s">
        <v>230</v>
      </c>
      <c r="AE22" s="18" t="s">
        <v>252</v>
      </c>
      <c r="AF22" s="31">
        <f t="shared" si="1"/>
        <v>0</v>
      </c>
      <c r="AG22" s="31" t="s">
        <v>252</v>
      </c>
      <c r="AH22" s="82" t="s">
        <v>252</v>
      </c>
      <c r="AI22" s="18" t="s">
        <v>300</v>
      </c>
      <c r="AJ22" s="18" t="s">
        <v>277</v>
      </c>
      <c r="AK22" s="26">
        <f t="shared" si="2"/>
        <v>1</v>
      </c>
      <c r="AL22" s="18"/>
      <c r="AM22" s="18">
        <f t="shared" si="7"/>
        <v>0</v>
      </c>
      <c r="AN22" s="18"/>
      <c r="AO22" s="18"/>
      <c r="AP22" s="65">
        <f t="shared" si="3"/>
        <v>1</v>
      </c>
      <c r="AQ22" s="132">
        <v>0</v>
      </c>
      <c r="AR22" s="66">
        <f t="shared" si="9"/>
        <v>0</v>
      </c>
      <c r="AS22" s="26" t="s">
        <v>300</v>
      </c>
    </row>
    <row r="23" spans="1:45" s="27" customFormat="1" ht="135" x14ac:dyDescent="0.25">
      <c r="A23" s="19">
        <v>4</v>
      </c>
      <c r="B23" s="18" t="s">
        <v>43</v>
      </c>
      <c r="C23" s="18" t="s">
        <v>99</v>
      </c>
      <c r="D23" s="23" t="s">
        <v>100</v>
      </c>
      <c r="E23" s="18" t="s">
        <v>101</v>
      </c>
      <c r="F23" s="18" t="s">
        <v>80</v>
      </c>
      <c r="G23" s="18" t="s">
        <v>102</v>
      </c>
      <c r="H23" s="18" t="s">
        <v>103</v>
      </c>
      <c r="I23" s="18" t="s">
        <v>50</v>
      </c>
      <c r="J23" s="18" t="s">
        <v>104</v>
      </c>
      <c r="K23" s="18" t="s">
        <v>105</v>
      </c>
      <c r="L23" s="18">
        <v>2772</v>
      </c>
      <c r="M23" s="18">
        <v>2772</v>
      </c>
      <c r="N23" s="18">
        <v>2772</v>
      </c>
      <c r="O23" s="18">
        <v>2772</v>
      </c>
      <c r="P23" s="18">
        <f t="shared" ref="P23:P30" si="10">SUM(L23:O23)</f>
        <v>11088</v>
      </c>
      <c r="Q23" s="18" t="s">
        <v>63</v>
      </c>
      <c r="R23" s="18" t="s">
        <v>106</v>
      </c>
      <c r="S23" s="18" t="s">
        <v>107</v>
      </c>
      <c r="T23" s="18" t="s">
        <v>108</v>
      </c>
      <c r="U23" s="18" t="s">
        <v>109</v>
      </c>
      <c r="V23" s="73">
        <f t="shared" si="8"/>
        <v>2772</v>
      </c>
      <c r="W23" s="19">
        <v>3705</v>
      </c>
      <c r="X23" s="65">
        <f t="shared" si="4"/>
        <v>1</v>
      </c>
      <c r="Y23" s="18" t="s">
        <v>235</v>
      </c>
      <c r="Z23" s="18" t="s">
        <v>220</v>
      </c>
      <c r="AA23" s="26">
        <f t="shared" si="0"/>
        <v>2772</v>
      </c>
      <c r="AB23" s="18">
        <v>4809</v>
      </c>
      <c r="AC23" s="82">
        <f t="shared" si="5"/>
        <v>1</v>
      </c>
      <c r="AD23" s="18" t="s">
        <v>261</v>
      </c>
      <c r="AE23" s="18" t="s">
        <v>262</v>
      </c>
      <c r="AF23" s="26">
        <f t="shared" si="1"/>
        <v>2772</v>
      </c>
      <c r="AG23" s="18">
        <v>4249</v>
      </c>
      <c r="AH23" s="82">
        <f t="shared" si="6"/>
        <v>1</v>
      </c>
      <c r="AI23" s="18" t="s">
        <v>301</v>
      </c>
      <c r="AJ23" s="18" t="s">
        <v>309</v>
      </c>
      <c r="AK23" s="26">
        <f t="shared" si="2"/>
        <v>2772</v>
      </c>
      <c r="AL23" s="18"/>
      <c r="AM23" s="18">
        <f t="shared" si="7"/>
        <v>0</v>
      </c>
      <c r="AN23" s="18"/>
      <c r="AO23" s="18"/>
      <c r="AP23" s="19">
        <f t="shared" si="3"/>
        <v>11088</v>
      </c>
      <c r="AQ23" s="19">
        <f>SUM(W23,AB23,AG23,AL23)</f>
        <v>12763</v>
      </c>
      <c r="AR23" s="66">
        <f t="shared" si="9"/>
        <v>1</v>
      </c>
      <c r="AS23" s="18" t="s">
        <v>301</v>
      </c>
    </row>
    <row r="24" spans="1:45" s="27" customFormat="1" ht="120" x14ac:dyDescent="0.25">
      <c r="A24" s="19">
        <v>4</v>
      </c>
      <c r="B24" s="18" t="s">
        <v>43</v>
      </c>
      <c r="C24" s="18" t="s">
        <v>99</v>
      </c>
      <c r="D24" s="23" t="s">
        <v>110</v>
      </c>
      <c r="E24" s="18" t="s">
        <v>111</v>
      </c>
      <c r="F24" s="18" t="s">
        <v>47</v>
      </c>
      <c r="G24" s="18" t="s">
        <v>112</v>
      </c>
      <c r="H24" s="18" t="s">
        <v>113</v>
      </c>
      <c r="I24" s="18" t="s">
        <v>50</v>
      </c>
      <c r="J24" s="18" t="s">
        <v>104</v>
      </c>
      <c r="K24" s="18" t="s">
        <v>114</v>
      </c>
      <c r="L24" s="38">
        <v>924</v>
      </c>
      <c r="M24" s="38">
        <v>924</v>
      </c>
      <c r="N24" s="38">
        <v>924</v>
      </c>
      <c r="O24" s="38">
        <v>924</v>
      </c>
      <c r="P24" s="18">
        <f t="shared" si="10"/>
        <v>3696</v>
      </c>
      <c r="Q24" s="18" t="s">
        <v>63</v>
      </c>
      <c r="R24" s="18" t="s">
        <v>115</v>
      </c>
      <c r="S24" s="18" t="s">
        <v>107</v>
      </c>
      <c r="T24" s="18" t="s">
        <v>108</v>
      </c>
      <c r="U24" s="18" t="s">
        <v>109</v>
      </c>
      <c r="V24" s="73">
        <f t="shared" si="8"/>
        <v>924</v>
      </c>
      <c r="W24" s="19">
        <v>675</v>
      </c>
      <c r="X24" s="65">
        <f t="shared" si="4"/>
        <v>0.73051948051948057</v>
      </c>
      <c r="Y24" s="18" t="s">
        <v>236</v>
      </c>
      <c r="Z24" s="18" t="s">
        <v>221</v>
      </c>
      <c r="AA24" s="26">
        <f t="shared" si="0"/>
        <v>924</v>
      </c>
      <c r="AB24" s="18">
        <v>926</v>
      </c>
      <c r="AC24" s="82">
        <f t="shared" si="5"/>
        <v>1</v>
      </c>
      <c r="AD24" s="18" t="s">
        <v>263</v>
      </c>
      <c r="AE24" s="18" t="s">
        <v>264</v>
      </c>
      <c r="AF24" s="26">
        <f t="shared" si="1"/>
        <v>924</v>
      </c>
      <c r="AG24" s="18">
        <v>625</v>
      </c>
      <c r="AH24" s="82">
        <f t="shared" si="6"/>
        <v>0.67640692640692646</v>
      </c>
      <c r="AI24" s="18" t="s">
        <v>302</v>
      </c>
      <c r="AJ24" s="18" t="s">
        <v>220</v>
      </c>
      <c r="AK24" s="26">
        <f t="shared" si="2"/>
        <v>924</v>
      </c>
      <c r="AL24" s="18"/>
      <c r="AM24" s="18">
        <f t="shared" si="7"/>
        <v>0</v>
      </c>
      <c r="AN24" s="18"/>
      <c r="AO24" s="18"/>
      <c r="AP24" s="19">
        <f t="shared" si="3"/>
        <v>3696</v>
      </c>
      <c r="AQ24" s="19">
        <f t="shared" ref="AQ24:AQ29" si="11">SUM(W24,AB24,AG24,AL24)</f>
        <v>2226</v>
      </c>
      <c r="AR24" s="66">
        <f t="shared" si="9"/>
        <v>0.60227272727272729</v>
      </c>
      <c r="AS24" s="18" t="s">
        <v>302</v>
      </c>
    </row>
    <row r="25" spans="1:45" s="27" customFormat="1" ht="120" x14ac:dyDescent="0.25">
      <c r="A25" s="19">
        <v>4</v>
      </c>
      <c r="B25" s="18" t="s">
        <v>43</v>
      </c>
      <c r="C25" s="18" t="s">
        <v>99</v>
      </c>
      <c r="D25" s="23" t="s">
        <v>116</v>
      </c>
      <c r="E25" s="18" t="s">
        <v>117</v>
      </c>
      <c r="F25" s="18" t="s">
        <v>47</v>
      </c>
      <c r="G25" s="18" t="s">
        <v>118</v>
      </c>
      <c r="H25" s="18" t="s">
        <v>119</v>
      </c>
      <c r="I25" s="18" t="s">
        <v>50</v>
      </c>
      <c r="J25" s="18" t="s">
        <v>104</v>
      </c>
      <c r="K25" s="18" t="s">
        <v>120</v>
      </c>
      <c r="L25" s="38">
        <v>15</v>
      </c>
      <c r="M25" s="38">
        <v>40</v>
      </c>
      <c r="N25" s="38">
        <v>40</v>
      </c>
      <c r="O25" s="38">
        <v>25</v>
      </c>
      <c r="P25" s="18">
        <f t="shared" si="10"/>
        <v>120</v>
      </c>
      <c r="Q25" s="18" t="s">
        <v>63</v>
      </c>
      <c r="R25" s="18" t="s">
        <v>121</v>
      </c>
      <c r="S25" s="18" t="s">
        <v>122</v>
      </c>
      <c r="T25" s="18" t="s">
        <v>108</v>
      </c>
      <c r="U25" s="18" t="s">
        <v>109</v>
      </c>
      <c r="V25" s="73">
        <f t="shared" si="8"/>
        <v>15</v>
      </c>
      <c r="W25" s="19">
        <v>14</v>
      </c>
      <c r="X25" s="65">
        <f t="shared" si="4"/>
        <v>0.93333333333333335</v>
      </c>
      <c r="Y25" s="18" t="s">
        <v>237</v>
      </c>
      <c r="Z25" s="18" t="s">
        <v>222</v>
      </c>
      <c r="AA25" s="26">
        <f t="shared" si="0"/>
        <v>40</v>
      </c>
      <c r="AB25" s="18">
        <v>41</v>
      </c>
      <c r="AC25" s="82">
        <f t="shared" si="5"/>
        <v>1</v>
      </c>
      <c r="AD25" s="18" t="s">
        <v>265</v>
      </c>
      <c r="AE25" s="18" t="s">
        <v>266</v>
      </c>
      <c r="AF25" s="26">
        <f t="shared" si="1"/>
        <v>40</v>
      </c>
      <c r="AG25" s="18">
        <v>57</v>
      </c>
      <c r="AH25" s="82">
        <f t="shared" si="6"/>
        <v>1</v>
      </c>
      <c r="AI25" s="18" t="s">
        <v>303</v>
      </c>
      <c r="AJ25" s="18" t="s">
        <v>266</v>
      </c>
      <c r="AK25" s="26">
        <f t="shared" si="2"/>
        <v>25</v>
      </c>
      <c r="AL25" s="18"/>
      <c r="AM25" s="18">
        <f t="shared" si="7"/>
        <v>0</v>
      </c>
      <c r="AN25" s="18"/>
      <c r="AO25" s="18"/>
      <c r="AP25" s="19">
        <f t="shared" si="3"/>
        <v>120</v>
      </c>
      <c r="AQ25" s="19">
        <f>SUM(W25,AB25,AG25,AL25)</f>
        <v>112</v>
      </c>
      <c r="AR25" s="66">
        <f t="shared" si="9"/>
        <v>0.93333333333333335</v>
      </c>
      <c r="AS25" s="18" t="s">
        <v>303</v>
      </c>
    </row>
    <row r="26" spans="1:45" s="27" customFormat="1" ht="120" x14ac:dyDescent="0.25">
      <c r="A26" s="19">
        <v>4</v>
      </c>
      <c r="B26" s="18" t="s">
        <v>43</v>
      </c>
      <c r="C26" s="18" t="s">
        <v>99</v>
      </c>
      <c r="D26" s="23" t="s">
        <v>123</v>
      </c>
      <c r="E26" s="18" t="s">
        <v>124</v>
      </c>
      <c r="F26" s="18" t="s">
        <v>80</v>
      </c>
      <c r="G26" s="18" t="s">
        <v>125</v>
      </c>
      <c r="H26" s="18" t="s">
        <v>126</v>
      </c>
      <c r="I26" s="18" t="s">
        <v>50</v>
      </c>
      <c r="J26" s="18" t="s">
        <v>104</v>
      </c>
      <c r="K26" s="18" t="s">
        <v>127</v>
      </c>
      <c r="L26" s="18">
        <v>20</v>
      </c>
      <c r="M26" s="18">
        <v>57</v>
      </c>
      <c r="N26" s="18">
        <v>58</v>
      </c>
      <c r="O26" s="18">
        <v>57</v>
      </c>
      <c r="P26" s="18">
        <f t="shared" si="10"/>
        <v>192</v>
      </c>
      <c r="Q26" s="18" t="s">
        <v>63</v>
      </c>
      <c r="R26" s="18" t="s">
        <v>121</v>
      </c>
      <c r="S26" s="18" t="s">
        <v>122</v>
      </c>
      <c r="T26" s="18" t="s">
        <v>108</v>
      </c>
      <c r="U26" s="18" t="s">
        <v>109</v>
      </c>
      <c r="V26" s="73">
        <f t="shared" si="8"/>
        <v>20</v>
      </c>
      <c r="W26" s="19">
        <v>24</v>
      </c>
      <c r="X26" s="65">
        <f t="shared" si="4"/>
        <v>1</v>
      </c>
      <c r="Y26" s="18" t="s">
        <v>238</v>
      </c>
      <c r="Z26" s="18" t="s">
        <v>223</v>
      </c>
      <c r="AA26" s="26">
        <f t="shared" si="0"/>
        <v>57</v>
      </c>
      <c r="AB26" s="18">
        <v>57</v>
      </c>
      <c r="AC26" s="82">
        <f t="shared" si="5"/>
        <v>1</v>
      </c>
      <c r="AD26" s="18" t="s">
        <v>267</v>
      </c>
      <c r="AE26" s="18" t="s">
        <v>268</v>
      </c>
      <c r="AF26" s="26">
        <f t="shared" si="1"/>
        <v>58</v>
      </c>
      <c r="AG26" s="18">
        <v>56</v>
      </c>
      <c r="AH26" s="82">
        <f t="shared" si="6"/>
        <v>0.96551724137931039</v>
      </c>
      <c r="AI26" s="18" t="s">
        <v>267</v>
      </c>
      <c r="AJ26" s="18" t="s">
        <v>268</v>
      </c>
      <c r="AK26" s="26">
        <f t="shared" si="2"/>
        <v>57</v>
      </c>
      <c r="AL26" s="18"/>
      <c r="AM26" s="18">
        <f t="shared" si="7"/>
        <v>0</v>
      </c>
      <c r="AN26" s="18"/>
      <c r="AO26" s="18"/>
      <c r="AP26" s="19">
        <f t="shared" si="3"/>
        <v>192</v>
      </c>
      <c r="AQ26" s="19">
        <f t="shared" si="11"/>
        <v>137</v>
      </c>
      <c r="AR26" s="66">
        <f t="shared" si="9"/>
        <v>0.71354166666666663</v>
      </c>
      <c r="AS26" s="18" t="s">
        <v>267</v>
      </c>
    </row>
    <row r="27" spans="1:45" s="27" customFormat="1" ht="118.5" customHeight="1" x14ac:dyDescent="0.25">
      <c r="A27" s="19">
        <v>4</v>
      </c>
      <c r="B27" s="18" t="s">
        <v>43</v>
      </c>
      <c r="C27" s="18" t="s">
        <v>99</v>
      </c>
      <c r="D27" s="23" t="s">
        <v>128</v>
      </c>
      <c r="E27" s="18" t="s">
        <v>129</v>
      </c>
      <c r="F27" s="18" t="s">
        <v>80</v>
      </c>
      <c r="G27" s="18" t="s">
        <v>130</v>
      </c>
      <c r="H27" s="18" t="s">
        <v>131</v>
      </c>
      <c r="I27" s="18" t="s">
        <v>50</v>
      </c>
      <c r="J27" s="18" t="s">
        <v>104</v>
      </c>
      <c r="K27" s="18" t="s">
        <v>132</v>
      </c>
      <c r="L27" s="18">
        <v>10</v>
      </c>
      <c r="M27" s="18">
        <v>30</v>
      </c>
      <c r="N27" s="18">
        <v>24</v>
      </c>
      <c r="O27" s="18">
        <v>17</v>
      </c>
      <c r="P27" s="18">
        <f t="shared" si="10"/>
        <v>81</v>
      </c>
      <c r="Q27" s="18" t="s">
        <v>63</v>
      </c>
      <c r="R27" s="18" t="s">
        <v>133</v>
      </c>
      <c r="S27" s="18" t="s">
        <v>134</v>
      </c>
      <c r="T27" s="18" t="s">
        <v>108</v>
      </c>
      <c r="U27" s="32" t="s">
        <v>206</v>
      </c>
      <c r="V27" s="73">
        <f t="shared" si="8"/>
        <v>10</v>
      </c>
      <c r="W27" s="19">
        <v>11</v>
      </c>
      <c r="X27" s="65">
        <f t="shared" si="4"/>
        <v>1</v>
      </c>
      <c r="Y27" s="18" t="s">
        <v>219</v>
      </c>
      <c r="Z27" s="18" t="s">
        <v>133</v>
      </c>
      <c r="AA27" s="26">
        <f t="shared" si="0"/>
        <v>30</v>
      </c>
      <c r="AB27" s="18">
        <v>34</v>
      </c>
      <c r="AC27" s="82">
        <f t="shared" si="5"/>
        <v>1</v>
      </c>
      <c r="AD27" s="18" t="s">
        <v>269</v>
      </c>
      <c r="AE27" s="18" t="s">
        <v>270</v>
      </c>
      <c r="AF27" s="26">
        <f t="shared" si="1"/>
        <v>24</v>
      </c>
      <c r="AG27" s="18">
        <v>23</v>
      </c>
      <c r="AH27" s="82">
        <f t="shared" si="6"/>
        <v>0.95833333333333337</v>
      </c>
      <c r="AI27" s="18" t="s">
        <v>304</v>
      </c>
      <c r="AJ27" s="18" t="s">
        <v>270</v>
      </c>
      <c r="AK27" s="26">
        <f t="shared" si="2"/>
        <v>17</v>
      </c>
      <c r="AL27" s="18"/>
      <c r="AM27" s="18">
        <f t="shared" si="7"/>
        <v>0</v>
      </c>
      <c r="AN27" s="18"/>
      <c r="AO27" s="18"/>
      <c r="AP27" s="19">
        <f t="shared" si="3"/>
        <v>81</v>
      </c>
      <c r="AQ27" s="19">
        <f>SUM(W27,AB27,AG27,AL27)</f>
        <v>68</v>
      </c>
      <c r="AR27" s="66">
        <f t="shared" si="9"/>
        <v>0.83950617283950613</v>
      </c>
      <c r="AS27" s="18" t="s">
        <v>304</v>
      </c>
    </row>
    <row r="28" spans="1:45" s="27" customFormat="1" ht="135" x14ac:dyDescent="0.25">
      <c r="A28" s="19">
        <v>4</v>
      </c>
      <c r="B28" s="18" t="s">
        <v>43</v>
      </c>
      <c r="C28" s="18" t="s">
        <v>99</v>
      </c>
      <c r="D28" s="23" t="s">
        <v>135</v>
      </c>
      <c r="E28" s="18" t="s">
        <v>136</v>
      </c>
      <c r="F28" s="18" t="s">
        <v>80</v>
      </c>
      <c r="G28" s="18" t="s">
        <v>137</v>
      </c>
      <c r="H28" s="18" t="s">
        <v>138</v>
      </c>
      <c r="I28" s="18" t="s">
        <v>50</v>
      </c>
      <c r="J28" s="18" t="s">
        <v>104</v>
      </c>
      <c r="K28" s="18" t="s">
        <v>132</v>
      </c>
      <c r="L28" s="18">
        <v>20</v>
      </c>
      <c r="M28" s="18">
        <v>48</v>
      </c>
      <c r="N28" s="18">
        <v>48</v>
      </c>
      <c r="O28" s="18">
        <v>49</v>
      </c>
      <c r="P28" s="18">
        <f t="shared" si="10"/>
        <v>165</v>
      </c>
      <c r="Q28" s="18" t="s">
        <v>63</v>
      </c>
      <c r="R28" s="18" t="s">
        <v>139</v>
      </c>
      <c r="S28" s="18" t="s">
        <v>134</v>
      </c>
      <c r="T28" s="18" t="s">
        <v>108</v>
      </c>
      <c r="U28" s="32" t="s">
        <v>206</v>
      </c>
      <c r="V28" s="73">
        <f t="shared" si="8"/>
        <v>20</v>
      </c>
      <c r="W28" s="19">
        <v>29</v>
      </c>
      <c r="X28" s="65">
        <f t="shared" si="4"/>
        <v>1</v>
      </c>
      <c r="Y28" s="18" t="s">
        <v>239</v>
      </c>
      <c r="Z28" s="18" t="s">
        <v>139</v>
      </c>
      <c r="AA28" s="26">
        <f t="shared" si="0"/>
        <v>48</v>
      </c>
      <c r="AB28" s="18">
        <v>56</v>
      </c>
      <c r="AC28" s="82">
        <f t="shared" si="5"/>
        <v>1</v>
      </c>
      <c r="AD28" s="18" t="s">
        <v>271</v>
      </c>
      <c r="AE28" s="18" t="s">
        <v>272</v>
      </c>
      <c r="AF28" s="26">
        <f t="shared" si="1"/>
        <v>48</v>
      </c>
      <c r="AG28" s="18">
        <v>25</v>
      </c>
      <c r="AH28" s="82">
        <f t="shared" si="6"/>
        <v>0.52083333333333337</v>
      </c>
      <c r="AI28" s="18" t="s">
        <v>305</v>
      </c>
      <c r="AJ28" s="18" t="s">
        <v>272</v>
      </c>
      <c r="AK28" s="26">
        <f t="shared" si="2"/>
        <v>49</v>
      </c>
      <c r="AL28" s="18"/>
      <c r="AM28" s="18">
        <f t="shared" si="7"/>
        <v>0</v>
      </c>
      <c r="AN28" s="18"/>
      <c r="AO28" s="18"/>
      <c r="AP28" s="19">
        <f t="shared" si="3"/>
        <v>165</v>
      </c>
      <c r="AQ28" s="19">
        <f t="shared" si="11"/>
        <v>110</v>
      </c>
      <c r="AR28" s="66">
        <f t="shared" si="9"/>
        <v>0.66666666666666663</v>
      </c>
      <c r="AS28" s="18" t="s">
        <v>305</v>
      </c>
    </row>
    <row r="29" spans="1:45" s="27" customFormat="1" ht="135" x14ac:dyDescent="0.25">
      <c r="A29" s="19">
        <v>4</v>
      </c>
      <c r="B29" s="18" t="s">
        <v>43</v>
      </c>
      <c r="C29" s="18" t="s">
        <v>99</v>
      </c>
      <c r="D29" s="23" t="s">
        <v>140</v>
      </c>
      <c r="E29" s="18" t="s">
        <v>141</v>
      </c>
      <c r="F29" s="18" t="s">
        <v>80</v>
      </c>
      <c r="G29" s="18" t="s">
        <v>142</v>
      </c>
      <c r="H29" s="18" t="s">
        <v>143</v>
      </c>
      <c r="I29" s="18" t="s">
        <v>50</v>
      </c>
      <c r="J29" s="18" t="s">
        <v>104</v>
      </c>
      <c r="K29" s="18" t="s">
        <v>132</v>
      </c>
      <c r="L29" s="18">
        <v>1</v>
      </c>
      <c r="M29" s="18">
        <v>3</v>
      </c>
      <c r="N29" s="18">
        <v>3</v>
      </c>
      <c r="O29" s="18">
        <v>3</v>
      </c>
      <c r="P29" s="18">
        <f t="shared" si="10"/>
        <v>10</v>
      </c>
      <c r="Q29" s="18" t="s">
        <v>63</v>
      </c>
      <c r="R29" s="18" t="s">
        <v>144</v>
      </c>
      <c r="S29" s="18" t="s">
        <v>134</v>
      </c>
      <c r="T29" s="18" t="s">
        <v>108</v>
      </c>
      <c r="U29" s="32" t="s">
        <v>206</v>
      </c>
      <c r="V29" s="73">
        <f t="shared" si="8"/>
        <v>1</v>
      </c>
      <c r="W29" s="19">
        <v>2</v>
      </c>
      <c r="X29" s="65">
        <f t="shared" si="4"/>
        <v>1</v>
      </c>
      <c r="Y29" s="18" t="s">
        <v>218</v>
      </c>
      <c r="Z29" s="18" t="s">
        <v>144</v>
      </c>
      <c r="AA29" s="26">
        <f t="shared" si="0"/>
        <v>3</v>
      </c>
      <c r="AB29" s="18">
        <v>3</v>
      </c>
      <c r="AC29" s="82">
        <f t="shared" si="5"/>
        <v>1</v>
      </c>
      <c r="AD29" s="18" t="s">
        <v>273</v>
      </c>
      <c r="AE29" s="18" t="s">
        <v>274</v>
      </c>
      <c r="AF29" s="26">
        <f t="shared" si="1"/>
        <v>3</v>
      </c>
      <c r="AG29" s="18">
        <v>3</v>
      </c>
      <c r="AH29" s="82">
        <f t="shared" si="6"/>
        <v>1</v>
      </c>
      <c r="AI29" s="18" t="s">
        <v>306</v>
      </c>
      <c r="AJ29" s="18" t="s">
        <v>274</v>
      </c>
      <c r="AK29" s="26">
        <f t="shared" si="2"/>
        <v>3</v>
      </c>
      <c r="AL29" s="18"/>
      <c r="AM29" s="18">
        <f t="shared" si="7"/>
        <v>0</v>
      </c>
      <c r="AN29" s="18"/>
      <c r="AO29" s="18"/>
      <c r="AP29" s="19">
        <f t="shared" si="3"/>
        <v>10</v>
      </c>
      <c r="AQ29" s="19">
        <f t="shared" si="11"/>
        <v>8</v>
      </c>
      <c r="AR29" s="66">
        <f t="shared" si="9"/>
        <v>0.8</v>
      </c>
      <c r="AS29" s="18" t="s">
        <v>306</v>
      </c>
    </row>
    <row r="30" spans="1:45" s="27" customFormat="1" ht="165" x14ac:dyDescent="0.25">
      <c r="A30" s="19">
        <v>4</v>
      </c>
      <c r="B30" s="18" t="s">
        <v>43</v>
      </c>
      <c r="C30" s="18" t="s">
        <v>99</v>
      </c>
      <c r="D30" s="23" t="s">
        <v>145</v>
      </c>
      <c r="E30" s="18" t="s">
        <v>146</v>
      </c>
      <c r="F30" s="18" t="s">
        <v>80</v>
      </c>
      <c r="G30" s="18" t="s">
        <v>147</v>
      </c>
      <c r="H30" s="18" t="s">
        <v>148</v>
      </c>
      <c r="I30" s="18" t="s">
        <v>50</v>
      </c>
      <c r="J30" s="18" t="s">
        <v>104</v>
      </c>
      <c r="K30" s="18" t="s">
        <v>132</v>
      </c>
      <c r="L30" s="18">
        <v>3</v>
      </c>
      <c r="M30" s="18">
        <v>12</v>
      </c>
      <c r="N30" s="18">
        <v>12</v>
      </c>
      <c r="O30" s="18">
        <v>12</v>
      </c>
      <c r="P30" s="18">
        <f t="shared" si="10"/>
        <v>39</v>
      </c>
      <c r="Q30" s="18" t="s">
        <v>63</v>
      </c>
      <c r="R30" s="18" t="s">
        <v>149</v>
      </c>
      <c r="S30" s="18" t="s">
        <v>134</v>
      </c>
      <c r="T30" s="18" t="s">
        <v>108</v>
      </c>
      <c r="U30" s="32" t="s">
        <v>206</v>
      </c>
      <c r="V30" s="73">
        <f t="shared" si="8"/>
        <v>3</v>
      </c>
      <c r="W30" s="19">
        <v>6</v>
      </c>
      <c r="X30" s="65">
        <f t="shared" si="4"/>
        <v>1</v>
      </c>
      <c r="Y30" s="18" t="s">
        <v>217</v>
      </c>
      <c r="Z30" s="18" t="s">
        <v>149</v>
      </c>
      <c r="AA30" s="26">
        <f t="shared" si="0"/>
        <v>12</v>
      </c>
      <c r="AB30" s="18">
        <v>15</v>
      </c>
      <c r="AC30" s="82">
        <f t="shared" si="5"/>
        <v>1</v>
      </c>
      <c r="AD30" s="18" t="s">
        <v>275</v>
      </c>
      <c r="AE30" s="18" t="s">
        <v>276</v>
      </c>
      <c r="AF30" s="26">
        <f t="shared" si="1"/>
        <v>12</v>
      </c>
      <c r="AG30" s="18">
        <v>13</v>
      </c>
      <c r="AH30" s="82">
        <f t="shared" si="6"/>
        <v>1</v>
      </c>
      <c r="AI30" s="18" t="s">
        <v>307</v>
      </c>
      <c r="AJ30" s="18" t="s">
        <v>276</v>
      </c>
      <c r="AK30" s="26">
        <f t="shared" si="2"/>
        <v>12</v>
      </c>
      <c r="AL30" s="18"/>
      <c r="AM30" s="18">
        <f t="shared" si="7"/>
        <v>0</v>
      </c>
      <c r="AN30" s="18"/>
      <c r="AO30" s="18"/>
      <c r="AP30" s="19">
        <f t="shared" si="3"/>
        <v>39</v>
      </c>
      <c r="AQ30" s="19">
        <f>SUM(W30,AB30,AG30,AL30)</f>
        <v>34</v>
      </c>
      <c r="AR30" s="66">
        <f t="shared" si="9"/>
        <v>0.87179487179487181</v>
      </c>
      <c r="AS30" s="18" t="s">
        <v>307</v>
      </c>
    </row>
    <row r="31" spans="1:45" s="5" customFormat="1" ht="15.75" x14ac:dyDescent="0.25">
      <c r="A31" s="10"/>
      <c r="B31" s="10"/>
      <c r="C31" s="10"/>
      <c r="D31" s="10"/>
      <c r="E31" s="13" t="s">
        <v>150</v>
      </c>
      <c r="F31" s="10"/>
      <c r="G31" s="10"/>
      <c r="H31" s="10"/>
      <c r="I31" s="10"/>
      <c r="J31" s="10"/>
      <c r="K31" s="10"/>
      <c r="L31" s="15"/>
      <c r="M31" s="15"/>
      <c r="N31" s="15"/>
      <c r="O31" s="15"/>
      <c r="P31" s="15"/>
      <c r="Q31" s="10"/>
      <c r="R31" s="10"/>
      <c r="S31" s="10"/>
      <c r="T31" s="10"/>
      <c r="U31" s="10"/>
      <c r="V31" s="67"/>
      <c r="W31" s="67"/>
      <c r="X31" s="80">
        <f>AVERAGE(X14:X30)*80%</f>
        <v>0.66392325008325015</v>
      </c>
      <c r="Y31" s="15"/>
      <c r="Z31" s="15"/>
      <c r="AA31" s="15"/>
      <c r="AB31" s="15"/>
      <c r="AC31" s="84">
        <f>AVERAGE(AC14:AC30)*80%</f>
        <v>0.5693475555555555</v>
      </c>
      <c r="AD31" s="15"/>
      <c r="AE31" s="15"/>
      <c r="AF31" s="15"/>
      <c r="AG31" s="15"/>
      <c r="AH31" s="84">
        <f>AVERAGE(AH14:AH30)*80%</f>
        <v>0.71349868577399622</v>
      </c>
      <c r="AI31" s="15"/>
      <c r="AJ31" s="15"/>
      <c r="AK31" s="15"/>
      <c r="AL31" s="15"/>
      <c r="AM31" s="15">
        <f>AVERAGE(AM14:AM30)*80%</f>
        <v>0</v>
      </c>
      <c r="AN31" s="10"/>
      <c r="AO31" s="10"/>
      <c r="AP31" s="67"/>
      <c r="AQ31" s="67"/>
      <c r="AR31" s="80">
        <f>AVERAGE(AR14:AR30)*80%</f>
        <v>0.5180268665326444</v>
      </c>
      <c r="AS31" s="10"/>
    </row>
    <row r="32" spans="1:45" s="52" customFormat="1" ht="105" customHeight="1" x14ac:dyDescent="0.25">
      <c r="A32" s="33">
        <v>7</v>
      </c>
      <c r="B32" s="24" t="s">
        <v>151</v>
      </c>
      <c r="C32" s="24" t="s">
        <v>152</v>
      </c>
      <c r="D32" s="39" t="s">
        <v>153</v>
      </c>
      <c r="E32" s="40" t="s">
        <v>154</v>
      </c>
      <c r="F32" s="40" t="s">
        <v>155</v>
      </c>
      <c r="G32" s="40" t="s">
        <v>156</v>
      </c>
      <c r="H32" s="40" t="s">
        <v>157</v>
      </c>
      <c r="I32" s="41" t="s">
        <v>158</v>
      </c>
      <c r="J32" s="40" t="s">
        <v>159</v>
      </c>
      <c r="K32" s="40" t="s">
        <v>160</v>
      </c>
      <c r="L32" s="42" t="s">
        <v>161</v>
      </c>
      <c r="M32" s="43">
        <v>0.8</v>
      </c>
      <c r="N32" s="42" t="s">
        <v>161</v>
      </c>
      <c r="O32" s="44">
        <v>0.8</v>
      </c>
      <c r="P32" s="44">
        <v>0.8</v>
      </c>
      <c r="Q32" s="45" t="s">
        <v>162</v>
      </c>
      <c r="R32" s="45" t="s">
        <v>163</v>
      </c>
      <c r="S32" s="40" t="s">
        <v>164</v>
      </c>
      <c r="T32" s="40" t="s">
        <v>165</v>
      </c>
      <c r="U32" s="46" t="s">
        <v>166</v>
      </c>
      <c r="V32" s="76" t="s">
        <v>161</v>
      </c>
      <c r="W32" s="33" t="s">
        <v>161</v>
      </c>
      <c r="X32" s="77" t="s">
        <v>161</v>
      </c>
      <c r="Y32" s="24" t="s">
        <v>230</v>
      </c>
      <c r="Z32" s="24" t="s">
        <v>161</v>
      </c>
      <c r="AA32" s="48">
        <f>M32</f>
        <v>0.8</v>
      </c>
      <c r="AB32" s="49">
        <v>0.66</v>
      </c>
      <c r="AC32" s="50">
        <f t="shared" ref="AC32:AC38" si="12">IF(AB32/AA32&gt;100%,100%,AB32/AA32)</f>
        <v>0.82499999999999996</v>
      </c>
      <c r="AD32" s="24" t="s">
        <v>280</v>
      </c>
      <c r="AE32" s="24" t="s">
        <v>281</v>
      </c>
      <c r="AF32" s="47" t="s">
        <v>161</v>
      </c>
      <c r="AG32" s="24" t="s">
        <v>161</v>
      </c>
      <c r="AH32" s="24" t="s">
        <v>161</v>
      </c>
      <c r="AI32" s="24" t="s">
        <v>161</v>
      </c>
      <c r="AJ32" s="24" t="s">
        <v>161</v>
      </c>
      <c r="AK32" s="48">
        <f>O32</f>
        <v>0.8</v>
      </c>
      <c r="AL32" s="24"/>
      <c r="AM32" s="50">
        <f t="shared" ref="AM32:AM38" si="13">IF(AL32/AK32&gt;100%,100%,AL32/AK32)</f>
        <v>0</v>
      </c>
      <c r="AN32" s="24"/>
      <c r="AO32" s="24"/>
      <c r="AP32" s="62">
        <f>P32</f>
        <v>0.8</v>
      </c>
      <c r="AQ32" s="68">
        <f>AVERAGE(AB32,AL32)</f>
        <v>0.66</v>
      </c>
      <c r="AR32" s="50">
        <f t="shared" ref="AR32:AR38" si="14">IF(AQ32/AP32&gt;100%,100%,AQ32/AP32)</f>
        <v>0.82499999999999996</v>
      </c>
      <c r="AS32" s="24" t="s">
        <v>230</v>
      </c>
    </row>
    <row r="33" spans="1:45" s="52" customFormat="1" ht="105" x14ac:dyDescent="0.25">
      <c r="A33" s="33">
        <v>7</v>
      </c>
      <c r="B33" s="24" t="s">
        <v>151</v>
      </c>
      <c r="C33" s="24" t="s">
        <v>152</v>
      </c>
      <c r="D33" s="53" t="s">
        <v>167</v>
      </c>
      <c r="E33" s="45" t="s">
        <v>168</v>
      </c>
      <c r="F33" s="45" t="s">
        <v>155</v>
      </c>
      <c r="G33" s="45" t="s">
        <v>169</v>
      </c>
      <c r="H33" s="45" t="s">
        <v>170</v>
      </c>
      <c r="I33" s="45" t="s">
        <v>171</v>
      </c>
      <c r="J33" s="45" t="s">
        <v>159</v>
      </c>
      <c r="K33" s="45" t="s">
        <v>172</v>
      </c>
      <c r="L33" s="54">
        <v>1</v>
      </c>
      <c r="M33" s="54">
        <v>1</v>
      </c>
      <c r="N33" s="54">
        <v>1</v>
      </c>
      <c r="O33" s="55">
        <v>1</v>
      </c>
      <c r="P33" s="55">
        <v>1</v>
      </c>
      <c r="Q33" s="45" t="s">
        <v>162</v>
      </c>
      <c r="R33" s="45" t="s">
        <v>173</v>
      </c>
      <c r="S33" s="45" t="s">
        <v>174</v>
      </c>
      <c r="T33" s="40" t="s">
        <v>165</v>
      </c>
      <c r="U33" s="46" t="s">
        <v>175</v>
      </c>
      <c r="V33" s="78">
        <v>1</v>
      </c>
      <c r="W33" s="79">
        <v>0.8</v>
      </c>
      <c r="X33" s="50">
        <f t="shared" ref="X33:X38" si="15">IF(W33/V33&gt;100%,100%,W33/V33)</f>
        <v>0.8</v>
      </c>
      <c r="Y33" s="24" t="s">
        <v>240</v>
      </c>
      <c r="Z33" s="24" t="s">
        <v>241</v>
      </c>
      <c r="AA33" s="48">
        <f t="shared" ref="AA33:AA38" si="16">M33</f>
        <v>1</v>
      </c>
      <c r="AB33" s="51">
        <v>1</v>
      </c>
      <c r="AC33" s="50">
        <f t="shared" si="12"/>
        <v>1</v>
      </c>
      <c r="AD33" s="24" t="s">
        <v>282</v>
      </c>
      <c r="AE33" s="24" t="s">
        <v>283</v>
      </c>
      <c r="AF33" s="48">
        <f>N33</f>
        <v>1</v>
      </c>
      <c r="AG33" s="51">
        <v>1</v>
      </c>
      <c r="AH33" s="50">
        <f t="shared" ref="AH33:AH35" si="17">IF(AG33/AF33&gt;100%,100%,AG33/AF33)</f>
        <v>1</v>
      </c>
      <c r="AI33" s="24" t="s">
        <v>310</v>
      </c>
      <c r="AJ33" s="24" t="s">
        <v>283</v>
      </c>
      <c r="AK33" s="48">
        <f t="shared" ref="AK33:AK38" si="18">O33</f>
        <v>1</v>
      </c>
      <c r="AL33" s="56"/>
      <c r="AM33" s="50">
        <f t="shared" si="13"/>
        <v>0</v>
      </c>
      <c r="AN33" s="24"/>
      <c r="AO33" s="24"/>
      <c r="AP33" s="62">
        <f t="shared" ref="AP33:AP38" si="19">P33</f>
        <v>1</v>
      </c>
      <c r="AQ33" s="68">
        <f>AVERAGE(W33,AB33,AL33)</f>
        <v>0.9</v>
      </c>
      <c r="AR33" s="50">
        <f t="shared" si="14"/>
        <v>0.9</v>
      </c>
      <c r="AS33" s="24" t="s">
        <v>318</v>
      </c>
    </row>
    <row r="34" spans="1:45" s="52" customFormat="1" ht="105" x14ac:dyDescent="0.25">
      <c r="A34" s="33">
        <v>7</v>
      </c>
      <c r="B34" s="24" t="s">
        <v>151</v>
      </c>
      <c r="C34" s="24" t="s">
        <v>176</v>
      </c>
      <c r="D34" s="53" t="s">
        <v>177</v>
      </c>
      <c r="E34" s="45" t="s">
        <v>178</v>
      </c>
      <c r="F34" s="45" t="s">
        <v>155</v>
      </c>
      <c r="G34" s="45" t="s">
        <v>179</v>
      </c>
      <c r="H34" s="45" t="s">
        <v>180</v>
      </c>
      <c r="I34" s="45" t="s">
        <v>171</v>
      </c>
      <c r="J34" s="45" t="s">
        <v>159</v>
      </c>
      <c r="K34" s="45" t="s">
        <v>181</v>
      </c>
      <c r="L34" s="42" t="s">
        <v>161</v>
      </c>
      <c r="M34" s="43">
        <v>1</v>
      </c>
      <c r="N34" s="43">
        <v>1</v>
      </c>
      <c r="O34" s="44">
        <v>1</v>
      </c>
      <c r="P34" s="44">
        <v>1</v>
      </c>
      <c r="Q34" s="45" t="s">
        <v>162</v>
      </c>
      <c r="R34" s="45" t="s">
        <v>182</v>
      </c>
      <c r="S34" s="45" t="s">
        <v>183</v>
      </c>
      <c r="T34" s="40" t="s">
        <v>165</v>
      </c>
      <c r="U34" s="46" t="s">
        <v>184</v>
      </c>
      <c r="V34" s="78" t="s">
        <v>161</v>
      </c>
      <c r="W34" s="33" t="s">
        <v>161</v>
      </c>
      <c r="X34" s="33" t="s">
        <v>161</v>
      </c>
      <c r="Y34" s="24" t="s">
        <v>230</v>
      </c>
      <c r="Z34" s="24" t="s">
        <v>161</v>
      </c>
      <c r="AA34" s="48">
        <f t="shared" si="16"/>
        <v>1</v>
      </c>
      <c r="AB34" s="87">
        <v>1</v>
      </c>
      <c r="AC34" s="50">
        <f t="shared" si="12"/>
        <v>1</v>
      </c>
      <c r="AD34" s="25" t="s">
        <v>286</v>
      </c>
      <c r="AE34" s="24" t="s">
        <v>287</v>
      </c>
      <c r="AF34" s="48">
        <f t="shared" ref="AF34:AF35" si="20">N34</f>
        <v>1</v>
      </c>
      <c r="AG34" s="51">
        <v>1</v>
      </c>
      <c r="AH34" s="50">
        <f t="shared" si="17"/>
        <v>1</v>
      </c>
      <c r="AI34" s="24" t="s">
        <v>182</v>
      </c>
      <c r="AJ34" s="24" t="s">
        <v>308</v>
      </c>
      <c r="AK34" s="48">
        <f t="shared" si="18"/>
        <v>1</v>
      </c>
      <c r="AL34" s="24"/>
      <c r="AM34" s="50">
        <f t="shared" si="13"/>
        <v>0</v>
      </c>
      <c r="AN34" s="24"/>
      <c r="AO34" s="24"/>
      <c r="AP34" s="62">
        <f t="shared" si="19"/>
        <v>1</v>
      </c>
      <c r="AQ34" s="68">
        <f>AVERAGE(AB34,AG34,AL34)</f>
        <v>1</v>
      </c>
      <c r="AR34" s="50">
        <f t="shared" si="14"/>
        <v>1</v>
      </c>
      <c r="AS34" s="24" t="s">
        <v>317</v>
      </c>
    </row>
    <row r="35" spans="1:45" s="52" customFormat="1" ht="126" customHeight="1" x14ac:dyDescent="0.25">
      <c r="A35" s="33">
        <v>7</v>
      </c>
      <c r="B35" s="24" t="s">
        <v>151</v>
      </c>
      <c r="C35" s="24" t="s">
        <v>152</v>
      </c>
      <c r="D35" s="53" t="s">
        <v>185</v>
      </c>
      <c r="E35" s="45" t="s">
        <v>186</v>
      </c>
      <c r="F35" s="45" t="s">
        <v>155</v>
      </c>
      <c r="G35" s="45" t="s">
        <v>187</v>
      </c>
      <c r="H35" s="45" t="s">
        <v>188</v>
      </c>
      <c r="I35" s="45" t="s">
        <v>171</v>
      </c>
      <c r="J35" s="45" t="s">
        <v>83</v>
      </c>
      <c r="K35" s="45" t="s">
        <v>187</v>
      </c>
      <c r="L35" s="43">
        <v>1</v>
      </c>
      <c r="M35" s="42" t="s">
        <v>161</v>
      </c>
      <c r="N35" s="43">
        <v>1</v>
      </c>
      <c r="O35" s="44" t="s">
        <v>161</v>
      </c>
      <c r="P35" s="44">
        <v>1</v>
      </c>
      <c r="Q35" s="45" t="s">
        <v>63</v>
      </c>
      <c r="R35" s="45" t="s">
        <v>189</v>
      </c>
      <c r="S35" s="45" t="s">
        <v>189</v>
      </c>
      <c r="T35" s="40" t="s">
        <v>165</v>
      </c>
      <c r="U35" s="46" t="s">
        <v>175</v>
      </c>
      <c r="V35" s="78">
        <v>1</v>
      </c>
      <c r="W35" s="79">
        <v>1</v>
      </c>
      <c r="X35" s="50">
        <f t="shared" si="15"/>
        <v>1</v>
      </c>
      <c r="Y35" s="24" t="s">
        <v>242</v>
      </c>
      <c r="Z35" s="24" t="s">
        <v>243</v>
      </c>
      <c r="AA35" s="48" t="str">
        <f t="shared" si="16"/>
        <v>No programada</v>
      </c>
      <c r="AB35" s="51" t="s">
        <v>161</v>
      </c>
      <c r="AC35" s="50" t="s">
        <v>254</v>
      </c>
      <c r="AD35" s="24" t="s">
        <v>230</v>
      </c>
      <c r="AE35" s="24" t="s">
        <v>161</v>
      </c>
      <c r="AF35" s="48">
        <f t="shared" si="20"/>
        <v>1</v>
      </c>
      <c r="AG35" s="51">
        <v>1</v>
      </c>
      <c r="AH35" s="50">
        <f t="shared" si="17"/>
        <v>1</v>
      </c>
      <c r="AI35" s="24" t="s">
        <v>311</v>
      </c>
      <c r="AJ35" s="24" t="s">
        <v>312</v>
      </c>
      <c r="AK35" s="48" t="str">
        <f t="shared" si="18"/>
        <v>No programada</v>
      </c>
      <c r="AL35" s="28" t="s">
        <v>161</v>
      </c>
      <c r="AM35" s="28" t="s">
        <v>161</v>
      </c>
      <c r="AN35" s="28" t="s">
        <v>161</v>
      </c>
      <c r="AO35" s="28" t="s">
        <v>161</v>
      </c>
      <c r="AP35" s="62">
        <f t="shared" si="19"/>
        <v>1</v>
      </c>
      <c r="AQ35" s="68">
        <f>AVERAGE(AB35,AG35,AL35)</f>
        <v>1</v>
      </c>
      <c r="AR35" s="50">
        <f t="shared" si="14"/>
        <v>1</v>
      </c>
      <c r="AS35" s="24" t="s">
        <v>316</v>
      </c>
    </row>
    <row r="36" spans="1:45" s="52" customFormat="1" ht="105" x14ac:dyDescent="0.25">
      <c r="A36" s="33">
        <v>7</v>
      </c>
      <c r="B36" s="24" t="s">
        <v>151</v>
      </c>
      <c r="C36" s="24" t="s">
        <v>152</v>
      </c>
      <c r="D36" s="53" t="s">
        <v>190</v>
      </c>
      <c r="E36" s="24" t="s">
        <v>191</v>
      </c>
      <c r="F36" s="24" t="s">
        <v>155</v>
      </c>
      <c r="G36" s="24" t="s">
        <v>192</v>
      </c>
      <c r="H36" s="24" t="s">
        <v>193</v>
      </c>
      <c r="I36" s="24" t="s">
        <v>194</v>
      </c>
      <c r="J36" s="25" t="s">
        <v>104</v>
      </c>
      <c r="K36" s="24" t="s">
        <v>192</v>
      </c>
      <c r="L36" s="57">
        <v>0</v>
      </c>
      <c r="M36" s="57">
        <v>1</v>
      </c>
      <c r="N36" s="57">
        <v>0</v>
      </c>
      <c r="O36" s="57">
        <v>1</v>
      </c>
      <c r="P36" s="57">
        <v>2</v>
      </c>
      <c r="Q36" s="24" t="s">
        <v>63</v>
      </c>
      <c r="R36" s="58" t="s">
        <v>189</v>
      </c>
      <c r="S36" s="58" t="s">
        <v>189</v>
      </c>
      <c r="T36" s="24" t="s">
        <v>195</v>
      </c>
      <c r="U36" s="59" t="s">
        <v>161</v>
      </c>
      <c r="V36" s="76" t="s">
        <v>161</v>
      </c>
      <c r="W36" s="76" t="s">
        <v>161</v>
      </c>
      <c r="X36" s="76" t="s">
        <v>161</v>
      </c>
      <c r="Y36" s="24" t="s">
        <v>230</v>
      </c>
      <c r="Z36" s="59" t="s">
        <v>161</v>
      </c>
      <c r="AA36" s="60">
        <f t="shared" si="16"/>
        <v>1</v>
      </c>
      <c r="AB36" s="61">
        <v>1</v>
      </c>
      <c r="AC36" s="50">
        <f t="shared" si="12"/>
        <v>1</v>
      </c>
      <c r="AD36" s="25" t="s">
        <v>288</v>
      </c>
      <c r="AE36" s="88" t="s">
        <v>289</v>
      </c>
      <c r="AF36" s="59" t="s">
        <v>161</v>
      </c>
      <c r="AG36" s="59" t="s">
        <v>161</v>
      </c>
      <c r="AH36" s="59" t="s">
        <v>161</v>
      </c>
      <c r="AI36" s="59" t="s">
        <v>161</v>
      </c>
      <c r="AJ36" s="60" t="s">
        <v>161</v>
      </c>
      <c r="AK36" s="48">
        <f t="shared" si="18"/>
        <v>1</v>
      </c>
      <c r="AL36" s="61"/>
      <c r="AM36" s="50">
        <f t="shared" si="13"/>
        <v>0</v>
      </c>
      <c r="AN36" s="24"/>
      <c r="AO36" s="59"/>
      <c r="AP36" s="69">
        <f t="shared" si="19"/>
        <v>2</v>
      </c>
      <c r="AQ36" s="69">
        <f>SUM(AB36,AL36)</f>
        <v>1</v>
      </c>
      <c r="AR36" s="50">
        <f t="shared" si="14"/>
        <v>0.5</v>
      </c>
      <c r="AS36" s="24" t="s">
        <v>315</v>
      </c>
    </row>
    <row r="37" spans="1:45" s="52" customFormat="1" ht="105" x14ac:dyDescent="0.25">
      <c r="A37" s="33">
        <v>5</v>
      </c>
      <c r="B37" s="24" t="s">
        <v>196</v>
      </c>
      <c r="C37" s="24" t="s">
        <v>197</v>
      </c>
      <c r="D37" s="53" t="s">
        <v>198</v>
      </c>
      <c r="E37" s="45" t="s">
        <v>199</v>
      </c>
      <c r="F37" s="45" t="s">
        <v>155</v>
      </c>
      <c r="G37" s="45" t="s">
        <v>200</v>
      </c>
      <c r="H37" s="45" t="s">
        <v>201</v>
      </c>
      <c r="I37" s="45" t="s">
        <v>202</v>
      </c>
      <c r="J37" s="45" t="s">
        <v>104</v>
      </c>
      <c r="K37" s="45" t="s">
        <v>203</v>
      </c>
      <c r="L37" s="43">
        <v>1</v>
      </c>
      <c r="M37" s="43">
        <v>0</v>
      </c>
      <c r="N37" s="43">
        <v>0</v>
      </c>
      <c r="O37" s="44">
        <v>0</v>
      </c>
      <c r="P37" s="44">
        <v>1</v>
      </c>
      <c r="Q37" s="45" t="s">
        <v>63</v>
      </c>
      <c r="R37" s="45" t="s">
        <v>204</v>
      </c>
      <c r="S37" s="45" t="s">
        <v>205</v>
      </c>
      <c r="T37" s="40" t="s">
        <v>206</v>
      </c>
      <c r="U37" s="46" t="s">
        <v>207</v>
      </c>
      <c r="V37" s="62">
        <v>1</v>
      </c>
      <c r="W37" s="62">
        <v>1</v>
      </c>
      <c r="X37" s="50">
        <f t="shared" si="15"/>
        <v>1</v>
      </c>
      <c r="Y37" s="24" t="s">
        <v>245</v>
      </c>
      <c r="Z37" s="24" t="s">
        <v>244</v>
      </c>
      <c r="AA37" s="28" t="s">
        <v>161</v>
      </c>
      <c r="AB37" s="28" t="s">
        <v>161</v>
      </c>
      <c r="AC37" s="28" t="s">
        <v>161</v>
      </c>
      <c r="AD37" s="28" t="s">
        <v>161</v>
      </c>
      <c r="AE37" s="28" t="s">
        <v>161</v>
      </c>
      <c r="AF37" s="28" t="s">
        <v>161</v>
      </c>
      <c r="AG37" s="28" t="s">
        <v>161</v>
      </c>
      <c r="AH37" s="28" t="s">
        <v>161</v>
      </c>
      <c r="AI37" s="28" t="s">
        <v>161</v>
      </c>
      <c r="AJ37" s="28" t="s">
        <v>161</v>
      </c>
      <c r="AK37" s="28" t="s">
        <v>161</v>
      </c>
      <c r="AL37" s="28" t="s">
        <v>161</v>
      </c>
      <c r="AM37" s="28" t="s">
        <v>161</v>
      </c>
      <c r="AN37" s="28" t="s">
        <v>161</v>
      </c>
      <c r="AO37" s="28" t="s">
        <v>161</v>
      </c>
      <c r="AP37" s="62">
        <f t="shared" si="19"/>
        <v>1</v>
      </c>
      <c r="AQ37" s="78">
        <v>1</v>
      </c>
      <c r="AR37" s="50">
        <f t="shared" si="14"/>
        <v>1</v>
      </c>
      <c r="AS37" s="24" t="s">
        <v>245</v>
      </c>
    </row>
    <row r="38" spans="1:45" s="52" customFormat="1" ht="150" x14ac:dyDescent="0.25">
      <c r="A38" s="33">
        <v>5</v>
      </c>
      <c r="B38" s="24" t="s">
        <v>196</v>
      </c>
      <c r="C38" s="24" t="s">
        <v>197</v>
      </c>
      <c r="D38" s="53" t="s">
        <v>208</v>
      </c>
      <c r="E38" s="45" t="s">
        <v>209</v>
      </c>
      <c r="F38" s="45" t="s">
        <v>155</v>
      </c>
      <c r="G38" s="45" t="s">
        <v>210</v>
      </c>
      <c r="H38" s="45" t="s">
        <v>211</v>
      </c>
      <c r="I38" s="45" t="s">
        <v>194</v>
      </c>
      <c r="J38" s="45" t="s">
        <v>83</v>
      </c>
      <c r="K38" s="45" t="s">
        <v>212</v>
      </c>
      <c r="L38" s="43">
        <v>1</v>
      </c>
      <c r="M38" s="43">
        <v>1</v>
      </c>
      <c r="N38" s="43">
        <v>1</v>
      </c>
      <c r="O38" s="43">
        <v>1</v>
      </c>
      <c r="P38" s="43">
        <v>1</v>
      </c>
      <c r="Q38" s="45" t="s">
        <v>213</v>
      </c>
      <c r="R38" s="45" t="s">
        <v>214</v>
      </c>
      <c r="S38" s="45" t="s">
        <v>205</v>
      </c>
      <c r="T38" s="40" t="s">
        <v>206</v>
      </c>
      <c r="U38" s="46" t="s">
        <v>207</v>
      </c>
      <c r="V38" s="62">
        <v>1</v>
      </c>
      <c r="W38" s="50">
        <f>99/142</f>
        <v>0.69718309859154926</v>
      </c>
      <c r="X38" s="50">
        <f t="shared" si="15"/>
        <v>0.69718309859154926</v>
      </c>
      <c r="Y38" s="24" t="s">
        <v>246</v>
      </c>
      <c r="Z38" s="24" t="s">
        <v>244</v>
      </c>
      <c r="AA38" s="48">
        <f t="shared" si="16"/>
        <v>1</v>
      </c>
      <c r="AB38" s="50">
        <v>0.9375</v>
      </c>
      <c r="AC38" s="50">
        <f t="shared" si="12"/>
        <v>0.9375</v>
      </c>
      <c r="AD38" s="85" t="s">
        <v>284</v>
      </c>
      <c r="AE38" s="48" t="s">
        <v>285</v>
      </c>
      <c r="AF38" s="48">
        <f t="shared" ref="AF38" si="21">N38</f>
        <v>1</v>
      </c>
      <c r="AG38" s="48">
        <v>0.88</v>
      </c>
      <c r="AH38" s="50">
        <f t="shared" ref="AH38" si="22">IF(AG38/AF38&gt;100%,100%,AG38/AF38)</f>
        <v>0.88</v>
      </c>
      <c r="AI38" s="48" t="s">
        <v>314</v>
      </c>
      <c r="AJ38" s="48" t="s">
        <v>313</v>
      </c>
      <c r="AK38" s="48">
        <f t="shared" si="18"/>
        <v>1</v>
      </c>
      <c r="AL38" s="48"/>
      <c r="AM38" s="50">
        <f t="shared" si="13"/>
        <v>0</v>
      </c>
      <c r="AN38" s="48"/>
      <c r="AO38" s="48"/>
      <c r="AP38" s="62">
        <f t="shared" si="19"/>
        <v>1</v>
      </c>
      <c r="AQ38" s="77">
        <f>AVERAGE(W38,AB35,AG35,AL38)</f>
        <v>0.84859154929577463</v>
      </c>
      <c r="AR38" s="50">
        <f t="shared" si="14"/>
        <v>0.84859154929577463</v>
      </c>
      <c r="AS38" s="24" t="s">
        <v>314</v>
      </c>
    </row>
    <row r="39" spans="1:45" s="5" customFormat="1" ht="15.75" x14ac:dyDescent="0.25">
      <c r="A39" s="10"/>
      <c r="B39" s="10"/>
      <c r="C39" s="10"/>
      <c r="D39" s="10"/>
      <c r="E39" s="11" t="s">
        <v>215</v>
      </c>
      <c r="F39" s="11"/>
      <c r="G39" s="11"/>
      <c r="H39" s="11"/>
      <c r="I39" s="11"/>
      <c r="J39" s="11"/>
      <c r="K39" s="11"/>
      <c r="L39" s="12"/>
      <c r="M39" s="12"/>
      <c r="N39" s="12"/>
      <c r="O39" s="12"/>
      <c r="P39" s="12"/>
      <c r="Q39" s="11"/>
      <c r="R39" s="10"/>
      <c r="S39" s="10"/>
      <c r="T39" s="10"/>
      <c r="U39" s="10"/>
      <c r="V39" s="70"/>
      <c r="W39" s="70"/>
      <c r="X39" s="80">
        <f>AVERAGE(X32:X38)*20%</f>
        <v>0.17485915492957746</v>
      </c>
      <c r="Y39" s="10"/>
      <c r="Z39" s="10"/>
      <c r="AA39" s="12"/>
      <c r="AB39" s="12"/>
      <c r="AC39" s="84">
        <f>AVERAGE(AC32:AC38)*20%</f>
        <v>0.1905</v>
      </c>
      <c r="AD39" s="10"/>
      <c r="AE39" s="10"/>
      <c r="AF39" s="12"/>
      <c r="AG39" s="12"/>
      <c r="AH39" s="89">
        <f>AVERAGE(AH32:AH38)*20%</f>
        <v>0.19400000000000001</v>
      </c>
      <c r="AI39" s="10"/>
      <c r="AJ39" s="10"/>
      <c r="AK39" s="12"/>
      <c r="AL39" s="12"/>
      <c r="AM39" s="14">
        <f>AVERAGE(AM32:AM38)*20%</f>
        <v>0</v>
      </c>
      <c r="AN39" s="10"/>
      <c r="AO39" s="10"/>
      <c r="AP39" s="70"/>
      <c r="AQ39" s="70"/>
      <c r="AR39" s="80">
        <f>AVERAGE(AR32:AR38)*20%</f>
        <v>0.17353118712273641</v>
      </c>
      <c r="AS39" s="10"/>
    </row>
    <row r="40" spans="1:45" s="9" customFormat="1" ht="18.75" x14ac:dyDescent="0.3">
      <c r="A40" s="6"/>
      <c r="B40" s="6"/>
      <c r="C40" s="6"/>
      <c r="D40" s="6"/>
      <c r="E40" s="7" t="s">
        <v>216</v>
      </c>
      <c r="F40" s="6"/>
      <c r="G40" s="6"/>
      <c r="H40" s="6"/>
      <c r="I40" s="6"/>
      <c r="J40" s="6"/>
      <c r="K40" s="6"/>
      <c r="L40" s="8"/>
      <c r="M40" s="8"/>
      <c r="N40" s="8"/>
      <c r="O40" s="8"/>
      <c r="P40" s="8"/>
      <c r="Q40" s="6"/>
      <c r="R40" s="6"/>
      <c r="S40" s="6"/>
      <c r="T40" s="6"/>
      <c r="U40" s="6"/>
      <c r="V40" s="71"/>
      <c r="W40" s="71"/>
      <c r="X40" s="81">
        <f>X31+X39</f>
        <v>0.83878240501282764</v>
      </c>
      <c r="Y40" s="6"/>
      <c r="Z40" s="6"/>
      <c r="AA40" s="8"/>
      <c r="AB40" s="8"/>
      <c r="AC40" s="86">
        <f>AC31+AC39</f>
        <v>0.7598475555555555</v>
      </c>
      <c r="AD40" s="6"/>
      <c r="AE40" s="6"/>
      <c r="AF40" s="8"/>
      <c r="AG40" s="8"/>
      <c r="AH40" s="86">
        <f>AH31+AH39</f>
        <v>0.90749868577399617</v>
      </c>
      <c r="AI40" s="6"/>
      <c r="AJ40" s="6"/>
      <c r="AK40" s="8"/>
      <c r="AL40" s="8"/>
      <c r="AM40" s="16">
        <f>AM31+AM39</f>
        <v>0</v>
      </c>
      <c r="AN40" s="6"/>
      <c r="AO40" s="6"/>
      <c r="AP40" s="71"/>
      <c r="AQ40" s="71"/>
      <c r="AR40" s="81">
        <f>AR31+AR39</f>
        <v>0.69155805365538081</v>
      </c>
      <c r="AS40" s="6"/>
    </row>
  </sheetData>
  <autoFilter ref="A13:AS40" xr:uid="{00000000-0001-0000-0000-000000000000}"/>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F14:F31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1BD912C2-67FF-4F74-B857-B8D2F5FE6CA6}">
  <ds:schemaRefs>
    <ds:schemaRef ds:uri="4d1d2e24-7be0-47eb-a1db-99cc6d75caff"/>
    <ds:schemaRef ds:uri="http://schemas.microsoft.com/office/2006/documentManagement/types"/>
    <ds:schemaRef ds:uri="http://purl.org/dc/elements/1.1/"/>
    <ds:schemaRef ds:uri="http://purl.org/dc/terms/"/>
    <ds:schemaRef ds:uri="http://purl.org/dc/dcmitype/"/>
    <ds:schemaRef ds:uri="http://www.w3.org/XML/1998/namespace"/>
    <ds:schemaRef ds:uri="d6eaa91c-3afb-4015-aba1-5ff992c1a5ca"/>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