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2 CHAPINERO/"/>
    </mc:Choice>
  </mc:AlternateContent>
  <xr:revisionPtr revIDLastSave="204" documentId="13_ncr:1_{507C0737-F56D-4105-91AF-5494532872F7}" xr6:coauthVersionLast="47" xr6:coauthVersionMax="47" xr10:uidLastSave="{0A8C297A-DCCB-4509-996C-46916D4B871B}"/>
  <bookViews>
    <workbookView xWindow="-120" yWindow="-120" windowWidth="20730" windowHeight="11040" xr2:uid="{82425007-B10C-4B30-B14E-E133B79C6502}"/>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5" i="1" l="1"/>
  <c r="AH39" i="1"/>
  <c r="AQ38" i="1"/>
  <c r="AG38" i="1"/>
  <c r="AR21" i="1"/>
  <c r="AQ21" i="1"/>
  <c r="AQ19" i="1"/>
  <c r="AQ34" i="1" l="1"/>
  <c r="AQ20" i="1"/>
  <c r="AQ36" i="1"/>
  <c r="AQ33" i="1"/>
  <c r="AQ32" i="1"/>
  <c r="AQ24" i="1"/>
  <c r="AQ25" i="1"/>
  <c r="AQ26" i="1"/>
  <c r="AQ27" i="1"/>
  <c r="AQ28" i="1"/>
  <c r="AQ29" i="1"/>
  <c r="AQ30" i="1"/>
  <c r="AQ23" i="1"/>
  <c r="AP33" i="1" l="1"/>
  <c r="W38" i="1" l="1"/>
  <c r="AP38" i="1" l="1"/>
  <c r="AR38" i="1" s="1"/>
  <c r="AK38" i="1"/>
  <c r="AM38" i="1" s="1"/>
  <c r="AF38" i="1"/>
  <c r="AH38" i="1" s="1"/>
  <c r="AA38" i="1"/>
  <c r="AC38" i="1" s="1"/>
  <c r="X38" i="1"/>
  <c r="AP37" i="1"/>
  <c r="AR37" i="1" s="1"/>
  <c r="X37" i="1"/>
  <c r="AP36" i="1"/>
  <c r="AR36" i="1" s="1"/>
  <c r="AK36" i="1"/>
  <c r="AM36" i="1" s="1"/>
  <c r="AA36" i="1"/>
  <c r="AC36" i="1" s="1"/>
  <c r="AR35" i="1"/>
  <c r="AP35" i="1"/>
  <c r="AK35" i="1"/>
  <c r="AF35" i="1"/>
  <c r="AH35" i="1" s="1"/>
  <c r="AA35" i="1"/>
  <c r="X35" i="1"/>
  <c r="AP34" i="1"/>
  <c r="AR34" i="1" s="1"/>
  <c r="AM34" i="1"/>
  <c r="AK34" i="1"/>
  <c r="AF34" i="1"/>
  <c r="AH34" i="1" s="1"/>
  <c r="AA34" i="1"/>
  <c r="AC34" i="1" s="1"/>
  <c r="AR33" i="1"/>
  <c r="AK33" i="1"/>
  <c r="AM33" i="1" s="1"/>
  <c r="AH33" i="1"/>
  <c r="AF33" i="1"/>
  <c r="AA33" i="1"/>
  <c r="AC33" i="1" s="1"/>
  <c r="X33" i="1"/>
  <c r="AP32" i="1"/>
  <c r="AR32" i="1" s="1"/>
  <c r="AK32" i="1"/>
  <c r="AM32" i="1" s="1"/>
  <c r="AA32" i="1"/>
  <c r="AC32" i="1" s="1"/>
  <c r="P30" i="1"/>
  <c r="AP30" i="1" s="1"/>
  <c r="AR30" i="1" s="1"/>
  <c r="P29" i="1"/>
  <c r="P28" i="1"/>
  <c r="AP28" i="1" s="1"/>
  <c r="AR28" i="1" s="1"/>
  <c r="P27" i="1"/>
  <c r="AP27" i="1" s="1"/>
  <c r="AR27" i="1" s="1"/>
  <c r="P26" i="1"/>
  <c r="AP26" i="1" s="1"/>
  <c r="AR26" i="1" s="1"/>
  <c r="P25" i="1"/>
  <c r="AP25" i="1" s="1"/>
  <c r="AR25" i="1" s="1"/>
  <c r="P24" i="1"/>
  <c r="AP24" i="1" s="1"/>
  <c r="AR24" i="1" s="1"/>
  <c r="P23" i="1"/>
  <c r="AP23" i="1" s="1"/>
  <c r="AR23" i="1" s="1"/>
  <c r="AP14" i="1"/>
  <c r="AR14" i="1" s="1"/>
  <c r="AK14" i="1"/>
  <c r="AM14" i="1" s="1"/>
  <c r="AM39" i="1"/>
  <c r="AP29" i="1"/>
  <c r="AR29" i="1" s="1"/>
  <c r="AP22" i="1"/>
  <c r="AR22" i="1" s="1"/>
  <c r="AP21" i="1"/>
  <c r="AP20" i="1"/>
  <c r="AR20" i="1" s="1"/>
  <c r="AP19" i="1"/>
  <c r="AP18" i="1"/>
  <c r="AR18" i="1" s="1"/>
  <c r="AP17" i="1"/>
  <c r="AR17" i="1" s="1"/>
  <c r="AP16" i="1"/>
  <c r="AR16" i="1" s="1"/>
  <c r="AP15" i="1"/>
  <c r="AR15"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F30" i="1"/>
  <c r="AH30" i="1" s="1"/>
  <c r="AF29" i="1"/>
  <c r="AH29" i="1" s="1"/>
  <c r="AF28" i="1"/>
  <c r="AH28" i="1" s="1"/>
  <c r="AF27" i="1"/>
  <c r="AH27" i="1" s="1"/>
  <c r="AF26" i="1"/>
  <c r="AH26" i="1" s="1"/>
  <c r="AF25" i="1"/>
  <c r="AH25" i="1" s="1"/>
  <c r="AF24" i="1"/>
  <c r="AH24" i="1" s="1"/>
  <c r="AF23" i="1"/>
  <c r="AH23" i="1" s="1"/>
  <c r="AF22" i="1"/>
  <c r="AF21" i="1"/>
  <c r="AH21" i="1" s="1"/>
  <c r="AF20" i="1"/>
  <c r="AH20" i="1" s="1"/>
  <c r="AF19" i="1"/>
  <c r="AH19" i="1" s="1"/>
  <c r="AF18" i="1"/>
  <c r="AH18" i="1" s="1"/>
  <c r="AF17" i="1"/>
  <c r="AH17" i="1" s="1"/>
  <c r="AF16" i="1"/>
  <c r="AH16" i="1" s="1"/>
  <c r="AF15" i="1"/>
  <c r="AH15" i="1" s="1"/>
  <c r="AF14" i="1"/>
  <c r="AA30" i="1"/>
  <c r="AC30" i="1" s="1"/>
  <c r="AA29" i="1"/>
  <c r="AC29" i="1" s="1"/>
  <c r="AA28" i="1"/>
  <c r="AC28" i="1" s="1"/>
  <c r="AA27" i="1"/>
  <c r="AC27" i="1" s="1"/>
  <c r="AA26" i="1"/>
  <c r="AC26" i="1" s="1"/>
  <c r="AA25" i="1"/>
  <c r="AC25" i="1" s="1"/>
  <c r="AA24" i="1"/>
  <c r="AC24" i="1" s="1"/>
  <c r="AA23" i="1"/>
  <c r="AC23" i="1" s="1"/>
  <c r="AA22" i="1"/>
  <c r="AA21" i="1"/>
  <c r="AC21" i="1" s="1"/>
  <c r="AA20" i="1"/>
  <c r="AC20" i="1" s="1"/>
  <c r="AA19" i="1"/>
  <c r="AC19" i="1" s="1"/>
  <c r="AA18" i="1"/>
  <c r="AC18" i="1" s="1"/>
  <c r="AA17" i="1"/>
  <c r="AC17" i="1" s="1"/>
  <c r="AA16" i="1"/>
  <c r="AC16" i="1" s="1"/>
  <c r="AA15" i="1"/>
  <c r="AC15" i="1" s="1"/>
  <c r="AA14" i="1"/>
  <c r="V30" i="1"/>
  <c r="X30" i="1" s="1"/>
  <c r="V29" i="1"/>
  <c r="X29" i="1" s="1"/>
  <c r="V28" i="1"/>
  <c r="X28" i="1" s="1"/>
  <c r="V27" i="1"/>
  <c r="X27" i="1" s="1"/>
  <c r="V26" i="1"/>
  <c r="X26" i="1" s="1"/>
  <c r="V25" i="1"/>
  <c r="X25" i="1" s="1"/>
  <c r="V24" i="1"/>
  <c r="X24" i="1" s="1"/>
  <c r="V23" i="1"/>
  <c r="X23" i="1" s="1"/>
  <c r="V21" i="1"/>
  <c r="V20" i="1"/>
  <c r="X20" i="1" s="1"/>
  <c r="V19" i="1"/>
  <c r="V18" i="1"/>
  <c r="X18" i="1" s="1"/>
  <c r="V17" i="1"/>
  <c r="X17" i="1" s="1"/>
  <c r="V16" i="1"/>
  <c r="X16" i="1" s="1"/>
  <c r="V15" i="1"/>
  <c r="X15" i="1" s="1"/>
  <c r="AC31" i="1" l="1"/>
  <c r="X39" i="1"/>
  <c r="AC39" i="1"/>
  <c r="AC40" i="1" s="1"/>
  <c r="AR39" i="1"/>
  <c r="AR31" i="1"/>
  <c r="X31" i="1"/>
  <c r="X40" i="1" s="1"/>
  <c r="AM31" i="1"/>
  <c r="AM40" i="1" s="1"/>
  <c r="AH31" i="1"/>
  <c r="AH40" i="1" s="1"/>
  <c r="AR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B011372B-E314-4D7A-ABA2-BAC2779934D9}">
      <text>
        <r>
          <rPr>
            <b/>
            <sz val="9"/>
            <color indexed="81"/>
            <rFont val="Tahoma"/>
            <family val="2"/>
          </rPr>
          <t>Cuadro que resume los cambios realizados de una versión a otra</t>
        </r>
      </text>
    </comment>
    <comment ref="F5" authorId="0" shapeId="0" xr:uid="{6D3510AD-814C-4D92-BAFC-71F0839843F3}">
      <text>
        <r>
          <rPr>
            <b/>
            <sz val="9"/>
            <color indexed="81"/>
            <rFont val="Tahoma"/>
            <family val="2"/>
          </rPr>
          <t xml:space="preserve">Número consecutivo de la versión generada </t>
        </r>
      </text>
    </comment>
    <comment ref="G5" authorId="0" shapeId="0" xr:uid="{455B4D1B-4D4F-46D8-A045-91E14430E00E}">
      <text>
        <r>
          <rPr>
            <b/>
            <sz val="9"/>
            <color indexed="81"/>
            <rFont val="Tahoma"/>
            <family val="2"/>
          </rPr>
          <t>Fecha de la versión generada</t>
        </r>
      </text>
    </comment>
    <comment ref="H5" authorId="0" shapeId="0" xr:uid="{4F6DD881-4064-46E2-AD27-7B033F5287F5}">
      <text>
        <r>
          <rPr>
            <b/>
            <sz val="9"/>
            <color indexed="81"/>
            <rFont val="Tahoma"/>
            <family val="2"/>
          </rPr>
          <t>Breve descripción del cambio realizado en la nueva versión</t>
        </r>
      </text>
    </comment>
    <comment ref="C11" authorId="0" shapeId="0" xr:uid="{AE96D9C1-5BD7-4424-A36D-E1D457BCD053}">
      <text>
        <r>
          <rPr>
            <b/>
            <sz val="9"/>
            <color indexed="81"/>
            <rFont val="Tahoma"/>
            <family val="2"/>
          </rPr>
          <t>Indique el nombre del proceso al cual está asociada la meta</t>
        </r>
      </text>
    </comment>
    <comment ref="A13" authorId="0" shapeId="0" xr:uid="{2DD4CECD-D756-4467-A62C-53A6FC3549DD}">
      <text>
        <r>
          <rPr>
            <b/>
            <sz val="9"/>
            <color indexed="81"/>
            <rFont val="Tahoma"/>
            <family val="2"/>
          </rPr>
          <t>Incluya el número del objetivo estratégico, de acuerdo con lo adoptado en el Plan Estratégico Institucional</t>
        </r>
      </text>
    </comment>
    <comment ref="B13" authorId="0" shapeId="0" xr:uid="{BA0E1B6A-9724-479C-9C24-7C202AB8373D}">
      <text>
        <r>
          <rPr>
            <b/>
            <sz val="9"/>
            <color indexed="81"/>
            <rFont val="Tahoma"/>
            <family val="2"/>
          </rPr>
          <t>Incluya el objetivo estratégico, de acuerdo con lo adoptado en el Plan Estratégico Institucional, al cual se asocia la meta</t>
        </r>
      </text>
    </comment>
    <comment ref="D13" authorId="0" shapeId="0" xr:uid="{119F47BD-BB9E-4059-B26B-7A00F4141FBE}">
      <text>
        <r>
          <rPr>
            <b/>
            <sz val="9"/>
            <color indexed="81"/>
            <rFont val="Tahoma"/>
            <family val="2"/>
          </rPr>
          <t>Escriba el número de la meta, en orden consecutivo</t>
        </r>
      </text>
    </comment>
    <comment ref="E13"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66100535-6C62-4F58-A17C-0BE85EBD4F67}">
      <text>
        <r>
          <rPr>
            <b/>
            <sz val="9"/>
            <color indexed="81"/>
            <rFont val="Tahoma"/>
            <family val="2"/>
          </rPr>
          <t xml:space="preserve">Seleccione la opción que corresponda
</t>
        </r>
      </text>
    </comment>
    <comment ref="G13" authorId="0" shapeId="0" xr:uid="{2A83FE2C-B2C1-4597-A76A-578AAE54FC34}">
      <text>
        <r>
          <rPr>
            <b/>
            <sz val="9"/>
            <color indexed="81"/>
            <rFont val="Tahoma"/>
            <family val="2"/>
          </rPr>
          <t>Indique un nombre corto que refleje lo que pretende medir. 
Ej. Porcentaje de giros acumulados</t>
        </r>
      </text>
    </comment>
    <comment ref="H13"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B30BBDB4-EC1D-4EA1-8538-25A32CED2539}">
      <text>
        <r>
          <rPr>
            <b/>
            <sz val="9"/>
            <color indexed="81"/>
            <rFont val="Tahoma"/>
            <family val="2"/>
          </rPr>
          <t xml:space="preserve">Indique la magnitud programada para el trimestre. </t>
        </r>
      </text>
    </comment>
    <comment ref="M13" authorId="0" shapeId="0" xr:uid="{31373292-3723-487A-8503-BD0B0A79E8B6}">
      <text>
        <r>
          <rPr>
            <b/>
            <sz val="9"/>
            <color indexed="81"/>
            <rFont val="Tahoma"/>
            <family val="2"/>
          </rPr>
          <t xml:space="preserve">Indique la magnitud programada para el trimestre. </t>
        </r>
      </text>
    </comment>
    <comment ref="N13" authorId="0" shapeId="0" xr:uid="{C846E2D7-3065-4128-8C76-51161E0D7C17}">
      <text>
        <r>
          <rPr>
            <b/>
            <sz val="9"/>
            <color indexed="81"/>
            <rFont val="Tahoma"/>
            <family val="2"/>
          </rPr>
          <t xml:space="preserve">Indique la magnitud programada para el trimestre. </t>
        </r>
      </text>
    </comment>
    <comment ref="O13" authorId="0" shapeId="0" xr:uid="{474117DA-14AA-4BAF-B752-1413A5718EC7}">
      <text>
        <r>
          <rPr>
            <b/>
            <sz val="9"/>
            <color indexed="81"/>
            <rFont val="Tahoma"/>
            <family val="2"/>
          </rPr>
          <t xml:space="preserve">Indique la magnitud programada para el trimestre. </t>
        </r>
      </text>
    </comment>
    <comment ref="P13" authorId="0" shapeId="0" xr:uid="{F1D07228-88D0-4309-9D4E-5EB885D7FDC6}">
      <text>
        <r>
          <rPr>
            <b/>
            <sz val="9"/>
            <color indexed="81"/>
            <rFont val="Tahoma"/>
            <family val="2"/>
          </rPr>
          <t>Indique la programación total de la vigencia. 
Debe ser coherente con la meta.</t>
        </r>
      </text>
    </comment>
    <comment ref="Q13" authorId="0" shapeId="0" xr:uid="{FE21DFDB-AFF8-4147-B537-10C1B10248CA}">
      <text>
        <r>
          <rPr>
            <b/>
            <sz val="9"/>
            <color indexed="81"/>
            <rFont val="Tahoma"/>
            <family val="2"/>
          </rPr>
          <t xml:space="preserve">Indique el tipo de indicador: 
- Eficancia 
- Eficiencia 
- Efectividad </t>
        </r>
      </text>
    </comment>
    <comment ref="R13" authorId="0" shapeId="0" xr:uid="{F21E4E22-60F3-48C1-9204-B22990CF58E2}">
      <text>
        <r>
          <rPr>
            <b/>
            <sz val="9"/>
            <color indexed="81"/>
            <rFont val="Tahoma"/>
            <family val="2"/>
          </rPr>
          <t>Indique la evidencia a presentar del cumplimiento de la meta. Se debe redactar de forma concreta y coherente con la meta</t>
        </r>
      </text>
    </comment>
    <comment ref="S13"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29D96EE3-F7F5-47F6-888D-8FBFF7195BF0}">
      <text>
        <r>
          <rPr>
            <b/>
            <sz val="9"/>
            <color indexed="81"/>
            <rFont val="Tahoma"/>
            <family val="2"/>
          </rPr>
          <t>Indique el área y grupo de trabajo (si se tiene), responsable de cumplir o ejecutar la meta</t>
        </r>
      </text>
    </comment>
    <comment ref="U13" authorId="0" shapeId="0" xr:uid="{C4B83560-E5FB-40E9-AF76-B8B77896BADC}">
      <text>
        <r>
          <rPr>
            <b/>
            <sz val="9"/>
            <color indexed="81"/>
            <rFont val="Tahoma"/>
            <family val="2"/>
          </rPr>
          <t>Indique el nombre de la dependencia responsable de reportar trimestralmente la meta a la OAP</t>
        </r>
      </text>
    </comment>
    <comment ref="V13" authorId="0" shapeId="0" xr:uid="{F773CF66-93F3-45C1-8401-3500EA5DFE30}">
      <text>
        <r>
          <rPr>
            <b/>
            <sz val="9"/>
            <color indexed="81"/>
            <rFont val="Tahoma"/>
            <family val="2"/>
          </rPr>
          <t>Indique la magnitud programada</t>
        </r>
      </text>
    </comment>
    <comment ref="W13" authorId="0" shapeId="0" xr:uid="{F5228218-2E22-4357-BBA2-F05EC2E0672D}">
      <text>
        <r>
          <rPr>
            <b/>
            <sz val="9"/>
            <color indexed="81"/>
            <rFont val="Tahoma"/>
            <family val="2"/>
          </rPr>
          <t>Indique la magnitud ejecutada. Corresponde al resultado de medir el indicador de la meta</t>
        </r>
      </text>
    </comment>
    <comment ref="X13"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3"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D0D90FBE-E6E2-4075-87AB-6F323F2D84BC}">
      <text>
        <r>
          <rPr>
            <b/>
            <sz val="9"/>
            <color indexed="81"/>
            <rFont val="Tahoma"/>
            <family val="2"/>
          </rPr>
          <t xml:space="preserve">Indicar el nombre concreto de la evidencia aportada. </t>
        </r>
      </text>
    </comment>
    <comment ref="AA13" authorId="0" shapeId="0" xr:uid="{B6305720-C9BD-47A6-9225-C9206B502FD0}">
      <text>
        <r>
          <rPr>
            <b/>
            <sz val="9"/>
            <color indexed="81"/>
            <rFont val="Tahoma"/>
            <family val="2"/>
          </rPr>
          <t>Indique la magnitud programada</t>
        </r>
      </text>
    </comment>
    <comment ref="AB13" authorId="0" shapeId="0" xr:uid="{49896E7A-471D-4CA3-B6D2-CA055AA84F85}">
      <text>
        <r>
          <rPr>
            <b/>
            <sz val="9"/>
            <color indexed="81"/>
            <rFont val="Tahoma"/>
            <family val="2"/>
          </rPr>
          <t>Indique la magnitud ejecutada. Corresponde al resultado de medir el indicador de la meta</t>
        </r>
      </text>
    </comment>
    <comment ref="AC13"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3"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BF2915B6-D49D-4DC1-86C3-8A2E656FD968}">
      <text>
        <r>
          <rPr>
            <b/>
            <sz val="9"/>
            <color indexed="81"/>
            <rFont val="Tahoma"/>
            <family val="2"/>
          </rPr>
          <t xml:space="preserve">Indicar el nombre concreto de la evidencia aportada. </t>
        </r>
      </text>
    </comment>
    <comment ref="AF13" authorId="0" shapeId="0" xr:uid="{5CCDF014-BF0B-42B7-92F7-6CBF58EA98EF}">
      <text>
        <r>
          <rPr>
            <b/>
            <sz val="9"/>
            <color indexed="81"/>
            <rFont val="Tahoma"/>
            <family val="2"/>
          </rPr>
          <t>Indique la magnitud programada</t>
        </r>
      </text>
    </comment>
    <comment ref="AG13" authorId="0" shapeId="0" xr:uid="{A3FA785E-EDEC-4164-99A5-88C5B890A708}">
      <text>
        <r>
          <rPr>
            <b/>
            <sz val="9"/>
            <color indexed="81"/>
            <rFont val="Tahoma"/>
            <family val="2"/>
          </rPr>
          <t>Indique la magnitud ejecutada. Corresponde al resultado de medir el indicador de la meta</t>
        </r>
      </text>
    </comment>
    <comment ref="AH13"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3"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7F8A95D-778F-4057-9D7F-FC1A1EDBDEC6}">
      <text>
        <r>
          <rPr>
            <b/>
            <sz val="9"/>
            <color indexed="81"/>
            <rFont val="Tahoma"/>
            <family val="2"/>
          </rPr>
          <t xml:space="preserve">Indicar el nombre concreto de la evidencia aportada. </t>
        </r>
      </text>
    </comment>
    <comment ref="AK13" authorId="0" shapeId="0" xr:uid="{1CF6DDD2-D0F7-497B-A878-3984E176C12A}">
      <text>
        <r>
          <rPr>
            <b/>
            <sz val="9"/>
            <color indexed="81"/>
            <rFont val="Tahoma"/>
            <family val="2"/>
          </rPr>
          <t>Indique la magnitud programada</t>
        </r>
      </text>
    </comment>
    <comment ref="AL13" authorId="0" shapeId="0" xr:uid="{978B8E67-E2CF-4EA1-B0E8-C23EE154AD33}">
      <text>
        <r>
          <rPr>
            <b/>
            <sz val="9"/>
            <color indexed="81"/>
            <rFont val="Tahoma"/>
            <family val="2"/>
          </rPr>
          <t>Indique la magnitud ejecutada. Corresponde al resultado de medir el indicador de la meta</t>
        </r>
      </text>
    </comment>
    <comment ref="AM13"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3"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517F2593-F76E-4236-90C8-0209530447DA}">
      <text>
        <r>
          <rPr>
            <b/>
            <sz val="9"/>
            <color indexed="81"/>
            <rFont val="Tahoma"/>
            <family val="2"/>
          </rPr>
          <t xml:space="preserve">Indicar el nombre concreto de la evidencia aportada. </t>
        </r>
      </text>
    </comment>
    <comment ref="AP13" authorId="0" shapeId="0" xr:uid="{A3C321AB-87DC-4E7F-8C8F-8F767BB0A1DF}">
      <text>
        <r>
          <rPr>
            <b/>
            <sz val="9"/>
            <color indexed="81"/>
            <rFont val="Tahoma"/>
            <family val="2"/>
          </rPr>
          <t>Indique la magnitud total programada para la vigencia</t>
        </r>
      </text>
    </comment>
    <comment ref="AQ13" authorId="0" shapeId="0" xr:uid="{FC771540-1D2C-4B21-9686-7D6684444881}">
      <text>
        <r>
          <rPr>
            <b/>
            <sz val="9"/>
            <color indexed="81"/>
            <rFont val="Tahoma"/>
            <family val="2"/>
          </rPr>
          <t xml:space="preserve">Indique la magnitud ejecutada acumulada para la vigencia </t>
        </r>
      </text>
    </comment>
    <comment ref="AR13"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3" authorId="0" shapeId="0" xr:uid="{308CE112-015B-49F8-A4DA-7DB95EB2D67D}">
      <text>
        <r>
          <rPr>
            <b/>
            <sz val="9"/>
            <color indexed="81"/>
            <rFont val="Tahoma"/>
            <family val="2"/>
          </rPr>
          <t>Es la descripción detallada de los avances y logros obtenidos con la ejecución de la meta acumulados para la vigencia</t>
        </r>
      </text>
    </comment>
    <comment ref="E31" authorId="0" shapeId="0" xr:uid="{CD94BD62-55DA-4C1E-96B6-1A5F6A4412D7}">
      <text>
        <r>
          <rPr>
            <b/>
            <sz val="9"/>
            <color indexed="81"/>
            <rFont val="Tahoma"/>
            <family val="2"/>
          </rPr>
          <t>Promedio obtenido para el periodo x 80%</t>
        </r>
      </text>
    </comment>
    <comment ref="E39" authorId="0" shapeId="0" xr:uid="{9871DD7B-59A9-4D33-830E-91A8A028A8A2}">
      <text>
        <r>
          <rPr>
            <b/>
            <sz val="9"/>
            <color indexed="81"/>
            <rFont val="Tahoma"/>
            <family val="2"/>
          </rPr>
          <t>Promedio obtenido en las metas transversales para el periodo x 20%</t>
        </r>
      </text>
    </comment>
    <comment ref="E40"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<sst xmlns="http://schemas.openxmlformats.org/spreadsheetml/2006/main" count="659" uniqueCount="313">
  <si>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</si>
  <si>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</si>
  <si>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</si>
  <si>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</si>
  <si>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</si>
  <si>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</si>
  <si>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</si>
  <si>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t xml:space="preserve">Publicación del plan de gestión aprobado. Caso HOLA: 14759 </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</si>
  <si>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</si>
  <si>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</si>
  <si>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</si>
  <si>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</si>
  <si>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</si>
  <si>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</si>
  <si>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</si>
  <si>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</si>
  <si>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</si>
  <si>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</si>
  <si>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</si>
  <si>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</si>
  <si>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</si>
  <si>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</si>
  <si>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</si>
  <si>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</si>
  <si>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</si>
  <si>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</si>
  <si>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</si>
  <si>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</si>
  <si>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</si>
  <si>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</si>
  <si>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</si>
  <si>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</si>
  <si>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</si>
  <si>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</si>
  <si>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</si>
  <si>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</si>
  <si>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</si>
  <si>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</si>
  <si>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</si>
  <si>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</si>
  <si>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</si>
  <si>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</si>
  <si>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</si>
  <si>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</si>
  <si>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</si>
  <si>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</si>
  <si>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r>
      <t xml:space="preserve">Alcanzar en un </t>
    </r>
    <r>
      <rPr>
        <sz val="11"/>
        <rFont val="Calibri Light"/>
        <family val="2"/>
        <scheme val="major"/>
      </rPr>
      <t>75</t>
    </r>
    <r>
      <rPr>
        <sz val="11"/>
        <color theme="1"/>
        <rFont val="Calibri Light"/>
        <family val="2"/>
        <scheme val="major"/>
      </rPr>
      <t>% el avance de las metas del Plan de Desarrollo Local acumuladas al 30 de septiembre de 2024 (metas entregadas)</t>
    </r>
  </si>
  <si>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</si>
  <si>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</si>
  <si>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</si>
  <si>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</si>
  <si>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</si>
  <si>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</si>
  <si>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</si>
  <si>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</si>
  <si>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</si>
  <si>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</si>
  <si>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</si>
  <si>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</si>
  <si>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</si>
  <si>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</si>
  <si>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</si>
  <si>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</si>
  <si>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</si>
  <si>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</si>
  <si>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</si>
  <si>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Informe de Obligaciones por pagar con corte a 31 de marzo de 2024</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</si>
  <si>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</si>
  <si>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</si>
  <si>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</si>
  <si>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</si>
  <si>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</si>
  <si>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r>
      <t xml:space="preserve">Comprometer mínimo el </t>
    </r>
    <r>
      <rPr>
        <sz val="11"/>
        <rFont val="Calibri Light"/>
        <family val="2"/>
        <scheme val="major"/>
      </rPr>
      <t>25</t>
    </r>
    <r>
      <rPr>
        <sz val="11"/>
        <color theme="1"/>
        <rFont val="Calibri Light"/>
        <family val="2"/>
        <scheme val="major"/>
      </rPr>
      <t xml:space="preserve">% al 30 de junio y el </t>
    </r>
    <r>
      <rPr>
        <sz val="11"/>
        <rFont val="Calibri Light"/>
        <family val="2"/>
        <scheme val="major"/>
      </rPr>
      <t>96</t>
    </r>
    <r>
      <rPr>
        <sz val="11"/>
        <color theme="1"/>
        <rFont val="Calibri Light"/>
        <family val="2"/>
        <scheme val="major"/>
      </rPr>
      <t>% al 31 de diciembre del presupuesto de inversión directa de la vigencia 2024</t>
    </r>
  </si>
  <si>
    <t>Porcentaje de compromiso del presupuesto de inversión directa de la vigencia 2024</t>
  </si>
  <si>
    <t>(Valor de RP de inversión directa de la vigencia  / Valor total del presupuesto de inversión directa de la Vigencia)*100</t>
  </si>
  <si>
    <t xml:space="preserve">Ejecución presupuestal de gastos FDLCH </t>
  </si>
  <si>
    <t>5</t>
  </si>
  <si>
    <r>
      <t xml:space="preserve">Girar mínimo el </t>
    </r>
    <r>
      <rPr>
        <sz val="11"/>
        <rFont val="Calibri Light"/>
        <family val="2"/>
        <scheme val="major"/>
      </rPr>
      <t>52</t>
    </r>
    <r>
      <rPr>
        <sz val="11"/>
        <color theme="1"/>
        <rFont val="Calibri Light"/>
        <family val="2"/>
        <scheme val="major"/>
      </rPr>
      <t>% del presupuesto total  disponible de inversión directa de la vigencia</t>
    </r>
  </si>
  <si>
    <t>Porcentaje de giros acumulados de inversión directa de la vigencia</t>
  </si>
  <si>
    <t>(Giros acumulados de inversión directa/Presupuesto disponible de inversión directa de la vigencia)*100</t>
  </si>
  <si>
    <t xml:space="preserve">Del presupuesto definitivo de Inversión $32.694.649.000,   para el con corte al mes de marzo se generaron pagos por valor de $329.837.600 equivalente al 1,01% </t>
  </si>
  <si>
    <t>6</t>
  </si>
  <si>
    <r>
      <t xml:space="preserve">Registrar en el sistema SIPSE Local, el </t>
    </r>
    <r>
      <rPr>
        <sz val="11"/>
        <rFont val="Calibri Light"/>
        <family val="2"/>
        <scheme val="major"/>
      </rPr>
      <t>100</t>
    </r>
    <r>
      <rPr>
        <sz val="11"/>
        <color theme="1"/>
        <rFont val="Calibri Light"/>
        <family val="2"/>
        <scheme val="major"/>
      </rPr>
      <t>% de los contratos publicados en la plataforma SECOP II de la vigencia. (Con excepción de comodatos, procesos de contratos de corredor de seguros, convenios interadministrativos, procesos de contratación por Tienda Virtual)</t>
    </r>
  </si>
  <si>
    <t>Gestión</t>
  </si>
  <si>
    <t>Porcentaje de contratos registrados en SIPSE Local</t>
  </si>
  <si>
    <t>(Número de contratos registrados en SIPSE Local /Número de contratos publicados en la plataforma SECOP II )*100%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</si>
  <si>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</si>
  <si>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</si>
  <si>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</si>
  <si>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</si>
  <si>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r>
      <t xml:space="preserve">Lograr que el </t>
    </r>
    <r>
      <rPr>
        <sz val="11"/>
        <rFont val="Calibri Light"/>
        <family val="2"/>
        <scheme val="major"/>
      </rPr>
      <t>100</t>
    </r>
    <r>
      <rPr>
        <sz val="11"/>
        <color theme="1"/>
        <rFont val="Calibri Light"/>
        <family val="2"/>
        <scheme val="major"/>
      </rPr>
      <t>% de los contratos registrados en SIPSE-Local se encuentren, dentro del sistema, en estado “ejecución”</t>
    </r>
  </si>
  <si>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</si>
  <si>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</si>
  <si>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</si>
  <si>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Diferencia SECOP SIPSE 2024</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</si>
  <si>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</si>
  <si>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</si>
  <si>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</si>
  <si>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</si>
  <si>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</si>
  <si>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</si>
  <si>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</si>
  <si>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</si>
  <si>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</si>
  <si>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</si>
  <si>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r>
      <t>Realizar</t>
    </r>
    <r>
      <rPr>
        <sz val="11"/>
        <rFont val="Calibri Light"/>
        <family val="2"/>
        <scheme val="major"/>
      </rPr>
      <t xml:space="preserve"> 12.240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</si>
  <si>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</si>
  <si>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</si>
  <si>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</si>
  <si>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</si>
  <si>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</si>
  <si>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</si>
  <si>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</si>
  <si>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</si>
  <si>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11</t>
  </si>
  <si>
    <r>
      <t xml:space="preserve">Proferir </t>
    </r>
    <r>
      <rPr>
        <sz val="11"/>
        <rFont val="Calibri Light"/>
        <family val="2"/>
        <scheme val="major"/>
      </rPr>
      <t>4.080</t>
    </r>
    <r>
      <rPr>
        <sz val="11"/>
        <color theme="1"/>
        <rFont val="Calibri Light"/>
        <family val="2"/>
        <scheme val="major"/>
      </rPr>
      <t xml:space="preserve"> 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</si>
  <si>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</si>
  <si>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</si>
  <si>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</si>
  <si>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</si>
  <si>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12</t>
  </si>
  <si>
    <r>
      <t xml:space="preserve">Terminar (archivar) </t>
    </r>
    <r>
      <rPr>
        <sz val="11"/>
        <rFont val="Calibri Light"/>
        <family val="2"/>
        <scheme val="major"/>
      </rPr>
      <t>200</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</si>
  <si>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</si>
  <si>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</si>
  <si>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</si>
  <si>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</si>
  <si>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</si>
  <si>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13</t>
  </si>
  <si>
    <r>
      <t xml:space="preserve">Terminar </t>
    </r>
    <r>
      <rPr>
        <sz val="11"/>
        <rFont val="Calibri Light"/>
        <family val="2"/>
        <scheme val="major"/>
      </rPr>
      <t>180</t>
    </r>
    <r>
      <rPr>
        <sz val="11"/>
        <color theme="1"/>
        <rFont val="Calibri Light"/>
        <family val="2"/>
        <scheme val="major"/>
      </rPr>
      <t xml:space="preserve"> actuaciones administrativas en primera instancia</t>
    </r>
  </si>
  <si>
    <t>Actuaciones Administrativas terminadas hasta la primera instancia</t>
  </si>
  <si>
    <t>Número de Actuaciones Administrativas terminadas hasta la primera instancia</t>
  </si>
  <si>
    <t>Actuaciones administrativas terminadas por vía gubernativa</t>
  </si>
  <si>
    <t>14</t>
  </si>
  <si>
    <t>Realizar 317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</si>
  <si>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</si>
  <si>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</si>
  <si>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</si>
  <si>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</si>
  <si>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</si>
  <si>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15</t>
  </si>
  <si>
    <t>Realizar 360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</si>
  <si>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</si>
  <si>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</si>
  <si>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</si>
  <si>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16</t>
  </si>
  <si>
    <t>Realizar 42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</si>
  <si>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</si>
  <si>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</si>
  <si>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</si>
  <si>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17</t>
  </si>
  <si>
    <t>Realizar 76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</si>
  <si>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</si>
  <si>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</si>
  <si>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</si>
  <si>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</si>
  <si>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</si>
  <si>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</si>
  <si>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</si>
  <si>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</si>
  <si>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</si>
  <si>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</si>
  <si>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</si>
  <si>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</si>
  <si>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</si>
  <si>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</si>
  <si>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</si>
  <si>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</si>
  <si>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</si>
  <si>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</si>
  <si>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</si>
  <si>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</si>
  <si>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</si>
  <si>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</si>
  <si>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</si>
  <si>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</si>
  <si>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</si>
  <si>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</si>
  <si>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</si>
  <si>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</si>
  <si>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</si>
  <si>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</si>
  <si>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</si>
  <si>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</si>
  <si>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</si>
  <si>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</si>
  <si>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</si>
  <si>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</si>
  <si>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</si>
  <si>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</si>
  <si>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</si>
  <si>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</si>
  <si>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</si>
  <si>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</si>
  <si>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</si>
  <si>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Se asiste a la capacitación programada por parte de la OAP-SDG, citada para el día miercoles 13/03/2024 en la Alcaldía Local de Barrios Unidos, cumpliendo así con lo descrito en la meta para este trimestre.</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</si>
  <si>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</si>
  <si>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</si>
  <si>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</si>
  <si>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</si>
  <si>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</si>
  <si>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</si>
  <si>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</si>
  <si>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</si>
  <si>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</si>
  <si>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</si>
  <si>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</si>
  <si>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</si>
  <si>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</si>
  <si>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</si>
  <si>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</si>
  <si>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</si>
  <si>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</si>
  <si>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</si>
  <si>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</si>
  <si>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</si>
  <si>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</si>
  <si>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</si>
  <si>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</si>
  <si>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</si>
  <si>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</si>
  <si>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</si>
  <si>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</si>
  <si>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No programada para el trimestre</t>
  </si>
  <si>
    <t>Del total del presupuesto constituido como obligaciones por pagar vigencia 2023 por valor de $16.591.445.246 con corte al 31/03/2024, la Alcaldía local ha realizado giros de $3.249.548.894, lo que representa una ejecución de la meta del 19,59%.</t>
  </si>
  <si>
    <t>Del total del presupuesto constituido como obligaciones por pagar correspondiente a las vigencias 2022 y anteriores  por valor de  $10.034.447.517, con corte al 31/03/2024, la Alcaldía local ha realizado giros de  $511.898.380, lo que representa una ejecución de la meta del 5,10%.</t>
  </si>
  <si>
    <t>Del presupuesto definitivo de Inversión $32.694.649.000, se han generado compromisos por valor total de $1.974.086.300,  con corte al 31/03/2024 equivalentes al 6,04%. El porcentaje de avance se deriva principalmente de la contratación de prestación de servicios minima.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t>
  </si>
  <si>
    <t>Con corte al 31 de marzo de 2024 se evidencia   que 24 contratos que ya aparecen en SIPSE se encuentran en estado "ejecución"</t>
  </si>
  <si>
    <t>Se realizaron 4.081 impulsos procesales (avocar, rechazar, enviar al competente y todo lo que derive del desarrollo de la actuación) sobre las actuaciones de policía que se encuentran a cargo de las inspecciones de policía</t>
  </si>
  <si>
    <t>Se profirieron 960 fallos de fondo en primera instancia sobre las actuaciones de policía que se encuentran a cargo de las inspecciones de policía</t>
  </si>
  <si>
    <t>Se terminaron (archivaron) 13 actuaciones administrativas activas</t>
  </si>
  <si>
    <t>Se terminaron 22 actuaciones administrativas en primera instancia</t>
  </si>
  <si>
    <t>Reporte DGP</t>
  </si>
  <si>
    <t>Evidencia de reunión Operativo IVC</t>
  </si>
  <si>
    <t>Se realizaron 61 operativos de IVC de actividad económica</t>
  </si>
  <si>
    <t>Se realizaron 7 operativos de IVC de cerros orientales</t>
  </si>
  <si>
    <t>Se realizaron 41 operativos de IVC de actividad ambiental</t>
  </si>
  <si>
    <t>Se realizaron 160 operativos de IVC de espacio público</t>
  </si>
  <si>
    <t>La alcaldía local no tiene accione de mejora vencidas. Adicionalmente, a 31/03/2024, se remitio al analista de la OAP-SDG, la formulación d elos PM 445 y 429, para su revisión y validación de aprobación para la ejecución de las acciones y registro de evidencias dentro del aplicativo MIMEC, el cual ya se encuentra aprobado para ejecuion el PM 445</t>
  </si>
  <si>
    <t>Reporte MIMEC</t>
  </si>
  <si>
    <t xml:space="preserve">La alcaldía local no tiene accione de mejora vencidas. </t>
  </si>
  <si>
    <t>Listado de asistencia y presentación</t>
  </si>
  <si>
    <t>Memorando SGI 20244600114073</t>
  </si>
  <si>
    <t>Con corte al 31-03-2024, la Alcaldía Local a 31 diciembre de 2023  se encuentra al 100% de cumplimiento para la vigencia 2023.
La información puede ser corroborada en el siguiente link: http://www.chapinero.gov.co/content/seguimiento-derechos-peticion-chapinero"</t>
  </si>
  <si>
    <t>El proceso cumplió oportunamente con la atención de 97 requerimientos registrados y tipificados como Derechos de Petición en el aplicativo Bogotá te Escucha y gestor documental ORFEO durante la vigencia 2024.</t>
  </si>
  <si>
    <t>10 de mayo de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</si>
  <si>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CHAPINERO</t>
    </r>
  </si>
  <si>
    <t xml:space="preserve">Meta no reportada por la Dirección para la Gestión del Desarrollo Local. </t>
  </si>
  <si>
    <t>Para el primer trimestre de la vigencia 2024, el Plan de Gestión de la Alcaldia   alcanzó un nivel de desempeño del 78,39% y de 20,09% acumulado para la vigencia. Se corrige el responsable de reporte.</t>
  </si>
  <si>
    <t>30 de julio de 2024</t>
  </si>
  <si>
    <t xml:space="preserve">La calificación se otorga teniendo en cuenta los siguientes parámetros:  
*Inspección ambiental ( ponderación 60%): Obtuvo una calificación del 82% inspección realizada el 28-06-24
*Indicadores agua, energía ( ponderación 20%):  Reporte hasta de la sede principal hasta junio, reporte de la sede inspecciones hasta mayo
* Reporte consumo de papel ( ponderación 10%): Reporte hasta junio del 2024 
*Reporte ciclistas ( ponderación 10%): Reporte hasta junio del 2024 </t>
  </si>
  <si>
    <t>Reporte de seguimiento de la meta OAP</t>
  </si>
  <si>
    <t xml:space="preserve">La alcaldía local cuenta con 0 acciones de mejora vencidas de las 10 acciones de mejora abiertas, lo que representa una ejecución de la meta del 100%. </t>
  </si>
  <si>
    <t xml:space="preserve">la alcaldia realizo la actividad programada </t>
  </si>
  <si>
    <t xml:space="preserve">listado de asistencia </t>
  </si>
  <si>
    <t xml:space="preserve">la alcaldia dio respuesta a 121 requerimientos de los 131 instaurados  </t>
  </si>
  <si>
    <t xml:space="preserve">Radicado No. 20244600214423 de la Oficina de atencion al ciudadano </t>
  </si>
  <si>
    <t>Meta no programada</t>
  </si>
  <si>
    <t>Del total del presupuesto constituido como obligaciones por pagar vigencia 2023 por valor de $16.615.595.793 con corte al 30/06/2024, La Alcaldía local ha realizado giros de $5.563.650.232, lo que representa una ejecución de la meta del 33,48%.</t>
  </si>
  <si>
    <t>Reporte metas DGDL</t>
  </si>
  <si>
    <t>Del total del presupuesto constituido como obligaciones por pagar correspondiente a las vigencias 2022 y anteriores  por valor de $10.103.709.871, con corte al 30/06/2024, La Alcaldía local ha realizado giros de $4.277.822.491, lo que representa una ejecución de la meta del  42,34%.</t>
  </si>
  <si>
    <t>Ejecución Presupuestal. Reporte de la DGDL</t>
  </si>
  <si>
    <t>"Del presupuesto definitivo de Inversión $32.694.649.000, se han generado compromisos por valor total de $4.018.740.867,  con corte al 30/06/2024 equivalentes al 12,29%.</t>
  </si>
  <si>
    <t xml:space="preserve">Del presupuesto definitivo de Inversión $32.694.649.000  para el mes de abril se generaron pagos por valor de $2.142.532.997 equivalente al 6,55% </t>
  </si>
  <si>
    <t>Se registraron en SIPSE local 138 contratos de 160 contratos suscritos por el FDL-CH, llegando a un 86% de cumplimiento, rspecto a la meta.</t>
  </si>
  <si>
    <t>La DGDL no remitió informe de ejecución de metas</t>
  </si>
  <si>
    <t>Se registraron en SiPSE Local 103 contratos en estado ejecución de 155 contratos sucritos por el FDLCH y en estado ejecución en SECOP. Llegando al 66% de cumplimento respecto a la meta.</t>
  </si>
  <si>
    <t>Se impularon un total de 4.743 de los expedientes a cargo de las Inspecciones de Pocía de Chapinero</t>
  </si>
  <si>
    <t>Reporte emitido por la DGP</t>
  </si>
  <si>
    <t>Se emtieron 1008 fallos en primera instancia, de exxpedientes a cargo de las Inspecciones de policía de Chapinero</t>
  </si>
  <si>
    <t xml:space="preserve">Se terminaron (Archivaron) 6 actuaciones adminsitrativas </t>
  </si>
  <si>
    <t>Se terminaron en primera instancia 26 actuaciones administrativas</t>
  </si>
  <si>
    <t>La Alcaldía Local de Chapinero realizó un total de 248 operativos de IVC en materia de Espacio Público en el trimestre, logrando un avance de ejecución y cumplimiento superior al 100%, así: 
A la fecha 30 de Abril de 2024 se realizaron 84 operativos y 0 visitas, para un total de 84 operativos así:
OPERATIVOS ID:
# 21191 KR 7 CL 94
# 21212 CL 62 KR 9
# 21231 CL 50 AUT.NORTE 82 Y 85
# 21338 KR 13 CL 51 A
# 21324 AV.CIRCUNVALAR CON 45
# 21323 CL 50 KR 13
# 21500 CL 63 KR 7
# 21501 AUT.NORTE CL 82 Y 85
# 21641 CL 85 KR 13
# 21502 CL 50 KR 14
# 21535 PARQUE SUCRE
# 21504 CL 71 KR 13
# 21492 KR 13 CL 54
# 21503 JURISDICCION CHAPINERO
# 21536  KR 7  Y PATIOS
# 21597 CL 53 HASTA CL 62
# 21543 CL 77 KR 14
# 22093 KR 13 A KR 89
# 22511 CL 65 KR 13 
# 21633 KR 54 KR 11 
# 21680 CL 49 A 53
# 21642 KR 13 CL 54 
# 21751 ZONA ROSA
# 21804 CL 63 KR 82 Y 85
# 21754 PARQUE HIPPIES
# 21755 BOSQUES CALDERON
# 21752  RONDA QUEBRADA LAS DELICIAS
# 21753 ZONA ROSA 
# 21805 CL 82 KR 11
# 21806 LOTE PARQUEADERO PARDO RUBIO
# 21919 KR 7 CL 53
# 21920 PARQUE HIPPIES
# 21857 CL 83 KR 12
# 21859 KR 16 CL 79
# 21950 KR 10 CL 70
# 21954 PARQUE HIPPIES
# 21955 KR 13 CL 78 
# 22009  KR 6 CL 95
# 22008 KR 85 CL 16
# 22011 CL 72 KR 11
# 22013 CL 53 KR 13
# 22064 CL 63 CON CARACAS
# 22020 KR 7 CL 72
# 22101 CHAPINERO-MARLY
# 22083 QUEBARADA LA VIEJA
# 22085 KR 13 CL 56 Y 58
# 22084 KE 13 CL 54
# 22113 CL 100 KR 15
# 22112 BOSQUES CALDERON
# 22128 JURUSDICCION CHAPINERO
# 22127 KR 7 CL 86 
# 22173 CL 98 KR 13 
# 22184 KR 13 CL 54
# 22316 CL 94 AUTOPISTA NORTE
# 22318 CARACAS 57 Y 60
# 22317 KR 13 CL 53
# 22335 PARQUE SUCRE
# 22383 JURISDICCION CHAPINERO
# 22336 AV.CARACAS CL 60 Y 61
# 22476 KR 7 CL 53 
# 22474 PROYECTO EL VERJON
# 22384 KR 13 CL 43
# 22385 CL 73 KR 13
# 22515 CL 85 AUTOPISTA NORTE
# 22512 CERROS ORIENTALES
# 22514 KR 7 CL 61 
# 23003 CL 59 KR 60
# 23229 CL 63 1 ESTE
# 23228 LOTE BAGAZAL
# 23226  KR 12 CL 97
# 23305 CL  55 KR 7
 #23048 KR 19 CL 98
# 23306 CL 62 4 ESTE
#  23481 PARQUE EL NOGAL
# 23358 CL 57 KR 7
# 23308 PARQUES CHAPINERO    
# 23293 KR 7 CL 72 Y 76
# 23485 CICLOVIA KR 7
# 23486  BAGAZAL Y LA VIEJA
# 23489 PARQUE LOURDES,HIPPIES
# 23488 UPZ CHAPINERO CENTRO
# 23475 CL 95 CR 23
# 23436 KR 13 CL54 Y  51
# 23540 KR 72 CL 84
A la fecha 31 de Mayo de 2024 se realizaron 86 operativos y 0 visitas, para un total de 86 operativos asi:
OPERATIVOS ID:
# 22657 KR 7 CLL 39 
# 22658 JURISDICCION CHAPINERO
# 22660 ZONA G CHAPINERO
# 23029 CL 85 KR 15
# 22661 PARQUE HIPPIES
# 22662 KR 7 CL 55
# 22842 KR 13 CL 51
# 22704 CL 94 KR 21
# 22845 AUTP.NORTE CL 82
# 22844 KR 66 CL 6
# 22843 PARQUE SUCRE 
# 22846 KR 7 CL 60
# 22847 CL 51 CON CARACAS
# 22849 PARQUE LOURDES
# 22810 AV. CARACAS CL 51 Y 59
# 22850 KR 14 CL 83
# 22848 KR 7 CL 53
# 22930 CL 90 KR 11 A 
# 22931 PARQUE  SUCRE
# 22933  KR 7 CL 60
# 22932 KR 13 CL 65
# 23011 UPZ 97
# 22938 kr 13 cl 54
# 23012 PARQUE HIPPIES
# 23119 LOCALIDAD CHAPINERO
# 23045 CL 82 CL 84
# 23120 CL 55 KR 7
# 23121 KR 13 PARQUE LOURDES
# 23125 PARQUE LOURDES-PARQUE HIPPIES
# 23122 KR 13 CL 53
# 23126 CL 53 KR 7
# 23127 CL 99 KR 15
# 23100 KR 13 CL 54
# 23225 BARRIO JUAN XXIII
# 23128 CHAPINERO CENTRO
# 23003 CL 59 KR 60
# 23229 CL 63 1 ESTE
# 23228 LOTE BAGAZAL
# 23226  KR 12 CL 97
# 23305 CL  55 KR 7
 #23048 KR 19 CL 98
# 23306 CL 62 4 ESTE
#  23481 PARQUE EL NOGAL
# 23358 CL 57 KR 7
# 23308 PARQUES CHAPINERO    
# 23293 KR 7 CL 72 Y 76
# 23485 CICLOVIA KR 7
# 23486  BAGAZAL Y LA VIEJA
# 23489 PARQUE LOURDES,HIPPIES
# 23488 UPZ CHAPINERO CENTRO
# 23475 CL 95 CR 23
# 23436 KR 13 CL54 Y  51
# 23540 KR 72 CL 84
# 23541 CARRILERA CON CL 98
# 23490 CL 51 AV.CARACAS
# 23565 KR 13 CL 54 Y 60
# 23589 KR 14 CL 82  
# 23671 CL 63 KR 
# 23825 av caracas con 51
# 23824 CL  63 KR 7
# 23827 CL 50 Y 51 CON CARACAS
# 27770 KR 60 CL 100
# 23828 PARQUE NACIONAL Y ESTC.MARLY
# 23830 ESTACION MARLY Y ENTORNO
# 23831 ESTACION MRLY
# 23833 ESTACION MARLY
# 23832 CL 39 KR 7
# 23835 KR 13 CL 54 Y 60 
# 23808 KR 12 CL 93 
# 23838 ESTACION MARLY
# 23837 KR 9 CL 59
# 23840 KR 1 ESTE CL 64
# 23779 AV. CARACAS CL 57
# 23897 CL 80 KR 8
# 23899 KR 13 CL 93
# 23898 KR 11 A CL 13 
# 23878 CL 63 KR 14 Y 10
# 23916 AV.CARACAS CL 51 A 49
#24109 ESTACION MARLY 
# 24107 AV.CARACAS CL 53 Y 49
# 23966 CL 76 CON CARACAS
# 23974 CL 62 KR 13
# 24113 ZONA T
# 24110 AV.CARACAS CL 47 A 53
# 24112 ZONA T
A la fecha 30 de Junio de 2024 se realizaron 78 operativos y 0 visitas, para un total de 78 operativos asi:
OPERATIVOS ID:
# 24189 AVDA. CARACAS CL 49
# 24156 AVDA. CARACAS CL 49
# 24158 CL 77 CL 16
# 24159  KM 4.5 VIA LA CALERA
# 24160 CAL 72 KR 22 Y 13
# 24161 AVDA.CARACAS CL 49 
# 24162 ESTACION MARLY
# 24163 CL 53 ESTACION MARLY
# 24165 AUTO.NORTE CL 85
# 24166 CL 61 KR 7
# 24211 PTOS.CRITICOS
# 24185 ESTACION MARLY
# 24077 AVDA.CARACAS CL 57 
# 24187 ESTACION MARLY
# 24190 KR 7 CL 73
# 24294 PARQUE HIPPIES
# 24214 CL 90 KR 17 Y 15
# 24291 PARQUE MARCONI
# 24492 CL 72 KR 11
# 24593 CL 57 CL 72
# 24674 KR 13 CL 67
# 24516 CL 55 KR 1
# 24498 CL 82 KR 12
# 24517 CL 7' KR 10 A 
# 24718 CL 60 KR 7
# 24553 CL 57 KR 14
# 24391 CL 55 KR13
# 24515 TRANSV. 1 B CLL 95 
# 24514 BARRIO BAGAZAL
# 24512 PARQUE LOURDES
# 24510 KR 7 CL 94
# 24513 KR 1 CL 55
# 24398 ESTACION MARLY
# 24397 ESTACION ANTIGU MARLY
# 24396 PARQUE MARCONI
# 24394 ESTACION MARLY
# 24393 CL 82 KR 17
# 24315 CL 74 AV. CARACAS
# 24300 CL 59 KR 9
# 24301 PARQUE MARCONI
# 24310 JURISDICCION CHAPINERO 
# 24209 CL 90 KR 17 
# 24511 AV. CARACAS DE 49-53
# 24623 BARRIO ERL BAGAZAL
# 25315 CL 95 CON AUTO NORTE 
# 25316 PTOS CRITICOS LCH.
# 25317 PARQUE HIPPIES
# 25256 PARQUES CHAPIERO
# 25221 CL 53 A CL 63
# 25129  PTOS. LCH.
# 25190 CL 71 KR 10
# 25188 CL 100 KR 19
# 25189 CL 53 KR 13
# 25093 CL 93 A KR 77
# 25094 CL 94 KR 13
# 25072 AV.CARACAS CLL 54 A 
# 25016 CL 70 KR 7
# 25015 ZONA T 
# 25014 CL 85 KR 2 
# 24959 KR 5 CL 68
# 25013 QUINTA CAMACHO 
# 25011 PARQUE LA 93 
# 25012 PARQUES CHAPINERO 
# 24971 CL 66 KR 1 
# 24867 CL 72 KR 8 
# 25106 CL 90 KR 18
# 25009 SIERRAS DEL ESTE 
# 24863 PARQUE HIPPIES
# 24857 CL 42 ESTE KR 1 B 
# 24858 CL 66 CON ESTE  CL 60
# 24759 CL 65 KR 9
# 24730 KR 7 CL 13 
# 24688 CL 45 KR 60
# 24856 CL 53 AV CARACAS
# 24727 EL BAGAZAL
# 24731 EL BAGAZAL 
# 24732 CL 52 KR 13</t>
  </si>
  <si>
    <t>La Alcaldía Local de Chapinero realizó un total de 82 operativos de IVC en materia de Actividad Económica en el trimestre, logrando un avance de ejecución y cumplimiento del 91%, así: 
A la fecha 30 de Abril de 2024 se realizaron 7 operativos y 32 visitas, para un total de 38 operativos así:
OPERATIVOS ID:
# 21520  KR 14 CL 83
# 21532 CL 64 KR 14
# 23140 OPERATIVO SUSPENDIDO PO VH.
# 22216  KR 12 CL 93
# 22380 CL 45 KR 7
# 22390 CL 84 A KR 12
# 23978 KR 6 CL 98
VISITAS ID:
# 21279 CL 55 KR 6
# 21280 CL 73 KR 13
# 21384 CL 63 KR 10
# 21383 CL 59 KR 9 
# 21496 KR 11 CALLE 61
# 21384 CL 63 CR 10
# 21622 KR 13 CL 55
# 21653 KR 11 CL 66
# 21651 KR 11 CL 66
# 21652 KR 11 CL 67
# 21650 KR 11 CL 65
# 21649  KR 13 CL46
# 21683 KR 14 CL 47
# 21744 KR 11 CL 93
# 21797 CL 60 KR 9
# 21799 KR 1 CL 63
# 21736 KR 14 CL 63
# 21683 KR 13 CL 55
# 21888 CL 64 KR 1
# 21845 KR 13 CL 77
# 21970 KR 13 CL 40 C 
# 21580 CL 80 KR 8
# 22016 CL 56 KR 13
# 22108  CL 0 KR 18
# 22059 KR 16 CL 97
# 22164  CL 94 KR 11 
# 22227 CL 58 KR 13
# 22579 KR 14  CL 47
# 22341 CL 85 KR 11
# 22582 CL 54 KR 9
A la fecha 31 de Mayo  de 2024 se realizaron 9 operativos y 3 visitas, para un total de 12 operativos asi:
OPERATIVOS ID:
# 23439 CL 49 KR 13
# 23384 CL 85 KR 12
# 23068  KR 13 CL 51
# 23003 CL 60 KR 9
# 23242 KR 19 A CL 84
# 22738 TRANSV. 19 A CL 95
# 22962 KR 14 CL 71 
# 23743 KR  8 CL 48
# 23759 KR 2 CL 44
# 24024 CL 58 KR 3 A
# 23979 KR 18 CL 94
# 23796 KR 11 CL 82
# 23174 tRASV. 1 ESTE CL 66
# 23799 CL 64 KR 3
# 23809 CL 48 KR 6 
# 23975 CL 48 A KR 6
VISITAS ID:
# 22693 CL 48 A KR 6
# 23646 CL 64 KR 7
# 23636 KR 4 CL 70 A
A la fecha 30 de junio de 2024 se realizaron 32 operativos y 0 visitas, para un total de 32 operativos asi:
OPERATIVOS ID:
# 24179 KR 13 CL 93 A
# 24057 KR 7 # CL 45
# 24106 KR 16 CL 84
# 24234 KR 7 CL 57
# 24353 KR 13 CL  65 
# 24402 CL 62 CL 54
# 24676 CL 57 KR 9
# 24679 KR 15 CL 93
# 24704 CL 57 KR 9
# 24764 KR 11 ESTE CLL 91
# 24406 CL 54 KR 4 A 
# 24670  CL 82 KR 14
# 24706 CL 42 KR 4
# 24406 TRAV. 1 ESTE CL 56
# 24405 KR 13 A CL 93 A
# 24815 KR 13 CL 49
# 24870 KR 7 CL 52 
# 24813 KR 13 CL 49
# 24237 CL 66 KR 89
# 24548 CL 46 KR 19
# 24824 KR 13 CL 55 
# 24459 KR 8 CL 65
# 24906 KR 30 CL 56 
# 25139 KR 7 CL 41
# 25078 KR 7 CL 95
# 25045 CL 93 KR 18
# 25238 CL 44 KR 13
# 24972 KR 11 CL 84
# 25196 KR 8 CL 67
# 25197 KR 13 A CL 78
# 25260 CL 71 KR 5
# 25283 CHAPINERO CENTRO</t>
  </si>
  <si>
    <t>La Alcaldía Local de Chapinero realizó un total de 11 operativos de IVC para dar cumplimiento a los fallos de cerros orientales en el trimestre, logrando un avance de ejecución y cumplimiento del 92%, así: 
A la fecha 30 de Abril de 2024 se realizaron 4 operativos y 0 visitas, para un total de 4 operativos así:
OPERATIVOS ID:
# 21832 CERROS ORIENTALES 
# 21831 CERROS ORIENTALES 
# 21830 CERROS ORIENTALES
# 21589 CERROS ORIENTALES
A la fecha 31 de Mayo de 2024 se realizaron 5 operativos y 0  visitas, para un total de 5 operativos asi:
OPERATIVOS ID:
# 21835 CERROS ORIENTALES 
# 21834 CERROS ORIENTALES 
# 21833 CERROS ORIENTALES
# 21836 CERROS ORIENTALES  
# 21837 CERROS ORIENTASLES
A la fecha 30 de Junio de 2024 se realizaron 2 operativos y 0  visitas, para un total de 2 operativos asi:
OPERATIVOS ID:
# 20146 CERROS ORIENTALES 
# 20426 CERROS ORIENTALES</t>
  </si>
  <si>
    <t xml:space="preserve">La Alcaldía Local de Chapinero realizó un total de 30 operativos de IVC materia de actividad ambiental en el trimestre, logrando un avance de ejecución y cumplimiento superior al 100%, así: 
A la fecha 30 de Abril de 2024 se realizaron 15 operativos y 2 visitas, para un total de 17 operativos así:
OPERATIVOS ID:
# 21595 KR. 7  CL 94
# 21733 QUEBRADA LAS DELICIAS
# 22195 CLL 77 KR 14
# 21993 CLL 85 KR 16 A
# 22202 KR 13 A CL 98
# 22203 KR 14 CL 76
# 21994  QUEBRADA MORACI
# 22087 QUEBRADA LA VIEJA
# 22368 CL 42 KR 8
# 22369 CL 83 KR 14
# 22370 QUEBRADA MORACI
# 21921 VDA. SANJOSE 
# 21596 CL 84 KR 14 
# 21561 KR 7 CL 94
# 21381 KR 7 CL 99
VISITAS ID:
# 22190 CL 57 KR 9
# 22458  PARDO RUBIO
A la fecha 31 de  Mayo 2024 se realizaron 4 operativos y 1 visitas, para un total de 5 operativos asi:
OPERATIVOS ID:
# 23492 CALLE 67  KR 11
# 23561 KR 7 CLL 49
# 22926 KR 97 CLL 13
# 22594 KR 15 CL 85
VISITAS ID:
# 23045 LOCOS POR EL FUTBOL
A la fecha 30 de Junio  de 2024 se realizaron 8 operativos y 0 visitas, para un total de 8 operativos asi:
OPERATIVOS ID:
# 24876 CL 90 KR 8
# 24799 KR 13 CL 56
# 24967 CL 69 KR 11
#25065 KR 13 A CL 60
#24971 CL 66 KR 1
# 25066 CL 100 KR 15
# 25071 CL 70 KR 14
# 25386 KR 19 CL 77	</t>
  </si>
  <si>
    <t>No. de requisitos de la Resolución 1519 de 2020 de MINTIC de publicación de la información en la página web cumplidos</t>
  </si>
  <si>
    <t xml:space="preserve">Reporte Oficina Asesora de Comunicaciones </t>
  </si>
  <si>
    <t xml:space="preserve">Meta no programada </t>
  </si>
  <si>
    <t xml:space="preserve">Para el segundo trimestre de la vigencia 2024, el Plan de Gestión de la Alcaldia   alcanzó un nivel de desempeño del 67,43% y de 44,43% acumulado para la vigencia. </t>
  </si>
  <si>
    <t>30  de octubre 2024</t>
  </si>
  <si>
    <t>Meta no programadaq%</t>
  </si>
  <si>
    <t>De acuerdo con lo establecido en la formulación del Plan de Gestión para las 20 Alcaldías Locales, esta meta solo se reportara con corte al 4to trimestre, dado que los valores parciales de avance tienen un amplio margen de variación  teniendo presente que los cambios de alcaldes-as locales y de equipos de trabajo, inciden directamente en el avance en la contratación y ejecución de las diferentes actividades asociadas a las metas del respectivo PDL.</t>
  </si>
  <si>
    <t>Del total del presupuesto constituido como obligaciones por pagar vigencia 2023 por valor de $16,615,595,793 con corte al 30/09/2024, La Alcaldía local ha realizado giros de $8,170,264,620, lo que representa una ejecución de la meta del 49,06%.</t>
  </si>
  <si>
    <t xml:space="preserve">Del total del presupuesto constituido como obligaciones por pagar correspondiente a las vigencias 2022 y anteriores  por valor de $10,103,709,871, con corte al 30/09/2024, La Alcaldía local ha realizado giros de $4,697,124,115, lo que representa una ejecución de la meta del 46,49%.
NOTA: DEL REPORTE EMITIDO POR LA DGDL DE LA SDG, PARA EL III TRIMESTRE ESTE NO CORRESPONDE A LO EJECUTADO POR CONCEPTO DE GIROS POR PARTE DEL FDLCH, SE SOLICITA REVISAR DE ACUERDO A LAS EVIDENCIAS CARGADAS EN LA RESPECTIVA CARPETA IDENTIFICADA META 3 </t>
  </si>
  <si>
    <t xml:space="preserve">Del presupuesto definitivo de Inversión $37,196,281,381, se han generado compromisos por valor total de $14.678.863.418,  con corte al 30/09/2024 equivalentes al 39,46%. 
</t>
  </si>
  <si>
    <t xml:space="preserve">Del presupuesto definitivo de Inversión $37,196,281,381,   para el mes de septiembre se generaron pagos por valor de $8,209,073,680 equivalente al 22,07% </t>
  </si>
  <si>
    <t xml:space="preserve">En el análisis y seguimiento para el mes de julio a las plataformas SIPSE vs SECOP, se encontraron suscritos en la plataforma SIPSE un total de 21 contratos vs 22 contratos publicados en la plataforma SECOP. Esto es debido a que:  El contrato 200-2024-CPS-P (112718) fue suscrito con fecha 18 de Julio en plataforma SIPSE, pero en SECOP tiene fecha de inicio 2 de agosto y en la plataforma SECOP aparecen un total de 22 contratos publicados de los cuales 2 son comodatos (FDLCH-CCM-009-2024 y  FDLCH-CCM-005-2024), los cuales no hacen parte de la medición de la meta. 
Para el mes de agosto en el análisis y seguimiento a las plataformas SIPSE vs SECOP,  se encontraron suscritos en la plataforma SIPSE un total de 17 contratos vs 19 contratos publicados en la plataforma SECOP. Esto es debido a que:  El contrato 200-2024-CPS-P (112718) fue suscrito con fecha 18 de Julio en plataforma SIPSE, pero en SECOP tiene fecha de inicio 2 de agosto y el contrato  221-2024-CPS-P (112740), no aparece en la base que genera la plataforma excel y al realizar la consulta por número de solicitud aparece creado para otro contrato y otro contratista. 
En el mes de septiembre en el análisis y seguimiento a las plataformas SIPSE vs SECOP, se encontraron registrados en la plataforma SIPSE un total de 21 contratos , los mismos que se encuentran en la plataforma SECOP.
</t>
  </si>
  <si>
    <t xml:space="preserve">Para el mes de julio en el análisis y seguimiento a la plataforma SIPSE  se encontraron 21 contratos de los cuales 10 no tienen estado "EN EJECUCION":
198-2024-CPS-P (112042)
192-2024-CPS-P (112045)
199-2024-CPS-AG (112049)
207-2024-CPS-P (113400)
208-2024-CPS-P (113399)
209-2024-CPS-AG (112057)
213-2024-CPS-P (112042)
214-2024-CPS-P (112042)
215-2024-CPS-P(112042)
193-2024-CPS-P (112045)
El contrato 200-2024-CPS-P (112718) fue suscrito con fecha de 18 de Julio en plataforma SIPSE, pero en SECOP pero en SECOP tiene fecha de inicio 2 de agosto.
para el mes de agosto en el análisis y seguimiento a la plataforma SIPSE se encontraron 17 contratos.   De estos, 5 no se encuentran aún en estado "EN EJECUCION":
194-2024-CPS-AG (112049)
212-2024-CPS-P(112042)
216-2024-CPS-P (113113)
223-2024-CPS-P (114397)
228-2024-CPS-P (114304)
Para el mes de septiembre en el análisis y seguimiento a la plataforma SIPSE se encontraron 21 contratos. De estos, 15 no se encuentran aún en estado "EN EJECUCION":
234-2024-CPS-AG (115061)
253-2024-CPS-P (117796)
236-2024-CPS-P (115656) 
256-2024-CPS-P (115100)
252-2024-CPS-P (117796)
225-2024-CPS-P (114840)
238-2024-CPS-AG (112715)
239-2024-CPS-AG (112715)
230-2024-CPS-AG (115068)
260-2024-CPS-P (115063)
259-2024-CPS-AG (117765)
240-2024-CPS-AG (112715)
241-2024-CPS-AG (112715)
254-2024-CPS-P (117796)
251-2024-CPS-AG (115070)
</t>
  </si>
  <si>
    <t>De acuerdo con la comunicación enviada en el mes de junio via correo electrónico a las alcaldías locales, a los promotores de mejora y a los líderes-as de SIPSE, este indicador se midió verificando por cada proyecto vigente que: 
1. El proyecto esta conciliado (34%)
2. Las metas registradas en POAI estaban registradas y actualizadas en SIPSE (33%)
3. Cada meta POAI del proyecto, tiene asociada y activa al menos una actividad.</t>
  </si>
  <si>
    <t>META NO PROGRAMADA, Este indicador solo se medira al final del cuarto trimestre, en atención a que responde al cargue de proyectos de inversión de 2025 en la herramienta SIPSE.</t>
  </si>
  <si>
    <t>Se impularon un total de 2554 de los expedientes a cargo de las Inspecciones de Pocía de Chapinero</t>
  </si>
  <si>
    <t>Se emitieron 553 fallos en primera instancia, de expedientes a cargo de las Inspecciones de policía de Chapinero</t>
  </si>
  <si>
    <t>Se terminaron (Archivaron) 288 actuaciones adminsitrativas, Para  el reporte de avance de esta meta a corte del 30  de septiembre según  seguimiento, se archivaron dentro del aplicativo SIACTUA 28 actuación en primera instancia, para un 31,42% de cumplimiento en el trimestre, faltando el 68,58% equivalente a 42 actuaciones administrativas</t>
  </si>
  <si>
    <t>Se terminaron en primera instancia 56 actuaciones administrativas, Para  el reporte de avance de esta meta A CORTE DE 30 de septiembre y seguimiento, se terminaron dentro del aplicativo SIACTUA  56 actuaciones en primera instancia, llegando al 80% de cumplimeinto. Por lo tanto falta el 20% equivalente a 14 actuaciones adminsitrativas</t>
  </si>
  <si>
    <t>A la fecha 31 de julio de 2024 se realizaron 63 operativos y 0  visitas, para un total de 63 operativos asi:
OPERATIVOS ID:
# 26790 FENIX QUINTA CAMACHO
# 26468 KR 13 CL 53
# 26331 CLL 48 A KR 13
# 26093 CLL 51 KR 7
# 26092 PARQUE DE LA 93
# 26094 CL 77 KR 12
# 26020 CLL 45 KR 13
# 26096 AV. CARACAS ENTRE CL 53 Y 53
# 26125 CLL 54 KR 13
# 26463 CLL 53 A LA CLL 49
# 26469 CLL 45 Y CLL 53
# 26471 CICLOVIA 79 PARDO UBIO
# 26472 PARQUE LOURDES Y KR 13
# 26473 KR 9 CLL 47
# 26514 KR 14 CLL80
# 26494 CLL 13 KR 61 
# 26573 CLL 57 KR 9
#  25318 KR 7 CLL 39
# 25337 
# 26395 CLL78 A LA CALLE 100
# 25516 CLL 77 KR 12
# 25491 KR 13  CLL 61
# 25487 CLL 63 Y CLL 10
# 25737 CLL 82 KR 12
# 25562 CLL 64 KR 10
# 25644 CLL 95 KR 53
# 25645 PARQUE 93
# 25646 CARACAS 45 HASTA 53 
# 25701 BAGAZAL
# 25641 CL 72 KR 15
# 25700 CLL 49 KR 53
# 25734 CLL 72 KR 9
# 25518 KR 13 CL 54 
# 25735 CLL 71 KR 9
# 25829 CLL 100 KR 9
# 25829 CLL 100 KR 9
# 25825 CLL 93 B KR 12
# 25869 CLL 56 BIS KR 9
# 25890 BARRIO PARDO RUBIO 
# 26345 PLAZOLETA LOURDES
# 26719 PARQUE HIPPES,LOURDES
# 26019 CLL 100  KR 15 
# 26024 CLL 63 KR 54
# 26474 CLL 53 KR 9
# 26721 CLL 80 AUT.NORTE
# 26936 ENTORNOS ESCOLARES LCH
# 26937 AV.CARACAS CL 53
# 26890 CLL 53 KR 7
# 26606 KR 13 CLL 53
# 26785 PARQUE PORTUGAL
# 26728 LOCALIDAD LCH
# 26727 QUINTA CAMACHO
# 26726 CARACAS 57 KR 11
# 26724 CLL 100 KR 7
# 26672 CLL 80 KR 19
# 26723  PARQUE LOS CEREZOS
# 26720 CLL 61 KR 7
# 26935 ENTORNOS ESCOLARES LCH
# 26814 CLL 68 AV. CARACAS 
# 26934 CL 41 KR 8
# 26758  KR 13 CLL 63
# 26725 CLL 61  KR 7
A la fecha 31de Agosto de 2024 se realizaron 76 operativos y 0 visitas, para un total de 76 operativos asi:
OPERATIVOS ID:
# 27539 DIAGONAL 76 CON 1 A
# 27547 CL 94 KR 11 
# 27552 CLL 77 AUTP. NORTE
# 27369  CLL 86 KR 6
# 26981 UNIVERSIDADES CHAPINERO
# 26982 AV. CARACAS CON 49
# 26980 KR 13 CLL 57
# 26956 CLL 65 KR 4 A 
# 27120 CLL 63 CON AV. CARACAS
# 27057 UPZ 99 Y PARDO RUBIO 
# 26993 CLL 95 CON AUTP. NORTE
# 27124 CLL 76 KR 15 
# 27059 PARQUE 93 
# 27061 PARQUE HIPPIES
# 27060 CALLE 100 PARQUE VIRREY
# 27117 PARQUE PORTUGAL
# 27115PARQUE HIPPIES
# 27114  VEREDA EL VERJON
# 27884 CLL 77 KR 14
# 27799 AV. CARACAS CL 100
# 27800 CLL 100 KR 19 A
# 27754 ZONA T 
# 27755 CLL 100 KR 15 
# 27750 UPZ 90 PARDO RUBIO 
# 27694 CLL 90 KR 15 
# 27727 KR 11 CLL 65
# 27726 KR 12 CLL 82
# 27729 JURISDICCION CHAPINERO
# 27728 ENTORNO PARQUE PORTUGAL
# 27698 CLL 57 KR 13
# 27642 CLL 85 KR 11
# 27636 CLL 60 KR 9
# 27656 CLL 72 KR 13
# 27634 CLL 82 A CLL 87
# 27633 ZONA ROSA 
# 27630 CLL 95 KR 23 
# 27631 PARQUE PORTUGAL Y HIPPIES
# 27604 ZONA ROSA 
# 27496 SAN LUIS 
# 27494 CLL 54 KR 13
# 27493 UNIVERSIDADES LOCALIDAD
# 27394 CLL 67 Y 69
# 27491 KR 13 CLL 48
# 27490 COLEGIO MONTE VERDE SEDE b
# 27357 ZONA G 
# 27382 KR 9 CLL 98
# 27381 UNIVERSIDADES LOCALIDAD
# 27326 PARQUE SUCRE
# 27325 PLAZOLETA CARULLA CLL 85 
# 27324 UPR VEREDA  
# 27294 CHAPINERO CENTRO 
# 27293 BARRIO LOS OLIVOS
# 27197 CLL 90 AUT. NORTE 
# 27243 CLL 48  KR 9 
# 27244 KR 7 CLL 100 
# 27184 UPZ PARDO RUBIO 
# 27185 PARQUE HIPPIES 
# 27127 AV. CARACAS CLL 45 Y 57
# 27131 PARQUE PORTUGAL
# 27125 CLL 69 KR 11
# 27132 PARQUES DE LA LOCALIDAD
# 27960 MIRADOR LA PALOMA 
# 27828 KR 7 CLL 45 
# 27827 CLL 100 AUTOP. NORTE
# 27751 CLL 82 KR 12
# 27680 CLL 52 KR 7 
# 27384  KR 13 CLL 57
# 27632 PARQUE LOURDES
# 27681 CLL 17 A KR 88
# 27635  PARQUE DE LALOCALAIDAD
# 27959 CLL 69 CON CARACAS
# 27961 BARRIO PARAISO-MARISCAL SUCRE
# 27970 PARQUE LOURDES
# 27979 CLL 90 KR 11
# 27950 CR 13 CLL 54
A la fecha 30 de Septiembre de 2024 se realizaron  59 operativos y 0 visitas, para un total de  operativos asi:
OPERATIVOS ID:
# 28066 cll 90 kr 15
# 28100 K 4 VIA LA CALERA
# 28007 CLL 57 Y 65 
# 28101 K4 VIA LA CALERA 
# 28103 CIRCUNVALAR CON CLL 51
# 28132  PARQUE NACIONAL
# 28129 ZONA ROSA 
# 28130 CLL 54 KR 6
# 28150 AV. CARACAS ENTRE CL 55 Y 60
# 28131 PARQUE NACIONAL
# 28106 CIRCUNVALAR CON CLL 51
# 27961 BARRIOS PARAISO  
# 28107 VIA LACALERA KM 4
# 28136 POLIGONO ZONA ROSA
# 28109  PARQUE HIPPIES
# 28108 CIRCUNVALAR CALL 51
# 28073 PLAZOLETA DE LOURDES
# 28105 VIA LA CALERA KM 4
# 28056 CLL 67 KR 7
# 28103 CIRCUNVALAR CLL 51
# 28101 VIA LA CALERA KM 4
# 28007 CLL 63 ESTC. TRANSMILENIO
# 28110 PARQUE NACIONAL 
# 28163 CLL 72 KR 7 
# 28164 ESTC. TRANSML.CLL 57
#28200 CLL 79 B KR 8
# 28202 CLL 90 KR 18
# 28208 ESTAC. TRANSML. CLL 57 
# 28214 CLL 39 AV.CIRCUNVALAR
# 28305 PARQUE LOS HIPPIES
# 28249 PARQUE NACIONAL
# 28251 CLINICA LOS NOGALES Y PARQUE NACL
# 28252  CLL 90  KR 17 A 
# 28275 ZONA BARES CLL 51
# 28276 CLL 53 KR 7
# 28296 CLL 85 KR 160
# 28294 CLL 70 KR 10
# 28319 CLL 85 KR 19
# 28321 CLL 72 KR 11
# 28307 PARQUE NACIONAL CLL 85
# 28359 PARQUE NACIONAL ,PARQUE LOURDES
# 28274 ZONA T 
# 28295 KR 13 CLL 54
# 28533PARQUE LOURDES
# 28556 PARQUE NACIONAL
# 28545 PARQUE HIPPIES KR 13 CL 55
# 28546 PARQUE NACIONAL
# 28504 PARQUE HIPPIES
#28502 CLL 55 Y 60 PARQUES PORTUGAL ,HIPP.
# 28503 CLL 85 -PARQUE LEON DE GREIF
# 28500 CLL 59 KR 9
# 28498 PARQUE NACIONAL KR 13 CL 43
# 28501 PARQUE LEON DE GREIF
# 28499 KR 7 CLL 62
# 28363 CLL 93 KR 13
# 28381 KR 13 CL 64 
# 28362 PARQUE NACIONAL 
# 28739 MARISCAL SUCRE</t>
  </si>
  <si>
    <t xml:space="preserve">
GET-IVC-F037 Formato técnico de visita y/o verificación - espacio público.
Acta de asistencia e informe del operativo
Registros operativos Alcaldía Local</t>
  </si>
  <si>
    <t xml:space="preserve">A la fecha 31 de julio  de 2024 se realizaron 41 operativos y 0 visitas, para un total de 41 operativos asi:
OPERATIVOS ID:
# 25377 CLL 98 KR 15 
# 25348 CALLE 72 KR 7
# 25635 CHICO LAGO
# 25660 CHICO LAGO
# 25678 PARDO RUBIO
# 25650 RL RETIRO
# 25898 CLL 87 KR 19
# 25899 CHAPINERO CENTRAL 
# 26105 TRANS. 3 C No. 54-51
# 26699 CLL 85 KR 11 B
# 26730 CLL 65 KR 11
# 26860 
# 26680 UPZ PARDO RUBIO 
# 26677 CHICO LAGO 
# 26787 CL 78 Y 36
# 26788 KR 8 CLL85
# 26845 CALL 72 KR 11
# 26341 QUEBRADA MORACI
# 26134 CLL 72 KR 11
# 25684 CLL 72 KR 7
# 25478 CLL 94 KR 7
# 25462 CLL 90 KR 17
# 25801 CLL 100 KR 15
# 25914 CLL 72 KR 13 
# 26846 CLL 72 KR 11
# 25734 CLL 72 KR 9
# 26345 PLAZOLETA LOURDES
# 26719 PARQUE HIPPES,LOURDES
# 26019 CLL 100  KR 15 
# 26024 CLL 63 KR 54
# 26474 CLL 53 KR 9
# 26721 CLL 80 AUT.NORTE
# 26785 PARQUE PORTUGAL
# 26728 LOCALIDAD LCH
# 26727 QUINTA CAMACHO
# 26935 ENTORNOS ESCOLARES LCH 
# 26458  ZONA T  CHAPINERO 85
# 26356-26359 ZONZ T 85
# 28356 KR 14 CLL 81
# 28342 KR 13 CLL 64
# 28352-28351 CLL 51 KR 7
A la fecha 31de Agosto  de 2024 se realizaron  22 operativos y 0  visitas, para un total de 22 operativos asi:
OPERATIVOS ID:
# 27034  CLL 60 KR 9
# 27666 CLL 85 KR 11
# 27642 CLL 85 KR 11
# 27548 CLL 74 KR 15 
# 27366 CHICO ZONA T 
# 27540 KR 7 CLL 73
# 27238 KR 13 CLL 56
# 27773 KR 18 CLL 93
# 27802  CLL 49 KR 6 
# 27785 CLL 60 A KR 2
# 27099 KR 11 A CLL 95
# 27269 KR 14 CLL 98 
# 27100 CLL93 KR 19
# 27282 KR 13 CLL 56
# 27368 KR 18 CLL 78 
# 27367 CLL 83 KR 19 A 
# 27055 CLL 59 KR 7 
# 27016 SIN DIRECCION 
# 27379 KR 14 A CLL84
# 27753 CLL 90 KR 18
# 27765 BARRIO VILLAS DEL CERRO
# 28233 KR 9 A CLL60
A la fecha 30 de Septiembre de 2024 se realizaron 14 operativos y 0 visitas, para un total de 14 operativos asi:
OPERATIVOS ID:
# 28151 CLL 70  KR 10 A 
# 28095 ZONA G 
# 28098 KR 14 A CLL 83 A
# 28201 KR 14 # 88-49
#28233 KR 9 A CLL60
# 28255 CLL 65 A KR 8
# 28271 KR 9 CLL 59
# 28337 MOTELES - HOTELES CLL55 KR 13 A
# 28341-28237 CLL 69 A KR 43
# 28497 CLL 58 KR 13
# 28395  RETIRO ALTO
# 28879 KR 7 CLL 56 
# 28740 CLL 44 KR 1 A
# 28984 CLL 65 KR 13
# 28985 KR 13 CLL65 </t>
  </si>
  <si>
    <t>A la fecha 31 de julio de 2024 se realizaron 4 operativos y 0 visitas, para un total de 4 operativos asi:
OPERATIVOS ID:
# 20435 POLIGONO 187 
# 20450 POLIGONO 91 LAS DELICIAS 
# 20440 – Bagazal
# POLIGONO 90 - 238
A la fecha 31 de Agosto de 2024 se realizaron 3 operativos y 0  visitas, para un total de 3 operativos asi:
OPERATIVOS ID:
 # POLIGONO 086- 33 – 089
# POLIGONO 091
# EL PAUCHE
A la fecha 30 de SEPTIEMBRE  2024 se realizaron 1 operativos y 0 visitas, para un total de 4 operativos asi:
OPERATIVOS ID:
# POLIGONO 90 – 238
# POLIGONO 91, 86.
# POLIGONO 086- 33 – 089
# POLIGONO 082</t>
  </si>
  <si>
    <t xml:space="preserve">
GET-IVC-F035 Acta de visita
GDI-GPD-F029 Evidencia de reunión 
Acta de asistencia e informe del operativo
Registros operativos Alcaldía Local</t>
  </si>
  <si>
    <t xml:space="preserve">A la fecha 31 de julio de 2024 se realizaron 18 operativos y 0 visitas, para un total de 18 operativos asi:
OPERATIVOS ID:
# 25801 CALLE 100 KR 15
# 26845 CALLE 72 KR. 11
# 25348 CALLE 72 AV. CARACAS
# 25534 CALLE 72 CR. 12
# 25478 CALLE 94 KR 7    
# 25462 CALLE 90 KR 17 
# 25914 CALLE 72 KR 13
# 25684  CALLE 72 KR 7 
# 26341 QUEBRADA MORACI
# 26134 CALLE 72 KRA 11
# 26846 CALLE 72 KR 11  
# 25736 TRANSV. 4  No.43-95
# 25517 TRANSV. 1 CLL 55
# 26722  ROTONDA CALLE 100 CON 15
# 26095 CALLE 77 CON AUTP. NORTE
#26464 KR 13 CALLE 53  
#26466  KRA. 4 CALLE 54 
#26515 KR 11 CLL 55
A la fecha 31  de Agosto  de 2024 se realizaron 14 operativos y 0  visitas, para un total de 14 operativos asi:
OPERATIVOS ID:
# 27545 cll 72 kr 11
# 27549 kr 11 cll 70
# 27685 kr 14 cll 77
# 27399 PARQUE LOURDES
# 27113 PARQUE NACIONAL
# 27058 ROTONDA CALL 100 
# 27752 UPAZ 90 PARDO RUBIO 
# 27186 CALLE 100 CON 15 
# 27492 UPZ 97 CHICO LAGO
# 27116 CLL 82 Y 86
# 27976 CLL 92 Y AUTP. NORTE
# 28204 LOCALIDAD CHAPINERO
# 28205 SAN MARTIN 
# 27854 CLL 100 KR 15 
A la fecha 30 de Septiembre  de 2024 se realizaron 16 operativos y 0 visitas, para un total de 16 operativos asi:
OPERATIVOS ID:
# 28099 QUEBRADA LAS DELICIAS
# 27854 CLL 100 KR 15
# 28112 AV. CARACAS CLL 63
# 28223 QUEBRADA LAS DELICIAS
# 28227 PTOS.CRITICOS
# 28310  QUEBRADA LAS DELICIAS
# 28232 CLL 90 KR 16
# 28128 AUTP. NORTE CLL 83
# 28211 CLL 89 KR 11
# 28556 SIPINNG CENTER LCH
# 28557 CLL 97 HASTA CLL 92
# 28542 CLL 57 KR 13
# 28540 CLL 90 CHICO
# 28541 KR 7 ESTE CLL 44 A
# 28569 ZONS ROSA Y CLL 85
# 28539 CLL 60 BIS KR 13 A                                                                       </t>
  </si>
  <si>
    <t xml:space="preserve"> Formato
GDI-GPD-F029 Evidencia de reunión 
Acta de asistencia e informe del operativo
Registros operativos Alcaldía Local</t>
  </si>
  <si>
    <t>Reporte trimestral de avance del Plan de Desarrollo Local - PDL Direccion para la Gestion Local</t>
  </si>
  <si>
    <t>Reporte de seguimiento  de Impulsos Procesales del Aplicativo ARCO. Reporte de la Direccion para la Gestion Policiva DGP
Impulsos EXPEDIENTES POLICIVOS en el aplicativo
Dirección de Gestión Policiva Reporte ARCO</t>
  </si>
  <si>
    <t xml:space="preserve">La alcaldía local cuenta con  0 acciones de mejora vencidas de las 1 acciones de mejora abiertas, lo que representa una ejecución de la meta del __%. </t>
  </si>
  <si>
    <t xml:space="preserve">Reporte MIMEC de la OAP </t>
  </si>
  <si>
    <t xml:space="preserve">Reporte de cumplimiento de la meta de la oficina de comunicaciones </t>
  </si>
  <si>
    <t xml:space="preserve">Reporte memo  radicado No 20241400319663 </t>
  </si>
  <si>
    <t xml:space="preserve">Listado de asistencia </t>
  </si>
  <si>
    <t>Listado de asistencia del 16 de septiembre de 2024</t>
  </si>
  <si>
    <t>La alcaldia local dio respuesta a 89 requerimientos ciudadanos  de 101 instaurados para el periodo con un cumplimiento del 88 %</t>
  </si>
  <si>
    <t xml:space="preserve">según radicado rta 20244600316223 de la Oficina de atencion al ciudadano </t>
  </si>
  <si>
    <t>La  capacitación programada por parte de la OAP-SDG, citada para el día miercoles 13/03/2024 en la Alcaldía Local de Barrios Unidos, cumpliendo así con lo descrito en la meta para este trimestre.</t>
  </si>
  <si>
    <t xml:space="preserve">Para el tercer trimestre de la vigencia 2024, el Plan de Gestión de la Alcaldia   alcanzó un nivel de desempeño del 84,00% y de 62,82% acumulado para la vigencia.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</si>
</sst>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8"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70C0"/>
      <name val="Calibri"/>
      <family val="2"/>
      <charset val="1"/>
    </font>
    <font>
      <b/>
      <u/>
      <sz val="11"/>
      <color theme="1"/>
      <name val="Calibri Light"/>
      <family val="2"/>
      <scheme val="major"/>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4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0" fontId="16" fillId="0" borderId="1" xfId="0"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164" fontId="5" fillId="0" borderId="1" xfId="1" applyNumberFormat="1" applyFont="1" applyBorder="1" applyAlignment="1">
      <alignment horizontal="center" vertical="center" wrapText="1"/>
    </xf>
    <xf numFmtId="10" fontId="2" fillId="8" borderId="1" xfId="1" applyNumberFormat="1" applyFont="1" applyFill="1" applyBorder="1" applyAlignment="1">
      <alignment horizontal="center" vertical="center" wrapText="1"/>
    </xf>
    <xf numFmtId="0" fontId="1" fillId="9" borderId="0" xfId="0" applyFont="1" applyFill="1" applyAlignment="1">
      <alignment horizontal="center" wrapText="1"/>
    </xf>
    <xf numFmtId="10" fontId="1" fillId="9" borderId="0" xfId="1" applyNumberFormat="1" applyFont="1" applyFill="1" applyAlignment="1">
      <alignment horizontal="center" wrapText="1"/>
    </xf>
    <xf numFmtId="0" fontId="1" fillId="9" borderId="0" xfId="0" applyFont="1" applyFill="1" applyAlignment="1">
      <alignment horizontal="center" vertical="center" wrapText="1"/>
    </xf>
    <xf numFmtId="10" fontId="1" fillId="9" borderId="0" xfId="1" applyNumberFormat="1" applyFont="1" applyFill="1" applyAlignment="1">
      <alignment horizontal="center"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0" fontId="7" fillId="3" borderId="1" xfId="1" applyNumberFormat="1" applyFont="1" applyFill="1" applyBorder="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10" fontId="9" fillId="2" borderId="1" xfId="1" applyNumberFormat="1" applyFont="1" applyFill="1" applyBorder="1" applyAlignment="1">
      <alignment horizontal="center" wrapText="1"/>
    </xf>
    <xf numFmtId="0" fontId="1" fillId="0" borderId="0" xfId="0" applyFont="1" applyAlignment="1">
      <alignment horizontal="center" wrapText="1"/>
    </xf>
    <xf numFmtId="10" fontId="1" fillId="0" borderId="0" xfId="1" applyNumberFormat="1" applyFont="1" applyAlignment="1">
      <alignment horizontal="center" wrapText="1"/>
    </xf>
    <xf numFmtId="1" fontId="1"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2" fillId="4" borderId="1" xfId="1" applyNumberFormat="1" applyFont="1" applyFill="1" applyBorder="1" applyAlignment="1">
      <alignment horizontal="center" vertical="center" wrapText="1"/>
    </xf>
    <xf numFmtId="10" fontId="1" fillId="0" borderId="1" xfId="1" applyNumberFormat="1" applyFont="1" applyBorder="1" applyAlignment="1">
      <alignment horizontal="justify" vertical="center" wrapText="1"/>
    </xf>
    <xf numFmtId="164" fontId="1" fillId="0" borderId="1" xfId="1" applyNumberFormat="1" applyFont="1" applyBorder="1" applyAlignment="1">
      <alignment horizontal="justify" vertical="center" wrapText="1"/>
    </xf>
    <xf numFmtId="1" fontId="1" fillId="0" borderId="1" xfId="1" applyNumberFormat="1" applyFont="1" applyBorder="1" applyAlignment="1">
      <alignment horizontal="justify" vertical="center" wrapText="1"/>
    </xf>
    <xf numFmtId="164" fontId="1" fillId="0" borderId="1" xfId="1" applyNumberFormat="1" applyFont="1" applyBorder="1" applyAlignment="1">
      <alignment horizontal="center" vertical="center" wrapText="1"/>
    </xf>
    <xf numFmtId="10" fontId="7" fillId="3" borderId="1" xfId="0" applyNumberFormat="1" applyFont="1" applyFill="1" applyBorder="1" applyAlignment="1">
      <alignment wrapText="1"/>
    </xf>
    <xf numFmtId="10" fontId="7" fillId="3" borderId="1" xfId="1" applyNumberFormat="1" applyFont="1" applyFill="1" applyBorder="1" applyAlignment="1">
      <alignment wrapText="1"/>
    </xf>
    <xf numFmtId="10" fontId="9" fillId="10" borderId="1" xfId="0" applyNumberFormat="1" applyFont="1" applyFill="1" applyBorder="1" applyAlignment="1">
      <alignment wrapText="1"/>
    </xf>
    <xf numFmtId="164" fontId="1" fillId="0" borderId="1" xfId="0" applyNumberFormat="1" applyFont="1" applyBorder="1" applyAlignment="1">
      <alignment horizontal="center" vertical="center" wrapText="1"/>
    </xf>
    <xf numFmtId="164" fontId="9" fillId="2" borderId="1" xfId="0" applyNumberFormat="1" applyFont="1" applyFill="1" applyBorder="1" applyAlignment="1">
      <alignment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164" fontId="1" fillId="9" borderId="1" xfId="0" applyNumberFormat="1" applyFont="1" applyFill="1" applyBorder="1" applyAlignment="1">
      <alignment horizontal="center" vertical="center" wrapText="1"/>
    </xf>
    <xf numFmtId="164" fontId="1" fillId="9" borderId="1" xfId="1" applyNumberFormat="1"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40"/>
  <sheetViews>
    <sheetView tabSelected="1" topLeftCell="S29" zoomScale="70" zoomScaleNormal="70" workbookViewId="0">
      <selection activeCell="AQ22" sqref="AQ22"/>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3" width="16.5703125" style="81" hidden="1" customWidth="1"/>
    <col min="24" max="24" width="16.5703125" style="82" hidden="1" customWidth="1"/>
    <col min="25" max="25" width="40.28515625" style="1" hidden="1" customWidth="1"/>
    <col min="26" max="29" width="16.5703125" style="1" hidden="1" customWidth="1"/>
    <col min="30" max="30" width="33.42578125" style="1" hidden="1" customWidth="1"/>
    <col min="31" max="31" width="16.5703125" style="1" hidden="1" customWidth="1"/>
    <col min="32"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81" customWidth="1"/>
    <col min="44" max="44" width="21.5703125" style="82" customWidth="1"/>
    <col min="45" max="45" width="39.42578125" style="1" customWidth="1"/>
    <col min="46" max="16384" width="10.85546875" style="1"/>
  </cols>
  <sheetData>
    <row r="1" spans="1:45" s="35" customFormat="1" ht="70.5" customHeight="1" x14ac:dyDescent="0.25">
      <c r="A1" s="101" t="s">
        <v>245</v>
      </c>
      <c r="B1" s="102"/>
      <c r="C1" s="102"/>
      <c r="D1" s="102"/>
      <c r="E1" s="102"/>
      <c r="F1" s="102"/>
      <c r="G1" s="102"/>
      <c r="H1" s="102"/>
      <c r="I1" s="102"/>
      <c r="J1" s="102"/>
      <c r="K1" s="102"/>
      <c r="L1" s="103" t="s">
        <v>0</v>
      </c>
      <c r="M1" s="103"/>
      <c r="N1" s="103"/>
      <c r="O1" s="103"/>
      <c r="P1" s="103"/>
      <c r="V1" s="66"/>
      <c r="W1" s="66"/>
      <c r="X1" s="67"/>
      <c r="AP1" s="66"/>
      <c r="AQ1" s="66"/>
      <c r="AR1" s="67"/>
    </row>
    <row r="2" spans="1:45" s="37" customFormat="1" ht="23.45" customHeight="1" x14ac:dyDescent="0.25">
      <c r="A2" s="105" t="s">
        <v>1</v>
      </c>
      <c r="B2" s="106"/>
      <c r="C2" s="106"/>
      <c r="D2" s="106"/>
      <c r="E2" s="106"/>
      <c r="F2" s="106"/>
      <c r="G2" s="106"/>
      <c r="H2" s="106"/>
      <c r="I2" s="106"/>
      <c r="J2" s="106"/>
      <c r="K2" s="106"/>
      <c r="L2" s="36"/>
      <c r="M2" s="36"/>
      <c r="N2" s="36"/>
      <c r="O2" s="36"/>
      <c r="P2" s="36"/>
      <c r="V2" s="68"/>
      <c r="W2" s="68"/>
      <c r="X2" s="69"/>
      <c r="AP2" s="68"/>
      <c r="AQ2" s="68"/>
      <c r="AR2" s="69"/>
    </row>
    <row r="3" spans="1:45" s="35" customFormat="1" x14ac:dyDescent="0.25">
      <c r="V3" s="66"/>
      <c r="W3" s="66"/>
      <c r="X3" s="67"/>
      <c r="AP3" s="66"/>
      <c r="AQ3" s="66"/>
      <c r="AR3" s="67"/>
    </row>
    <row r="4" spans="1:45" s="35" customFormat="1" ht="29.1" customHeight="1" x14ac:dyDescent="0.25">
      <c r="F4" s="97" t="s">
        <v>2</v>
      </c>
      <c r="G4" s="98"/>
      <c r="H4" s="98"/>
      <c r="I4" s="98"/>
      <c r="J4" s="98"/>
      <c r="K4" s="99"/>
      <c r="V4" s="66"/>
      <c r="W4" s="66"/>
      <c r="X4" s="67"/>
      <c r="AP4" s="66"/>
      <c r="AQ4" s="66"/>
      <c r="AR4" s="67"/>
    </row>
    <row r="5" spans="1:45" s="35" customFormat="1" ht="15" customHeight="1" x14ac:dyDescent="0.25">
      <c r="F5" s="2" t="s">
        <v>3</v>
      </c>
      <c r="G5" s="2" t="s">
        <v>4</v>
      </c>
      <c r="H5" s="97" t="s">
        <v>5</v>
      </c>
      <c r="I5" s="98"/>
      <c r="J5" s="98"/>
      <c r="K5" s="99"/>
      <c r="V5" s="66"/>
      <c r="W5" s="66"/>
      <c r="X5" s="67"/>
      <c r="AP5" s="66"/>
      <c r="AQ5" s="66"/>
      <c r="AR5" s="67"/>
    </row>
    <row r="6" spans="1:45" s="35" customFormat="1" x14ac:dyDescent="0.25">
      <c r="F6" s="34">
        <v>1</v>
      </c>
      <c r="G6" s="34" t="s">
        <v>6</v>
      </c>
      <c r="H6" s="100" t="s">
        <v>7</v>
      </c>
      <c r="I6" s="100"/>
      <c r="J6" s="100"/>
      <c r="K6" s="100"/>
      <c r="V6" s="66"/>
      <c r="W6" s="66"/>
      <c r="X6" s="67"/>
      <c r="AP6" s="66"/>
      <c r="AQ6" s="66"/>
      <c r="AR6" s="67"/>
    </row>
    <row r="7" spans="1:45" s="35" customFormat="1" ht="52.5" customHeight="1" x14ac:dyDescent="0.25">
      <c r="F7" s="34">
        <v>2</v>
      </c>
      <c r="G7" s="34" t="s">
        <v>244</v>
      </c>
      <c r="H7" s="100" t="s">
        <v>247</v>
      </c>
      <c r="I7" s="100"/>
      <c r="J7" s="100"/>
      <c r="K7" s="100"/>
      <c r="V7" s="66"/>
      <c r="W7" s="66"/>
      <c r="X7" s="67"/>
      <c r="AP7" s="66"/>
      <c r="AQ7" s="66"/>
      <c r="AR7" s="67"/>
    </row>
    <row r="8" spans="1:45" s="35" customFormat="1" ht="27.75" customHeight="1" x14ac:dyDescent="0.25">
      <c r="F8" s="34">
        <v>3</v>
      </c>
      <c r="G8" s="34" t="s">
        <v>248</v>
      </c>
      <c r="H8" s="100" t="s">
        <v>278</v>
      </c>
      <c r="I8" s="100"/>
      <c r="J8" s="100"/>
      <c r="K8" s="100"/>
      <c r="V8" s="66"/>
      <c r="W8" s="66"/>
      <c r="X8" s="67"/>
      <c r="AP8" s="66"/>
      <c r="AQ8" s="66"/>
      <c r="AR8" s="67"/>
    </row>
    <row r="9" spans="1:45" s="35" customFormat="1" ht="54.75" customHeight="1" x14ac:dyDescent="0.25">
      <c r="F9" s="34">
        <v>4</v>
      </c>
      <c r="G9" s="34" t="s">
        <v>279</v>
      </c>
      <c r="H9" s="107" t="s">
        <v>312</v>
      </c>
      <c r="I9" s="107"/>
      <c r="J9" s="107"/>
      <c r="K9" s="107"/>
      <c r="V9" s="66"/>
      <c r="W9" s="66"/>
      <c r="X9" s="67"/>
      <c r="AP9" s="66"/>
      <c r="AQ9" s="66"/>
      <c r="AR9" s="67"/>
    </row>
    <row r="10" spans="1:45" s="35" customFormat="1" x14ac:dyDescent="0.25">
      <c r="V10" s="66"/>
      <c r="W10" s="66"/>
      <c r="X10" s="67"/>
      <c r="AP10" s="66"/>
      <c r="AQ10" s="66"/>
      <c r="AR10" s="67"/>
    </row>
    <row r="11" spans="1:45" ht="14.45" customHeight="1" x14ac:dyDescent="0.25">
      <c r="A11" s="96" t="s">
        <v>8</v>
      </c>
      <c r="B11" s="96"/>
      <c r="C11" s="96" t="s">
        <v>9</v>
      </c>
      <c r="D11" s="96" t="s">
        <v>10</v>
      </c>
      <c r="E11" s="96"/>
      <c r="F11" s="96"/>
      <c r="G11" s="104" t="s">
        <v>11</v>
      </c>
      <c r="H11" s="104"/>
      <c r="I11" s="104"/>
      <c r="J11" s="104"/>
      <c r="K11" s="104"/>
      <c r="L11" s="104"/>
      <c r="M11" s="104"/>
      <c r="N11" s="104"/>
      <c r="O11" s="104"/>
      <c r="P11" s="104"/>
      <c r="Q11" s="104"/>
      <c r="R11" s="96" t="s">
        <v>12</v>
      </c>
      <c r="S11" s="96"/>
      <c r="T11" s="96"/>
      <c r="U11" s="96"/>
      <c r="V11" s="108" t="s">
        <v>13</v>
      </c>
      <c r="W11" s="109"/>
      <c r="X11" s="109"/>
      <c r="Y11" s="109"/>
      <c r="Z11" s="110"/>
      <c r="AA11" s="114" t="s">
        <v>14</v>
      </c>
      <c r="AB11" s="115"/>
      <c r="AC11" s="115"/>
      <c r="AD11" s="115"/>
      <c r="AE11" s="116"/>
      <c r="AF11" s="120" t="s">
        <v>15</v>
      </c>
      <c r="AG11" s="121"/>
      <c r="AH11" s="121"/>
      <c r="AI11" s="121"/>
      <c r="AJ11" s="122"/>
      <c r="AK11" s="126" t="s">
        <v>16</v>
      </c>
      <c r="AL11" s="127"/>
      <c r="AM11" s="127"/>
      <c r="AN11" s="127"/>
      <c r="AO11" s="128"/>
      <c r="AP11" s="132" t="s">
        <v>17</v>
      </c>
      <c r="AQ11" s="133"/>
      <c r="AR11" s="133"/>
      <c r="AS11" s="134"/>
    </row>
    <row r="12" spans="1:45" ht="14.45" customHeight="1" x14ac:dyDescent="0.25">
      <c r="A12" s="96"/>
      <c r="B12" s="96"/>
      <c r="C12" s="96"/>
      <c r="D12" s="96"/>
      <c r="E12" s="96"/>
      <c r="F12" s="96"/>
      <c r="G12" s="104"/>
      <c r="H12" s="104"/>
      <c r="I12" s="104"/>
      <c r="J12" s="104"/>
      <c r="K12" s="104"/>
      <c r="L12" s="104"/>
      <c r="M12" s="104"/>
      <c r="N12" s="104"/>
      <c r="O12" s="104"/>
      <c r="P12" s="104"/>
      <c r="Q12" s="104"/>
      <c r="R12" s="96"/>
      <c r="S12" s="96"/>
      <c r="T12" s="96"/>
      <c r="U12" s="96"/>
      <c r="V12" s="111"/>
      <c r="W12" s="112"/>
      <c r="X12" s="112"/>
      <c r="Y12" s="112"/>
      <c r="Z12" s="113"/>
      <c r="AA12" s="117"/>
      <c r="AB12" s="118"/>
      <c r="AC12" s="118"/>
      <c r="AD12" s="118"/>
      <c r="AE12" s="119"/>
      <c r="AF12" s="123"/>
      <c r="AG12" s="124"/>
      <c r="AH12" s="124"/>
      <c r="AI12" s="124"/>
      <c r="AJ12" s="125"/>
      <c r="AK12" s="129"/>
      <c r="AL12" s="130"/>
      <c r="AM12" s="130"/>
      <c r="AN12" s="130"/>
      <c r="AO12" s="131"/>
      <c r="AP12" s="135"/>
      <c r="AQ12" s="136"/>
      <c r="AR12" s="136"/>
      <c r="AS12" s="137"/>
    </row>
    <row r="13" spans="1:45" ht="45" x14ac:dyDescent="0.25">
      <c r="A13" s="2" t="s">
        <v>18</v>
      </c>
      <c r="B13" s="2" t="s">
        <v>19</v>
      </c>
      <c r="C13" s="96"/>
      <c r="D13" s="2" t="s">
        <v>20</v>
      </c>
      <c r="E13" s="2" t="s">
        <v>21</v>
      </c>
      <c r="F13" s="2" t="s">
        <v>22</v>
      </c>
      <c r="G13" s="17" t="s">
        <v>23</v>
      </c>
      <c r="H13" s="17" t="s">
        <v>24</v>
      </c>
      <c r="I13" s="17" t="s">
        <v>25</v>
      </c>
      <c r="J13" s="17" t="s">
        <v>26</v>
      </c>
      <c r="K13" s="17" t="s">
        <v>27</v>
      </c>
      <c r="L13" s="17" t="s">
        <v>28</v>
      </c>
      <c r="M13" s="17" t="s">
        <v>29</v>
      </c>
      <c r="N13" s="17" t="s">
        <v>30</v>
      </c>
      <c r="O13" s="17" t="s">
        <v>31</v>
      </c>
      <c r="P13" s="17" t="s">
        <v>32</v>
      </c>
      <c r="Q13" s="17" t="s">
        <v>33</v>
      </c>
      <c r="R13" s="2" t="s">
        <v>34</v>
      </c>
      <c r="S13" s="2" t="s">
        <v>35</v>
      </c>
      <c r="T13" s="2" t="s">
        <v>36</v>
      </c>
      <c r="U13" s="2" t="s">
        <v>37</v>
      </c>
      <c r="V13" s="3" t="s">
        <v>38</v>
      </c>
      <c r="W13" s="3" t="s">
        <v>39</v>
      </c>
      <c r="X13" s="86" t="s">
        <v>40</v>
      </c>
      <c r="Y13" s="3" t="s">
        <v>41</v>
      </c>
      <c r="Z13" s="3" t="s">
        <v>42</v>
      </c>
      <c r="AA13" s="20" t="s">
        <v>38</v>
      </c>
      <c r="AB13" s="20" t="s">
        <v>39</v>
      </c>
      <c r="AC13" s="20" t="s">
        <v>40</v>
      </c>
      <c r="AD13" s="20" t="s">
        <v>41</v>
      </c>
      <c r="AE13" s="20" t="s">
        <v>42</v>
      </c>
      <c r="AF13" s="21" t="s">
        <v>38</v>
      </c>
      <c r="AG13" s="21" t="s">
        <v>39</v>
      </c>
      <c r="AH13" s="21" t="s">
        <v>40</v>
      </c>
      <c r="AI13" s="21" t="s">
        <v>41</v>
      </c>
      <c r="AJ13" s="21" t="s">
        <v>42</v>
      </c>
      <c r="AK13" s="22" t="s">
        <v>38</v>
      </c>
      <c r="AL13" s="22" t="s">
        <v>39</v>
      </c>
      <c r="AM13" s="22" t="s">
        <v>40</v>
      </c>
      <c r="AN13" s="22" t="s">
        <v>41</v>
      </c>
      <c r="AO13" s="22" t="s">
        <v>42</v>
      </c>
      <c r="AP13" s="4" t="s">
        <v>38</v>
      </c>
      <c r="AQ13" s="4" t="s">
        <v>39</v>
      </c>
      <c r="AR13" s="65" t="s">
        <v>40</v>
      </c>
      <c r="AS13" s="4" t="s">
        <v>41</v>
      </c>
    </row>
    <row r="14" spans="1:45" s="27" customFormat="1" ht="150" x14ac:dyDescent="0.25">
      <c r="A14" s="19">
        <v>4</v>
      </c>
      <c r="B14" s="18" t="s">
        <v>43</v>
      </c>
      <c r="C14" s="18" t="s">
        <v>44</v>
      </c>
      <c r="D14" s="23" t="s">
        <v>45</v>
      </c>
      <c r="E14" s="18" t="s">
        <v>46</v>
      </c>
      <c r="F14" s="18" t="s">
        <v>47</v>
      </c>
      <c r="G14" s="18" t="s">
        <v>48</v>
      </c>
      <c r="H14" s="18" t="s">
        <v>49</v>
      </c>
      <c r="I14" s="29" t="s">
        <v>50</v>
      </c>
      <c r="J14" s="18" t="s">
        <v>51</v>
      </c>
      <c r="K14" s="18" t="s">
        <v>52</v>
      </c>
      <c r="L14" s="30">
        <v>0</v>
      </c>
      <c r="M14" s="30">
        <v>0</v>
      </c>
      <c r="N14" s="30">
        <v>0</v>
      </c>
      <c r="O14" s="30">
        <v>0.75</v>
      </c>
      <c r="P14" s="30">
        <v>0.75</v>
      </c>
      <c r="Q14" s="18" t="s">
        <v>53</v>
      </c>
      <c r="R14" s="18" t="s">
        <v>54</v>
      </c>
      <c r="S14" s="18" t="s">
        <v>55</v>
      </c>
      <c r="T14" s="18" t="s">
        <v>56</v>
      </c>
      <c r="U14" s="18" t="s">
        <v>57</v>
      </c>
      <c r="V14" s="83" t="s">
        <v>165</v>
      </c>
      <c r="W14" s="83" t="s">
        <v>165</v>
      </c>
      <c r="X14" s="71" t="s">
        <v>165</v>
      </c>
      <c r="Y14" s="26" t="s">
        <v>222</v>
      </c>
      <c r="Z14" s="26" t="s">
        <v>165</v>
      </c>
      <c r="AA14" s="31">
        <f t="shared" ref="AA14:AA30" si="0">M14</f>
        <v>0</v>
      </c>
      <c r="AB14" s="88" t="s">
        <v>165</v>
      </c>
      <c r="AC14" s="87" t="s">
        <v>277</v>
      </c>
      <c r="AD14" s="18" t="s">
        <v>165</v>
      </c>
      <c r="AE14" s="18" t="s">
        <v>165</v>
      </c>
      <c r="AF14" s="31">
        <f t="shared" ref="AF14:AF30" si="1">N14</f>
        <v>0</v>
      </c>
      <c r="AG14" s="31" t="s">
        <v>280</v>
      </c>
      <c r="AH14" s="87" t="s">
        <v>277</v>
      </c>
      <c r="AI14" s="18" t="s">
        <v>281</v>
      </c>
      <c r="AJ14" s="18" t="s">
        <v>301</v>
      </c>
      <c r="AK14" s="26">
        <f t="shared" ref="AK14:AK30" si="2">O14</f>
        <v>0.75</v>
      </c>
      <c r="AL14" s="18"/>
      <c r="AM14" s="18">
        <f>IF(AL14/AK14&gt;100%,100%,AL14/AK14)</f>
        <v>0</v>
      </c>
      <c r="AN14" s="18"/>
      <c r="AO14" s="18"/>
      <c r="AP14" s="70">
        <f t="shared" ref="AP14:AP30" si="3">P14</f>
        <v>0.75</v>
      </c>
      <c r="AQ14" s="94">
        <v>0</v>
      </c>
      <c r="AR14" s="71">
        <f>IF(AQ14/AP14&gt;100%,100%,AQ14/AP14)</f>
        <v>0</v>
      </c>
      <c r="AS14" s="26" t="s">
        <v>222</v>
      </c>
    </row>
    <row r="15" spans="1:45" s="27" customFormat="1" ht="120" x14ac:dyDescent="0.25">
      <c r="A15" s="19">
        <v>4</v>
      </c>
      <c r="B15" s="18" t="s">
        <v>43</v>
      </c>
      <c r="C15" s="18" t="s">
        <v>58</v>
      </c>
      <c r="D15" s="23" t="s">
        <v>59</v>
      </c>
      <c r="E15" s="18" t="s">
        <v>60</v>
      </c>
      <c r="F15" s="18" t="s">
        <v>47</v>
      </c>
      <c r="G15" s="18" t="s">
        <v>61</v>
      </c>
      <c r="H15" s="18" t="s">
        <v>62</v>
      </c>
      <c r="I15" s="18" t="s">
        <v>50</v>
      </c>
      <c r="J15" s="18" t="s">
        <v>51</v>
      </c>
      <c r="K15" s="18" t="s">
        <v>52</v>
      </c>
      <c r="L15" s="30">
        <v>0.14000000000000001</v>
      </c>
      <c r="M15" s="30">
        <v>0.27</v>
      </c>
      <c r="N15" s="30">
        <v>0.45</v>
      </c>
      <c r="O15" s="30">
        <v>0.65</v>
      </c>
      <c r="P15" s="30">
        <v>0.65</v>
      </c>
      <c r="Q15" s="18" t="s">
        <v>63</v>
      </c>
      <c r="R15" s="18" t="s">
        <v>64</v>
      </c>
      <c r="S15" s="18" t="s">
        <v>65</v>
      </c>
      <c r="T15" s="18" t="s">
        <v>56</v>
      </c>
      <c r="U15" s="18" t="s">
        <v>57</v>
      </c>
      <c r="V15" s="70">
        <f t="shared" ref="V15:V30" si="4">L15</f>
        <v>0.14000000000000001</v>
      </c>
      <c r="W15" s="72">
        <v>0.19589999999999999</v>
      </c>
      <c r="X15" s="71">
        <f t="shared" ref="X15:X30" si="5">IF(W15/V15&gt;100%,100%,W15/V15)</f>
        <v>1</v>
      </c>
      <c r="Y15" s="18" t="s">
        <v>223</v>
      </c>
      <c r="Z15" s="18" t="s">
        <v>66</v>
      </c>
      <c r="AA15" s="31">
        <f t="shared" si="0"/>
        <v>0.27</v>
      </c>
      <c r="AB15" s="88">
        <v>0.3271</v>
      </c>
      <c r="AC15" s="87">
        <f t="shared" ref="AC15:AC30" si="6">IF(AB15/AA15&gt;100%,100%,AB15/AA15)</f>
        <v>1</v>
      </c>
      <c r="AD15" s="18" t="s">
        <v>257</v>
      </c>
      <c r="AE15" s="18" t="s">
        <v>258</v>
      </c>
      <c r="AF15" s="31">
        <f t="shared" si="1"/>
        <v>0.45</v>
      </c>
      <c r="AG15" s="88">
        <v>0.46879999999999999</v>
      </c>
      <c r="AH15" s="87">
        <f t="shared" ref="AH15:AH30" si="7">IF(AG15/AF15&gt;100%,100%,AG15/AF15)</f>
        <v>1</v>
      </c>
      <c r="AI15" s="18" t="s">
        <v>282</v>
      </c>
      <c r="AJ15" s="18" t="s">
        <v>301</v>
      </c>
      <c r="AK15" s="26">
        <f t="shared" si="2"/>
        <v>0.65</v>
      </c>
      <c r="AL15" s="18"/>
      <c r="AM15" s="18">
        <f t="shared" ref="AM15:AM30" si="8">IF(AL15/AK15&gt;100%,100%,AL15/AK15)</f>
        <v>0</v>
      </c>
      <c r="AN15" s="18"/>
      <c r="AO15" s="18"/>
      <c r="AP15" s="70">
        <f t="shared" si="3"/>
        <v>0.65</v>
      </c>
      <c r="AQ15" s="90">
        <v>0.46089999999999998</v>
      </c>
      <c r="AR15" s="71">
        <f t="shared" ref="AR15:AR30" si="9">IF(AQ15/AP15&gt;100%,100%,AQ15/AP15)</f>
        <v>0.70907692307692305</v>
      </c>
      <c r="AS15" s="18" t="s">
        <v>282</v>
      </c>
    </row>
    <row r="16" spans="1:45" s="27" customFormat="1" ht="240" x14ac:dyDescent="0.25">
      <c r="A16" s="19">
        <v>4</v>
      </c>
      <c r="B16" s="18" t="s">
        <v>43</v>
      </c>
      <c r="C16" s="18" t="s">
        <v>58</v>
      </c>
      <c r="D16" s="23" t="s">
        <v>67</v>
      </c>
      <c r="E16" s="18" t="s">
        <v>68</v>
      </c>
      <c r="F16" s="18" t="s">
        <v>47</v>
      </c>
      <c r="G16" s="18" t="s">
        <v>69</v>
      </c>
      <c r="H16" s="18" t="s">
        <v>70</v>
      </c>
      <c r="I16" s="18" t="s">
        <v>50</v>
      </c>
      <c r="J16" s="18" t="s">
        <v>51</v>
      </c>
      <c r="K16" s="18" t="s">
        <v>52</v>
      </c>
      <c r="L16" s="30">
        <v>0.12</v>
      </c>
      <c r="M16" s="30">
        <v>0.25</v>
      </c>
      <c r="N16" s="30">
        <v>0.43</v>
      </c>
      <c r="O16" s="30">
        <v>0.63</v>
      </c>
      <c r="P16" s="30">
        <v>0.63</v>
      </c>
      <c r="Q16" s="18" t="s">
        <v>63</v>
      </c>
      <c r="R16" s="18" t="s">
        <v>64</v>
      </c>
      <c r="S16" s="18" t="s">
        <v>65</v>
      </c>
      <c r="T16" s="18" t="s">
        <v>56</v>
      </c>
      <c r="U16" s="18" t="s">
        <v>57</v>
      </c>
      <c r="V16" s="70">
        <f t="shared" si="4"/>
        <v>0.12</v>
      </c>
      <c r="W16" s="72">
        <v>5.0999999999999997E-2</v>
      </c>
      <c r="X16" s="71">
        <f t="shared" si="5"/>
        <v>0.42499999999999999</v>
      </c>
      <c r="Y16" s="18" t="s">
        <v>224</v>
      </c>
      <c r="Z16" s="18" t="s">
        <v>66</v>
      </c>
      <c r="AA16" s="31">
        <f t="shared" si="0"/>
        <v>0.25</v>
      </c>
      <c r="AB16" s="88">
        <v>0.1467</v>
      </c>
      <c r="AC16" s="87">
        <f t="shared" si="6"/>
        <v>0.58679999999999999</v>
      </c>
      <c r="AD16" s="18" t="s">
        <v>259</v>
      </c>
      <c r="AE16" s="18" t="s">
        <v>260</v>
      </c>
      <c r="AF16" s="31">
        <f t="shared" si="1"/>
        <v>0.43</v>
      </c>
      <c r="AG16" s="88">
        <v>0.20369999999999999</v>
      </c>
      <c r="AH16" s="87">
        <f t="shared" si="7"/>
        <v>0.47372093023255812</v>
      </c>
      <c r="AI16" s="18" t="s">
        <v>283</v>
      </c>
      <c r="AJ16" s="18" t="s">
        <v>301</v>
      </c>
      <c r="AK16" s="26">
        <f t="shared" si="2"/>
        <v>0.63</v>
      </c>
      <c r="AL16" s="18"/>
      <c r="AM16" s="18">
        <f t="shared" si="8"/>
        <v>0</v>
      </c>
      <c r="AN16" s="18"/>
      <c r="AO16" s="18"/>
      <c r="AP16" s="70">
        <f t="shared" si="3"/>
        <v>0.63</v>
      </c>
      <c r="AQ16" s="90">
        <v>0.20039999999999999</v>
      </c>
      <c r="AR16" s="71">
        <f t="shared" si="9"/>
        <v>0.3180952380952381</v>
      </c>
      <c r="AS16" s="18" t="s">
        <v>283</v>
      </c>
    </row>
    <row r="17" spans="1:45" s="27" customFormat="1" ht="225" x14ac:dyDescent="0.25">
      <c r="A17" s="19">
        <v>4</v>
      </c>
      <c r="B17" s="18" t="s">
        <v>43</v>
      </c>
      <c r="C17" s="18" t="s">
        <v>58</v>
      </c>
      <c r="D17" s="23" t="s">
        <v>71</v>
      </c>
      <c r="E17" s="18" t="s">
        <v>72</v>
      </c>
      <c r="F17" s="18" t="s">
        <v>47</v>
      </c>
      <c r="G17" s="18" t="s">
        <v>73</v>
      </c>
      <c r="H17" s="18" t="s">
        <v>74</v>
      </c>
      <c r="I17" s="30" t="s">
        <v>50</v>
      </c>
      <c r="J17" s="18" t="s">
        <v>51</v>
      </c>
      <c r="K17" s="18" t="s">
        <v>52</v>
      </c>
      <c r="L17" s="30">
        <v>0.1</v>
      </c>
      <c r="M17" s="30">
        <v>0.25</v>
      </c>
      <c r="N17" s="31">
        <v>0.5</v>
      </c>
      <c r="O17" s="31">
        <v>0.96</v>
      </c>
      <c r="P17" s="30">
        <v>0.96</v>
      </c>
      <c r="Q17" s="18" t="s">
        <v>63</v>
      </c>
      <c r="R17" s="18" t="s">
        <v>64</v>
      </c>
      <c r="S17" s="18" t="s">
        <v>65</v>
      </c>
      <c r="T17" s="18" t="s">
        <v>56</v>
      </c>
      <c r="U17" s="18" t="s">
        <v>57</v>
      </c>
      <c r="V17" s="70">
        <f t="shared" si="4"/>
        <v>0.1</v>
      </c>
      <c r="W17" s="72">
        <v>6.0400000000000002E-2</v>
      </c>
      <c r="X17" s="71">
        <f t="shared" si="5"/>
        <v>0.60399999999999998</v>
      </c>
      <c r="Y17" s="18" t="s">
        <v>225</v>
      </c>
      <c r="Z17" s="18" t="s">
        <v>75</v>
      </c>
      <c r="AA17" s="31">
        <f t="shared" si="0"/>
        <v>0.25</v>
      </c>
      <c r="AB17" s="88">
        <v>0.1229</v>
      </c>
      <c r="AC17" s="87">
        <f t="shared" si="6"/>
        <v>0.49159999999999998</v>
      </c>
      <c r="AD17" s="18" t="s">
        <v>261</v>
      </c>
      <c r="AE17" s="18" t="s">
        <v>260</v>
      </c>
      <c r="AF17" s="31">
        <f t="shared" si="1"/>
        <v>0.5</v>
      </c>
      <c r="AG17" s="88">
        <v>0.39460000000000001</v>
      </c>
      <c r="AH17" s="87">
        <f t="shared" si="7"/>
        <v>0.78920000000000001</v>
      </c>
      <c r="AI17" s="18" t="s">
        <v>284</v>
      </c>
      <c r="AJ17" s="18" t="s">
        <v>301</v>
      </c>
      <c r="AK17" s="26">
        <f t="shared" si="2"/>
        <v>0.96</v>
      </c>
      <c r="AL17" s="18"/>
      <c r="AM17" s="18">
        <f t="shared" si="8"/>
        <v>0</v>
      </c>
      <c r="AN17" s="18"/>
      <c r="AO17" s="18"/>
      <c r="AP17" s="70">
        <f t="shared" si="3"/>
        <v>0.96</v>
      </c>
      <c r="AQ17" s="90">
        <v>0.39500000000000002</v>
      </c>
      <c r="AR17" s="71">
        <f t="shared" si="9"/>
        <v>0.41145833333333337</v>
      </c>
      <c r="AS17" s="18" t="s">
        <v>284</v>
      </c>
    </row>
    <row r="18" spans="1:45" s="27" customFormat="1" ht="105" x14ac:dyDescent="0.25">
      <c r="A18" s="19">
        <v>4</v>
      </c>
      <c r="B18" s="18" t="s">
        <v>43</v>
      </c>
      <c r="C18" s="18" t="s">
        <v>58</v>
      </c>
      <c r="D18" s="23" t="s">
        <v>76</v>
      </c>
      <c r="E18" s="18" t="s">
        <v>77</v>
      </c>
      <c r="F18" s="18" t="s">
        <v>47</v>
      </c>
      <c r="G18" s="18" t="s">
        <v>78</v>
      </c>
      <c r="H18" s="18" t="s">
        <v>79</v>
      </c>
      <c r="I18" s="30" t="s">
        <v>50</v>
      </c>
      <c r="J18" s="18" t="s">
        <v>51</v>
      </c>
      <c r="K18" s="18" t="s">
        <v>52</v>
      </c>
      <c r="L18" s="30">
        <v>0.03</v>
      </c>
      <c r="M18" s="30">
        <v>0.15</v>
      </c>
      <c r="N18" s="31">
        <v>0.35</v>
      </c>
      <c r="O18" s="31">
        <v>0.52</v>
      </c>
      <c r="P18" s="30">
        <v>0.52</v>
      </c>
      <c r="Q18" s="18" t="s">
        <v>63</v>
      </c>
      <c r="R18" s="18" t="s">
        <v>64</v>
      </c>
      <c r="S18" s="18" t="s">
        <v>65</v>
      </c>
      <c r="T18" s="18" t="s">
        <v>56</v>
      </c>
      <c r="U18" s="18" t="s">
        <v>57</v>
      </c>
      <c r="V18" s="70">
        <f t="shared" si="4"/>
        <v>0.03</v>
      </c>
      <c r="W18" s="72">
        <v>1.01E-2</v>
      </c>
      <c r="X18" s="71">
        <f t="shared" si="5"/>
        <v>0.33666666666666667</v>
      </c>
      <c r="Y18" s="18" t="s">
        <v>80</v>
      </c>
      <c r="Z18" s="18" t="s">
        <v>75</v>
      </c>
      <c r="AA18" s="31">
        <f t="shared" si="0"/>
        <v>0.15</v>
      </c>
      <c r="AB18" s="88">
        <v>6.5500000000000003E-2</v>
      </c>
      <c r="AC18" s="87">
        <f t="shared" si="6"/>
        <v>0.4366666666666667</v>
      </c>
      <c r="AD18" s="18" t="s">
        <v>262</v>
      </c>
      <c r="AE18" s="18" t="s">
        <v>260</v>
      </c>
      <c r="AF18" s="31">
        <f t="shared" si="1"/>
        <v>0.35</v>
      </c>
      <c r="AG18" s="88">
        <v>0.22070000000000001</v>
      </c>
      <c r="AH18" s="87">
        <f t="shared" si="7"/>
        <v>0.63057142857142867</v>
      </c>
      <c r="AI18" s="18" t="s">
        <v>285</v>
      </c>
      <c r="AJ18" s="18" t="s">
        <v>301</v>
      </c>
      <c r="AK18" s="26">
        <f t="shared" si="2"/>
        <v>0.52</v>
      </c>
      <c r="AL18" s="18"/>
      <c r="AM18" s="18">
        <f t="shared" si="8"/>
        <v>0</v>
      </c>
      <c r="AN18" s="18"/>
      <c r="AO18" s="18"/>
      <c r="AP18" s="70">
        <f t="shared" si="3"/>
        <v>0.52</v>
      </c>
      <c r="AQ18" s="90">
        <v>0.221</v>
      </c>
      <c r="AR18" s="71">
        <f t="shared" si="9"/>
        <v>0.42499999999999999</v>
      </c>
      <c r="AS18" s="18" t="s">
        <v>285</v>
      </c>
    </row>
    <row r="19" spans="1:45" s="27" customFormat="1" ht="135" customHeight="1" x14ac:dyDescent="0.25">
      <c r="A19" s="19">
        <v>4</v>
      </c>
      <c r="B19" s="18" t="s">
        <v>43</v>
      </c>
      <c r="C19" s="18" t="s">
        <v>58</v>
      </c>
      <c r="D19" s="23" t="s">
        <v>81</v>
      </c>
      <c r="E19" s="18" t="s">
        <v>82</v>
      </c>
      <c r="F19" s="18" t="s">
        <v>83</v>
      </c>
      <c r="G19" s="18" t="s">
        <v>84</v>
      </c>
      <c r="H19" s="18" t="s">
        <v>85</v>
      </c>
      <c r="I19" s="18" t="s">
        <v>50</v>
      </c>
      <c r="J19" s="18" t="s">
        <v>86</v>
      </c>
      <c r="K19" s="18" t="s">
        <v>52</v>
      </c>
      <c r="L19" s="30">
        <v>1</v>
      </c>
      <c r="M19" s="30">
        <v>1</v>
      </c>
      <c r="N19" s="30">
        <v>1</v>
      </c>
      <c r="O19" s="30">
        <v>1</v>
      </c>
      <c r="P19" s="30">
        <v>1</v>
      </c>
      <c r="Q19" s="18" t="s">
        <v>63</v>
      </c>
      <c r="R19" s="18" t="s">
        <v>87</v>
      </c>
      <c r="S19" s="18" t="s">
        <v>88</v>
      </c>
      <c r="T19" s="18" t="s">
        <v>56</v>
      </c>
      <c r="U19" s="18" t="s">
        <v>57</v>
      </c>
      <c r="V19" s="70">
        <f t="shared" si="4"/>
        <v>1</v>
      </c>
      <c r="W19" s="72" t="s">
        <v>199</v>
      </c>
      <c r="X19" s="72" t="s">
        <v>199</v>
      </c>
      <c r="Y19" s="18" t="s">
        <v>246</v>
      </c>
      <c r="Z19" s="72" t="s">
        <v>199</v>
      </c>
      <c r="AA19" s="31">
        <f t="shared" si="0"/>
        <v>1</v>
      </c>
      <c r="AB19" s="88">
        <v>0</v>
      </c>
      <c r="AC19" s="87">
        <f t="shared" si="6"/>
        <v>0</v>
      </c>
      <c r="AD19" s="18" t="s">
        <v>263</v>
      </c>
      <c r="AE19" s="18" t="s">
        <v>264</v>
      </c>
      <c r="AF19" s="31">
        <f t="shared" si="1"/>
        <v>1</v>
      </c>
      <c r="AG19" s="88">
        <v>0.88980000000000004</v>
      </c>
      <c r="AH19" s="87">
        <f t="shared" si="7"/>
        <v>0.88980000000000004</v>
      </c>
      <c r="AI19" s="18" t="s">
        <v>286</v>
      </c>
      <c r="AJ19" s="18" t="s">
        <v>301</v>
      </c>
      <c r="AK19" s="26">
        <f t="shared" si="2"/>
        <v>1</v>
      </c>
      <c r="AL19" s="18"/>
      <c r="AM19" s="18">
        <f t="shared" si="8"/>
        <v>0</v>
      </c>
      <c r="AN19" s="18"/>
      <c r="AO19" s="18"/>
      <c r="AP19" s="70">
        <f t="shared" si="3"/>
        <v>1</v>
      </c>
      <c r="AQ19" s="138">
        <f>AVERAGE(W19,AB19,AG19,AL19)</f>
        <v>0.44490000000000002</v>
      </c>
      <c r="AR19" s="72" t="s">
        <v>199</v>
      </c>
      <c r="AS19" s="18" t="s">
        <v>286</v>
      </c>
    </row>
    <row r="20" spans="1:45" s="27" customFormat="1" ht="154.5" customHeight="1" x14ac:dyDescent="0.25">
      <c r="A20" s="19">
        <v>4</v>
      </c>
      <c r="B20" s="18" t="s">
        <v>43</v>
      </c>
      <c r="C20" s="18" t="s">
        <v>58</v>
      </c>
      <c r="D20" s="23" t="s">
        <v>89</v>
      </c>
      <c r="E20" s="18" t="s">
        <v>90</v>
      </c>
      <c r="F20" s="18" t="s">
        <v>83</v>
      </c>
      <c r="G20" s="18" t="s">
        <v>91</v>
      </c>
      <c r="H20" s="18" t="s">
        <v>92</v>
      </c>
      <c r="I20" s="18" t="s">
        <v>50</v>
      </c>
      <c r="J20" s="18" t="s">
        <v>86</v>
      </c>
      <c r="K20" s="18" t="s">
        <v>52</v>
      </c>
      <c r="L20" s="30">
        <v>1</v>
      </c>
      <c r="M20" s="30">
        <v>1</v>
      </c>
      <c r="N20" s="30">
        <v>1</v>
      </c>
      <c r="O20" s="30">
        <v>1</v>
      </c>
      <c r="P20" s="30">
        <v>1</v>
      </c>
      <c r="Q20" s="18" t="s">
        <v>63</v>
      </c>
      <c r="R20" s="18" t="s">
        <v>87</v>
      </c>
      <c r="S20" s="18" t="s">
        <v>93</v>
      </c>
      <c r="T20" s="18" t="s">
        <v>56</v>
      </c>
      <c r="U20" s="18" t="s">
        <v>57</v>
      </c>
      <c r="V20" s="70">
        <f t="shared" si="4"/>
        <v>1</v>
      </c>
      <c r="W20" s="72">
        <v>0.45279999999999998</v>
      </c>
      <c r="X20" s="71">
        <f t="shared" si="5"/>
        <v>0.45279999999999998</v>
      </c>
      <c r="Y20" s="18" t="s">
        <v>226</v>
      </c>
      <c r="Z20" s="18" t="s">
        <v>94</v>
      </c>
      <c r="AA20" s="31">
        <f t="shared" si="0"/>
        <v>1</v>
      </c>
      <c r="AB20" s="88">
        <v>0</v>
      </c>
      <c r="AC20" s="87">
        <f t="shared" si="6"/>
        <v>0</v>
      </c>
      <c r="AD20" s="18" t="s">
        <v>265</v>
      </c>
      <c r="AE20" s="18" t="s">
        <v>264</v>
      </c>
      <c r="AF20" s="31">
        <f t="shared" si="1"/>
        <v>1</v>
      </c>
      <c r="AG20" s="88">
        <v>0.93030000000000002</v>
      </c>
      <c r="AH20" s="87">
        <f t="shared" si="7"/>
        <v>0.93030000000000002</v>
      </c>
      <c r="AI20" s="18" t="s">
        <v>287</v>
      </c>
      <c r="AJ20" s="18" t="s">
        <v>301</v>
      </c>
      <c r="AK20" s="26">
        <f t="shared" si="2"/>
        <v>1</v>
      </c>
      <c r="AL20" s="18"/>
      <c r="AM20" s="18">
        <f t="shared" si="8"/>
        <v>0</v>
      </c>
      <c r="AN20" s="18"/>
      <c r="AO20" s="18"/>
      <c r="AP20" s="70">
        <f t="shared" si="3"/>
        <v>1</v>
      </c>
      <c r="AQ20" s="139">
        <f>AVERAGE(W20,AB20,AG20,AL20)</f>
        <v>0.46103333333333335</v>
      </c>
      <c r="AR20" s="71">
        <f t="shared" si="9"/>
        <v>0.46103333333333335</v>
      </c>
      <c r="AS20" s="18" t="s">
        <v>287</v>
      </c>
    </row>
    <row r="21" spans="1:45" s="27" customFormat="1" ht="165" x14ac:dyDescent="0.25">
      <c r="A21" s="19">
        <v>4</v>
      </c>
      <c r="B21" s="18" t="s">
        <v>43</v>
      </c>
      <c r="C21" s="18" t="s">
        <v>58</v>
      </c>
      <c r="D21" s="23" t="s">
        <v>95</v>
      </c>
      <c r="E21" s="18" t="s">
        <v>96</v>
      </c>
      <c r="F21" s="18" t="s">
        <v>83</v>
      </c>
      <c r="G21" s="18" t="s">
        <v>97</v>
      </c>
      <c r="H21" s="18" t="s">
        <v>98</v>
      </c>
      <c r="I21" s="18" t="s">
        <v>50</v>
      </c>
      <c r="J21" s="18" t="s">
        <v>86</v>
      </c>
      <c r="K21" s="18" t="s">
        <v>52</v>
      </c>
      <c r="L21" s="30">
        <v>0.9</v>
      </c>
      <c r="M21" s="30">
        <v>0.9</v>
      </c>
      <c r="N21" s="30">
        <v>0.9</v>
      </c>
      <c r="O21" s="30">
        <v>0.9</v>
      </c>
      <c r="P21" s="30">
        <v>0.9</v>
      </c>
      <c r="Q21" s="18" t="s">
        <v>63</v>
      </c>
      <c r="R21" s="18" t="s">
        <v>99</v>
      </c>
      <c r="S21" s="18" t="s">
        <v>93</v>
      </c>
      <c r="T21" s="18" t="s">
        <v>56</v>
      </c>
      <c r="U21" s="18" t="s">
        <v>57</v>
      </c>
      <c r="V21" s="70">
        <f t="shared" si="4"/>
        <v>0.9</v>
      </c>
      <c r="W21" s="72" t="s">
        <v>199</v>
      </c>
      <c r="X21" s="72" t="s">
        <v>199</v>
      </c>
      <c r="Y21" s="18" t="s">
        <v>246</v>
      </c>
      <c r="Z21" s="72" t="s">
        <v>199</v>
      </c>
      <c r="AA21" s="31">
        <f t="shared" si="0"/>
        <v>0.9</v>
      </c>
      <c r="AB21" s="88">
        <v>0</v>
      </c>
      <c r="AC21" s="87">
        <f t="shared" si="6"/>
        <v>0</v>
      </c>
      <c r="AD21" s="18" t="s">
        <v>264</v>
      </c>
      <c r="AE21" s="18" t="s">
        <v>264</v>
      </c>
      <c r="AF21" s="31">
        <f t="shared" si="1"/>
        <v>0.9</v>
      </c>
      <c r="AG21" s="88">
        <v>1</v>
      </c>
      <c r="AH21" s="87">
        <f t="shared" si="7"/>
        <v>1</v>
      </c>
      <c r="AI21" s="18" t="s">
        <v>288</v>
      </c>
      <c r="AJ21" s="18" t="s">
        <v>301</v>
      </c>
      <c r="AK21" s="26">
        <f t="shared" si="2"/>
        <v>0.9</v>
      </c>
      <c r="AL21" s="18"/>
      <c r="AM21" s="18">
        <f t="shared" si="8"/>
        <v>0</v>
      </c>
      <c r="AN21" s="18"/>
      <c r="AO21" s="18"/>
      <c r="AP21" s="70">
        <f t="shared" si="3"/>
        <v>0.9</v>
      </c>
      <c r="AQ21" s="139">
        <f>AVERAGE(W21,AB21,AG21,AL21)</f>
        <v>0.5</v>
      </c>
      <c r="AR21" s="71">
        <f t="shared" si="9"/>
        <v>0.55555555555555558</v>
      </c>
      <c r="AS21" s="18" t="s">
        <v>288</v>
      </c>
    </row>
    <row r="22" spans="1:45" s="27" customFormat="1" ht="105" x14ac:dyDescent="0.25">
      <c r="A22" s="19">
        <v>4</v>
      </c>
      <c r="B22" s="18" t="s">
        <v>43</v>
      </c>
      <c r="C22" s="18" t="s">
        <v>58</v>
      </c>
      <c r="D22" s="23" t="s">
        <v>100</v>
      </c>
      <c r="E22" s="18" t="s">
        <v>101</v>
      </c>
      <c r="F22" s="18" t="s">
        <v>83</v>
      </c>
      <c r="G22" s="18" t="s">
        <v>97</v>
      </c>
      <c r="H22" s="18" t="s">
        <v>102</v>
      </c>
      <c r="I22" s="18" t="s">
        <v>50</v>
      </c>
      <c r="J22" s="18" t="s">
        <v>51</v>
      </c>
      <c r="K22" s="18" t="s">
        <v>52</v>
      </c>
      <c r="L22" s="30">
        <v>0</v>
      </c>
      <c r="M22" s="30">
        <v>0</v>
      </c>
      <c r="N22" s="30">
        <v>0</v>
      </c>
      <c r="O22" s="30">
        <v>1</v>
      </c>
      <c r="P22" s="30">
        <v>1</v>
      </c>
      <c r="Q22" s="18" t="s">
        <v>63</v>
      </c>
      <c r="R22" s="32" t="s">
        <v>99</v>
      </c>
      <c r="S22" s="32" t="s">
        <v>93</v>
      </c>
      <c r="T22" s="32" t="s">
        <v>56</v>
      </c>
      <c r="U22" s="18" t="s">
        <v>211</v>
      </c>
      <c r="V22" s="70" t="s">
        <v>165</v>
      </c>
      <c r="W22" s="19" t="s">
        <v>165</v>
      </c>
      <c r="X22" s="71" t="s">
        <v>165</v>
      </c>
      <c r="Y22" s="18" t="s">
        <v>222</v>
      </c>
      <c r="Z22" s="71" t="s">
        <v>165</v>
      </c>
      <c r="AA22" s="31">
        <f t="shared" si="0"/>
        <v>0</v>
      </c>
      <c r="AB22" s="88" t="s">
        <v>165</v>
      </c>
      <c r="AC22" s="87" t="s">
        <v>256</v>
      </c>
      <c r="AD22" s="18" t="s">
        <v>165</v>
      </c>
      <c r="AE22" s="18" t="s">
        <v>165</v>
      </c>
      <c r="AF22" s="31">
        <f t="shared" si="1"/>
        <v>0</v>
      </c>
      <c r="AG22" s="88" t="s">
        <v>256</v>
      </c>
      <c r="AH22" s="87" t="s">
        <v>277</v>
      </c>
      <c r="AI22" s="18" t="s">
        <v>289</v>
      </c>
      <c r="AJ22" s="18" t="s">
        <v>301</v>
      </c>
      <c r="AK22" s="26">
        <f t="shared" si="2"/>
        <v>1</v>
      </c>
      <c r="AL22" s="18"/>
      <c r="AM22" s="18">
        <f t="shared" si="8"/>
        <v>0</v>
      </c>
      <c r="AN22" s="18"/>
      <c r="AO22" s="18"/>
      <c r="AP22" s="70">
        <f t="shared" si="3"/>
        <v>1</v>
      </c>
      <c r="AQ22" s="139">
        <v>0</v>
      </c>
      <c r="AR22" s="71">
        <f t="shared" si="9"/>
        <v>0</v>
      </c>
      <c r="AS22" s="18" t="s">
        <v>289</v>
      </c>
    </row>
    <row r="23" spans="1:45" s="27" customFormat="1" ht="101.25" customHeight="1" x14ac:dyDescent="0.25">
      <c r="A23" s="19">
        <v>4</v>
      </c>
      <c r="B23" s="18" t="s">
        <v>43</v>
      </c>
      <c r="C23" s="18" t="s">
        <v>103</v>
      </c>
      <c r="D23" s="23" t="s">
        <v>104</v>
      </c>
      <c r="E23" s="18" t="s">
        <v>105</v>
      </c>
      <c r="F23" s="18" t="s">
        <v>83</v>
      </c>
      <c r="G23" s="18" t="s">
        <v>106</v>
      </c>
      <c r="H23" s="18" t="s">
        <v>107</v>
      </c>
      <c r="I23" s="18" t="s">
        <v>50</v>
      </c>
      <c r="J23" s="18" t="s">
        <v>108</v>
      </c>
      <c r="K23" s="18" t="s">
        <v>109</v>
      </c>
      <c r="L23" s="18">
        <v>3060</v>
      </c>
      <c r="M23" s="18">
        <v>3060</v>
      </c>
      <c r="N23" s="18">
        <v>3060</v>
      </c>
      <c r="O23" s="18">
        <v>3060</v>
      </c>
      <c r="P23" s="18">
        <f t="shared" ref="P23:P30" si="10">SUM(L23:O23)</f>
        <v>12240</v>
      </c>
      <c r="Q23" s="18" t="s">
        <v>63</v>
      </c>
      <c r="R23" s="18" t="s">
        <v>110</v>
      </c>
      <c r="S23" s="18" t="s">
        <v>111</v>
      </c>
      <c r="T23" s="18" t="s">
        <v>112</v>
      </c>
      <c r="U23" s="18" t="s">
        <v>113</v>
      </c>
      <c r="V23" s="83">
        <f t="shared" si="4"/>
        <v>3060</v>
      </c>
      <c r="W23" s="19">
        <v>4081</v>
      </c>
      <c r="X23" s="71">
        <f t="shared" si="5"/>
        <v>1</v>
      </c>
      <c r="Y23" s="18" t="s">
        <v>227</v>
      </c>
      <c r="Z23" s="18" t="s">
        <v>231</v>
      </c>
      <c r="AA23" s="26">
        <f t="shared" si="0"/>
        <v>3060</v>
      </c>
      <c r="AB23" s="89">
        <v>4743</v>
      </c>
      <c r="AC23" s="87">
        <f t="shared" si="6"/>
        <v>1</v>
      </c>
      <c r="AD23" s="18" t="s">
        <v>266</v>
      </c>
      <c r="AE23" s="18" t="s">
        <v>267</v>
      </c>
      <c r="AF23" s="26">
        <f t="shared" si="1"/>
        <v>3060</v>
      </c>
      <c r="AG23" s="18">
        <v>2554</v>
      </c>
      <c r="AH23" s="87">
        <f t="shared" si="7"/>
        <v>0.83464052287581703</v>
      </c>
      <c r="AI23" s="18" t="s">
        <v>290</v>
      </c>
      <c r="AJ23" s="18" t="s">
        <v>302</v>
      </c>
      <c r="AK23" s="26">
        <f t="shared" si="2"/>
        <v>3060</v>
      </c>
      <c r="AL23" s="18"/>
      <c r="AM23" s="18">
        <f t="shared" si="8"/>
        <v>0</v>
      </c>
      <c r="AN23" s="18"/>
      <c r="AO23" s="18"/>
      <c r="AP23" s="19">
        <f t="shared" si="3"/>
        <v>12240</v>
      </c>
      <c r="AQ23" s="83">
        <f>SUM(W23,AB23,AG23,AL23)</f>
        <v>11378</v>
      </c>
      <c r="AR23" s="71">
        <f t="shared" si="9"/>
        <v>0.92957516339869284</v>
      </c>
      <c r="AS23" s="18" t="s">
        <v>290</v>
      </c>
    </row>
    <row r="24" spans="1:45" s="27" customFormat="1" ht="240" x14ac:dyDescent="0.25">
      <c r="A24" s="19">
        <v>4</v>
      </c>
      <c r="B24" s="18" t="s">
        <v>43</v>
      </c>
      <c r="C24" s="18" t="s">
        <v>103</v>
      </c>
      <c r="D24" s="23" t="s">
        <v>114</v>
      </c>
      <c r="E24" s="18" t="s">
        <v>115</v>
      </c>
      <c r="F24" s="18" t="s">
        <v>47</v>
      </c>
      <c r="G24" s="18" t="s">
        <v>116</v>
      </c>
      <c r="H24" s="18" t="s">
        <v>117</v>
      </c>
      <c r="I24" s="18" t="s">
        <v>50</v>
      </c>
      <c r="J24" s="18" t="s">
        <v>108</v>
      </c>
      <c r="K24" s="18" t="s">
        <v>118</v>
      </c>
      <c r="L24" s="38">
        <v>1020</v>
      </c>
      <c r="M24" s="38">
        <v>1020</v>
      </c>
      <c r="N24" s="38">
        <v>1020</v>
      </c>
      <c r="O24" s="38">
        <v>1020</v>
      </c>
      <c r="P24" s="18">
        <f t="shared" si="10"/>
        <v>4080</v>
      </c>
      <c r="Q24" s="18" t="s">
        <v>63</v>
      </c>
      <c r="R24" s="18" t="s">
        <v>119</v>
      </c>
      <c r="S24" s="18" t="s">
        <v>111</v>
      </c>
      <c r="T24" s="18" t="s">
        <v>112</v>
      </c>
      <c r="U24" s="18" t="s">
        <v>113</v>
      </c>
      <c r="V24" s="83">
        <f t="shared" si="4"/>
        <v>1020</v>
      </c>
      <c r="W24" s="19">
        <v>960</v>
      </c>
      <c r="X24" s="71">
        <f t="shared" si="5"/>
        <v>0.94117647058823528</v>
      </c>
      <c r="Y24" s="18" t="s">
        <v>228</v>
      </c>
      <c r="Z24" s="18" t="s">
        <v>231</v>
      </c>
      <c r="AA24" s="26">
        <f t="shared" si="0"/>
        <v>1020</v>
      </c>
      <c r="AB24" s="89">
        <v>1008</v>
      </c>
      <c r="AC24" s="87">
        <f t="shared" si="6"/>
        <v>0.9882352941176471</v>
      </c>
      <c r="AD24" s="18" t="s">
        <v>268</v>
      </c>
      <c r="AE24" s="18" t="s">
        <v>267</v>
      </c>
      <c r="AF24" s="26">
        <f t="shared" si="1"/>
        <v>1020</v>
      </c>
      <c r="AG24" s="18">
        <v>553</v>
      </c>
      <c r="AH24" s="87">
        <f t="shared" si="7"/>
        <v>0.542156862745098</v>
      </c>
      <c r="AI24" s="18" t="s">
        <v>291</v>
      </c>
      <c r="AJ24" s="18" t="s">
        <v>302</v>
      </c>
      <c r="AK24" s="26">
        <f t="shared" si="2"/>
        <v>1020</v>
      </c>
      <c r="AL24" s="18"/>
      <c r="AM24" s="18">
        <f t="shared" si="8"/>
        <v>0</v>
      </c>
      <c r="AN24" s="18"/>
      <c r="AO24" s="18"/>
      <c r="AP24" s="19">
        <f t="shared" si="3"/>
        <v>4080</v>
      </c>
      <c r="AQ24" s="83">
        <f t="shared" ref="AQ24:AQ30" si="11">SUM(W24,AB24,AG24,AL24)</f>
        <v>2521</v>
      </c>
      <c r="AR24" s="71">
        <f t="shared" si="9"/>
        <v>0.61789215686274512</v>
      </c>
      <c r="AS24" s="18" t="s">
        <v>291</v>
      </c>
    </row>
    <row r="25" spans="1:45" s="27" customFormat="1" ht="240" x14ac:dyDescent="0.25">
      <c r="A25" s="19">
        <v>4</v>
      </c>
      <c r="B25" s="18" t="s">
        <v>43</v>
      </c>
      <c r="C25" s="18" t="s">
        <v>103</v>
      </c>
      <c r="D25" s="23" t="s">
        <v>120</v>
      </c>
      <c r="E25" s="18" t="s">
        <v>121</v>
      </c>
      <c r="F25" s="18" t="s">
        <v>47</v>
      </c>
      <c r="G25" s="18" t="s">
        <v>122</v>
      </c>
      <c r="H25" s="18" t="s">
        <v>123</v>
      </c>
      <c r="I25" s="18" t="s">
        <v>50</v>
      </c>
      <c r="J25" s="18" t="s">
        <v>108</v>
      </c>
      <c r="K25" s="18" t="s">
        <v>124</v>
      </c>
      <c r="L25" s="38">
        <v>30</v>
      </c>
      <c r="M25" s="38">
        <v>60</v>
      </c>
      <c r="N25" s="38">
        <v>70</v>
      </c>
      <c r="O25" s="38">
        <v>40</v>
      </c>
      <c r="P25" s="18">
        <f t="shared" si="10"/>
        <v>200</v>
      </c>
      <c r="Q25" s="18" t="s">
        <v>63</v>
      </c>
      <c r="R25" s="18" t="s">
        <v>125</v>
      </c>
      <c r="S25" s="18" t="s">
        <v>126</v>
      </c>
      <c r="T25" s="18" t="s">
        <v>112</v>
      </c>
      <c r="U25" s="18" t="s">
        <v>113</v>
      </c>
      <c r="V25" s="83">
        <f t="shared" si="4"/>
        <v>30</v>
      </c>
      <c r="W25" s="19">
        <v>13</v>
      </c>
      <c r="X25" s="71">
        <f t="shared" si="5"/>
        <v>0.43333333333333335</v>
      </c>
      <c r="Y25" s="18" t="s">
        <v>229</v>
      </c>
      <c r="Z25" s="18" t="s">
        <v>231</v>
      </c>
      <c r="AA25" s="26">
        <f t="shared" si="0"/>
        <v>60</v>
      </c>
      <c r="AB25" s="89">
        <v>6</v>
      </c>
      <c r="AC25" s="87">
        <f t="shared" si="6"/>
        <v>0.1</v>
      </c>
      <c r="AD25" s="18" t="s">
        <v>269</v>
      </c>
      <c r="AE25" s="18" t="s">
        <v>267</v>
      </c>
      <c r="AF25" s="26">
        <f t="shared" si="1"/>
        <v>70</v>
      </c>
      <c r="AG25" s="18">
        <v>18</v>
      </c>
      <c r="AH25" s="87">
        <f t="shared" si="7"/>
        <v>0.25714285714285712</v>
      </c>
      <c r="AI25" s="18" t="s">
        <v>292</v>
      </c>
      <c r="AJ25" s="18" t="s">
        <v>302</v>
      </c>
      <c r="AK25" s="26">
        <f t="shared" si="2"/>
        <v>40</v>
      </c>
      <c r="AL25" s="18"/>
      <c r="AM25" s="18">
        <f t="shared" si="8"/>
        <v>0</v>
      </c>
      <c r="AN25" s="18"/>
      <c r="AO25" s="18"/>
      <c r="AP25" s="19">
        <f t="shared" si="3"/>
        <v>200</v>
      </c>
      <c r="AQ25" s="83">
        <f t="shared" si="11"/>
        <v>37</v>
      </c>
      <c r="AR25" s="71">
        <f t="shared" si="9"/>
        <v>0.185</v>
      </c>
      <c r="AS25" s="18" t="s">
        <v>292</v>
      </c>
    </row>
    <row r="26" spans="1:45" s="27" customFormat="1" ht="240" x14ac:dyDescent="0.25">
      <c r="A26" s="19">
        <v>4</v>
      </c>
      <c r="B26" s="18" t="s">
        <v>43</v>
      </c>
      <c r="C26" s="18" t="s">
        <v>103</v>
      </c>
      <c r="D26" s="23" t="s">
        <v>127</v>
      </c>
      <c r="E26" s="18" t="s">
        <v>128</v>
      </c>
      <c r="F26" s="18" t="s">
        <v>83</v>
      </c>
      <c r="G26" s="18" t="s">
        <v>129</v>
      </c>
      <c r="H26" s="18" t="s">
        <v>130</v>
      </c>
      <c r="I26" s="18" t="s">
        <v>50</v>
      </c>
      <c r="J26" s="18" t="s">
        <v>108</v>
      </c>
      <c r="K26" s="18" t="s">
        <v>131</v>
      </c>
      <c r="L26" s="18">
        <v>30</v>
      </c>
      <c r="M26" s="18">
        <v>50</v>
      </c>
      <c r="N26" s="18">
        <v>70</v>
      </c>
      <c r="O26" s="18">
        <v>30</v>
      </c>
      <c r="P26" s="18">
        <f t="shared" si="10"/>
        <v>180</v>
      </c>
      <c r="Q26" s="18" t="s">
        <v>63</v>
      </c>
      <c r="R26" s="18" t="s">
        <v>125</v>
      </c>
      <c r="S26" s="18" t="s">
        <v>126</v>
      </c>
      <c r="T26" s="18" t="s">
        <v>112</v>
      </c>
      <c r="U26" s="18" t="s">
        <v>113</v>
      </c>
      <c r="V26" s="83">
        <f t="shared" si="4"/>
        <v>30</v>
      </c>
      <c r="W26" s="19">
        <v>22</v>
      </c>
      <c r="X26" s="71">
        <f t="shared" si="5"/>
        <v>0.73333333333333328</v>
      </c>
      <c r="Y26" s="18" t="s">
        <v>230</v>
      </c>
      <c r="Z26" s="18" t="s">
        <v>231</v>
      </c>
      <c r="AA26" s="26">
        <f t="shared" si="0"/>
        <v>50</v>
      </c>
      <c r="AB26" s="89">
        <v>26</v>
      </c>
      <c r="AC26" s="87">
        <f t="shared" si="6"/>
        <v>0.52</v>
      </c>
      <c r="AD26" s="18" t="s">
        <v>270</v>
      </c>
      <c r="AE26" s="18" t="s">
        <v>267</v>
      </c>
      <c r="AF26" s="26">
        <f t="shared" si="1"/>
        <v>70</v>
      </c>
      <c r="AG26" s="18">
        <v>180</v>
      </c>
      <c r="AH26" s="87">
        <f t="shared" si="7"/>
        <v>1</v>
      </c>
      <c r="AI26" s="18" t="s">
        <v>293</v>
      </c>
      <c r="AJ26" s="18" t="s">
        <v>302</v>
      </c>
      <c r="AK26" s="26">
        <f t="shared" si="2"/>
        <v>30</v>
      </c>
      <c r="AL26" s="18"/>
      <c r="AM26" s="18">
        <f t="shared" si="8"/>
        <v>0</v>
      </c>
      <c r="AN26" s="18"/>
      <c r="AO26" s="18"/>
      <c r="AP26" s="19">
        <f t="shared" si="3"/>
        <v>180</v>
      </c>
      <c r="AQ26" s="83">
        <f t="shared" si="11"/>
        <v>228</v>
      </c>
      <c r="AR26" s="71">
        <f t="shared" si="9"/>
        <v>1</v>
      </c>
      <c r="AS26" s="18" t="s">
        <v>293</v>
      </c>
    </row>
    <row r="27" spans="1:45" s="27" customFormat="1" ht="409.5" x14ac:dyDescent="0.25">
      <c r="A27" s="19">
        <v>4</v>
      </c>
      <c r="B27" s="18" t="s">
        <v>43</v>
      </c>
      <c r="C27" s="18" t="s">
        <v>103</v>
      </c>
      <c r="D27" s="23" t="s">
        <v>132</v>
      </c>
      <c r="E27" s="18" t="s">
        <v>133</v>
      </c>
      <c r="F27" s="18" t="s">
        <v>83</v>
      </c>
      <c r="G27" s="18" t="s">
        <v>134</v>
      </c>
      <c r="H27" s="18" t="s">
        <v>135</v>
      </c>
      <c r="I27" s="18" t="s">
        <v>50</v>
      </c>
      <c r="J27" s="18" t="s">
        <v>108</v>
      </c>
      <c r="K27" s="18" t="s">
        <v>136</v>
      </c>
      <c r="L27" s="18">
        <v>53</v>
      </c>
      <c r="M27" s="18">
        <v>90</v>
      </c>
      <c r="N27" s="18">
        <v>90</v>
      </c>
      <c r="O27" s="18">
        <v>84</v>
      </c>
      <c r="P27" s="18">
        <f t="shared" si="10"/>
        <v>317</v>
      </c>
      <c r="Q27" s="18" t="s">
        <v>63</v>
      </c>
      <c r="R27" s="18" t="s">
        <v>137</v>
      </c>
      <c r="S27" s="18" t="s">
        <v>138</v>
      </c>
      <c r="T27" s="18" t="s">
        <v>112</v>
      </c>
      <c r="U27" s="18" t="s">
        <v>211</v>
      </c>
      <c r="V27" s="83">
        <f t="shared" si="4"/>
        <v>53</v>
      </c>
      <c r="W27" s="19">
        <v>160</v>
      </c>
      <c r="X27" s="71">
        <f t="shared" si="5"/>
        <v>1</v>
      </c>
      <c r="Y27" s="18" t="s">
        <v>236</v>
      </c>
      <c r="Z27" s="18" t="s">
        <v>232</v>
      </c>
      <c r="AA27" s="26">
        <f t="shared" si="0"/>
        <v>90</v>
      </c>
      <c r="AB27" s="89">
        <v>248</v>
      </c>
      <c r="AC27" s="87">
        <f t="shared" si="6"/>
        <v>1</v>
      </c>
      <c r="AD27" s="18" t="s">
        <v>271</v>
      </c>
      <c r="AE27" s="18" t="s">
        <v>137</v>
      </c>
      <c r="AF27" s="26">
        <f t="shared" si="1"/>
        <v>90</v>
      </c>
      <c r="AG27" s="18">
        <v>198</v>
      </c>
      <c r="AH27" s="87">
        <f t="shared" si="7"/>
        <v>1</v>
      </c>
      <c r="AI27" s="18" t="s">
        <v>294</v>
      </c>
      <c r="AJ27" s="18" t="s">
        <v>295</v>
      </c>
      <c r="AK27" s="26">
        <f t="shared" si="2"/>
        <v>84</v>
      </c>
      <c r="AL27" s="18"/>
      <c r="AM27" s="18">
        <f t="shared" si="8"/>
        <v>0</v>
      </c>
      <c r="AN27" s="18"/>
      <c r="AO27" s="18"/>
      <c r="AP27" s="19">
        <f t="shared" si="3"/>
        <v>317</v>
      </c>
      <c r="AQ27" s="83">
        <f t="shared" si="11"/>
        <v>606</v>
      </c>
      <c r="AR27" s="71">
        <f t="shared" si="9"/>
        <v>1</v>
      </c>
      <c r="AS27" s="18" t="s">
        <v>294</v>
      </c>
    </row>
    <row r="28" spans="1:45" s="27" customFormat="1" ht="409.5" x14ac:dyDescent="0.25">
      <c r="A28" s="19">
        <v>4</v>
      </c>
      <c r="B28" s="18" t="s">
        <v>43</v>
      </c>
      <c r="C28" s="18" t="s">
        <v>103</v>
      </c>
      <c r="D28" s="23" t="s">
        <v>139</v>
      </c>
      <c r="E28" s="18" t="s">
        <v>140</v>
      </c>
      <c r="F28" s="18" t="s">
        <v>83</v>
      </c>
      <c r="G28" s="18" t="s">
        <v>141</v>
      </c>
      <c r="H28" s="18" t="s">
        <v>142</v>
      </c>
      <c r="I28" s="18" t="s">
        <v>50</v>
      </c>
      <c r="J28" s="18" t="s">
        <v>108</v>
      </c>
      <c r="K28" s="18" t="s">
        <v>136</v>
      </c>
      <c r="L28" s="18">
        <v>90</v>
      </c>
      <c r="M28" s="18">
        <v>90</v>
      </c>
      <c r="N28" s="18">
        <v>90</v>
      </c>
      <c r="O28" s="18">
        <v>90</v>
      </c>
      <c r="P28" s="18">
        <f t="shared" si="10"/>
        <v>360</v>
      </c>
      <c r="Q28" s="18" t="s">
        <v>63</v>
      </c>
      <c r="R28" s="18" t="s">
        <v>143</v>
      </c>
      <c r="S28" s="18" t="s">
        <v>138</v>
      </c>
      <c r="T28" s="18" t="s">
        <v>112</v>
      </c>
      <c r="U28" s="18" t="s">
        <v>211</v>
      </c>
      <c r="V28" s="83">
        <f t="shared" si="4"/>
        <v>90</v>
      </c>
      <c r="W28" s="19">
        <v>61</v>
      </c>
      <c r="X28" s="71">
        <f t="shared" si="5"/>
        <v>0.67777777777777781</v>
      </c>
      <c r="Y28" s="18" t="s">
        <v>233</v>
      </c>
      <c r="Z28" s="18" t="s">
        <v>232</v>
      </c>
      <c r="AA28" s="26">
        <f t="shared" si="0"/>
        <v>90</v>
      </c>
      <c r="AB28" s="89">
        <v>82</v>
      </c>
      <c r="AC28" s="87">
        <f t="shared" si="6"/>
        <v>0.91111111111111109</v>
      </c>
      <c r="AD28" s="18" t="s">
        <v>272</v>
      </c>
      <c r="AE28" s="18" t="s">
        <v>143</v>
      </c>
      <c r="AF28" s="26">
        <f t="shared" si="1"/>
        <v>90</v>
      </c>
      <c r="AG28" s="18">
        <v>77</v>
      </c>
      <c r="AH28" s="87">
        <f t="shared" si="7"/>
        <v>0.85555555555555551</v>
      </c>
      <c r="AI28" s="18" t="s">
        <v>296</v>
      </c>
      <c r="AJ28" s="18"/>
      <c r="AK28" s="26">
        <f t="shared" si="2"/>
        <v>90</v>
      </c>
      <c r="AL28" s="18"/>
      <c r="AM28" s="18">
        <f t="shared" si="8"/>
        <v>0</v>
      </c>
      <c r="AN28" s="18"/>
      <c r="AO28" s="18"/>
      <c r="AP28" s="19">
        <f t="shared" si="3"/>
        <v>360</v>
      </c>
      <c r="AQ28" s="83">
        <f t="shared" si="11"/>
        <v>220</v>
      </c>
      <c r="AR28" s="71">
        <f t="shared" si="9"/>
        <v>0.61111111111111116</v>
      </c>
      <c r="AS28" s="18" t="s">
        <v>296</v>
      </c>
    </row>
    <row r="29" spans="1:45" s="27" customFormat="1" ht="409.5" x14ac:dyDescent="0.25">
      <c r="A29" s="19">
        <v>4</v>
      </c>
      <c r="B29" s="18" t="s">
        <v>43</v>
      </c>
      <c r="C29" s="18" t="s">
        <v>103</v>
      </c>
      <c r="D29" s="23" t="s">
        <v>144</v>
      </c>
      <c r="E29" s="18" t="s">
        <v>145</v>
      </c>
      <c r="F29" s="18" t="s">
        <v>83</v>
      </c>
      <c r="G29" s="18" t="s">
        <v>146</v>
      </c>
      <c r="H29" s="18" t="s">
        <v>147</v>
      </c>
      <c r="I29" s="18" t="s">
        <v>50</v>
      </c>
      <c r="J29" s="18" t="s">
        <v>108</v>
      </c>
      <c r="K29" s="18" t="s">
        <v>136</v>
      </c>
      <c r="L29" s="18">
        <v>7</v>
      </c>
      <c r="M29" s="18">
        <v>12</v>
      </c>
      <c r="N29" s="18">
        <v>12</v>
      </c>
      <c r="O29" s="18">
        <v>11</v>
      </c>
      <c r="P29" s="18">
        <f t="shared" si="10"/>
        <v>42</v>
      </c>
      <c r="Q29" s="18" t="s">
        <v>63</v>
      </c>
      <c r="R29" s="18" t="s">
        <v>148</v>
      </c>
      <c r="S29" s="18" t="s">
        <v>138</v>
      </c>
      <c r="T29" s="18" t="s">
        <v>112</v>
      </c>
      <c r="U29" s="18" t="s">
        <v>211</v>
      </c>
      <c r="V29" s="83">
        <f t="shared" si="4"/>
        <v>7</v>
      </c>
      <c r="W29" s="19">
        <v>7</v>
      </c>
      <c r="X29" s="71">
        <f t="shared" si="5"/>
        <v>1</v>
      </c>
      <c r="Y29" s="18" t="s">
        <v>234</v>
      </c>
      <c r="Z29" s="18" t="s">
        <v>232</v>
      </c>
      <c r="AA29" s="26">
        <f t="shared" si="0"/>
        <v>12</v>
      </c>
      <c r="AB29" s="89">
        <v>11</v>
      </c>
      <c r="AC29" s="87">
        <f t="shared" si="6"/>
        <v>0.91666666666666663</v>
      </c>
      <c r="AD29" s="18" t="s">
        <v>273</v>
      </c>
      <c r="AE29" s="18" t="s">
        <v>148</v>
      </c>
      <c r="AF29" s="26">
        <f t="shared" si="1"/>
        <v>12</v>
      </c>
      <c r="AG29" s="18">
        <v>11</v>
      </c>
      <c r="AH29" s="87">
        <f t="shared" si="7"/>
        <v>0.91666666666666663</v>
      </c>
      <c r="AI29" s="18" t="s">
        <v>297</v>
      </c>
      <c r="AJ29" s="18" t="s">
        <v>298</v>
      </c>
      <c r="AK29" s="26">
        <f t="shared" si="2"/>
        <v>11</v>
      </c>
      <c r="AL29" s="18"/>
      <c r="AM29" s="18">
        <f t="shared" si="8"/>
        <v>0</v>
      </c>
      <c r="AN29" s="18"/>
      <c r="AO29" s="18"/>
      <c r="AP29" s="19">
        <f t="shared" si="3"/>
        <v>42</v>
      </c>
      <c r="AQ29" s="83">
        <f t="shared" si="11"/>
        <v>29</v>
      </c>
      <c r="AR29" s="71">
        <f t="shared" si="9"/>
        <v>0.69047619047619047</v>
      </c>
      <c r="AS29" s="18" t="s">
        <v>297</v>
      </c>
    </row>
    <row r="30" spans="1:45" s="27" customFormat="1" ht="409.5" x14ac:dyDescent="0.25">
      <c r="A30" s="19">
        <v>4</v>
      </c>
      <c r="B30" s="18" t="s">
        <v>43</v>
      </c>
      <c r="C30" s="18" t="s">
        <v>103</v>
      </c>
      <c r="D30" s="23" t="s">
        <v>149</v>
      </c>
      <c r="E30" s="18" t="s">
        <v>150</v>
      </c>
      <c r="F30" s="18" t="s">
        <v>83</v>
      </c>
      <c r="G30" s="18" t="s">
        <v>151</v>
      </c>
      <c r="H30" s="18" t="s">
        <v>152</v>
      </c>
      <c r="I30" s="18" t="s">
        <v>50</v>
      </c>
      <c r="J30" s="18" t="s">
        <v>108</v>
      </c>
      <c r="K30" s="18" t="s">
        <v>136</v>
      </c>
      <c r="L30" s="18">
        <v>6</v>
      </c>
      <c r="M30" s="18">
        <v>27</v>
      </c>
      <c r="N30" s="18">
        <v>27</v>
      </c>
      <c r="O30" s="18">
        <v>16</v>
      </c>
      <c r="P30" s="18">
        <f t="shared" si="10"/>
        <v>76</v>
      </c>
      <c r="Q30" s="18" t="s">
        <v>63</v>
      </c>
      <c r="R30" s="18" t="s">
        <v>153</v>
      </c>
      <c r="S30" s="18" t="s">
        <v>138</v>
      </c>
      <c r="T30" s="18" t="s">
        <v>112</v>
      </c>
      <c r="U30" s="18" t="s">
        <v>211</v>
      </c>
      <c r="V30" s="83">
        <f t="shared" si="4"/>
        <v>6</v>
      </c>
      <c r="W30" s="19">
        <v>41</v>
      </c>
      <c r="X30" s="71">
        <f t="shared" si="5"/>
        <v>1</v>
      </c>
      <c r="Y30" s="18" t="s">
        <v>235</v>
      </c>
      <c r="Z30" s="18" t="s">
        <v>232</v>
      </c>
      <c r="AA30" s="26">
        <f t="shared" si="0"/>
        <v>27</v>
      </c>
      <c r="AB30" s="89">
        <v>30</v>
      </c>
      <c r="AC30" s="87">
        <f t="shared" si="6"/>
        <v>1</v>
      </c>
      <c r="AD30" s="18" t="s">
        <v>274</v>
      </c>
      <c r="AE30" s="18" t="s">
        <v>153</v>
      </c>
      <c r="AF30" s="26">
        <f t="shared" si="1"/>
        <v>27</v>
      </c>
      <c r="AG30" s="18">
        <v>50</v>
      </c>
      <c r="AH30" s="87">
        <f t="shared" si="7"/>
        <v>1</v>
      </c>
      <c r="AI30" s="18" t="s">
        <v>299</v>
      </c>
      <c r="AJ30" s="18" t="s">
        <v>300</v>
      </c>
      <c r="AK30" s="26">
        <f t="shared" si="2"/>
        <v>16</v>
      </c>
      <c r="AL30" s="18"/>
      <c r="AM30" s="18">
        <f t="shared" si="8"/>
        <v>0</v>
      </c>
      <c r="AN30" s="18"/>
      <c r="AO30" s="18"/>
      <c r="AP30" s="19">
        <f t="shared" si="3"/>
        <v>76</v>
      </c>
      <c r="AQ30" s="83">
        <f t="shared" si="11"/>
        <v>121</v>
      </c>
      <c r="AR30" s="71">
        <f t="shared" si="9"/>
        <v>1</v>
      </c>
      <c r="AS30" s="18" t="s">
        <v>299</v>
      </c>
    </row>
    <row r="31" spans="1:45" s="5" customFormat="1" ht="15.75" x14ac:dyDescent="0.25">
      <c r="A31" s="10"/>
      <c r="B31" s="10"/>
      <c r="C31" s="10"/>
      <c r="D31" s="10"/>
      <c r="E31" s="13" t="s">
        <v>154</v>
      </c>
      <c r="F31" s="10"/>
      <c r="G31" s="10"/>
      <c r="H31" s="10"/>
      <c r="I31" s="10"/>
      <c r="J31" s="10"/>
      <c r="K31" s="10"/>
      <c r="L31" s="15"/>
      <c r="M31" s="15"/>
      <c r="N31" s="15"/>
      <c r="O31" s="15"/>
      <c r="P31" s="15"/>
      <c r="Q31" s="10"/>
      <c r="R31" s="10"/>
      <c r="S31" s="10"/>
      <c r="T31" s="10"/>
      <c r="U31" s="10"/>
      <c r="V31" s="73"/>
      <c r="W31" s="73"/>
      <c r="X31" s="74">
        <f>AVERAGE(X14:X30)*80%</f>
        <v>0.59102077425842137</v>
      </c>
      <c r="Y31" s="15"/>
      <c r="Z31" s="15"/>
      <c r="AA31" s="15"/>
      <c r="AB31" s="15"/>
      <c r="AC31" s="92">
        <f>AVERAGE(AC14:AC30)*80%</f>
        <v>0.47739091938997813</v>
      </c>
      <c r="AD31" s="15"/>
      <c r="AE31" s="15"/>
      <c r="AF31" s="15"/>
      <c r="AG31" s="15"/>
      <c r="AH31" s="92">
        <f>AVERAGE(AH14:AH30)*80%</f>
        <v>0.64638692393546571</v>
      </c>
      <c r="AI31" s="15"/>
      <c r="AJ31" s="15"/>
      <c r="AK31" s="15"/>
      <c r="AL31" s="15"/>
      <c r="AM31" s="15">
        <f>AVERAGE(AM14:AM30)*80%</f>
        <v>0</v>
      </c>
      <c r="AN31" s="10"/>
      <c r="AO31" s="10"/>
      <c r="AP31" s="73"/>
      <c r="AQ31" s="73"/>
      <c r="AR31" s="74">
        <f>AVERAGE(AR14:AR30)*80%</f>
        <v>0.44571370026215612</v>
      </c>
      <c r="AS31" s="10"/>
    </row>
    <row r="32" spans="1:45" s="52" customFormat="1" ht="105" customHeight="1" x14ac:dyDescent="0.25">
      <c r="A32" s="33">
        <v>7</v>
      </c>
      <c r="B32" s="24" t="s">
        <v>155</v>
      </c>
      <c r="C32" s="24" t="s">
        <v>156</v>
      </c>
      <c r="D32" s="39" t="s">
        <v>157</v>
      </c>
      <c r="E32" s="40" t="s">
        <v>158</v>
      </c>
      <c r="F32" s="40" t="s">
        <v>159</v>
      </c>
      <c r="G32" s="40" t="s">
        <v>160</v>
      </c>
      <c r="H32" s="40" t="s">
        <v>161</v>
      </c>
      <c r="I32" s="41" t="s">
        <v>162</v>
      </c>
      <c r="J32" s="40" t="s">
        <v>163</v>
      </c>
      <c r="K32" s="40" t="s">
        <v>164</v>
      </c>
      <c r="L32" s="42" t="s">
        <v>165</v>
      </c>
      <c r="M32" s="43">
        <v>0.8</v>
      </c>
      <c r="N32" s="42" t="s">
        <v>165</v>
      </c>
      <c r="O32" s="44">
        <v>0.8</v>
      </c>
      <c r="P32" s="44">
        <v>0.8</v>
      </c>
      <c r="Q32" s="45" t="s">
        <v>166</v>
      </c>
      <c r="R32" s="45" t="s">
        <v>167</v>
      </c>
      <c r="S32" s="40" t="s">
        <v>168</v>
      </c>
      <c r="T32" s="40" t="s">
        <v>169</v>
      </c>
      <c r="U32" s="46" t="s">
        <v>170</v>
      </c>
      <c r="V32" s="84" t="s">
        <v>165</v>
      </c>
      <c r="W32" s="33" t="s">
        <v>165</v>
      </c>
      <c r="X32" s="50" t="s">
        <v>165</v>
      </c>
      <c r="Y32" s="24" t="s">
        <v>222</v>
      </c>
      <c r="Z32" s="24" t="s">
        <v>165</v>
      </c>
      <c r="AA32" s="48">
        <f>M32</f>
        <v>0.8</v>
      </c>
      <c r="AB32" s="49">
        <v>0.96</v>
      </c>
      <c r="AC32" s="50">
        <f t="shared" ref="AC32:AC38" si="12">IF(AB32/AA32&gt;100%,100%,AB32/AA32)</f>
        <v>1</v>
      </c>
      <c r="AD32" s="24" t="s">
        <v>249</v>
      </c>
      <c r="AE32" s="24" t="s">
        <v>250</v>
      </c>
      <c r="AF32" s="47" t="s">
        <v>165</v>
      </c>
      <c r="AG32" s="24" t="s">
        <v>165</v>
      </c>
      <c r="AH32" s="24" t="s">
        <v>165</v>
      </c>
      <c r="AI32" s="24" t="s">
        <v>165</v>
      </c>
      <c r="AJ32" s="24" t="s">
        <v>165</v>
      </c>
      <c r="AK32" s="48">
        <f>O32</f>
        <v>0.8</v>
      </c>
      <c r="AL32" s="24"/>
      <c r="AM32" s="50">
        <f t="shared" ref="AM32:AM38" si="13">IF(AL32/AK32&gt;100%,100%,AL32/AK32)</f>
        <v>0</v>
      </c>
      <c r="AN32" s="24"/>
      <c r="AO32" s="24"/>
      <c r="AP32" s="63">
        <f>P32</f>
        <v>0.8</v>
      </c>
      <c r="AQ32" s="75">
        <f>AVERAGE(AB32,AL32)</f>
        <v>0.96</v>
      </c>
      <c r="AR32" s="50">
        <f t="shared" ref="AR32:AR38" si="14">IF(AQ32/AP32&gt;100%,100%,AQ32/AP32)</f>
        <v>1</v>
      </c>
      <c r="AS32" s="24" t="s">
        <v>249</v>
      </c>
    </row>
    <row r="33" spans="1:45" s="52" customFormat="1" ht="135" x14ac:dyDescent="0.25">
      <c r="A33" s="33">
        <v>7</v>
      </c>
      <c r="B33" s="24" t="s">
        <v>155</v>
      </c>
      <c r="C33" s="24" t="s">
        <v>156</v>
      </c>
      <c r="D33" s="53" t="s">
        <v>171</v>
      </c>
      <c r="E33" s="45" t="s">
        <v>172</v>
      </c>
      <c r="F33" s="45" t="s">
        <v>159</v>
      </c>
      <c r="G33" s="45" t="s">
        <v>173</v>
      </c>
      <c r="H33" s="45" t="s">
        <v>174</v>
      </c>
      <c r="I33" s="45" t="s">
        <v>175</v>
      </c>
      <c r="J33" s="45" t="s">
        <v>163</v>
      </c>
      <c r="K33" s="45" t="s">
        <v>176</v>
      </c>
      <c r="L33" s="54">
        <v>1</v>
      </c>
      <c r="M33" s="54">
        <v>1</v>
      </c>
      <c r="N33" s="54">
        <v>1</v>
      </c>
      <c r="O33" s="55">
        <v>1</v>
      </c>
      <c r="P33" s="55">
        <v>1</v>
      </c>
      <c r="Q33" s="45" t="s">
        <v>166</v>
      </c>
      <c r="R33" s="45" t="s">
        <v>177</v>
      </c>
      <c r="S33" s="45" t="s">
        <v>178</v>
      </c>
      <c r="T33" s="40" t="s">
        <v>169</v>
      </c>
      <c r="U33" s="46" t="s">
        <v>179</v>
      </c>
      <c r="V33" s="64">
        <v>1</v>
      </c>
      <c r="W33" s="85">
        <v>1</v>
      </c>
      <c r="X33" s="50">
        <f t="shared" ref="X33:X38" si="15">IF(W33/V33&gt;100%,100%,W33/V33)</f>
        <v>1</v>
      </c>
      <c r="Y33" s="24" t="s">
        <v>237</v>
      </c>
      <c r="Z33" s="24" t="s">
        <v>238</v>
      </c>
      <c r="AA33" s="48">
        <f t="shared" ref="AA33:AA38" si="16">M33</f>
        <v>1</v>
      </c>
      <c r="AB33" s="51">
        <v>1</v>
      </c>
      <c r="AC33" s="50">
        <f t="shared" si="12"/>
        <v>1</v>
      </c>
      <c r="AD33" s="24" t="s">
        <v>251</v>
      </c>
      <c r="AE33" s="24" t="s">
        <v>238</v>
      </c>
      <c r="AF33" s="48">
        <f>N33</f>
        <v>1</v>
      </c>
      <c r="AG33" s="51">
        <v>1</v>
      </c>
      <c r="AH33" s="50">
        <f t="shared" ref="AH33:AH35" si="17">IF(AG33/AF33&gt;100%,100%,AG33/AF33)</f>
        <v>1</v>
      </c>
      <c r="AI33" s="24" t="s">
        <v>303</v>
      </c>
      <c r="AJ33" s="24" t="s">
        <v>304</v>
      </c>
      <c r="AK33" s="48">
        <f t="shared" ref="AK33:AK38" si="18">O33</f>
        <v>1</v>
      </c>
      <c r="AL33" s="56"/>
      <c r="AM33" s="50">
        <f t="shared" si="13"/>
        <v>0</v>
      </c>
      <c r="AN33" s="24"/>
      <c r="AO33" s="24"/>
      <c r="AP33" s="63">
        <f>P33</f>
        <v>1</v>
      </c>
      <c r="AQ33" s="75">
        <f>AVERAGE(W33,AB33,AG33,AL33)</f>
        <v>1</v>
      </c>
      <c r="AR33" s="50">
        <f t="shared" si="14"/>
        <v>1</v>
      </c>
      <c r="AS33" s="57" t="s">
        <v>239</v>
      </c>
    </row>
    <row r="34" spans="1:45" s="52" customFormat="1" ht="150" x14ac:dyDescent="0.25">
      <c r="A34" s="33">
        <v>7</v>
      </c>
      <c r="B34" s="24" t="s">
        <v>155</v>
      </c>
      <c r="C34" s="24" t="s">
        <v>180</v>
      </c>
      <c r="D34" s="53" t="s">
        <v>181</v>
      </c>
      <c r="E34" s="45" t="s">
        <v>182</v>
      </c>
      <c r="F34" s="45" t="s">
        <v>159</v>
      </c>
      <c r="G34" s="45" t="s">
        <v>183</v>
      </c>
      <c r="H34" s="45" t="s">
        <v>184</v>
      </c>
      <c r="I34" s="45" t="s">
        <v>175</v>
      </c>
      <c r="J34" s="45" t="s">
        <v>163</v>
      </c>
      <c r="K34" s="45" t="s">
        <v>185</v>
      </c>
      <c r="L34" s="42" t="s">
        <v>165</v>
      </c>
      <c r="M34" s="43">
        <v>1</v>
      </c>
      <c r="N34" s="43">
        <v>1</v>
      </c>
      <c r="O34" s="44">
        <v>1</v>
      </c>
      <c r="P34" s="44">
        <v>1</v>
      </c>
      <c r="Q34" s="45" t="s">
        <v>166</v>
      </c>
      <c r="R34" s="45" t="s">
        <v>186</v>
      </c>
      <c r="S34" s="45" t="s">
        <v>187</v>
      </c>
      <c r="T34" s="40" t="s">
        <v>169</v>
      </c>
      <c r="U34" s="46" t="s">
        <v>188</v>
      </c>
      <c r="V34" s="64" t="s">
        <v>165</v>
      </c>
      <c r="W34" s="33" t="s">
        <v>165</v>
      </c>
      <c r="X34" s="50" t="s">
        <v>165</v>
      </c>
      <c r="Y34" s="24" t="s">
        <v>222</v>
      </c>
      <c r="Z34" s="24" t="s">
        <v>165</v>
      </c>
      <c r="AA34" s="48">
        <f t="shared" si="16"/>
        <v>1</v>
      </c>
      <c r="AB34" s="51">
        <v>1</v>
      </c>
      <c r="AC34" s="50">
        <f>IF(AB34/AA34&gt;100%,100%,AB34/AA34)</f>
        <v>1</v>
      </c>
      <c r="AD34" s="25" t="s">
        <v>275</v>
      </c>
      <c r="AE34" s="24" t="s">
        <v>276</v>
      </c>
      <c r="AF34" s="48">
        <f t="shared" ref="AF34:AF35" si="19">N34</f>
        <v>1</v>
      </c>
      <c r="AG34" s="49">
        <v>1</v>
      </c>
      <c r="AH34" s="50">
        <f t="shared" si="17"/>
        <v>1</v>
      </c>
      <c r="AI34" s="24" t="s">
        <v>305</v>
      </c>
      <c r="AJ34" s="24" t="s">
        <v>306</v>
      </c>
      <c r="AK34" s="48">
        <f t="shared" si="18"/>
        <v>1</v>
      </c>
      <c r="AL34" s="24"/>
      <c r="AM34" s="50">
        <f t="shared" si="13"/>
        <v>0</v>
      </c>
      <c r="AN34" s="24"/>
      <c r="AO34" s="24"/>
      <c r="AP34" s="63">
        <f t="shared" ref="AP34:AP38" si="20">P34</f>
        <v>1</v>
      </c>
      <c r="AQ34" s="75">
        <f>AVERAGE(AB34,AG34,AL34)</f>
        <v>1</v>
      </c>
      <c r="AR34" s="50">
        <f t="shared" si="14"/>
        <v>1</v>
      </c>
      <c r="AS34" s="25" t="s">
        <v>275</v>
      </c>
    </row>
    <row r="35" spans="1:45" s="52" customFormat="1" ht="105" x14ac:dyDescent="0.25">
      <c r="A35" s="33">
        <v>7</v>
      </c>
      <c r="B35" s="24" t="s">
        <v>155</v>
      </c>
      <c r="C35" s="24" t="s">
        <v>156</v>
      </c>
      <c r="D35" s="53" t="s">
        <v>189</v>
      </c>
      <c r="E35" s="45" t="s">
        <v>190</v>
      </c>
      <c r="F35" s="45" t="s">
        <v>159</v>
      </c>
      <c r="G35" s="45" t="s">
        <v>191</v>
      </c>
      <c r="H35" s="45" t="s">
        <v>192</v>
      </c>
      <c r="I35" s="45" t="s">
        <v>175</v>
      </c>
      <c r="J35" s="45" t="s">
        <v>86</v>
      </c>
      <c r="K35" s="45" t="s">
        <v>191</v>
      </c>
      <c r="L35" s="43">
        <v>1</v>
      </c>
      <c r="M35" s="42" t="s">
        <v>165</v>
      </c>
      <c r="N35" s="43">
        <v>1</v>
      </c>
      <c r="O35" s="44" t="s">
        <v>165</v>
      </c>
      <c r="P35" s="44">
        <v>1</v>
      </c>
      <c r="Q35" s="45" t="s">
        <v>63</v>
      </c>
      <c r="R35" s="45" t="s">
        <v>193</v>
      </c>
      <c r="S35" s="45" t="s">
        <v>193</v>
      </c>
      <c r="T35" s="40" t="s">
        <v>169</v>
      </c>
      <c r="U35" s="46" t="s">
        <v>179</v>
      </c>
      <c r="V35" s="64">
        <v>1</v>
      </c>
      <c r="W35" s="85">
        <v>1</v>
      </c>
      <c r="X35" s="50">
        <f t="shared" si="15"/>
        <v>1</v>
      </c>
      <c r="Y35" s="24" t="s">
        <v>194</v>
      </c>
      <c r="Z35" s="24" t="s">
        <v>240</v>
      </c>
      <c r="AA35" s="48" t="str">
        <f t="shared" si="16"/>
        <v>No programada</v>
      </c>
      <c r="AB35" s="51" t="s">
        <v>165</v>
      </c>
      <c r="AC35" s="50" t="s">
        <v>165</v>
      </c>
      <c r="AD35" s="24" t="s">
        <v>165</v>
      </c>
      <c r="AE35" s="24" t="s">
        <v>165</v>
      </c>
      <c r="AF35" s="48">
        <f t="shared" si="19"/>
        <v>1</v>
      </c>
      <c r="AG35" s="49">
        <v>1</v>
      </c>
      <c r="AH35" s="50">
        <f t="shared" si="17"/>
        <v>1</v>
      </c>
      <c r="AI35" s="24" t="s">
        <v>307</v>
      </c>
      <c r="AJ35" s="24" t="s">
        <v>308</v>
      </c>
      <c r="AK35" s="48" t="str">
        <f t="shared" si="18"/>
        <v>No programada</v>
      </c>
      <c r="AL35" s="28" t="s">
        <v>165</v>
      </c>
      <c r="AM35" s="28" t="s">
        <v>165</v>
      </c>
      <c r="AN35" s="28" t="s">
        <v>165</v>
      </c>
      <c r="AO35" s="28" t="s">
        <v>165</v>
      </c>
      <c r="AP35" s="63">
        <f t="shared" si="20"/>
        <v>1</v>
      </c>
      <c r="AQ35" s="75">
        <f>AVERAGE(W35,AG35)</f>
        <v>1</v>
      </c>
      <c r="AR35" s="50">
        <f t="shared" si="14"/>
        <v>1</v>
      </c>
      <c r="AS35" s="24" t="s">
        <v>311</v>
      </c>
    </row>
    <row r="36" spans="1:45" s="52" customFormat="1" ht="105" x14ac:dyDescent="0.25">
      <c r="A36" s="33">
        <v>7</v>
      </c>
      <c r="B36" s="24" t="s">
        <v>155</v>
      </c>
      <c r="C36" s="24" t="s">
        <v>156</v>
      </c>
      <c r="D36" s="53" t="s">
        <v>195</v>
      </c>
      <c r="E36" s="24" t="s">
        <v>196</v>
      </c>
      <c r="F36" s="24" t="s">
        <v>159</v>
      </c>
      <c r="G36" s="24" t="s">
        <v>197</v>
      </c>
      <c r="H36" s="24" t="s">
        <v>198</v>
      </c>
      <c r="I36" s="24" t="s">
        <v>199</v>
      </c>
      <c r="J36" s="25" t="s">
        <v>108</v>
      </c>
      <c r="K36" s="24" t="s">
        <v>197</v>
      </c>
      <c r="L36" s="58">
        <v>0</v>
      </c>
      <c r="M36" s="58">
        <v>1</v>
      </c>
      <c r="N36" s="58">
        <v>0</v>
      </c>
      <c r="O36" s="58">
        <v>1</v>
      </c>
      <c r="P36" s="58">
        <v>2</v>
      </c>
      <c r="Q36" s="24" t="s">
        <v>63</v>
      </c>
      <c r="R36" s="59" t="s">
        <v>193</v>
      </c>
      <c r="S36" s="59" t="s">
        <v>193</v>
      </c>
      <c r="T36" s="24" t="s">
        <v>200</v>
      </c>
      <c r="U36" s="60" t="s">
        <v>165</v>
      </c>
      <c r="V36" s="84" t="s">
        <v>165</v>
      </c>
      <c r="W36" s="84" t="s">
        <v>165</v>
      </c>
      <c r="X36" s="50" t="s">
        <v>165</v>
      </c>
      <c r="Y36" s="24" t="s">
        <v>222</v>
      </c>
      <c r="Z36" s="60" t="s">
        <v>165</v>
      </c>
      <c r="AA36" s="61">
        <f t="shared" si="16"/>
        <v>1</v>
      </c>
      <c r="AB36" s="61">
        <v>1</v>
      </c>
      <c r="AC36" s="50">
        <f t="shared" si="12"/>
        <v>1</v>
      </c>
      <c r="AD36" s="24" t="s">
        <v>252</v>
      </c>
      <c r="AE36" s="60" t="s">
        <v>253</v>
      </c>
      <c r="AF36" s="60" t="s">
        <v>165</v>
      </c>
      <c r="AG36" s="60" t="s">
        <v>165</v>
      </c>
      <c r="AH36" s="60" t="s">
        <v>165</v>
      </c>
      <c r="AI36" s="60" t="s">
        <v>165</v>
      </c>
      <c r="AJ36" s="61" t="s">
        <v>165</v>
      </c>
      <c r="AK36" s="48">
        <f t="shared" si="18"/>
        <v>1</v>
      </c>
      <c r="AL36" s="62"/>
      <c r="AM36" s="50">
        <f t="shared" si="13"/>
        <v>0</v>
      </c>
      <c r="AN36" s="24"/>
      <c r="AO36" s="60"/>
      <c r="AP36" s="76">
        <f t="shared" si="20"/>
        <v>2</v>
      </c>
      <c r="AQ36" s="76">
        <f>SUM(AB36,AL36)</f>
        <v>1</v>
      </c>
      <c r="AR36" s="50">
        <f t="shared" si="14"/>
        <v>0.5</v>
      </c>
      <c r="AS36" s="24" t="s">
        <v>252</v>
      </c>
    </row>
    <row r="37" spans="1:45" s="52" customFormat="1" ht="135" x14ac:dyDescent="0.25">
      <c r="A37" s="33">
        <v>5</v>
      </c>
      <c r="B37" s="24" t="s">
        <v>201</v>
      </c>
      <c r="C37" s="24" t="s">
        <v>202</v>
      </c>
      <c r="D37" s="53" t="s">
        <v>203</v>
      </c>
      <c r="E37" s="45" t="s">
        <v>204</v>
      </c>
      <c r="F37" s="45" t="s">
        <v>159</v>
      </c>
      <c r="G37" s="45" t="s">
        <v>205</v>
      </c>
      <c r="H37" s="45" t="s">
        <v>206</v>
      </c>
      <c r="I37" s="45" t="s">
        <v>207</v>
      </c>
      <c r="J37" s="45" t="s">
        <v>108</v>
      </c>
      <c r="K37" s="45" t="s">
        <v>208</v>
      </c>
      <c r="L37" s="43">
        <v>1</v>
      </c>
      <c r="M37" s="43">
        <v>0</v>
      </c>
      <c r="N37" s="43">
        <v>0</v>
      </c>
      <c r="O37" s="44">
        <v>0</v>
      </c>
      <c r="P37" s="44">
        <v>1</v>
      </c>
      <c r="Q37" s="45" t="s">
        <v>63</v>
      </c>
      <c r="R37" s="45" t="s">
        <v>209</v>
      </c>
      <c r="S37" s="45" t="s">
        <v>210</v>
      </c>
      <c r="T37" s="40" t="s">
        <v>211</v>
      </c>
      <c r="U37" s="46" t="s">
        <v>212</v>
      </c>
      <c r="V37" s="63">
        <v>1</v>
      </c>
      <c r="W37" s="63">
        <v>1</v>
      </c>
      <c r="X37" s="50">
        <f t="shared" si="15"/>
        <v>1</v>
      </c>
      <c r="Y37" s="48" t="s">
        <v>242</v>
      </c>
      <c r="Z37" s="48" t="s">
        <v>241</v>
      </c>
      <c r="AA37" s="28" t="s">
        <v>165</v>
      </c>
      <c r="AB37" s="28" t="s">
        <v>165</v>
      </c>
      <c r="AC37" s="28" t="s">
        <v>165</v>
      </c>
      <c r="AD37" s="28" t="s">
        <v>165</v>
      </c>
      <c r="AE37" s="28" t="s">
        <v>165</v>
      </c>
      <c r="AF37" s="28" t="s">
        <v>165</v>
      </c>
      <c r="AG37" s="28" t="s">
        <v>165</v>
      </c>
      <c r="AH37" s="28" t="s">
        <v>165</v>
      </c>
      <c r="AI37" s="28" t="s">
        <v>165</v>
      </c>
      <c r="AJ37" s="28" t="s">
        <v>165</v>
      </c>
      <c r="AK37" s="28" t="s">
        <v>165</v>
      </c>
      <c r="AL37" s="28" t="s">
        <v>165</v>
      </c>
      <c r="AM37" s="28" t="s">
        <v>165</v>
      </c>
      <c r="AN37" s="28" t="s">
        <v>165</v>
      </c>
      <c r="AO37" s="28" t="s">
        <v>165</v>
      </c>
      <c r="AP37" s="63">
        <f t="shared" si="20"/>
        <v>1</v>
      </c>
      <c r="AQ37" s="77">
        <v>1</v>
      </c>
      <c r="AR37" s="50">
        <f t="shared" si="14"/>
        <v>1</v>
      </c>
      <c r="AS37" s="48" t="s">
        <v>242</v>
      </c>
    </row>
    <row r="38" spans="1:45" s="52" customFormat="1" ht="150" x14ac:dyDescent="0.25">
      <c r="A38" s="33">
        <v>5</v>
      </c>
      <c r="B38" s="24" t="s">
        <v>201</v>
      </c>
      <c r="C38" s="24" t="s">
        <v>202</v>
      </c>
      <c r="D38" s="53" t="s">
        <v>213</v>
      </c>
      <c r="E38" s="45" t="s">
        <v>214</v>
      </c>
      <c r="F38" s="45" t="s">
        <v>159</v>
      </c>
      <c r="G38" s="45" t="s">
        <v>215</v>
      </c>
      <c r="H38" s="45" t="s">
        <v>216</v>
      </c>
      <c r="I38" s="45" t="s">
        <v>199</v>
      </c>
      <c r="J38" s="45" t="s">
        <v>86</v>
      </c>
      <c r="K38" s="45" t="s">
        <v>217</v>
      </c>
      <c r="L38" s="43">
        <v>1</v>
      </c>
      <c r="M38" s="43">
        <v>1</v>
      </c>
      <c r="N38" s="43">
        <v>1</v>
      </c>
      <c r="O38" s="43">
        <v>1</v>
      </c>
      <c r="P38" s="43">
        <v>1</v>
      </c>
      <c r="Q38" s="45" t="s">
        <v>218</v>
      </c>
      <c r="R38" s="45" t="s">
        <v>219</v>
      </c>
      <c r="S38" s="45" t="s">
        <v>210</v>
      </c>
      <c r="T38" s="40" t="s">
        <v>211</v>
      </c>
      <c r="U38" s="46" t="s">
        <v>212</v>
      </c>
      <c r="V38" s="63">
        <v>1</v>
      </c>
      <c r="W38" s="50">
        <f>97/113</f>
        <v>0.8584070796460177</v>
      </c>
      <c r="X38" s="50">
        <f t="shared" si="15"/>
        <v>0.8584070796460177</v>
      </c>
      <c r="Y38" s="48" t="s">
        <v>243</v>
      </c>
      <c r="Z38" s="48" t="s">
        <v>241</v>
      </c>
      <c r="AA38" s="48">
        <f t="shared" si="16"/>
        <v>1</v>
      </c>
      <c r="AB38" s="50">
        <v>0.92359999999999998</v>
      </c>
      <c r="AC38" s="50">
        <f t="shared" si="12"/>
        <v>0.92359999999999998</v>
      </c>
      <c r="AD38" s="48" t="s">
        <v>254</v>
      </c>
      <c r="AE38" s="48" t="s">
        <v>255</v>
      </c>
      <c r="AF38" s="48">
        <f t="shared" ref="AF38" si="21">N38</f>
        <v>1</v>
      </c>
      <c r="AG38" s="49">
        <f>89/101</f>
        <v>0.88118811881188119</v>
      </c>
      <c r="AH38" s="50">
        <f t="shared" ref="AH38" si="22">IF(AG38/AF38&gt;100%,100%,AG38/AF38)</f>
        <v>0.88118811881188119</v>
      </c>
      <c r="AI38" s="48" t="s">
        <v>309</v>
      </c>
      <c r="AJ38" s="48" t="s">
        <v>310</v>
      </c>
      <c r="AK38" s="48">
        <f t="shared" si="18"/>
        <v>1</v>
      </c>
      <c r="AL38" s="48"/>
      <c r="AM38" s="50">
        <f t="shared" si="13"/>
        <v>0</v>
      </c>
      <c r="AN38" s="48"/>
      <c r="AO38" s="48"/>
      <c r="AP38" s="63">
        <f t="shared" si="20"/>
        <v>1</v>
      </c>
      <c r="AQ38" s="50">
        <f>AVERAGE(W38,AB38,AG38,AL38)</f>
        <v>0.88773173281929962</v>
      </c>
      <c r="AR38" s="50">
        <f t="shared" si="14"/>
        <v>0.88773173281929962</v>
      </c>
      <c r="AS38" s="48" t="s">
        <v>254</v>
      </c>
    </row>
    <row r="39" spans="1:45" s="5" customFormat="1" ht="15.75" x14ac:dyDescent="0.25">
      <c r="A39" s="10"/>
      <c r="B39" s="10"/>
      <c r="C39" s="10"/>
      <c r="D39" s="10"/>
      <c r="E39" s="11" t="s">
        <v>220</v>
      </c>
      <c r="F39" s="11"/>
      <c r="G39" s="11"/>
      <c r="H39" s="11"/>
      <c r="I39" s="11"/>
      <c r="J39" s="11"/>
      <c r="K39" s="11"/>
      <c r="L39" s="12"/>
      <c r="M39" s="12"/>
      <c r="N39" s="12"/>
      <c r="O39" s="12"/>
      <c r="P39" s="12"/>
      <c r="Q39" s="11"/>
      <c r="R39" s="10"/>
      <c r="S39" s="10"/>
      <c r="T39" s="10"/>
      <c r="U39" s="10"/>
      <c r="V39" s="78"/>
      <c r="W39" s="78"/>
      <c r="X39" s="74">
        <f>AVERAGE(X32:X38)*20%</f>
        <v>0.1929203539823009</v>
      </c>
      <c r="Y39" s="10"/>
      <c r="Z39" s="10"/>
      <c r="AA39" s="12"/>
      <c r="AB39" s="12"/>
      <c r="AC39" s="91">
        <f>AVERAGE(AC32:AC38)*20%</f>
        <v>0.19694400000000001</v>
      </c>
      <c r="AD39" s="10"/>
      <c r="AE39" s="10"/>
      <c r="AF39" s="12"/>
      <c r="AG39" s="12"/>
      <c r="AH39" s="92">
        <f>AVERAGE(AH32:AH38)*20%</f>
        <v>0.19405940594059407</v>
      </c>
      <c r="AI39" s="10"/>
      <c r="AJ39" s="10"/>
      <c r="AK39" s="12"/>
      <c r="AL39" s="12"/>
      <c r="AM39" s="14" t="e">
        <f>AVERAGE(#REF!)*20%</f>
        <v>#REF!</v>
      </c>
      <c r="AN39" s="10"/>
      <c r="AO39" s="10"/>
      <c r="AP39" s="78"/>
      <c r="AQ39" s="78"/>
      <c r="AR39" s="74">
        <f>AVERAGE(AR32:AR38)*20%</f>
        <v>0.18250662093769429</v>
      </c>
      <c r="AS39" s="10"/>
    </row>
    <row r="40" spans="1:45" s="9" customFormat="1" ht="18.75" x14ac:dyDescent="0.3">
      <c r="A40" s="6"/>
      <c r="B40" s="6"/>
      <c r="C40" s="6"/>
      <c r="D40" s="6"/>
      <c r="E40" s="7" t="s">
        <v>221</v>
      </c>
      <c r="F40" s="6"/>
      <c r="G40" s="6"/>
      <c r="H40" s="6"/>
      <c r="I40" s="6"/>
      <c r="J40" s="6"/>
      <c r="K40" s="6"/>
      <c r="L40" s="8"/>
      <c r="M40" s="8"/>
      <c r="N40" s="8"/>
      <c r="O40" s="8"/>
      <c r="P40" s="8"/>
      <c r="Q40" s="6"/>
      <c r="R40" s="6"/>
      <c r="S40" s="6"/>
      <c r="T40" s="6"/>
      <c r="U40" s="6"/>
      <c r="V40" s="79"/>
      <c r="W40" s="79"/>
      <c r="X40" s="80">
        <f>X31+X39</f>
        <v>0.78394112824072226</v>
      </c>
      <c r="Y40" s="6"/>
      <c r="Z40" s="6"/>
      <c r="AA40" s="8"/>
      <c r="AB40" s="8"/>
      <c r="AC40" s="93">
        <f>AC31+AC39</f>
        <v>0.67433491938997814</v>
      </c>
      <c r="AD40" s="6"/>
      <c r="AE40" s="6"/>
      <c r="AF40" s="8"/>
      <c r="AG40" s="8"/>
      <c r="AH40" s="95">
        <f>AH31+AH39</f>
        <v>0.84044632987605983</v>
      </c>
      <c r="AI40" s="6"/>
      <c r="AJ40" s="6"/>
      <c r="AK40" s="8"/>
      <c r="AL40" s="8"/>
      <c r="AM40" s="16" t="e">
        <f>AM31+AM39</f>
        <v>#REF!</v>
      </c>
      <c r="AN40" s="6"/>
      <c r="AO40" s="6"/>
      <c r="AP40" s="79"/>
      <c r="AQ40" s="79"/>
      <c r="AR40" s="80">
        <f>AR31+AR39</f>
        <v>0.62822032119985038</v>
      </c>
      <c r="AS40" s="6"/>
    </row>
  </sheetData>
  <mergeCells count="19">
    <mergeCell ref="V11:Z12"/>
    <mergeCell ref="AA11:AE12"/>
    <mergeCell ref="AF11:AJ12"/>
    <mergeCell ref="AK11:AO12"/>
    <mergeCell ref="AP11:AS12"/>
    <mergeCell ref="A11:B12"/>
    <mergeCell ref="C11:C13"/>
    <mergeCell ref="A1:K1"/>
    <mergeCell ref="L1:P1"/>
    <mergeCell ref="D11:F12"/>
    <mergeCell ref="G11:Q12"/>
    <mergeCell ref="A2:K2"/>
    <mergeCell ref="H9:K9"/>
    <mergeCell ref="R11:U12"/>
    <mergeCell ref="F4:K4"/>
    <mergeCell ref="H5:K5"/>
    <mergeCell ref="H6:K6"/>
    <mergeCell ref="H7:K7"/>
    <mergeCell ref="H8:K8"/>
  </mergeCells>
  <phoneticPr fontId="14" type="noConversion"/>
  <dataValidations count="1">
    <dataValidation allowBlank="1" showInputMessage="1" showErrorMessage="1" error="Escriba un texto " promptTitle="Cualquier contenido" sqref="F13 F3:F10"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F11:F12 F1 F14:F31 F39:F1048576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83</v>
      </c>
    </row>
    <row r="3" spans="1:1" x14ac:dyDescent="0.25">
      <c r="A3" t="s">
        <v>47</v>
      </c>
    </row>
    <row r="4" spans="1:1" x14ac:dyDescent="0.25">
      <c r="A4" t="s">
        <v>159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D912C2-67FF-4F74-B857-B8D2F5FE6CA6}">
  <ds:schemaRefs>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 ds:uri="http://purl.org/dc/terms/"/>
    <ds:schemaRef ds:uri="d6eaa91c-3afb-4015-aba1-5ff992c1a5ca"/>
    <ds:schemaRef ds:uri="4d1d2e24-7be0-47eb-a1db-99cc6d75caff"/>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2024-11-05T13:07:07Z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