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1 PLANES 2024/PLANES ALCALDIAS2024/17 CANDELARIA/"/>
    </mc:Choice>
  </mc:AlternateContent>
  <xr:revisionPtr revIDLastSave="203" documentId="13_ncr:1_{391CEC60-4A15-4EC7-BD9D-CAB1308E1110}" xr6:coauthVersionLast="47" xr6:coauthVersionMax="47" xr10:uidLastSave="{4E82E852-2F19-4F55-BE2D-25A1F164A2A6}"/>
  <bookViews>
    <workbookView xWindow="-120" yWindow="-120" windowWidth="20730" windowHeight="11040" xr2:uid="{00000000-000D-0000-FFFF-FFFF00000000}"/>
  </bookViews>
  <sheets>
    <sheet name="Hoja1" sheetId="1" r:id="rId1"/>
    <sheet name="Listas"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1" i="1" l="1"/>
  <c r="AQ22" i="1"/>
  <c r="AQ20" i="1"/>
  <c r="AQ19" i="1"/>
  <c r="AQ18" i="1"/>
  <c r="AQ17" i="1"/>
  <c r="AQ16" i="1"/>
  <c r="AG37" i="1"/>
  <c r="AQ34" i="1"/>
  <c r="AQ35" i="1" l="1"/>
  <c r="AQ33" i="1"/>
  <c r="AQ32" i="1"/>
  <c r="AQ31" i="1"/>
  <c r="AQ29" i="1"/>
  <c r="AQ25" i="1"/>
  <c r="AQ26" i="1"/>
  <c r="AQ27" i="1"/>
  <c r="AQ28" i="1"/>
  <c r="AQ24" i="1"/>
  <c r="AB37" i="1"/>
  <c r="W37" i="1" l="1"/>
  <c r="AQ37" i="1" s="1"/>
  <c r="X29" i="1" l="1"/>
  <c r="X28" i="1"/>
  <c r="X27" i="1"/>
  <c r="X26" i="1"/>
  <c r="X25" i="1"/>
  <c r="X24" i="1"/>
  <c r="X21" i="1"/>
  <c r="X19" i="1"/>
  <c r="X18" i="1"/>
  <c r="X17" i="1"/>
  <c r="X16" i="1"/>
  <c r="AP37" i="1" l="1"/>
  <c r="AR37" i="1" s="1"/>
  <c r="AK37" i="1"/>
  <c r="AM37" i="1" s="1"/>
  <c r="AF37" i="1"/>
  <c r="AH37" i="1" s="1"/>
  <c r="AA37" i="1"/>
  <c r="AC37" i="1" s="1"/>
  <c r="X37" i="1"/>
  <c r="AP36" i="1"/>
  <c r="AR36" i="1" s="1"/>
  <c r="X36" i="1"/>
  <c r="AP35" i="1"/>
  <c r="AR35" i="1" s="1"/>
  <c r="AK35" i="1"/>
  <c r="AM35" i="1" s="1"/>
  <c r="AA35" i="1"/>
  <c r="AC35" i="1" s="1"/>
  <c r="AP34" i="1"/>
  <c r="AR34" i="1" s="1"/>
  <c r="AK34" i="1"/>
  <c r="AF34" i="1"/>
  <c r="AH34" i="1" s="1"/>
  <c r="AA34" i="1"/>
  <c r="X34" i="1"/>
  <c r="AP33" i="1"/>
  <c r="AR33" i="1" s="1"/>
  <c r="AK33" i="1"/>
  <c r="AM33" i="1" s="1"/>
  <c r="AF33" i="1"/>
  <c r="AH33" i="1" s="1"/>
  <c r="AA33" i="1"/>
  <c r="AC33" i="1" s="1"/>
  <c r="AP32" i="1"/>
  <c r="AR32" i="1" s="1"/>
  <c r="AK32" i="1"/>
  <c r="AM32" i="1" s="1"/>
  <c r="AF32" i="1"/>
  <c r="AH32" i="1" s="1"/>
  <c r="AA32" i="1"/>
  <c r="AC32" i="1" s="1"/>
  <c r="X32" i="1"/>
  <c r="AP31" i="1"/>
  <c r="AR31" i="1" s="1"/>
  <c r="AK31" i="1"/>
  <c r="AM31" i="1" s="1"/>
  <c r="AA31" i="1"/>
  <c r="AC31" i="1" s="1"/>
  <c r="P29" i="1"/>
  <c r="P28" i="1"/>
  <c r="P27" i="1"/>
  <c r="P26" i="1"/>
  <c r="P25" i="1"/>
  <c r="P24" i="1"/>
  <c r="AR38" i="1" l="1"/>
  <c r="AP15" i="1"/>
  <c r="AR15" i="1" s="1"/>
  <c r="AK15" i="1"/>
  <c r="AM15" i="1" s="1"/>
  <c r="AM38" i="1"/>
  <c r="AP29" i="1"/>
  <c r="AR29" i="1" s="1"/>
  <c r="AP28" i="1"/>
  <c r="AR28" i="1" s="1"/>
  <c r="AP27" i="1"/>
  <c r="AR27" i="1" s="1"/>
  <c r="AP26" i="1"/>
  <c r="AR26" i="1" s="1"/>
  <c r="AP25" i="1"/>
  <c r="AR25" i="1" s="1"/>
  <c r="AP24" i="1"/>
  <c r="AR24" i="1" s="1"/>
  <c r="AP23" i="1"/>
  <c r="AR23" i="1" s="1"/>
  <c r="AP22" i="1"/>
  <c r="AP21" i="1"/>
  <c r="AR21" i="1" s="1"/>
  <c r="AP20" i="1"/>
  <c r="AP19" i="1"/>
  <c r="AR19" i="1" s="1"/>
  <c r="AP18" i="1"/>
  <c r="AR18" i="1" s="1"/>
  <c r="AP17" i="1"/>
  <c r="AR17" i="1" s="1"/>
  <c r="AP16" i="1"/>
  <c r="AR16"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H38" i="1"/>
  <c r="AF29" i="1"/>
  <c r="AH29" i="1" s="1"/>
  <c r="AF28" i="1"/>
  <c r="AH28" i="1" s="1"/>
  <c r="AF27" i="1"/>
  <c r="AH27" i="1" s="1"/>
  <c r="AF26" i="1"/>
  <c r="AH26" i="1" s="1"/>
  <c r="AF25" i="1"/>
  <c r="AH25" i="1" s="1"/>
  <c r="AF24" i="1"/>
  <c r="AH24" i="1" s="1"/>
  <c r="AF23" i="1"/>
  <c r="AF22" i="1"/>
  <c r="AH22" i="1" s="1"/>
  <c r="AF21" i="1"/>
  <c r="AH21" i="1" s="1"/>
  <c r="AF20" i="1"/>
  <c r="AH20" i="1" s="1"/>
  <c r="AF19" i="1"/>
  <c r="AH19" i="1" s="1"/>
  <c r="AF18" i="1"/>
  <c r="AH18" i="1" s="1"/>
  <c r="AF17" i="1"/>
  <c r="AH17" i="1" s="1"/>
  <c r="AF16" i="1"/>
  <c r="AH16" i="1" s="1"/>
  <c r="AF15" i="1"/>
  <c r="AC38" i="1"/>
  <c r="AA29" i="1"/>
  <c r="AC29" i="1" s="1"/>
  <c r="AA28" i="1"/>
  <c r="AC28" i="1" s="1"/>
  <c r="AA27" i="1"/>
  <c r="AC27" i="1" s="1"/>
  <c r="AA26" i="1"/>
  <c r="AC26" i="1" s="1"/>
  <c r="AA25" i="1"/>
  <c r="AC25" i="1" s="1"/>
  <c r="AA24" i="1"/>
  <c r="AC24" i="1" s="1"/>
  <c r="AA23" i="1"/>
  <c r="AA22" i="1"/>
  <c r="AC22" i="1" s="1"/>
  <c r="AA21" i="1"/>
  <c r="AC21" i="1" s="1"/>
  <c r="AA20" i="1"/>
  <c r="AC20" i="1" s="1"/>
  <c r="AA19" i="1"/>
  <c r="AC19" i="1" s="1"/>
  <c r="AA18" i="1"/>
  <c r="AC18" i="1" s="1"/>
  <c r="AA17" i="1"/>
  <c r="AC17" i="1" s="1"/>
  <c r="AA16" i="1"/>
  <c r="AC16" i="1" s="1"/>
  <c r="AA15" i="1"/>
  <c r="X38" i="1"/>
  <c r="V22" i="1"/>
  <c r="X30" i="1"/>
  <c r="AC30" i="1" l="1"/>
  <c r="AC39" i="1" s="1"/>
  <c r="AR30" i="1"/>
  <c r="AR39" i="1" s="1"/>
  <c r="AM30" i="1"/>
  <c r="AM39" i="1" s="1"/>
  <c r="X39" i="1"/>
  <c r="AH30" i="1"/>
  <c r="AH3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2" authorId="0" shapeId="0" xr:uid="{00000000-0006-0000-0000-000005000000}">
      <text>
        <r>
          <rPr>
            <b/>
            <sz val="9"/>
            <color indexed="81"/>
            <rFont val="Tahoma"/>
            <family val="2"/>
          </rPr>
          <t>Indique el nombre del proceso al cual está asociada la meta</t>
        </r>
      </text>
    </comment>
    <comment ref="A14" authorId="0" shapeId="0" xr:uid="{00000000-0006-0000-0000-000006000000}">
      <text>
        <r>
          <rPr>
            <b/>
            <sz val="9"/>
            <color indexed="81"/>
            <rFont val="Tahoma"/>
            <family val="2"/>
          </rPr>
          <t>Incluya el número del objetivo estratégico, de acuerdo con lo adoptado en el Plan Estratégico Institucional</t>
        </r>
      </text>
    </comment>
    <comment ref="B14"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4" authorId="0" shapeId="0" xr:uid="{00000000-0006-0000-0000-000008000000}">
      <text>
        <r>
          <rPr>
            <b/>
            <sz val="9"/>
            <color indexed="81"/>
            <rFont val="Tahoma"/>
            <family val="2"/>
          </rPr>
          <t>Escriba el número de la meta, en orden consecutivo</t>
        </r>
      </text>
    </comment>
    <comment ref="E14"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4" authorId="0" shapeId="0" xr:uid="{00000000-0006-0000-0000-00000A000000}">
      <text>
        <r>
          <rPr>
            <b/>
            <sz val="9"/>
            <color indexed="81"/>
            <rFont val="Tahoma"/>
            <family val="2"/>
          </rPr>
          <t xml:space="preserve">Seleccione la opción que corresponda
</t>
        </r>
      </text>
    </comment>
    <comment ref="G14" authorId="0" shapeId="0" xr:uid="{00000000-0006-0000-0000-00000B000000}">
      <text>
        <r>
          <rPr>
            <b/>
            <sz val="9"/>
            <color indexed="81"/>
            <rFont val="Tahoma"/>
            <family val="2"/>
          </rPr>
          <t>Indique un nombre corto que refleje lo que pretende medir. 
Ej. Porcentaje de giros acumulados</t>
        </r>
      </text>
    </comment>
    <comment ref="H14"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4"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4"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4"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4" authorId="0" shapeId="0" xr:uid="{00000000-0006-0000-0000-000010000000}">
      <text>
        <r>
          <rPr>
            <b/>
            <sz val="9"/>
            <color indexed="81"/>
            <rFont val="Tahoma"/>
            <family val="2"/>
          </rPr>
          <t xml:space="preserve">Indique la magnitud programada para el trimestre. </t>
        </r>
      </text>
    </comment>
    <comment ref="M14" authorId="0" shapeId="0" xr:uid="{00000000-0006-0000-0000-000011000000}">
      <text>
        <r>
          <rPr>
            <b/>
            <sz val="9"/>
            <color indexed="81"/>
            <rFont val="Tahoma"/>
            <family val="2"/>
          </rPr>
          <t xml:space="preserve">Indique la magnitud programada para el trimestre. </t>
        </r>
      </text>
    </comment>
    <comment ref="N14" authorId="0" shapeId="0" xr:uid="{00000000-0006-0000-0000-000012000000}">
      <text>
        <r>
          <rPr>
            <b/>
            <sz val="9"/>
            <color indexed="81"/>
            <rFont val="Tahoma"/>
            <family val="2"/>
          </rPr>
          <t xml:space="preserve">Indique la magnitud programada para el trimestre. </t>
        </r>
      </text>
    </comment>
    <comment ref="O14" authorId="0" shapeId="0" xr:uid="{00000000-0006-0000-0000-000013000000}">
      <text>
        <r>
          <rPr>
            <b/>
            <sz val="9"/>
            <color indexed="81"/>
            <rFont val="Tahoma"/>
            <family val="2"/>
          </rPr>
          <t xml:space="preserve">Indique la magnitud programada para el trimestre. </t>
        </r>
      </text>
    </comment>
    <comment ref="P14" authorId="0" shapeId="0" xr:uid="{00000000-0006-0000-0000-000014000000}">
      <text>
        <r>
          <rPr>
            <b/>
            <sz val="9"/>
            <color indexed="81"/>
            <rFont val="Tahoma"/>
            <family val="2"/>
          </rPr>
          <t>Indique la programación total de la vigencia. 
Debe ser coherente con la meta.</t>
        </r>
      </text>
    </comment>
    <comment ref="Q14" authorId="0" shapeId="0" xr:uid="{00000000-0006-0000-0000-000015000000}">
      <text>
        <r>
          <rPr>
            <b/>
            <sz val="9"/>
            <color indexed="81"/>
            <rFont val="Tahoma"/>
            <family val="2"/>
          </rPr>
          <t xml:space="preserve">Indique el tipo de indicador: 
- Eficancia 
- Eficiencia 
- Efectividad </t>
        </r>
      </text>
    </comment>
    <comment ref="R14" authorId="0" shapeId="0" xr:uid="{00000000-0006-0000-0000-000016000000}">
      <text>
        <r>
          <rPr>
            <b/>
            <sz val="9"/>
            <color indexed="81"/>
            <rFont val="Tahoma"/>
            <family val="2"/>
          </rPr>
          <t>Indique la evidencia a presentar del cumplimiento de la meta. Se debe redactar de forma concreta y coherente con la meta</t>
        </r>
      </text>
    </comment>
    <comment ref="S14"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4" authorId="0" shapeId="0" xr:uid="{00000000-0006-0000-0000-000018000000}">
      <text>
        <r>
          <rPr>
            <b/>
            <sz val="9"/>
            <color indexed="81"/>
            <rFont val="Tahoma"/>
            <family val="2"/>
          </rPr>
          <t>Indique el área y grupo de trabajo (si se tiene), responsable de cumplir o ejecutar la meta</t>
        </r>
      </text>
    </comment>
    <comment ref="U14" authorId="0" shapeId="0" xr:uid="{00000000-0006-0000-0000-000019000000}">
      <text>
        <r>
          <rPr>
            <b/>
            <sz val="9"/>
            <color indexed="81"/>
            <rFont val="Tahoma"/>
            <family val="2"/>
          </rPr>
          <t>Indique el nombre de la dependencia responsable de reportar trimestralmente la meta a la OAP</t>
        </r>
      </text>
    </comment>
    <comment ref="V14" authorId="0" shapeId="0" xr:uid="{00000000-0006-0000-0000-00001A000000}">
      <text>
        <r>
          <rPr>
            <b/>
            <sz val="9"/>
            <color indexed="81"/>
            <rFont val="Tahoma"/>
            <family val="2"/>
          </rPr>
          <t>Indique la magnitud programada</t>
        </r>
      </text>
    </comment>
    <comment ref="W14" authorId="0" shapeId="0" xr:uid="{00000000-0006-0000-0000-00001B000000}">
      <text>
        <r>
          <rPr>
            <b/>
            <sz val="9"/>
            <color indexed="81"/>
            <rFont val="Tahoma"/>
            <family val="2"/>
          </rPr>
          <t>Indique la magnitud ejecutada. Corresponde al resultado de medir el indicador de la meta</t>
        </r>
      </text>
    </comment>
    <comment ref="X14"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4"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4" authorId="0" shapeId="0" xr:uid="{00000000-0006-0000-0000-00001E000000}">
      <text>
        <r>
          <rPr>
            <b/>
            <sz val="9"/>
            <color indexed="81"/>
            <rFont val="Tahoma"/>
            <family val="2"/>
          </rPr>
          <t xml:space="preserve">Indicar el nombre concreto de la evidencia aportada. </t>
        </r>
      </text>
    </comment>
    <comment ref="AA14" authorId="0" shapeId="0" xr:uid="{00000000-0006-0000-0000-00001F000000}">
      <text>
        <r>
          <rPr>
            <b/>
            <sz val="9"/>
            <color indexed="81"/>
            <rFont val="Tahoma"/>
            <family val="2"/>
          </rPr>
          <t>Indique la magnitud programada</t>
        </r>
      </text>
    </comment>
    <comment ref="AB14" authorId="0" shapeId="0" xr:uid="{00000000-0006-0000-0000-000020000000}">
      <text>
        <r>
          <rPr>
            <b/>
            <sz val="9"/>
            <color indexed="81"/>
            <rFont val="Tahoma"/>
            <family val="2"/>
          </rPr>
          <t>Indique la magnitud ejecutada. Corresponde al resultado de medir el indicador de la meta</t>
        </r>
      </text>
    </comment>
    <comment ref="AC14"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4"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4" authorId="0" shapeId="0" xr:uid="{00000000-0006-0000-0000-000023000000}">
      <text>
        <r>
          <rPr>
            <b/>
            <sz val="9"/>
            <color indexed="81"/>
            <rFont val="Tahoma"/>
            <family val="2"/>
          </rPr>
          <t xml:space="preserve">Indicar el nombre concreto de la evidencia aportada. </t>
        </r>
      </text>
    </comment>
    <comment ref="AF14" authorId="0" shapeId="0" xr:uid="{00000000-0006-0000-0000-000024000000}">
      <text>
        <r>
          <rPr>
            <b/>
            <sz val="9"/>
            <color indexed="81"/>
            <rFont val="Tahoma"/>
            <family val="2"/>
          </rPr>
          <t>Indique la magnitud programada</t>
        </r>
      </text>
    </comment>
    <comment ref="AG14" authorId="0" shapeId="0" xr:uid="{00000000-0006-0000-0000-000025000000}">
      <text>
        <r>
          <rPr>
            <b/>
            <sz val="9"/>
            <color indexed="81"/>
            <rFont val="Tahoma"/>
            <family val="2"/>
          </rPr>
          <t>Indique la magnitud ejecutada. Corresponde al resultado de medir el indicador de la meta</t>
        </r>
      </text>
    </comment>
    <comment ref="AH14"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4"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4" authorId="0" shapeId="0" xr:uid="{00000000-0006-0000-0000-000028000000}">
      <text>
        <r>
          <rPr>
            <b/>
            <sz val="9"/>
            <color indexed="81"/>
            <rFont val="Tahoma"/>
            <family val="2"/>
          </rPr>
          <t xml:space="preserve">Indicar el nombre concreto de la evidencia aportada. </t>
        </r>
      </text>
    </comment>
    <comment ref="AK14" authorId="0" shapeId="0" xr:uid="{00000000-0006-0000-0000-000029000000}">
      <text>
        <r>
          <rPr>
            <b/>
            <sz val="9"/>
            <color indexed="81"/>
            <rFont val="Tahoma"/>
            <family val="2"/>
          </rPr>
          <t>Indique la magnitud programada</t>
        </r>
      </text>
    </comment>
    <comment ref="AL14" authorId="0" shapeId="0" xr:uid="{00000000-0006-0000-0000-00002A000000}">
      <text>
        <r>
          <rPr>
            <b/>
            <sz val="9"/>
            <color indexed="81"/>
            <rFont val="Tahoma"/>
            <family val="2"/>
          </rPr>
          <t>Indique la magnitud ejecutada. Corresponde al resultado de medir el indicador de la meta</t>
        </r>
      </text>
    </comment>
    <comment ref="AM14"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4"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4" authorId="0" shapeId="0" xr:uid="{00000000-0006-0000-0000-00002D000000}">
      <text>
        <r>
          <rPr>
            <b/>
            <sz val="9"/>
            <color indexed="81"/>
            <rFont val="Tahoma"/>
            <family val="2"/>
          </rPr>
          <t xml:space="preserve">Indicar el nombre concreto de la evidencia aportada. </t>
        </r>
      </text>
    </comment>
    <comment ref="AP14" authorId="0" shapeId="0" xr:uid="{00000000-0006-0000-0000-00002E000000}">
      <text>
        <r>
          <rPr>
            <b/>
            <sz val="9"/>
            <color indexed="81"/>
            <rFont val="Tahoma"/>
            <family val="2"/>
          </rPr>
          <t>Indique la magnitud total programada para la vigencia</t>
        </r>
      </text>
    </comment>
    <comment ref="AQ14" authorId="0" shapeId="0" xr:uid="{00000000-0006-0000-0000-00002F000000}">
      <text>
        <r>
          <rPr>
            <b/>
            <sz val="9"/>
            <color indexed="81"/>
            <rFont val="Tahoma"/>
            <family val="2"/>
          </rPr>
          <t xml:space="preserve">Indique la magnitud ejecutada acumulada para la vigencia </t>
        </r>
      </text>
    </comment>
    <comment ref="AR14"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4" authorId="0" shapeId="0" xr:uid="{00000000-0006-0000-0000-000031000000}">
      <text>
        <r>
          <rPr>
            <b/>
            <sz val="9"/>
            <color indexed="81"/>
            <rFont val="Tahoma"/>
            <family val="2"/>
          </rPr>
          <t>Es la descripción detallada de los avances y logros obtenidos con la ejecución de la meta acumulados para la vigencia</t>
        </r>
      </text>
    </comment>
    <comment ref="E30" authorId="0" shapeId="0" xr:uid="{00000000-0006-0000-0000-000032000000}">
      <text>
        <r>
          <rPr>
            <b/>
            <sz val="9"/>
            <color indexed="81"/>
            <rFont val="Tahoma"/>
            <family val="2"/>
          </rPr>
          <t>Promedio obtenido para el periodo x 80%</t>
        </r>
      </text>
    </comment>
    <comment ref="E38" authorId="0" shapeId="0" xr:uid="{00000000-0006-0000-0000-000033000000}">
      <text>
        <r>
          <rPr>
            <b/>
            <sz val="9"/>
            <color indexed="81"/>
            <rFont val="Tahoma"/>
            <family val="2"/>
          </rPr>
          <t>Promedio obtenido en las metas transversales para el periodo x 20%</t>
        </r>
      </text>
    </comment>
    <comment ref="E39"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<sst xmlns="http://schemas.openxmlformats.org/spreadsheetml/2006/main" count="618" uniqueCount="297">
  <si>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</si>
  <si>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</si>
  <si>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CONTROL DE CAMBIOS</t>
  </si>
  <si>
    <t>VERSIÓN</t>
  </si>
  <si>
    <t>FECHA</t>
  </si>
  <si>
    <t>DESCRIPCIÓN DE LA MODIFICACIÓN</t>
  </si>
  <si>
    <t>30 de enero de 2024</t>
  </si>
  <si>
    <r>
      <t xml:space="preserve">Publicación del plan de gestión aprobado. Caso HOLA: </t>
    </r>
    <r>
      <rPr>
        <b/>
        <sz val="11"/>
        <color theme="1"/>
        <rFont val="Calibri Light"/>
        <family val="2"/>
        <scheme val="major"/>
      </rPr>
      <t>14615</t>
    </r>
  </si>
  <si>
    <t>18 de marzo de 2024</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</si>
  <si>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</si>
  <si>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</si>
  <si>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</si>
  <si>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</si>
  <si>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</si>
  <si>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</si>
  <si>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</si>
  <si>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</si>
  <si>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</si>
  <si>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</si>
  <si>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</si>
  <si>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</si>
  <si>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</si>
  <si>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</si>
  <si>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</si>
  <si>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</si>
  <si>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</si>
  <si>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</si>
  <si>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</si>
  <si>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</si>
  <si>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</si>
  <si>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</si>
  <si>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</si>
  <si>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</si>
  <si>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</si>
  <si>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</si>
  <si>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</si>
  <si>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</si>
  <si>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</si>
  <si>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</si>
  <si>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</si>
  <si>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</si>
  <si>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</si>
  <si>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</si>
  <si>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</si>
  <si>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</si>
  <si>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</si>
  <si>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</si>
  <si>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t>Alcanzar en un 75% el avance de las metas del Plan de Desarrollo Local acumuladas al 30 de septiembre de 2024 (metas entregadas)</t>
  </si>
  <si>
    <t>Retadora (mejora)</t>
  </si>
  <si>
    <t>Avance cumplimiento metas Plan de Desarrollo Local (metas entregadas)</t>
  </si>
  <si>
    <t>% de avance de metas del Plan de Desarrollo Local acumulado al 30 de septiembre de 2024</t>
  </si>
  <si>
    <t>Resultados a 31 de diciembre de 2023</t>
  </si>
  <si>
    <t>Creciente</t>
  </si>
  <si>
    <t>Porcentaje</t>
  </si>
  <si>
    <t>Efectividad</t>
  </si>
  <si>
    <t>Reporte trimestral de avance del Plan de Desarrollo Local - PDL</t>
  </si>
  <si>
    <t>MUSI</t>
  </si>
  <si>
    <t>Alcaldía Local - Área de Gestión del Desarrollo, Adminsitrativa y Financiera</t>
  </si>
  <si>
    <t>Dirección para la Gestión del Desarrollo Local</t>
  </si>
  <si>
    <t>Gestión Corporativa Institucional</t>
  </si>
  <si>
    <t>2</t>
  </si>
  <si>
    <t>Girar mínimo el 65% del presupuesto comprometido constituido como obligaciones por pagar de la vigencia 2023</t>
  </si>
  <si>
    <t>Porcentaje de giros acumulados de obligaciones por pagar de la vigencia 2023</t>
  </si>
  <si>
    <t>(Giros acumulados/Presupuesto comprometido constituido como obligaciones por pagar de la vigencia 2023)*100</t>
  </si>
  <si>
    <t>Eficacia</t>
  </si>
  <si>
    <t>Reporte seguimiento mensual consolidado</t>
  </si>
  <si>
    <t>BOGDATA</t>
  </si>
  <si>
    <t>3</t>
  </si>
  <si>
    <t>Girar mínimo el 63% del presupuesto comprometido constituido como obligaciones por pagar de la vigencia 2022 y anteriores</t>
  </si>
  <si>
    <t>Porcentaje de giros acumulados de obligaciones por pagar de la vigencia 2022 y anteriores</t>
  </si>
  <si>
    <t>(Giros acumulados/Presupuesto comprometido constituido como obligaciones por pagar de la vigencia 2022 y anteriores)*100</t>
  </si>
  <si>
    <t>4</t>
  </si>
  <si>
    <t>Comprometer mínimo el 30% al 30 de junio y el 96% al 31 de diciembre del presupuesto de inversión directa de la vigencia 2024</t>
  </si>
  <si>
    <t>Porcentaje de compromiso del presupuesto de inversión directa de la vigencia 2024</t>
  </si>
  <si>
    <t>(Valor de RP de inversión directa de la vigencia  / Valor total del presupuesto de inversión directa de la Vigencia)*100</t>
  </si>
  <si>
    <t>5</t>
  </si>
  <si>
    <t>Girar mínimo el 52% del presupuesto total  disponible de inversión directa de la vigencia</t>
  </si>
  <si>
    <t>Porcentaje de giros acumulados de inversión directa de la vigencia</t>
  </si>
  <si>
    <t>(Giros acumulados de inversión directa/Presupuesto disponible de inversión directa de la vigencia)*100</t>
  </si>
  <si>
    <t>6</t>
  </si>
  <si>
    <t>Registrar en el sistema SIPSE Local, el 100% de los contratos publicados en la plataforma SECOP II de la vigencia. (Con excepción de comodatos, procesos de contratos de corredor de seguros, convenios interadministrativos, procesos de contratación por Tienda Virtual)</t>
  </si>
  <si>
    <t>Gestión</t>
  </si>
  <si>
    <t>Porcentaje de contratos registrados en SIPSE Local</t>
  </si>
  <si>
    <t>(Número de contratos registrados en SIPSE Local /Número de contratos publicados en la plataforma SECOP II)*100%
Nota: No se tendrán en cuenta los procesos registrados en SIPSE susceptibles a cambio de base de datos y que no se puedan registrar y una vez se cuente con la debida justificación tramitada por el FDL</t>
  </si>
  <si>
    <t>Constante</t>
  </si>
  <si>
    <t>Reporte de seguimiento  consolidado</t>
  </si>
  <si>
    <t>SIPSE LOCAL y SECOP</t>
  </si>
  <si>
    <t>Reporte SIPSE</t>
  </si>
  <si>
    <t>7</t>
  </si>
  <si>
    <t>Lograr que el 100%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</si>
  <si>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</si>
  <si>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</si>
  <si>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SIPSE LOCAL</t>
  </si>
  <si>
    <t>8</t>
  </si>
  <si>
    <t>Registrar y actualizar al 90% la información en el Módulo de proyectos de SIPSE LOCAL de proyectos de inversión de la vigencia 2024</t>
  </si>
  <si>
    <t>Porcentaje de proyectos de inversión con información de resultados actualizada en SIPSE Local</t>
  </si>
  <si>
    <t>(Número de Proyectos de inversión con información de seguimiento actualizada en SIPSE Local / Número de Proyectos de inversión registrados en SIPSE LOCAL (SEGPLAN))*90%</t>
  </si>
  <si>
    <t>Reporte de seguimiento
consolidado</t>
  </si>
  <si>
    <t>Reporte de SIPSE Local</t>
  </si>
  <si>
    <t>9</t>
  </si>
  <si>
    <t>Registrar  al 100% la información en el Módulo de proyectos de SIPSE LOCAL de proyectos de inversión del nuevo plan de desarrollo local de la vigencia 2025 - 2028</t>
  </si>
  <si>
    <t>(Numero Proyectos de inversión registrados en SIPSE Local / Numero de Proyectos de inversión aprobados en SEGPLAN)*100%</t>
  </si>
  <si>
    <t>No programada</t>
  </si>
  <si>
    <t>Inspección, Vigilancia y Control</t>
  </si>
  <si>
    <t>10</t>
  </si>
  <si>
    <t>Realizar 3.200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</si>
  <si>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</si>
  <si>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</si>
  <si>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Suma</t>
  </si>
  <si>
    <t>Expedientes de actuaciones de policía</t>
  </si>
  <si>
    <t>Reporte de seguimiento de impulsos procesales</t>
  </si>
  <si>
    <t>Aplicativo ARCO</t>
  </si>
  <si>
    <t>Alcaldía Local - Área de Gestión Policiva</t>
  </si>
  <si>
    <t>Dirección para la Gestión Policiva</t>
  </si>
  <si>
    <t>APLICATIVO ARCO</t>
  </si>
  <si>
    <t>11</t>
  </si>
  <si>
    <t>Proferir 1.020 fallos de fondo en primera instancia sobre las actuaciones de policía que se encuentran a cargo de las inspecciones de policía</t>
  </si>
  <si>
    <t>Fallos de fondo en primera instancia proferidos</t>
  </si>
  <si>
    <t>Número de Fallos de fondo en primera instancia proferidos</t>
  </si>
  <si>
    <t>Fallos de fondo</t>
  </si>
  <si>
    <t>Reporte de seguimiento de fallos de fondo de actuaciones de policía</t>
  </si>
  <si>
    <t>12</t>
  </si>
  <si>
    <t>Terminar (archivar) 14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</si>
  <si>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</si>
  <si>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</si>
  <si>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</si>
  <si>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</si>
  <si>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</si>
  <si>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APLICATIVO SI ACTUA</t>
  </si>
  <si>
    <t>13</t>
  </si>
  <si>
    <t>Realizar 66 operativos de inspección, vigilancia y control en materia de integridad del espacio público</t>
  </si>
  <si>
    <t>Acciones de control u operativos en materia de  integridad del espacio publico</t>
  </si>
  <si>
    <t>Número de acciones de control u operativos en materia de  integridad del espacio publico</t>
  </si>
  <si>
    <t>Acciones de control u operativos</t>
  </si>
  <si>
    <t>Formatos de evidencia de reunión diligenciados de los operativos realizados en materia de integridad del espacio público</t>
  </si>
  <si>
    <t>Registros de operativos Alcaldía Local</t>
  </si>
  <si>
    <t>APLICATIVO IVC PARA LA GESTION POLICIVA</t>
  </si>
  <si>
    <t>14</t>
  </si>
  <si>
    <t>Realizar 113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</si>
  <si>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</si>
  <si>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</si>
  <si>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</si>
  <si>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15</t>
  </si>
  <si>
    <t>Realizar 20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</si>
  <si>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</si>
  <si>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</si>
  <si>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</si>
  <si>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</si>
  <si>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</si>
  <si>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</si>
  <si>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</si>
  <si>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</si>
  <si>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</si>
  <si>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</si>
  <si>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</si>
  <si>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2023</t>
  </si>
  <si>
    <t xml:space="preserve">Constante </t>
  </si>
  <si>
    <t>Porcentaje de buenas prácticas ambientales implementadas</t>
  </si>
  <si>
    <t xml:space="preserve">Eficacia </t>
  </si>
  <si>
    <t>Reporte de resultados de medición de los criterios ambientales</t>
  </si>
  <si>
    <t>Herramienta Oficina Asesora de Planeación</t>
  </si>
  <si>
    <t>Alcaldía local</t>
  </si>
  <si>
    <t>Oficina Asesora de Planeación Institucional - Equipo de gestión ambiental</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</si>
  <si>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</si>
  <si>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</si>
  <si>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</si>
  <si>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</si>
  <si>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2023</t>
  </si>
  <si>
    <t>Porcentaje de planes de mejora sin vencimientos</t>
  </si>
  <si>
    <t>Reporte de acciones de mejora sin vencimiento</t>
  </si>
  <si>
    <t>MIMEC - SIG</t>
  </si>
  <si>
    <t>Oficina Asesora de Planeación Institucional - Equipo de planeación institucional y sectorial</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</si>
  <si>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</si>
  <si>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</si>
  <si>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</si>
  <si>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</si>
  <si>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</si>
  <si>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Porcentaje de requisitos cumplidos</t>
  </si>
  <si>
    <t>Reporte de actualización de la información en la página web de la alcaldía local</t>
  </si>
  <si>
    <t>Página Web Alcaldía Local</t>
  </si>
  <si>
    <t>Oficina Asesora de Comunicaciones</t>
  </si>
  <si>
    <t>MT4</t>
  </si>
  <si>
    <t>Participar del 100% de las capacitaciones que se realicen por parte de la Oficina Asesora de Planeación relacionadas con el Modelo Integrado de Planeación y Gestión</t>
  </si>
  <si>
    <t>Porcentaje de partipación en capacitaciones</t>
  </si>
  <si>
    <t>(Número de capacitaciones en las que se participó la alcaldía local / Número de capacitaciones convocadas) *100</t>
  </si>
  <si>
    <t>Registro de asistencia y presentación realizada</t>
  </si>
  <si>
    <t>MT5</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</si>
  <si>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</si>
  <si>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</si>
  <si>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</si>
  <si>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</si>
  <si>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Líder del proceso</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</si>
  <si>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</si>
  <si>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</si>
  <si>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</si>
  <si>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2023 tipificadas y registradas como Derechos de Petición en el aplicativo Bogotá te Escucha y gestor documental ORFEO.</t>
  </si>
  <si>
    <t>Porcentaje de requerimientos ciudadanos con respuesta definitiva</t>
  </si>
  <si>
    <t>(No. de respuestas efectuadas / No. requerimientos instaurados antes del 31 de diciembre 2023 pendientes de gestionar) X 100</t>
  </si>
  <si>
    <t>Peticiones pendientes por gestionar al 31 de diciembre de  2023</t>
  </si>
  <si>
    <t>Porcentaje de requerimientos ciudadanos gestionados con respuesta definitiva</t>
  </si>
  <si>
    <t>Reporte de peticiones ciudadanas gestionadas  (con respuesta definitiva o traslado por competencia)</t>
  </si>
  <si>
    <t xml:space="preserve">Reporte Sistema Distrital de Gestión de Peticiones Ciudadanas - Bogotá te  Escucha </t>
  </si>
  <si>
    <t>Alcaldía Local</t>
  </si>
  <si>
    <t>Subsecretaria de Gestión Institucional - Proceso Servicio de Atención a la Ciudadanía</t>
  </si>
  <si>
    <t>MT7</t>
  </si>
  <si>
    <t xml:space="preserve">
Gestionar oportunamente el 100% de los requerimientos  que se tipifiquen como derecho de petición ciudadano en los aplicativos Bogotá Te Escucha y  ORFEO, que  sean asignados a la Alcaldía Local durante la vigencia 2024.
</t>
  </si>
  <si>
    <t>Porcentaje de requerimientos ciudadanos  gestionados dentro del término de ley.</t>
  </si>
  <si>
    <t>(No. de peticiones gestionadas en los términos de ley / No. Requerimientos recibidos en la vigencia 2024 que deben tener respuesta) X 100</t>
  </si>
  <si>
    <t>Porcentaje de requerimientos ciudadanos gestionados</t>
  </si>
  <si>
    <t>Eficiencia</t>
  </si>
  <si>
    <t>Reporte de peticiones ciudadanas gestionadas (con respuesta definitiva o traslado por competencia)</t>
  </si>
  <si>
    <t>Total metas transversales (20%)</t>
  </si>
  <si>
    <t xml:space="preserve">Total plan de gestión </t>
  </si>
  <si>
    <t>No programada para el trimestre.</t>
  </si>
  <si>
    <t>Se giraron recursos por valor de $2232631255 del presupuesto comprometido constituido como obligaciones por pagar de la vigencia 2023</t>
  </si>
  <si>
    <t>Se giraron recursos por valor de $302041209 del presupuesto comprometido constituido como obligaciones por pagar de la vigencia 2022 y anteriores</t>
  </si>
  <si>
    <t>Se comprometieron recursos por valor de $3165493222 del presupuesto de inversión directa de la vigencia 2024</t>
  </si>
  <si>
    <t>Se giraron recursos por valor de $365136720 del presupuesto total  disponible de inversión directa de la vigencia</t>
  </si>
  <si>
    <t>Archivo de Excel denominado Ejecución de Gastos Acumulado Marzo 2024
Reporte DGDL</t>
  </si>
  <si>
    <t xml:space="preserve">Se cuenta con 38 contratos en estado ejecución en SIPSE Local, de los 117 registrados. </t>
  </si>
  <si>
    <t>La alcaldía local tiene 10 de 14 acciones de mejora vencidas</t>
  </si>
  <si>
    <t>Reporte MIMEC</t>
  </si>
  <si>
    <t>La alcaldía local asistió a la capacitación realizada por la Oficina Asesora de Planeación sobre el sistema de gestión y el modelo integrado de Planeación y Gestión MIPG, realizada el día 13 de marzo de 2024, en el auditorio de la Localidad de Barrios Unidos</t>
  </si>
  <si>
    <t>Listado de asistencia y presentación</t>
  </si>
  <si>
    <t>Memorando SGI 20244600114073</t>
  </si>
  <si>
    <t>La alcaldía local logró la atención del 100% de requerimientos ciudadanos asignados a 31 de diciembre de 2023, registrados y tipificados como Derechos de Petición en el aplicativo Bogotá te Escucha y gestor documental ORFEO.</t>
  </si>
  <si>
    <t>La alcaldía local cumplió oportunamente con la atención de 51 requerimientos registrados y tipificados como Derechos de Petición en el aplicativo Bogotá te Escucha y gestor documental ORFEO durante la vigencia 2024.</t>
  </si>
  <si>
    <t>10 de mayo de 2024</t>
  </si>
  <si>
    <r>
      <t>Se realiza modificacion en la programacion de las metas 14 y 15 de acuerdo con solicitud 20246730002173, y teniendo en cuenta la respuesta dada desde la Dirección de Gestión Policiva con radicado No 20242200068363, en la que aprueba la modificacion de las mismas. Segun Caso Hola No</t>
    </r>
    <r>
      <rPr>
        <b/>
        <sz val="11"/>
        <color theme="1"/>
        <rFont val="Calibri Light"/>
        <family val="2"/>
        <scheme val="major"/>
      </rPr>
      <t xml:space="preserve"> 26848</t>
    </r>
  </si>
  <si>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LA CANDELARIA</t>
    </r>
  </si>
  <si>
    <t>Se realizaron 1103 impulsos procesales durante el primer trimestre 2024, toda vez que se tienen gran cantidad de expedientes aperturados.</t>
  </si>
  <si>
    <t>Se realizaron 431 falllos  de fondo en primera instancia durante el primer trimestre 2024 toda vez que se tienen gran cantidad de expedientes aperturados.</t>
  </si>
  <si>
    <t>Se archivaron 6 actuaciones administrativas duarnte el primer trimestre  2024 adelantadas en el marco de la Ley 232 de 1995 y 810 de 2003</t>
  </si>
  <si>
    <t>Se realizaron 15 operativos de recuperación de espacio público durante el primer trimestre 2024</t>
  </si>
  <si>
    <t>Se realizaron 33 operativos de  actividad económica durante el primer trimestre 2024</t>
  </si>
  <si>
    <t>Se realizaron 20 operativos ambientales y de minería durante el primer trimestre 2024, por petición de la Secretaría Distrital de Gobierno.</t>
  </si>
  <si>
    <t xml:space="preserve">Meta no reportada por la Dirección para la Gestión del Desarrollo Local. </t>
  </si>
  <si>
    <t>Para el primer trimestre de la vigencia 2024, el Plan de Gestión de la Alcaldía Local alcanzó un nivel de desempeño del 81,09% y del 26,59% acumulado para la vigencia.</t>
  </si>
  <si>
    <t>30 de julio de 2024</t>
  </si>
  <si>
    <t xml:space="preserve">Meta no programada </t>
  </si>
  <si>
    <t>Meta no programada</t>
  </si>
  <si>
    <t>Porcentaje de cumplimiento de la meta corresponde al 137%</t>
  </si>
  <si>
    <t>Archivo de Excel que muestra la ejecución presupuestal denominado "Ejecución de gastos Junio 2024"</t>
  </si>
  <si>
    <t>Porcentaje de cumplimiento de la meta corresponde al 83%</t>
  </si>
  <si>
    <t>Porcentaje de cumplimiento de la meta corresponde al 86%</t>
  </si>
  <si>
    <t>Porcentaje de cumplimiento de la meta corresponde al 52%</t>
  </si>
  <si>
    <t>Meta no reportada por la Dirección para la Gestión del Desarrollo Local</t>
  </si>
  <si>
    <t>Meta  reportada por la Dirección para la Gestión del Desarrollo mediante radicado No 20242200214433</t>
  </si>
  <si>
    <t xml:space="preserve">Reporte GDP </t>
  </si>
  <si>
    <t>Se realizaron 37 operativos de  actividad económica durante el primer trimestre 2024</t>
  </si>
  <si>
    <t>ACTAS DE OPERATIVO ACTIVIDAD ECONOMICA</t>
  </si>
  <si>
    <t>Se realizaron 42 operativos ambientales y de minería durante el primer trimestre 2024, por petición de la Secretaría Distrital de Gobierno.</t>
  </si>
  <si>
    <t>ACTAS DE OPERATIVO AMBIENTALES</t>
  </si>
  <si>
    <t xml:space="preserve">La calificación se otorga teniendo en cuenta los siguientes parámetros:  
*Inspección ambiental ( ponderación 60%): obtuvo en inspección ambiental del 26 de junio de 2024, una calificación del 82%
*Indicadores agua, energía ( ponderación 20%):reportes de energía hasta el mes de mayo de 2024 y de agua hasta el mes de abril de 2024 
* Reporte consumo de papel ( ponderación 10%):   reporte hasta el mes de mayo del 2024   
*Reporte ciclistas ( ponderación 10%):   sin reporte en el 2024  </t>
  </si>
  <si>
    <t xml:space="preserve">Reporte meta ambiental </t>
  </si>
  <si>
    <t xml:space="preserve">La alcaldía local cuenta con 10 acciones de mejora vencidas de las 14 acciones de mejora abiertas, lo que representa una ejecución de la meta del 28,57%. </t>
  </si>
  <si>
    <t xml:space="preserve">Reporte MIMEC OAP </t>
  </si>
  <si>
    <t xml:space="preserve">la alcaldía local cumplio con la meta realizando la actividad el dia 27 de junio  </t>
  </si>
  <si>
    <t xml:space="preserve">Listado de asistencia y presentacion grabada </t>
  </si>
  <si>
    <t xml:space="preserve">la alcaldia dio respusta a 58 requerimientos ciudadanos de los 73  instaurados en la vigencia 2024 </t>
  </si>
  <si>
    <t>Según radicado No. 20244600214423 de requerimientos ciudadanos de la Oficina de atencion a la ciudadanis</t>
  </si>
  <si>
    <t>No total de requisitos de la Resolución 1519 de 2020 de MINTIC de publicación de la información</t>
  </si>
  <si>
    <t>Meta reportada por la OAC</t>
  </si>
  <si>
    <t>Para elsegundo trimestre de la vigencia 2024, el Plan de Gestión de la Alcaldía Local alcanzó un nivel de desempeño del 57,77% y del 46,09% acumulado para la vigencia.</t>
  </si>
  <si>
    <t>30 de octubre de 2024</t>
  </si>
  <si>
    <t xml:space="preserve">Meta no programda </t>
  </si>
  <si>
    <t>Hasta el tercer trimestre de 2023, el indicador "Girar mínimo el 65% del presupuesto comprometido como obligaciones por pagar" ha alcanzado una ejecución del 53.51%, superando la meta programada del 45%. Este avance refleja una gestión efectiva de los recursos y una adecuada coordinación entre las áreas responsables, lo que ha permitido un rendimiento superior al esperado.
Con este ritmo, la meta anual del 65% es alcanzable y podría incluso superarse. Sin embargo, es fundamental mantener un monitoreo constante en el último trimestre para garantizar el cumplimiento total y prevenir cualquier obstáculo que pueda retrasar la ejecución restante. La buena gestión administrativa hasta ahora augura un cierre positivo del ejercicio.</t>
  </si>
  <si>
    <t xml:space="preserve">Hasta el tercer trimestre de 2024, la meta acumulada era girar el 43% del presupuesto comprometido constituido como obligaciones por pagar de la vigencia 2022 y anteriores. Sin embargo, el porcentaje acumulado de ejecución presupuestal reportado es de 22,70%, lo que indica un desfase significativo de 20,3 puntos porcentuales respecto a lo programado para este momento del año. Este retraso sugiere que no se han logrado los niveles de ejecución necesarios para cumplir con la proyección trimestral y alcanzar la meta anual del 63%.
</t>
  </si>
  <si>
    <t>Durante el tercer trimestre de 2024, la meta establecida era comprometer al menos el 60% del presupuesto de inversión directa de la vigencia 2024. Sin embargo, la ejecución presupuestal reportada muestra que solo se ha alcanzado el 44% de dicho compromiso. Esto representa una brecha de 16 puntos porcentuales entre lo programado y lo ejecutado, lo que indica que la ejecución se encuentra por debajo de lo previsto. El resultado acumulado de la medición hasta este momento es del 73%, lo que sugiere un avance global aceptable pero que requiere atención para alcanzar la meta final del 96% para el 31 de diciembre.</t>
  </si>
  <si>
    <t>En el tercer trimestre de 2024, la meta establecida era girar un mínimo del 35% del presupuesto total disponible para inversión directa. Sin embargo, la ejecución reportada muestra que se ha logrado girar solo el 23% del total disponible, lo que representa una brecha significativa de 12 puntos porcentuales respecto a lo programado. Esto indica que el avance en la ejecución presupuestal está por debajo de lo esperado. El resultado acumulado de la medición hasta este trimestre es del 65.71%, lo que refleja un progreso global positivo, aunque insuficiente para cumplir con la meta del 52% para el final del año.</t>
  </si>
  <si>
    <t>Para los datos extraidos de SECOP, no se tuvieron en cuenta los contratos que se encuentran en estado suspendido y terminado. 
Por otra parte, dado que el terminar todo contrato en SIPSE se cambia automaticamente el estado a "Terminado no requiere liquidación" o "Terminado", según el tipo de contrato, pero en SECOP se mantienen en estado ejecución.
Por lo anterior, para este corte se tuvieron en cuenta esos contratos que aún se encuentran en ejecución en SECOP y que se encuentran en SIPSE en estado "Terminado no requiere liquidación" o "Terminado" para no afectar el indicador. Sin embargo, se hace el llamado para que tan pronto se cuente con todos los documentos de ejecución y pago en SECOP se cambie el estado del contrato alli para asegurar que los análisis de información que se extraen de dicha plataforma sean consecuentes con la realidad.</t>
  </si>
  <si>
    <t>Este indicador se midió verificando por cada proyecto vigente que: 
1. El proyecto esta conciliado (34%)
2. Las metas registradas en POAI estaban registradas y actualizadas en SIPSE (33%)
3. Cada meta POAI del proyecto, tiene asociada y activa al menos una actividad.</t>
  </si>
  <si>
    <t>Este indicador solo se medira al final del cuarto trimestre, en atención a que responde al cargue de proyectos de inversión de 2025 en la herramienta SIPSE.</t>
  </si>
  <si>
    <t>Durante el III trimestre de 2024 muestra que la meta programada para este periodo era de 800 impulsos procesales. Sin embargo, solo se lograron ejecutar 560, lo que representa un cumplimiento del 70% de lo planeado, con un déficit del 30%. Esta diferencia podría deberse a factores externos que afectaron la capacidad de ejecución, como la carga laboral, disponibilidad de personal, o retrasos administrativos.</t>
  </si>
  <si>
    <t>En el seguimiento a las metas locales de los Planes de Gestión correspondiente al tercer trimestre de 2024, la Directora para la Gestión Policiva informó a la Oficina Asesora de Planeación, a través del radicado 20242200312113 del 7 de octubre de 2024, sobre el estado de avance de las actividades programadas. Este informe incluyó un análisis detallado del cumplimiento de los objetivos y metas, resaltando tanto los logros alcanzados como los desafíos pendientes en relación con las actuaciones de policía impulsadas en las inspecciones locales.</t>
  </si>
  <si>
    <t>Aunque se programó la emisión de 255 fallos para este trimestre, se lograron ejecutar 103 fallos, lo que representa un cumplimiento del 40,39% respecto a lo planeado para el periodo.
El acumulado anual refleja una ejecución moderada, con un total de 103 fallos emitidos hasta la fecha, lo que indica un rezago frente a la meta total proyectada de 1.020 fallos para el cierre del año. Este avance parcial evidencia la necesidad de redoblar los esfuerzos para cumplir con los objetivos propuestos y fortalecer la gobernabilidad democrática local.</t>
  </si>
  <si>
    <t>Para este trimestre, se programó el archivo de 6 actuaciones, pero solo se lograron archivar 3, lo que representa un cumplimiento del 50% de lo planeado para este periodo.
Hasta la fecha, se han archivado un total de 6 actuaciones administrativas, lo que deja un saldo pendiente importante para cumplir con la meta total de 14 archivos programados para el final del año. Este avance parcial refleja la necesidad de acelerar el proceso de archivo de actuaciones durante el último trimestre para evitar un incumplimiento de los objetivos establecidos en los Planes de Gestión.</t>
  </si>
  <si>
    <t xml:space="preserve">
La meta para este trimestre contemplaba la programación de 18 actuaciones administrativas en primera instancia, acumuladas durante el período. Sin embargo, solo se completaron 3 actuaciones administrativas en esta fase. Esto resalta la necesidad de revisar y ajustar los procesos para mejorar la eficacia en el cumplimiento de las metas establecidas.</t>
  </si>
  <si>
    <t>Se programaron 30 operativos para el tercer trimestre, de los cuales se ejecutaron 27, alcanzando un 90% de cumplimiento. Aunque el avance es positivo, se observó un pequeño desfase respecto a lo planeado, lo que sugiere la necesidad de ajustar los recursos o el cronograma operativo para asegurar el cumplimiento total en los próximos trimestres.</t>
  </si>
  <si>
    <t>Solo se realizaron 3, lo que equivale a un 60% de cumplimiento. Este resultado evidencia un desfase considerable que podría deberse a dificultades operativas o de recursos, por lo que será fundamental implementar medidas correctivas para mejorar la ejecución en el próximo periodo.</t>
  </si>
  <si>
    <t xml:space="preserve">La alcaldía local cuenta con 10 acciones de mejora vencidas de las 14 acciones de mejora abiertas, lo que representa una ejecución de la meta del 27,57%. </t>
  </si>
  <si>
    <t>Reporte de actualización de la información en la página web de la alcaldía local de la OAC</t>
  </si>
  <si>
    <t>Radicado No. 20241400319663</t>
  </si>
  <si>
    <t>Capacitacion del dia 16 de septiembre de 2024</t>
  </si>
  <si>
    <t xml:space="preserve">Listado de asistencia </t>
  </si>
  <si>
    <t>Radicado No. 20244600316223</t>
  </si>
  <si>
    <t>Reporte metas de la DGDL  Ejecuciòn preesupustal
 30-9-2024</t>
  </si>
  <si>
    <t>Reporte metas de la DGDEjecuciòn preesupustal
 30-9-2024</t>
  </si>
  <si>
    <t>Reporte metas de la DGD Ejecuciòn preesupustal
 30-9-2024</t>
  </si>
  <si>
    <t>Reporte metas de la DGD   Ejecuciòn preesupustal
 30-9-2024</t>
  </si>
  <si>
    <t>Reporte metas de la DGD</t>
  </si>
  <si>
    <t>Relacion de contratos de SIPSE  Reporte metas de la DGD</t>
  </si>
  <si>
    <t>Reporte de peticiones ciudadanas gestionadas (con respuesta 62 definitiva o traslado por competencia de los 66 )</t>
  </si>
  <si>
    <t>Para el tercer trimestre de la vigencia 2024, el Plan de Gestión de la Alcaldía Local alcanzó un nivel de desempeño del 74,36% y del 59,20% acumulado para la vigencia</t>
  </si>
  <si>
    <t xml:space="preserve">En el seguimiento a las metas locales de los Planes de Gestión correspondiente al tercer trimestre de 2024, la Directora para la Gestión Policiva informó a la Oficina Asesora de Planeación, a través del radicado 20242200312113 del 7 de octubre de 2024, sobre el estado de avance de las actividades programadas. </t>
  </si>
  <si>
    <t xml:space="preserve">Cuadro con la losoperativos realizados.Actas </t>
  </si>
  <si>
    <t xml:space="preserve">Cuadro con la losoperativos realizados. Actas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</si>
</sst>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19"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70C0"/>
      <name val="Calibri Light"/>
      <family val="2"/>
    </font>
    <font>
      <sz val="11"/>
      <color rgb="FF000000"/>
      <name val="Calibri Light"/>
      <family val="2"/>
    </font>
    <font>
      <b/>
      <u/>
      <sz val="11"/>
      <color theme="1"/>
      <name val="Calibri Light"/>
      <family val="2"/>
      <scheme val="major"/>
    </font>
    <font>
      <sz val="11"/>
      <color theme="8" tint="-0.249977111117893"/>
      <name val="Calibri"/>
      <family val="2"/>
      <scheme val="minor"/>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53">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0" borderId="1" xfId="2" applyNumberFormat="1" applyFont="1" applyBorder="1" applyAlignment="1">
      <alignment horizontal="justify" vertical="center" wrapText="1"/>
    </xf>
    <xf numFmtId="0" fontId="15" fillId="0" borderId="11" xfId="0" applyFont="1" applyBorder="1" applyAlignment="1">
      <alignment horizontal="center" vertical="center" wrapText="1"/>
    </xf>
    <xf numFmtId="0" fontId="15" fillId="0" borderId="11" xfId="0" applyFont="1" applyBorder="1" applyAlignment="1">
      <alignment horizontal="left" vertical="center" wrapText="1"/>
    </xf>
    <xf numFmtId="9" fontId="15" fillId="0" borderId="11" xfId="0" applyNumberFormat="1" applyFont="1" applyBorder="1" applyAlignment="1">
      <alignment horizontal="left" vertical="center" wrapText="1"/>
    </xf>
    <xf numFmtId="0" fontId="15" fillId="0" borderId="12" xfId="0" applyFont="1" applyBorder="1" applyAlignment="1">
      <alignment horizontal="center" vertical="center" wrapText="1"/>
    </xf>
    <xf numFmtId="9" fontId="15" fillId="0" borderId="12" xfId="1" applyFont="1" applyBorder="1" applyAlignment="1">
      <alignment horizontal="center" vertical="center" wrapText="1"/>
    </xf>
    <xf numFmtId="9" fontId="15" fillId="0" borderId="1" xfId="1" applyFont="1" applyBorder="1" applyAlignment="1">
      <alignment horizontal="center" vertical="center" wrapText="1"/>
    </xf>
    <xf numFmtId="0" fontId="15" fillId="0" borderId="1" xfId="0" applyFont="1" applyBorder="1" applyAlignment="1">
      <alignment horizontal="left" vertical="center" wrapText="1"/>
    </xf>
    <xf numFmtId="0" fontId="15" fillId="0" borderId="8" xfId="0" applyFont="1" applyBorder="1" applyAlignment="1">
      <alignment horizontal="left"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64" fontId="5" fillId="0" borderId="1" xfId="1" applyNumberFormat="1" applyFont="1" applyBorder="1" applyAlignment="1">
      <alignment horizontal="justify" vertical="center" wrapText="1"/>
    </xf>
    <xf numFmtId="10" fontId="5" fillId="0" borderId="1" xfId="1" applyNumberFormat="1" applyFont="1" applyBorder="1" applyAlignment="1">
      <alignment horizontal="center" vertical="center" wrapText="1"/>
    </xf>
    <xf numFmtId="164"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0" fontId="15" fillId="0" borderId="1" xfId="0" applyFont="1" applyBorder="1" applyAlignment="1">
      <alignment horizontal="center" vertical="center" wrapText="1"/>
    </xf>
    <xf numFmtId="9" fontId="15" fillId="0" borderId="12" xfId="1" applyFont="1" applyFill="1" applyBorder="1" applyAlignment="1">
      <alignment horizontal="center" vertical="center" wrapText="1"/>
    </xf>
    <xf numFmtId="9" fontId="15" fillId="0" borderId="1" xfId="1" applyFont="1" applyFill="1" applyBorder="1" applyAlignment="1">
      <alignment horizontal="center" vertical="center" wrapText="1"/>
    </xf>
    <xf numFmtId="9" fontId="5" fillId="0" borderId="1" xfId="0" applyNumberFormat="1" applyFont="1" applyBorder="1" applyAlignment="1">
      <alignment horizontal="justify" vertical="center" wrapText="1"/>
    </xf>
    <xf numFmtId="1" fontId="5" fillId="9" borderId="1" xfId="1" applyNumberFormat="1" applyFont="1" applyFill="1" applyBorder="1" applyAlignment="1">
      <alignment horizontal="center" vertical="center" wrapText="1"/>
    </xf>
    <xf numFmtId="0" fontId="5" fillId="0" borderId="1" xfId="0" applyFont="1" applyBorder="1" applyAlignment="1">
      <alignment horizontal="left" vertical="center" wrapText="1"/>
    </xf>
    <xf numFmtId="1" fontId="5" fillId="0" borderId="1" xfId="0" applyNumberFormat="1" applyFont="1" applyBorder="1" applyAlignment="1">
      <alignment horizontal="left" vertical="center" wrapText="1"/>
    </xf>
    <xf numFmtId="1" fontId="5" fillId="0" borderId="1" xfId="1" applyNumberFormat="1" applyFont="1" applyBorder="1" applyAlignment="1">
      <alignment horizontal="justify" vertical="center" wrapText="1"/>
    </xf>
    <xf numFmtId="10" fontId="5" fillId="0" borderId="1" xfId="1" applyNumberFormat="1" applyFont="1" applyBorder="1" applyAlignment="1">
      <alignment horizontal="justify" vertical="center" wrapText="1"/>
    </xf>
    <xf numFmtId="0" fontId="15" fillId="9" borderId="1" xfId="0" applyFont="1" applyFill="1" applyBorder="1" applyAlignment="1">
      <alignment vertical="center" wrapText="1"/>
    </xf>
    <xf numFmtId="9" fontId="5" fillId="0" borderId="1" xfId="1" applyFont="1" applyBorder="1" applyAlignment="1">
      <alignment horizontal="center" vertical="center"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9" fontId="7" fillId="3" borderId="1" xfId="1" applyFont="1" applyFill="1" applyBorder="1" applyAlignment="1">
      <alignment horizontal="center" wrapText="1"/>
    </xf>
    <xf numFmtId="1" fontId="5"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164" fontId="5" fillId="0" borderId="1" xfId="1"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9" fontId="10" fillId="3" borderId="1" xfId="0" applyNumberFormat="1" applyFont="1" applyFill="1" applyBorder="1" applyAlignment="1">
      <alignment horizontal="center" wrapText="1"/>
    </xf>
    <xf numFmtId="9" fontId="8" fillId="2" borderId="1" xfId="1" applyFont="1" applyFill="1" applyBorder="1" applyAlignment="1">
      <alignment horizontal="center" wrapText="1"/>
    </xf>
    <xf numFmtId="0" fontId="1" fillId="0" borderId="0" xfId="0" applyFont="1" applyAlignment="1">
      <alignment horizontal="center" wrapText="1"/>
    </xf>
    <xf numFmtId="1" fontId="5" fillId="0" borderId="1" xfId="1" applyNumberFormat="1" applyFont="1" applyBorder="1" applyAlignment="1">
      <alignment horizontal="center" vertical="center" wrapText="1"/>
    </xf>
    <xf numFmtId="9" fontId="16" fillId="0" borderId="1" xfId="0" applyNumberFormat="1" applyFont="1" applyBorder="1" applyAlignment="1">
      <alignment horizontal="center" vertical="center" wrapText="1"/>
    </xf>
    <xf numFmtId="9" fontId="16" fillId="0" borderId="11" xfId="0" applyNumberFormat="1" applyFont="1" applyBorder="1" applyAlignment="1">
      <alignment horizontal="center" vertical="center" wrapText="1"/>
    </xf>
    <xf numFmtId="0" fontId="16" fillId="0" borderId="11" xfId="0" applyFont="1" applyBorder="1" applyAlignment="1">
      <alignment horizontal="center" vertical="center" wrapText="1"/>
    </xf>
    <xf numFmtId="0" fontId="16" fillId="0" borderId="10" xfId="0" applyFont="1" applyBorder="1" applyAlignment="1">
      <alignment horizontal="center" vertical="center" wrapText="1"/>
    </xf>
    <xf numFmtId="9" fontId="7" fillId="3" borderId="1" xfId="1" applyFont="1" applyFill="1" applyBorder="1" applyAlignment="1">
      <alignment horizontal="center" vertical="center" wrapText="1"/>
    </xf>
    <xf numFmtId="9" fontId="10" fillId="3" borderId="1" xfId="0" applyNumberFormat="1" applyFont="1" applyFill="1" applyBorder="1" applyAlignment="1">
      <alignment horizontal="center" vertical="center" wrapText="1"/>
    </xf>
    <xf numFmtId="9" fontId="8" fillId="2" borderId="1" xfId="1" applyFont="1" applyFill="1" applyBorder="1" applyAlignment="1">
      <alignment horizontal="center" vertical="center" wrapText="1"/>
    </xf>
    <xf numFmtId="0" fontId="1" fillId="0" borderId="0" xfId="0" applyFont="1" applyAlignment="1">
      <alignment horizontal="center" vertical="center" wrapText="1"/>
    </xf>
    <xf numFmtId="0" fontId="1" fillId="9" borderId="0" xfId="0" applyFont="1" applyFill="1" applyAlignment="1">
      <alignment horizontal="justify" vertical="center" wrapText="1"/>
    </xf>
    <xf numFmtId="0" fontId="16" fillId="0" borderId="10" xfId="0" applyFont="1" applyBorder="1" applyAlignment="1">
      <alignment horizontal="justify" vertical="center" wrapText="1"/>
    </xf>
    <xf numFmtId="9" fontId="7" fillId="3" borderId="1" xfId="1" applyFont="1" applyFill="1" applyBorder="1" applyAlignment="1">
      <alignment horizontal="justify" vertical="center" wrapText="1"/>
    </xf>
    <xf numFmtId="0" fontId="6" fillId="3" borderId="1" xfId="0" applyFont="1" applyFill="1" applyBorder="1" applyAlignment="1">
      <alignment horizontal="justify" vertical="center" wrapText="1"/>
    </xf>
    <xf numFmtId="0" fontId="8" fillId="2" borderId="1" xfId="0" applyFont="1" applyFill="1" applyBorder="1" applyAlignment="1">
      <alignment horizontal="justify" vertical="center" wrapText="1"/>
    </xf>
    <xf numFmtId="9" fontId="16" fillId="0" borderId="1" xfId="0" applyNumberFormat="1" applyFont="1" applyBorder="1" applyAlignment="1">
      <alignment horizontal="left" vertical="center" wrapText="1"/>
    </xf>
    <xf numFmtId="9" fontId="1" fillId="0" borderId="1" xfId="1" applyFont="1" applyBorder="1" applyAlignment="1">
      <alignment horizontal="center" vertical="center" wrapText="1"/>
    </xf>
    <xf numFmtId="10" fontId="1" fillId="0" borderId="1" xfId="1" applyNumberFormat="1" applyFont="1" applyBorder="1" applyAlignment="1">
      <alignment horizontal="center" vertical="center" wrapText="1"/>
    </xf>
    <xf numFmtId="10" fontId="16" fillId="0" borderId="10" xfId="0" applyNumberFormat="1" applyFont="1" applyBorder="1" applyAlignment="1">
      <alignment horizontal="center" vertical="center" wrapText="1"/>
    </xf>
    <xf numFmtId="10" fontId="7" fillId="3" borderId="1" xfId="1" applyNumberFormat="1" applyFont="1" applyFill="1" applyBorder="1" applyAlignment="1">
      <alignment horizontal="center" vertical="center" wrapText="1"/>
    </xf>
    <xf numFmtId="10" fontId="9" fillId="2" borderId="1" xfId="1" applyNumberFormat="1" applyFont="1" applyFill="1" applyBorder="1" applyAlignment="1">
      <alignment horizontal="center" vertical="center" wrapText="1"/>
    </xf>
    <xf numFmtId="10" fontId="1" fillId="0" borderId="1" xfId="1" applyNumberFormat="1" applyFont="1" applyBorder="1" applyAlignment="1">
      <alignment horizontal="justify" vertical="center" wrapText="1"/>
    </xf>
    <xf numFmtId="0" fontId="2" fillId="9" borderId="1" xfId="0" applyFont="1" applyFill="1" applyBorder="1" applyAlignment="1">
      <alignment horizontal="center" vertical="center" wrapText="1"/>
    </xf>
    <xf numFmtId="10" fontId="7" fillId="3" borderId="1" xfId="1" applyNumberFormat="1" applyFont="1" applyFill="1" applyBorder="1" applyAlignment="1">
      <alignment wrapText="1"/>
    </xf>
    <xf numFmtId="0" fontId="18" fillId="0" borderId="0" xfId="0" applyFont="1" applyAlignment="1">
      <alignment wrapText="1"/>
    </xf>
    <xf numFmtId="0" fontId="18" fillId="0" borderId="0" xfId="0" applyFont="1" applyAlignment="1">
      <alignment vertical="center" wrapText="1"/>
    </xf>
    <xf numFmtId="164" fontId="1" fillId="0" borderId="1" xfId="1" applyNumberFormat="1" applyFont="1" applyBorder="1" applyAlignment="1">
      <alignment horizontal="justify" vertical="center" wrapText="1"/>
    </xf>
    <xf numFmtId="164" fontId="5" fillId="9" borderId="1" xfId="0" applyNumberFormat="1" applyFont="1" applyFill="1" applyBorder="1" applyAlignment="1">
      <alignment horizontal="justify" vertical="center" wrapText="1"/>
    </xf>
    <xf numFmtId="10" fontId="5" fillId="9" borderId="1" xfId="1" applyNumberFormat="1" applyFont="1" applyFill="1" applyBorder="1" applyAlignment="1">
      <alignment horizontal="center" vertical="center" wrapText="1"/>
    </xf>
    <xf numFmtId="0" fontId="16" fillId="9" borderId="10" xfId="0" applyFont="1" applyFill="1" applyBorder="1" applyAlignment="1">
      <alignment horizontal="center" vertical="center" wrapText="1"/>
    </xf>
    <xf numFmtId="9" fontId="7" fillId="9" borderId="1" xfId="1" applyFont="1" applyFill="1" applyBorder="1" applyAlignment="1">
      <alignment horizontal="center" wrapText="1"/>
    </xf>
    <xf numFmtId="164" fontId="5" fillId="9" borderId="1" xfId="0" applyNumberFormat="1" applyFont="1" applyFill="1" applyBorder="1" applyAlignment="1">
      <alignment horizontal="center" vertical="center" wrapText="1"/>
    </xf>
    <xf numFmtId="9" fontId="10" fillId="9" borderId="1" xfId="0" applyNumberFormat="1" applyFont="1" applyFill="1" applyBorder="1" applyAlignment="1">
      <alignment horizontal="center" wrapText="1"/>
    </xf>
    <xf numFmtId="9" fontId="8" fillId="9" borderId="1" xfId="1" applyFont="1" applyFill="1" applyBorder="1" applyAlignment="1">
      <alignment horizontal="center" wrapText="1"/>
    </xf>
    <xf numFmtId="10" fontId="9" fillId="2" borderId="1" xfId="0" applyNumberFormat="1" applyFont="1" applyFill="1" applyBorder="1" applyAlignment="1">
      <alignment wrapText="1"/>
    </xf>
    <xf numFmtId="164" fontId="7" fillId="3" borderId="1" xfId="1" applyNumberFormat="1" applyFont="1" applyFill="1" applyBorder="1" applyAlignment="1">
      <alignment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 fillId="9" borderId="1" xfId="0" applyFont="1" applyFill="1" applyBorder="1" applyAlignment="1">
      <alignment horizontal="left"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164" fontId="1" fillId="9" borderId="1" xfId="1" applyNumberFormat="1" applyFont="1" applyFill="1" applyBorder="1" applyAlignment="1">
      <alignment horizontal="center" vertical="center" wrapText="1"/>
    </xf>
    <xf numFmtId="164" fontId="16" fillId="9" borderId="10" xfId="0" applyNumberFormat="1" applyFont="1" applyFill="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9"/>
  <sheetViews>
    <sheetView tabSelected="1" topLeftCell="AG31" zoomScale="80" zoomScaleNormal="80" workbookViewId="0">
      <selection activeCell="AV35" sqref="AV35"/>
    </sheetView>
  </sheetViews>
  <sheetFormatPr baseColWidth="10" defaultColWidth="10.85546875" defaultRowHeight="15" x14ac:dyDescent="0.2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82" hidden="1" customWidth="1"/>
    <col min="25" max="25" width="40.28515625" style="27" hidden="1" customWidth="1"/>
    <col min="26" max="26" width="16.5703125" style="27" hidden="1" customWidth="1"/>
    <col min="27" max="29" width="16.5703125" style="1" hidden="1" customWidth="1"/>
    <col min="30" max="30" width="33.42578125" style="1" hidden="1" customWidth="1"/>
    <col min="31" max="31" width="16.5703125" style="1" hidden="1" customWidth="1"/>
    <col min="32" max="34" width="16.5703125" style="1" customWidth="1"/>
    <col min="35" max="35" width="43.7109375" style="1" customWidth="1"/>
    <col min="36" max="36" width="22" style="1" customWidth="1"/>
    <col min="37" max="38" width="22" style="1" hidden="1" customWidth="1"/>
    <col min="39" max="39" width="16.5703125" style="1" hidden="1" customWidth="1"/>
    <col min="40" max="40" width="34.85546875" style="1" hidden="1" customWidth="1"/>
    <col min="41" max="41" width="16.5703125" style="1" hidden="1" customWidth="1"/>
    <col min="42" max="42" width="16.5703125" style="73" customWidth="1"/>
    <col min="43" max="43" width="16.5703125" style="64" customWidth="1"/>
    <col min="44" max="44" width="21.5703125" style="73" customWidth="1"/>
    <col min="45" max="45" width="39.42578125" style="1" customWidth="1"/>
    <col min="46" max="16384" width="10.85546875" style="1"/>
  </cols>
  <sheetData>
    <row r="1" spans="1:45" s="35" customFormat="1" ht="70.5" customHeight="1" x14ac:dyDescent="0.25">
      <c r="A1" s="115" t="s">
        <v>229</v>
      </c>
      <c r="B1" s="116"/>
      <c r="C1" s="116"/>
      <c r="D1" s="116"/>
      <c r="E1" s="116"/>
      <c r="F1" s="116"/>
      <c r="G1" s="116"/>
      <c r="H1" s="116"/>
      <c r="I1" s="116"/>
      <c r="J1" s="116"/>
      <c r="K1" s="116"/>
      <c r="L1" s="117" t="s">
        <v>0</v>
      </c>
      <c r="M1" s="117"/>
      <c r="N1" s="117"/>
      <c r="O1" s="117"/>
      <c r="P1" s="117"/>
      <c r="V1" s="65"/>
      <c r="W1" s="65"/>
      <c r="X1" s="65"/>
      <c r="Y1" s="83"/>
      <c r="Z1" s="83"/>
      <c r="AP1" s="64"/>
      <c r="AQ1" s="64"/>
      <c r="AR1" s="64"/>
    </row>
    <row r="2" spans="1:45" s="37" customFormat="1" ht="23.45" customHeight="1" x14ac:dyDescent="0.25">
      <c r="A2" s="119" t="s">
        <v>1</v>
      </c>
      <c r="B2" s="120"/>
      <c r="C2" s="120"/>
      <c r="D2" s="120"/>
      <c r="E2" s="120"/>
      <c r="F2" s="120"/>
      <c r="G2" s="120"/>
      <c r="H2" s="120"/>
      <c r="I2" s="120"/>
      <c r="J2" s="120"/>
      <c r="K2" s="120"/>
      <c r="L2" s="36"/>
      <c r="M2" s="36"/>
      <c r="N2" s="36"/>
      <c r="O2" s="36"/>
      <c r="P2" s="36"/>
      <c r="V2" s="65"/>
      <c r="W2" s="65"/>
      <c r="X2" s="65"/>
      <c r="Y2" s="83"/>
      <c r="Z2" s="83"/>
      <c r="AP2" s="65"/>
      <c r="AQ2" s="65"/>
      <c r="AR2" s="65"/>
    </row>
    <row r="3" spans="1:45" s="35" customFormat="1" x14ac:dyDescent="0.25">
      <c r="V3" s="65"/>
      <c r="W3" s="65"/>
      <c r="X3" s="65"/>
      <c r="Y3" s="83"/>
      <c r="Z3" s="83"/>
      <c r="AP3" s="64"/>
      <c r="AQ3" s="64"/>
      <c r="AR3" s="64"/>
    </row>
    <row r="4" spans="1:45" s="35" customFormat="1" ht="29.1" customHeight="1" x14ac:dyDescent="0.25">
      <c r="F4" s="110" t="s">
        <v>2</v>
      </c>
      <c r="G4" s="111"/>
      <c r="H4" s="111"/>
      <c r="I4" s="111"/>
      <c r="J4" s="111"/>
      <c r="K4" s="112"/>
      <c r="V4" s="65"/>
      <c r="W4" s="65"/>
      <c r="X4" s="65"/>
      <c r="Y4" s="83"/>
      <c r="Z4" s="83"/>
      <c r="AP4" s="64"/>
      <c r="AQ4" s="64"/>
      <c r="AR4" s="64"/>
    </row>
    <row r="5" spans="1:45" s="35" customFormat="1" ht="15" customHeight="1" x14ac:dyDescent="0.25">
      <c r="F5" s="2" t="s">
        <v>3</v>
      </c>
      <c r="G5" s="2" t="s">
        <v>4</v>
      </c>
      <c r="H5" s="110" t="s">
        <v>5</v>
      </c>
      <c r="I5" s="111"/>
      <c r="J5" s="111"/>
      <c r="K5" s="112"/>
      <c r="V5" s="65"/>
      <c r="W5" s="65"/>
      <c r="X5" s="65"/>
      <c r="Y5" s="83"/>
      <c r="Z5" s="83"/>
      <c r="AP5" s="64"/>
      <c r="AQ5" s="64"/>
      <c r="AR5" s="64"/>
    </row>
    <row r="6" spans="1:45" s="35" customFormat="1" x14ac:dyDescent="0.25">
      <c r="F6" s="34">
        <v>1</v>
      </c>
      <c r="G6" s="34" t="s">
        <v>6</v>
      </c>
      <c r="H6" s="113" t="s">
        <v>7</v>
      </c>
      <c r="I6" s="113"/>
      <c r="J6" s="113"/>
      <c r="K6" s="113"/>
      <c r="V6" s="65"/>
      <c r="W6" s="65"/>
      <c r="X6" s="65"/>
      <c r="Y6" s="83"/>
      <c r="Z6" s="83"/>
      <c r="AP6" s="64"/>
      <c r="AQ6" s="64"/>
      <c r="AR6" s="64"/>
    </row>
    <row r="7" spans="1:45" s="35" customFormat="1" ht="72.75" customHeight="1" x14ac:dyDescent="0.25">
      <c r="F7" s="34">
        <v>2</v>
      </c>
      <c r="G7" s="34" t="s">
        <v>8</v>
      </c>
      <c r="H7" s="113" t="s">
        <v>228</v>
      </c>
      <c r="I7" s="113"/>
      <c r="J7" s="113"/>
      <c r="K7" s="113"/>
      <c r="V7" s="65"/>
      <c r="W7" s="65"/>
      <c r="X7" s="65"/>
      <c r="Y7" s="83"/>
      <c r="Z7" s="83"/>
      <c r="AP7" s="64"/>
      <c r="AQ7" s="64"/>
      <c r="AR7" s="64"/>
    </row>
    <row r="8" spans="1:45" s="35" customFormat="1" ht="48" customHeight="1" x14ac:dyDescent="0.25">
      <c r="F8" s="34">
        <v>3</v>
      </c>
      <c r="G8" s="34" t="s">
        <v>227</v>
      </c>
      <c r="H8" s="113" t="s">
        <v>237</v>
      </c>
      <c r="I8" s="113"/>
      <c r="J8" s="113"/>
      <c r="K8" s="113"/>
      <c r="V8" s="65"/>
      <c r="W8" s="65"/>
      <c r="X8" s="65"/>
      <c r="Y8" s="83"/>
      <c r="Z8" s="83"/>
      <c r="AP8" s="64"/>
      <c r="AQ8" s="64"/>
      <c r="AR8" s="64"/>
    </row>
    <row r="9" spans="1:45" s="35" customFormat="1" ht="48" customHeight="1" x14ac:dyDescent="0.25">
      <c r="F9" s="34">
        <v>4</v>
      </c>
      <c r="G9" s="34" t="s">
        <v>238</v>
      </c>
      <c r="H9" s="114" t="s">
        <v>263</v>
      </c>
      <c r="I9" s="114"/>
      <c r="J9" s="114"/>
      <c r="K9" s="114"/>
      <c r="V9" s="65"/>
      <c r="W9" s="65"/>
      <c r="X9" s="65"/>
      <c r="Y9" s="83"/>
      <c r="Z9" s="83"/>
      <c r="AP9" s="64"/>
      <c r="AQ9" s="64"/>
      <c r="AR9" s="64"/>
    </row>
    <row r="10" spans="1:45" s="35" customFormat="1" ht="48" customHeight="1" x14ac:dyDescent="0.25">
      <c r="F10" s="34">
        <v>5</v>
      </c>
      <c r="G10" s="34" t="s">
        <v>264</v>
      </c>
      <c r="H10" s="114" t="s">
        <v>293</v>
      </c>
      <c r="I10" s="114"/>
      <c r="J10" s="114"/>
      <c r="K10" s="114"/>
      <c r="V10" s="65"/>
      <c r="W10" s="65"/>
      <c r="X10" s="65"/>
      <c r="Y10" s="83"/>
      <c r="Z10" s="83"/>
      <c r="AP10" s="64"/>
      <c r="AQ10" s="64"/>
      <c r="AR10" s="64"/>
    </row>
    <row r="11" spans="1:45" s="35" customFormat="1" x14ac:dyDescent="0.25">
      <c r="V11" s="65"/>
      <c r="W11" s="65"/>
      <c r="X11" s="65"/>
      <c r="Y11" s="83"/>
      <c r="Z11" s="83"/>
      <c r="AP11" s="64"/>
      <c r="AQ11" s="64"/>
      <c r="AR11" s="64"/>
    </row>
    <row r="12" spans="1:45" ht="14.45" customHeight="1" x14ac:dyDescent="0.25">
      <c r="A12" s="109" t="s">
        <v>9</v>
      </c>
      <c r="B12" s="109"/>
      <c r="C12" s="109" t="s">
        <v>10</v>
      </c>
      <c r="D12" s="109" t="s">
        <v>11</v>
      </c>
      <c r="E12" s="109"/>
      <c r="F12" s="109"/>
      <c r="G12" s="118" t="s">
        <v>12</v>
      </c>
      <c r="H12" s="118"/>
      <c r="I12" s="118"/>
      <c r="J12" s="118"/>
      <c r="K12" s="118"/>
      <c r="L12" s="118"/>
      <c r="M12" s="118"/>
      <c r="N12" s="118"/>
      <c r="O12" s="118"/>
      <c r="P12" s="118"/>
      <c r="Q12" s="118"/>
      <c r="R12" s="109" t="s">
        <v>13</v>
      </c>
      <c r="S12" s="109"/>
      <c r="T12" s="109"/>
      <c r="U12" s="109"/>
      <c r="V12" s="121" t="s">
        <v>14</v>
      </c>
      <c r="W12" s="122"/>
      <c r="X12" s="122"/>
      <c r="Y12" s="122"/>
      <c r="Z12" s="123"/>
      <c r="AA12" s="127" t="s">
        <v>15</v>
      </c>
      <c r="AB12" s="128"/>
      <c r="AC12" s="128"/>
      <c r="AD12" s="128"/>
      <c r="AE12" s="129"/>
      <c r="AF12" s="133" t="s">
        <v>16</v>
      </c>
      <c r="AG12" s="134"/>
      <c r="AH12" s="134"/>
      <c r="AI12" s="134"/>
      <c r="AJ12" s="135"/>
      <c r="AK12" s="139" t="s">
        <v>17</v>
      </c>
      <c r="AL12" s="140"/>
      <c r="AM12" s="140"/>
      <c r="AN12" s="140"/>
      <c r="AO12" s="141"/>
      <c r="AP12" s="145" t="s">
        <v>18</v>
      </c>
      <c r="AQ12" s="146"/>
      <c r="AR12" s="146"/>
      <c r="AS12" s="147"/>
    </row>
    <row r="13" spans="1:45" ht="14.45" customHeight="1" x14ac:dyDescent="0.25">
      <c r="A13" s="109"/>
      <c r="B13" s="109"/>
      <c r="C13" s="109"/>
      <c r="D13" s="109"/>
      <c r="E13" s="109"/>
      <c r="F13" s="109"/>
      <c r="G13" s="118"/>
      <c r="H13" s="118"/>
      <c r="I13" s="118"/>
      <c r="J13" s="118"/>
      <c r="K13" s="118"/>
      <c r="L13" s="118"/>
      <c r="M13" s="118"/>
      <c r="N13" s="118"/>
      <c r="O13" s="118"/>
      <c r="P13" s="118"/>
      <c r="Q13" s="118"/>
      <c r="R13" s="109"/>
      <c r="S13" s="109"/>
      <c r="T13" s="109"/>
      <c r="U13" s="109"/>
      <c r="V13" s="124"/>
      <c r="W13" s="125"/>
      <c r="X13" s="125"/>
      <c r="Y13" s="125"/>
      <c r="Z13" s="126"/>
      <c r="AA13" s="130"/>
      <c r="AB13" s="131"/>
      <c r="AC13" s="131"/>
      <c r="AD13" s="131"/>
      <c r="AE13" s="132"/>
      <c r="AF13" s="136"/>
      <c r="AG13" s="137"/>
      <c r="AH13" s="137"/>
      <c r="AI13" s="137"/>
      <c r="AJ13" s="138"/>
      <c r="AK13" s="142"/>
      <c r="AL13" s="143"/>
      <c r="AM13" s="143"/>
      <c r="AN13" s="143"/>
      <c r="AO13" s="144"/>
      <c r="AP13" s="148"/>
      <c r="AQ13" s="149"/>
      <c r="AR13" s="149"/>
      <c r="AS13" s="150"/>
    </row>
    <row r="14" spans="1:45" ht="45" x14ac:dyDescent="0.25">
      <c r="A14" s="2" t="s">
        <v>19</v>
      </c>
      <c r="B14" s="2" t="s">
        <v>20</v>
      </c>
      <c r="C14" s="109"/>
      <c r="D14" s="2" t="s">
        <v>21</v>
      </c>
      <c r="E14" s="2" t="s">
        <v>22</v>
      </c>
      <c r="F14" s="2" t="s">
        <v>23</v>
      </c>
      <c r="G14" s="17" t="s">
        <v>24</v>
      </c>
      <c r="H14" s="17" t="s">
        <v>25</v>
      </c>
      <c r="I14" s="17" t="s">
        <v>26</v>
      </c>
      <c r="J14" s="17" t="s">
        <v>27</v>
      </c>
      <c r="K14" s="17" t="s">
        <v>28</v>
      </c>
      <c r="L14" s="17" t="s">
        <v>29</v>
      </c>
      <c r="M14" s="17" t="s">
        <v>30</v>
      </c>
      <c r="N14" s="17" t="s">
        <v>31</v>
      </c>
      <c r="O14" s="17" t="s">
        <v>32</v>
      </c>
      <c r="P14" s="17" t="s">
        <v>33</v>
      </c>
      <c r="Q14" s="17" t="s">
        <v>34</v>
      </c>
      <c r="R14" s="2" t="s">
        <v>35</v>
      </c>
      <c r="S14" s="2" t="s">
        <v>36</v>
      </c>
      <c r="T14" s="2" t="s">
        <v>37</v>
      </c>
      <c r="U14" s="2" t="s">
        <v>38</v>
      </c>
      <c r="V14" s="3" t="s">
        <v>39</v>
      </c>
      <c r="W14" s="3" t="s">
        <v>40</v>
      </c>
      <c r="X14" s="3" t="s">
        <v>41</v>
      </c>
      <c r="Y14" s="3" t="s">
        <v>42</v>
      </c>
      <c r="Z14" s="3" t="s">
        <v>43</v>
      </c>
      <c r="AA14" s="20" t="s">
        <v>39</v>
      </c>
      <c r="AB14" s="20" t="s">
        <v>40</v>
      </c>
      <c r="AC14" s="20" t="s">
        <v>41</v>
      </c>
      <c r="AD14" s="20" t="s">
        <v>42</v>
      </c>
      <c r="AE14" s="20" t="s">
        <v>43</v>
      </c>
      <c r="AF14" s="21" t="s">
        <v>39</v>
      </c>
      <c r="AG14" s="21" t="s">
        <v>40</v>
      </c>
      <c r="AH14" s="21" t="s">
        <v>41</v>
      </c>
      <c r="AI14" s="21" t="s">
        <v>42</v>
      </c>
      <c r="AJ14" s="21" t="s">
        <v>43</v>
      </c>
      <c r="AK14" s="22" t="s">
        <v>39</v>
      </c>
      <c r="AL14" s="22" t="s">
        <v>40</v>
      </c>
      <c r="AM14" s="22" t="s">
        <v>41</v>
      </c>
      <c r="AN14" s="22" t="s">
        <v>42</v>
      </c>
      <c r="AO14" s="22" t="s">
        <v>43</v>
      </c>
      <c r="AP14" s="4" t="s">
        <v>39</v>
      </c>
      <c r="AQ14" s="95" t="s">
        <v>40</v>
      </c>
      <c r="AR14" s="4" t="s">
        <v>41</v>
      </c>
      <c r="AS14" s="4" t="s">
        <v>42</v>
      </c>
    </row>
    <row r="15" spans="1:45" s="27" customFormat="1" ht="60" x14ac:dyDescent="0.25">
      <c r="A15" s="19">
        <v>4</v>
      </c>
      <c r="B15" s="18" t="s">
        <v>44</v>
      </c>
      <c r="C15" s="18" t="s">
        <v>45</v>
      </c>
      <c r="D15" s="23" t="s">
        <v>46</v>
      </c>
      <c r="E15" s="18" t="s">
        <v>47</v>
      </c>
      <c r="F15" s="18" t="s">
        <v>48</v>
      </c>
      <c r="G15" s="18" t="s">
        <v>49</v>
      </c>
      <c r="H15" s="18" t="s">
        <v>50</v>
      </c>
      <c r="I15" s="29" t="s">
        <v>51</v>
      </c>
      <c r="J15" s="18" t="s">
        <v>52</v>
      </c>
      <c r="K15" s="18" t="s">
        <v>53</v>
      </c>
      <c r="L15" s="30">
        <v>0</v>
      </c>
      <c r="M15" s="30">
        <v>0</v>
      </c>
      <c r="N15" s="30">
        <v>0</v>
      </c>
      <c r="O15" s="30">
        <v>0.75</v>
      </c>
      <c r="P15" s="30">
        <v>0.75</v>
      </c>
      <c r="Q15" s="18" t="s">
        <v>54</v>
      </c>
      <c r="R15" s="18" t="s">
        <v>55</v>
      </c>
      <c r="S15" s="18" t="s">
        <v>56</v>
      </c>
      <c r="T15" s="18" t="s">
        <v>57</v>
      </c>
      <c r="U15" s="18" t="s">
        <v>58</v>
      </c>
      <c r="V15" s="75" t="s">
        <v>102</v>
      </c>
      <c r="W15" s="75" t="s">
        <v>102</v>
      </c>
      <c r="X15" s="75" t="s">
        <v>102</v>
      </c>
      <c r="Y15" s="88" t="s">
        <v>213</v>
      </c>
      <c r="Z15" s="75" t="s">
        <v>102</v>
      </c>
      <c r="AA15" s="31">
        <f t="shared" ref="AA15:AA29" si="0">M15</f>
        <v>0</v>
      </c>
      <c r="AB15" s="18" t="s">
        <v>239</v>
      </c>
      <c r="AC15" s="94" t="s">
        <v>239</v>
      </c>
      <c r="AD15" s="18" t="s">
        <v>239</v>
      </c>
      <c r="AE15" s="18" t="s">
        <v>239</v>
      </c>
      <c r="AF15" s="31">
        <f t="shared" ref="AF15:AF29" si="1">N15</f>
        <v>0</v>
      </c>
      <c r="AG15" s="31" t="s">
        <v>239</v>
      </c>
      <c r="AH15" s="94" t="s">
        <v>240</v>
      </c>
      <c r="AI15" s="18" t="s">
        <v>239</v>
      </c>
      <c r="AJ15" s="18" t="s">
        <v>265</v>
      </c>
      <c r="AK15" s="26">
        <f t="shared" ref="AK15:AK29" si="2">O15</f>
        <v>0.75</v>
      </c>
      <c r="AL15" s="18"/>
      <c r="AM15" s="18">
        <f>IF(AL15/AK15&gt;100%,100%,AL15/AK15)</f>
        <v>0</v>
      </c>
      <c r="AN15" s="18"/>
      <c r="AO15" s="18"/>
      <c r="AP15" s="89">
        <f t="shared" ref="AP15:AP29" si="3">P15</f>
        <v>0.75</v>
      </c>
      <c r="AQ15" s="151">
        <v>0</v>
      </c>
      <c r="AR15" s="90">
        <f>IF(AQ15/AP15&gt;100%,100%,AQ15/AP15)</f>
        <v>0</v>
      </c>
      <c r="AS15" s="88" t="s">
        <v>239</v>
      </c>
    </row>
    <row r="16" spans="1:45" s="27" customFormat="1" ht="300" x14ac:dyDescent="0.25">
      <c r="A16" s="19">
        <v>4</v>
      </c>
      <c r="B16" s="18" t="s">
        <v>44</v>
      </c>
      <c r="C16" s="18" t="s">
        <v>59</v>
      </c>
      <c r="D16" s="23" t="s">
        <v>60</v>
      </c>
      <c r="E16" s="18" t="s">
        <v>61</v>
      </c>
      <c r="F16" s="18" t="s">
        <v>48</v>
      </c>
      <c r="G16" s="18" t="s">
        <v>62</v>
      </c>
      <c r="H16" s="18" t="s">
        <v>63</v>
      </c>
      <c r="I16" s="18" t="s">
        <v>51</v>
      </c>
      <c r="J16" s="18" t="s">
        <v>52</v>
      </c>
      <c r="K16" s="18" t="s">
        <v>53</v>
      </c>
      <c r="L16" s="30">
        <v>0.14000000000000001</v>
      </c>
      <c r="M16" s="30">
        <v>0.27</v>
      </c>
      <c r="N16" s="30">
        <v>0.45</v>
      </c>
      <c r="O16" s="30">
        <v>0.65</v>
      </c>
      <c r="P16" s="30">
        <v>0.65</v>
      </c>
      <c r="Q16" s="18" t="s">
        <v>64</v>
      </c>
      <c r="R16" s="18" t="s">
        <v>65</v>
      </c>
      <c r="S16" s="18" t="s">
        <v>66</v>
      </c>
      <c r="T16" s="18" t="s">
        <v>57</v>
      </c>
      <c r="U16" s="18" t="s">
        <v>58</v>
      </c>
      <c r="V16" s="76">
        <v>0.14000000000000001</v>
      </c>
      <c r="W16" s="91">
        <v>0.2351</v>
      </c>
      <c r="X16" s="90">
        <f t="shared" ref="X16:X29" si="4">IF(W16/V16&gt;100%,100%,W16/V16)</f>
        <v>1</v>
      </c>
      <c r="Y16" s="18" t="s">
        <v>214</v>
      </c>
      <c r="Z16" s="84" t="s">
        <v>218</v>
      </c>
      <c r="AA16" s="31">
        <f t="shared" si="0"/>
        <v>0.27</v>
      </c>
      <c r="AB16" s="99">
        <v>0.3952</v>
      </c>
      <c r="AC16" s="94">
        <f t="shared" ref="AC16:AC29" si="5">IF(AB16/AA16&gt;100%,100%,AB16/AA16)</f>
        <v>1</v>
      </c>
      <c r="AD16" s="18" t="s">
        <v>241</v>
      </c>
      <c r="AE16" s="18" t="s">
        <v>242</v>
      </c>
      <c r="AF16" s="31">
        <f t="shared" si="1"/>
        <v>0.45</v>
      </c>
      <c r="AG16" s="99">
        <v>0.53710000000000002</v>
      </c>
      <c r="AH16" s="94">
        <f t="shared" ref="AH16:AH29" si="6">IF(AG16/AF16&gt;100%,100%,AG16/AF16)</f>
        <v>1</v>
      </c>
      <c r="AI16" s="18" t="s">
        <v>266</v>
      </c>
      <c r="AJ16" s="18" t="s">
        <v>286</v>
      </c>
      <c r="AK16" s="26">
        <f t="shared" si="2"/>
        <v>0.65</v>
      </c>
      <c r="AL16" s="18"/>
      <c r="AM16" s="18">
        <f t="shared" ref="AM16:AM29" si="7">IF(AL16/AK16&gt;100%,100%,AL16/AK16)</f>
        <v>0</v>
      </c>
      <c r="AN16" s="18"/>
      <c r="AO16" s="18"/>
      <c r="AP16" s="89">
        <f t="shared" si="3"/>
        <v>0.65</v>
      </c>
      <c r="AQ16" s="152">
        <f>AG16</f>
        <v>0.53710000000000002</v>
      </c>
      <c r="AR16" s="90">
        <f t="shared" ref="AR16:AR29" si="8">IF(AQ16/AP16&gt;100%,100%,AQ16/AP16)</f>
        <v>0.8263076923076923</v>
      </c>
      <c r="AS16" s="18" t="s">
        <v>266</v>
      </c>
    </row>
    <row r="17" spans="1:45" s="27" customFormat="1" ht="225" x14ac:dyDescent="0.25">
      <c r="A17" s="19">
        <v>4</v>
      </c>
      <c r="B17" s="18" t="s">
        <v>44</v>
      </c>
      <c r="C17" s="18" t="s">
        <v>59</v>
      </c>
      <c r="D17" s="23" t="s">
        <v>67</v>
      </c>
      <c r="E17" s="18" t="s">
        <v>68</v>
      </c>
      <c r="F17" s="18" t="s">
        <v>48</v>
      </c>
      <c r="G17" s="18" t="s">
        <v>69</v>
      </c>
      <c r="H17" s="18" t="s">
        <v>70</v>
      </c>
      <c r="I17" s="18" t="s">
        <v>51</v>
      </c>
      <c r="J17" s="18" t="s">
        <v>52</v>
      </c>
      <c r="K17" s="18" t="s">
        <v>53</v>
      </c>
      <c r="L17" s="30">
        <v>0.12</v>
      </c>
      <c r="M17" s="30">
        <v>0.25</v>
      </c>
      <c r="N17" s="30">
        <v>0.43</v>
      </c>
      <c r="O17" s="30">
        <v>0.63</v>
      </c>
      <c r="P17" s="30">
        <v>0.63</v>
      </c>
      <c r="Q17" s="18" t="s">
        <v>64</v>
      </c>
      <c r="R17" s="18" t="s">
        <v>65</v>
      </c>
      <c r="S17" s="18" t="s">
        <v>66</v>
      </c>
      <c r="T17" s="18" t="s">
        <v>57</v>
      </c>
      <c r="U17" s="18" t="s">
        <v>58</v>
      </c>
      <c r="V17" s="76">
        <v>0.12</v>
      </c>
      <c r="W17" s="91">
        <v>9.6699999999999994E-2</v>
      </c>
      <c r="X17" s="90">
        <f t="shared" si="4"/>
        <v>0.80583333333333329</v>
      </c>
      <c r="Y17" s="18" t="s">
        <v>215</v>
      </c>
      <c r="Z17" s="84" t="s">
        <v>218</v>
      </c>
      <c r="AA17" s="31">
        <f t="shared" si="0"/>
        <v>0.25</v>
      </c>
      <c r="AB17" s="99">
        <v>9.7600000000000006E-2</v>
      </c>
      <c r="AC17" s="94">
        <f t="shared" si="5"/>
        <v>0.39040000000000002</v>
      </c>
      <c r="AD17" s="18" t="s">
        <v>243</v>
      </c>
      <c r="AE17" s="18" t="s">
        <v>242</v>
      </c>
      <c r="AF17" s="31">
        <f t="shared" si="1"/>
        <v>0.43</v>
      </c>
      <c r="AG17" s="99">
        <v>9.5600000000000004E-2</v>
      </c>
      <c r="AH17" s="94">
        <f t="shared" si="6"/>
        <v>0.22232558139534886</v>
      </c>
      <c r="AI17" s="18" t="s">
        <v>267</v>
      </c>
      <c r="AJ17" s="18" t="s">
        <v>287</v>
      </c>
      <c r="AK17" s="26">
        <f t="shared" si="2"/>
        <v>0.63</v>
      </c>
      <c r="AL17" s="18"/>
      <c r="AM17" s="18">
        <f t="shared" si="7"/>
        <v>0</v>
      </c>
      <c r="AN17" s="18"/>
      <c r="AO17" s="18"/>
      <c r="AP17" s="89">
        <f t="shared" si="3"/>
        <v>0.63</v>
      </c>
      <c r="AQ17" s="152">
        <f>AG17</f>
        <v>9.5600000000000004E-2</v>
      </c>
      <c r="AR17" s="90">
        <f t="shared" si="8"/>
        <v>0.15174603174603174</v>
      </c>
      <c r="AS17" s="18" t="s">
        <v>267</v>
      </c>
    </row>
    <row r="18" spans="1:45" s="27" customFormat="1" ht="225" x14ac:dyDescent="0.25">
      <c r="A18" s="19">
        <v>4</v>
      </c>
      <c r="B18" s="18" t="s">
        <v>44</v>
      </c>
      <c r="C18" s="18" t="s">
        <v>59</v>
      </c>
      <c r="D18" s="23" t="s">
        <v>71</v>
      </c>
      <c r="E18" s="18" t="s">
        <v>72</v>
      </c>
      <c r="F18" s="18" t="s">
        <v>48</v>
      </c>
      <c r="G18" s="18" t="s">
        <v>73</v>
      </c>
      <c r="H18" s="18" t="s">
        <v>74</v>
      </c>
      <c r="I18" s="30" t="s">
        <v>51</v>
      </c>
      <c r="J18" s="18" t="s">
        <v>52</v>
      </c>
      <c r="K18" s="18" t="s">
        <v>53</v>
      </c>
      <c r="L18" s="30">
        <v>0.2</v>
      </c>
      <c r="M18" s="30">
        <v>0.3</v>
      </c>
      <c r="N18" s="31">
        <v>0.6</v>
      </c>
      <c r="O18" s="31">
        <v>0.96</v>
      </c>
      <c r="P18" s="30">
        <v>0.96</v>
      </c>
      <c r="Q18" s="18" t="s">
        <v>64</v>
      </c>
      <c r="R18" s="18" t="s">
        <v>65</v>
      </c>
      <c r="S18" s="18" t="s">
        <v>66</v>
      </c>
      <c r="T18" s="18" t="s">
        <v>57</v>
      </c>
      <c r="U18" s="18" t="s">
        <v>58</v>
      </c>
      <c r="V18" s="76">
        <v>0.2</v>
      </c>
      <c r="W18" s="91">
        <v>0.1603</v>
      </c>
      <c r="X18" s="90">
        <f t="shared" si="4"/>
        <v>0.80149999999999999</v>
      </c>
      <c r="Y18" s="18" t="s">
        <v>216</v>
      </c>
      <c r="Z18" s="84" t="s">
        <v>218</v>
      </c>
      <c r="AA18" s="31">
        <f t="shared" si="0"/>
        <v>0.3</v>
      </c>
      <c r="AB18" s="99">
        <v>0.29049999999999998</v>
      </c>
      <c r="AC18" s="94">
        <f t="shared" si="5"/>
        <v>0.96833333333333327</v>
      </c>
      <c r="AD18" s="18" t="s">
        <v>244</v>
      </c>
      <c r="AE18" s="18" t="s">
        <v>242</v>
      </c>
      <c r="AF18" s="31">
        <f t="shared" si="1"/>
        <v>0.6</v>
      </c>
      <c r="AG18" s="99">
        <v>0.44230000000000003</v>
      </c>
      <c r="AH18" s="94">
        <f t="shared" si="6"/>
        <v>0.73716666666666675</v>
      </c>
      <c r="AI18" s="18" t="s">
        <v>268</v>
      </c>
      <c r="AJ18" s="18" t="s">
        <v>288</v>
      </c>
      <c r="AK18" s="26">
        <f t="shared" si="2"/>
        <v>0.96</v>
      </c>
      <c r="AL18" s="18"/>
      <c r="AM18" s="18">
        <f t="shared" si="7"/>
        <v>0</v>
      </c>
      <c r="AN18" s="18"/>
      <c r="AO18" s="18"/>
      <c r="AP18" s="89">
        <f t="shared" si="3"/>
        <v>0.96</v>
      </c>
      <c r="AQ18" s="152">
        <f>AG18</f>
        <v>0.44230000000000003</v>
      </c>
      <c r="AR18" s="90">
        <f t="shared" si="8"/>
        <v>0.46072916666666669</v>
      </c>
      <c r="AS18" s="18" t="s">
        <v>268</v>
      </c>
    </row>
    <row r="19" spans="1:45" s="27" customFormat="1" ht="225" x14ac:dyDescent="0.25">
      <c r="A19" s="19">
        <v>4</v>
      </c>
      <c r="B19" s="18" t="s">
        <v>44</v>
      </c>
      <c r="C19" s="18" t="s">
        <v>59</v>
      </c>
      <c r="D19" s="23" t="s">
        <v>75</v>
      </c>
      <c r="E19" s="18" t="s">
        <v>76</v>
      </c>
      <c r="F19" s="18" t="s">
        <v>48</v>
      </c>
      <c r="G19" s="18" t="s">
        <v>77</v>
      </c>
      <c r="H19" s="18" t="s">
        <v>78</v>
      </c>
      <c r="I19" s="30" t="s">
        <v>51</v>
      </c>
      <c r="J19" s="18" t="s">
        <v>52</v>
      </c>
      <c r="K19" s="18" t="s">
        <v>53</v>
      </c>
      <c r="L19" s="30">
        <v>0.1</v>
      </c>
      <c r="M19" s="30">
        <v>0.25</v>
      </c>
      <c r="N19" s="31">
        <v>0.35</v>
      </c>
      <c r="O19" s="31">
        <v>0.52</v>
      </c>
      <c r="P19" s="30">
        <v>0.52</v>
      </c>
      <c r="Q19" s="18" t="s">
        <v>64</v>
      </c>
      <c r="R19" s="18" t="s">
        <v>65</v>
      </c>
      <c r="S19" s="18" t="s">
        <v>66</v>
      </c>
      <c r="T19" s="18" t="s">
        <v>57</v>
      </c>
      <c r="U19" s="18" t="s">
        <v>58</v>
      </c>
      <c r="V19" s="76">
        <v>0.1</v>
      </c>
      <c r="W19" s="91">
        <v>1.8499999999999999E-2</v>
      </c>
      <c r="X19" s="90">
        <f t="shared" si="4"/>
        <v>0.18499999999999997</v>
      </c>
      <c r="Y19" s="18" t="s">
        <v>217</v>
      </c>
      <c r="Z19" s="84" t="s">
        <v>218</v>
      </c>
      <c r="AA19" s="31">
        <f t="shared" si="0"/>
        <v>0.25</v>
      </c>
      <c r="AB19" s="99">
        <v>0.127</v>
      </c>
      <c r="AC19" s="94">
        <f t="shared" si="5"/>
        <v>0.50800000000000001</v>
      </c>
      <c r="AD19" s="18" t="s">
        <v>245</v>
      </c>
      <c r="AE19" s="18" t="s">
        <v>242</v>
      </c>
      <c r="AF19" s="31">
        <f t="shared" si="1"/>
        <v>0.35</v>
      </c>
      <c r="AG19" s="99">
        <v>0.22520000000000001</v>
      </c>
      <c r="AH19" s="94">
        <f t="shared" si="6"/>
        <v>0.64342857142857146</v>
      </c>
      <c r="AI19" s="18" t="s">
        <v>269</v>
      </c>
      <c r="AJ19" s="18" t="s">
        <v>289</v>
      </c>
      <c r="AK19" s="26">
        <f t="shared" si="2"/>
        <v>0.52</v>
      </c>
      <c r="AL19" s="18"/>
      <c r="AM19" s="18">
        <f t="shared" si="7"/>
        <v>0</v>
      </c>
      <c r="AN19" s="18"/>
      <c r="AO19" s="18"/>
      <c r="AP19" s="89">
        <f t="shared" si="3"/>
        <v>0.52</v>
      </c>
      <c r="AQ19" s="152">
        <f>AG19</f>
        <v>0.22520000000000001</v>
      </c>
      <c r="AR19" s="90">
        <f t="shared" si="8"/>
        <v>0.43307692307692308</v>
      </c>
      <c r="AS19" s="18" t="s">
        <v>269</v>
      </c>
    </row>
    <row r="20" spans="1:45" s="27" customFormat="1" ht="132" customHeight="1" x14ac:dyDescent="0.25">
      <c r="A20" s="19">
        <v>4</v>
      </c>
      <c r="B20" s="18" t="s">
        <v>44</v>
      </c>
      <c r="C20" s="18" t="s">
        <v>59</v>
      </c>
      <c r="D20" s="23" t="s">
        <v>79</v>
      </c>
      <c r="E20" s="18" t="s">
        <v>80</v>
      </c>
      <c r="F20" s="18" t="s">
        <v>81</v>
      </c>
      <c r="G20" s="18" t="s">
        <v>82</v>
      </c>
      <c r="H20" s="18" t="s">
        <v>83</v>
      </c>
      <c r="I20" s="18" t="s">
        <v>51</v>
      </c>
      <c r="J20" s="18" t="s">
        <v>84</v>
      </c>
      <c r="K20" s="18" t="s">
        <v>53</v>
      </c>
      <c r="L20" s="30">
        <v>1</v>
      </c>
      <c r="M20" s="30">
        <v>1</v>
      </c>
      <c r="N20" s="30">
        <v>1</v>
      </c>
      <c r="O20" s="30">
        <v>1</v>
      </c>
      <c r="P20" s="30">
        <v>1</v>
      </c>
      <c r="Q20" s="18" t="s">
        <v>64</v>
      </c>
      <c r="R20" s="18" t="s">
        <v>85</v>
      </c>
      <c r="S20" s="18" t="s">
        <v>86</v>
      </c>
      <c r="T20" s="18" t="s">
        <v>57</v>
      </c>
      <c r="U20" s="18" t="s">
        <v>58</v>
      </c>
      <c r="V20" s="76">
        <v>1</v>
      </c>
      <c r="W20" s="19" t="s">
        <v>190</v>
      </c>
      <c r="X20" s="19" t="s">
        <v>190</v>
      </c>
      <c r="Y20" s="18" t="s">
        <v>236</v>
      </c>
      <c r="Z20" s="19" t="s">
        <v>190</v>
      </c>
      <c r="AA20" s="31">
        <f t="shared" si="0"/>
        <v>1</v>
      </c>
      <c r="AB20" s="31">
        <v>0</v>
      </c>
      <c r="AC20" s="94">
        <f t="shared" si="5"/>
        <v>0</v>
      </c>
      <c r="AD20" s="18" t="s">
        <v>246</v>
      </c>
      <c r="AE20" s="18" t="s">
        <v>246</v>
      </c>
      <c r="AF20" s="31">
        <f t="shared" si="1"/>
        <v>1</v>
      </c>
      <c r="AG20" s="99">
        <v>0.98540000000000005</v>
      </c>
      <c r="AH20" s="94">
        <f t="shared" si="6"/>
        <v>0.98540000000000005</v>
      </c>
      <c r="AI20" s="18" t="s">
        <v>270</v>
      </c>
      <c r="AJ20" s="18" t="s">
        <v>290</v>
      </c>
      <c r="AK20" s="26">
        <f t="shared" si="2"/>
        <v>1</v>
      </c>
      <c r="AL20" s="18"/>
      <c r="AM20" s="18">
        <f t="shared" si="7"/>
        <v>0</v>
      </c>
      <c r="AN20" s="18"/>
      <c r="AO20" s="18"/>
      <c r="AP20" s="89">
        <f t="shared" si="3"/>
        <v>1</v>
      </c>
      <c r="AQ20" s="151">
        <f>AVERAGE(W20,AB20,AG20,AL20)</f>
        <v>0.49270000000000003</v>
      </c>
      <c r="AR20" s="90" t="s">
        <v>190</v>
      </c>
      <c r="AS20" s="18" t="s">
        <v>270</v>
      </c>
    </row>
    <row r="21" spans="1:45" s="27" customFormat="1" ht="153.75" customHeight="1" x14ac:dyDescent="0.25">
      <c r="A21" s="19">
        <v>4</v>
      </c>
      <c r="B21" s="18" t="s">
        <v>44</v>
      </c>
      <c r="C21" s="18" t="s">
        <v>59</v>
      </c>
      <c r="D21" s="23" t="s">
        <v>88</v>
      </c>
      <c r="E21" s="18" t="s">
        <v>89</v>
      </c>
      <c r="F21" s="18" t="s">
        <v>81</v>
      </c>
      <c r="G21" s="18" t="s">
        <v>90</v>
      </c>
      <c r="H21" s="18" t="s">
        <v>91</v>
      </c>
      <c r="I21" s="18" t="s">
        <v>51</v>
      </c>
      <c r="J21" s="18" t="s">
        <v>84</v>
      </c>
      <c r="K21" s="18" t="s">
        <v>53</v>
      </c>
      <c r="L21" s="30">
        <v>1</v>
      </c>
      <c r="M21" s="30">
        <v>1</v>
      </c>
      <c r="N21" s="30">
        <v>1</v>
      </c>
      <c r="O21" s="30">
        <v>1</v>
      </c>
      <c r="P21" s="30">
        <v>1</v>
      </c>
      <c r="Q21" s="18" t="s">
        <v>64</v>
      </c>
      <c r="R21" s="18" t="s">
        <v>85</v>
      </c>
      <c r="S21" s="18" t="s">
        <v>92</v>
      </c>
      <c r="T21" s="18" t="s">
        <v>57</v>
      </c>
      <c r="U21" s="18" t="s">
        <v>58</v>
      </c>
      <c r="V21" s="76">
        <v>1</v>
      </c>
      <c r="W21" s="91">
        <v>0.32479999999999998</v>
      </c>
      <c r="X21" s="90">
        <f t="shared" si="4"/>
        <v>0.32479999999999998</v>
      </c>
      <c r="Y21" s="18" t="s">
        <v>219</v>
      </c>
      <c r="Z21" s="84" t="s">
        <v>87</v>
      </c>
      <c r="AA21" s="31">
        <f t="shared" si="0"/>
        <v>1</v>
      </c>
      <c r="AB21" s="31">
        <v>0</v>
      </c>
      <c r="AC21" s="94">
        <f t="shared" si="5"/>
        <v>0</v>
      </c>
      <c r="AD21" s="18" t="s">
        <v>246</v>
      </c>
      <c r="AE21" s="18" t="s">
        <v>246</v>
      </c>
      <c r="AF21" s="31">
        <f t="shared" si="1"/>
        <v>1</v>
      </c>
      <c r="AG21" s="99">
        <v>0.99250000000000005</v>
      </c>
      <c r="AH21" s="94">
        <f t="shared" si="6"/>
        <v>0.99250000000000005</v>
      </c>
      <c r="AI21" s="18" t="s">
        <v>271</v>
      </c>
      <c r="AJ21" s="18" t="s">
        <v>291</v>
      </c>
      <c r="AK21" s="26">
        <f t="shared" si="2"/>
        <v>1</v>
      </c>
      <c r="AL21" s="18"/>
      <c r="AM21" s="18">
        <f t="shared" si="7"/>
        <v>0</v>
      </c>
      <c r="AN21" s="18"/>
      <c r="AO21" s="18"/>
      <c r="AP21" s="89">
        <f t="shared" si="3"/>
        <v>1</v>
      </c>
      <c r="AQ21" s="151">
        <f t="shared" ref="AQ21:AQ22" si="9">AVERAGE(W21,AB21,AG21,AL21)</f>
        <v>0.43909999999999999</v>
      </c>
      <c r="AR21" s="90">
        <f t="shared" si="8"/>
        <v>0.43909999999999999</v>
      </c>
      <c r="AS21" s="18" t="s">
        <v>271</v>
      </c>
    </row>
    <row r="22" spans="1:45" s="27" customFormat="1" ht="120" x14ac:dyDescent="0.25">
      <c r="A22" s="19">
        <v>4</v>
      </c>
      <c r="B22" s="18" t="s">
        <v>44</v>
      </c>
      <c r="C22" s="18" t="s">
        <v>59</v>
      </c>
      <c r="D22" s="23" t="s">
        <v>93</v>
      </c>
      <c r="E22" s="18" t="s">
        <v>94</v>
      </c>
      <c r="F22" s="18" t="s">
        <v>81</v>
      </c>
      <c r="G22" s="18" t="s">
        <v>95</v>
      </c>
      <c r="H22" s="18" t="s">
        <v>96</v>
      </c>
      <c r="I22" s="18" t="s">
        <v>51</v>
      </c>
      <c r="J22" s="18" t="s">
        <v>84</v>
      </c>
      <c r="K22" s="18" t="s">
        <v>53</v>
      </c>
      <c r="L22" s="30">
        <v>0.9</v>
      </c>
      <c r="M22" s="30">
        <v>0.9</v>
      </c>
      <c r="N22" s="30">
        <v>0.9</v>
      </c>
      <c r="O22" s="30">
        <v>0.9</v>
      </c>
      <c r="P22" s="30">
        <v>0.9</v>
      </c>
      <c r="Q22" s="18" t="s">
        <v>64</v>
      </c>
      <c r="R22" s="18" t="s">
        <v>97</v>
      </c>
      <c r="S22" s="18" t="s">
        <v>92</v>
      </c>
      <c r="T22" s="18" t="s">
        <v>57</v>
      </c>
      <c r="U22" s="18" t="s">
        <v>98</v>
      </c>
      <c r="V22" s="89">
        <f t="shared" ref="V22" si="10">L22</f>
        <v>0.9</v>
      </c>
      <c r="W22" s="19" t="s">
        <v>190</v>
      </c>
      <c r="X22" s="19" t="s">
        <v>190</v>
      </c>
      <c r="Y22" s="18" t="s">
        <v>236</v>
      </c>
      <c r="Z22" s="19" t="s">
        <v>190</v>
      </c>
      <c r="AA22" s="31">
        <f t="shared" si="0"/>
        <v>0.9</v>
      </c>
      <c r="AB22" s="31">
        <v>0</v>
      </c>
      <c r="AC22" s="94">
        <f t="shared" si="5"/>
        <v>0</v>
      </c>
      <c r="AD22" s="18" t="s">
        <v>246</v>
      </c>
      <c r="AE22" s="18" t="s">
        <v>246</v>
      </c>
      <c r="AF22" s="31">
        <f t="shared" si="1"/>
        <v>0.9</v>
      </c>
      <c r="AG22" s="99">
        <v>1</v>
      </c>
      <c r="AH22" s="94">
        <f t="shared" si="6"/>
        <v>1</v>
      </c>
      <c r="AI22" s="18" t="s">
        <v>272</v>
      </c>
      <c r="AJ22" s="18" t="s">
        <v>290</v>
      </c>
      <c r="AK22" s="26">
        <f t="shared" si="2"/>
        <v>0.9</v>
      </c>
      <c r="AL22" s="18"/>
      <c r="AM22" s="18">
        <f t="shared" si="7"/>
        <v>0</v>
      </c>
      <c r="AN22" s="18"/>
      <c r="AO22" s="18"/>
      <c r="AP22" s="89">
        <f t="shared" si="3"/>
        <v>0.9</v>
      </c>
      <c r="AQ22" s="151">
        <f t="shared" si="9"/>
        <v>0.5</v>
      </c>
      <c r="AR22" s="90" t="s">
        <v>190</v>
      </c>
      <c r="AS22" s="18" t="s">
        <v>272</v>
      </c>
    </row>
    <row r="23" spans="1:45" s="27" customFormat="1" ht="90" x14ac:dyDescent="0.25">
      <c r="A23" s="19">
        <v>4</v>
      </c>
      <c r="B23" s="18" t="s">
        <v>44</v>
      </c>
      <c r="C23" s="18" t="s">
        <v>59</v>
      </c>
      <c r="D23" s="23" t="s">
        <v>99</v>
      </c>
      <c r="E23" s="18" t="s">
        <v>100</v>
      </c>
      <c r="F23" s="18" t="s">
        <v>81</v>
      </c>
      <c r="G23" s="18" t="s">
        <v>95</v>
      </c>
      <c r="H23" s="18" t="s">
        <v>101</v>
      </c>
      <c r="I23" s="18" t="s">
        <v>51</v>
      </c>
      <c r="J23" s="18" t="s">
        <v>52</v>
      </c>
      <c r="K23" s="18" t="s">
        <v>53</v>
      </c>
      <c r="L23" s="30">
        <v>0</v>
      </c>
      <c r="M23" s="30">
        <v>0</v>
      </c>
      <c r="N23" s="30">
        <v>0</v>
      </c>
      <c r="O23" s="30">
        <v>1</v>
      </c>
      <c r="P23" s="30">
        <v>1</v>
      </c>
      <c r="Q23" s="18" t="s">
        <v>64</v>
      </c>
      <c r="R23" s="32" t="s">
        <v>97</v>
      </c>
      <c r="S23" s="32" t="s">
        <v>92</v>
      </c>
      <c r="T23" s="32" t="s">
        <v>57</v>
      </c>
      <c r="U23" s="32" t="s">
        <v>98</v>
      </c>
      <c r="V23" s="75" t="s">
        <v>102</v>
      </c>
      <c r="W23" s="75" t="s">
        <v>102</v>
      </c>
      <c r="X23" s="75" t="s">
        <v>102</v>
      </c>
      <c r="Y23" s="88" t="s">
        <v>213</v>
      </c>
      <c r="Z23" s="75" t="s">
        <v>102</v>
      </c>
      <c r="AA23" s="31">
        <f t="shared" si="0"/>
        <v>0</v>
      </c>
      <c r="AB23" s="18" t="s">
        <v>239</v>
      </c>
      <c r="AC23" s="94" t="s">
        <v>239</v>
      </c>
      <c r="AD23" s="18" t="s">
        <v>239</v>
      </c>
      <c r="AE23" s="18" t="s">
        <v>239</v>
      </c>
      <c r="AF23" s="31">
        <f t="shared" si="1"/>
        <v>0</v>
      </c>
      <c r="AG23" s="31" t="s">
        <v>102</v>
      </c>
      <c r="AH23" s="94" t="s">
        <v>240</v>
      </c>
      <c r="AI23" s="18" t="s">
        <v>239</v>
      </c>
      <c r="AJ23" s="18" t="s">
        <v>290</v>
      </c>
      <c r="AK23" s="26">
        <f t="shared" si="2"/>
        <v>1</v>
      </c>
      <c r="AL23" s="18"/>
      <c r="AM23" s="18">
        <f t="shared" si="7"/>
        <v>0</v>
      </c>
      <c r="AN23" s="18"/>
      <c r="AO23" s="18"/>
      <c r="AP23" s="89">
        <f t="shared" si="3"/>
        <v>1</v>
      </c>
      <c r="AQ23" s="151">
        <v>0</v>
      </c>
      <c r="AR23" s="90">
        <f t="shared" si="8"/>
        <v>0</v>
      </c>
      <c r="AS23" s="88" t="s">
        <v>239</v>
      </c>
    </row>
    <row r="24" spans="1:45" s="27" customFormat="1" ht="409.5" x14ac:dyDescent="0.25">
      <c r="A24" s="19">
        <v>4</v>
      </c>
      <c r="B24" s="18" t="s">
        <v>44</v>
      </c>
      <c r="C24" s="18" t="s">
        <v>103</v>
      </c>
      <c r="D24" s="23" t="s">
        <v>104</v>
      </c>
      <c r="E24" s="18" t="s">
        <v>105</v>
      </c>
      <c r="F24" s="18" t="s">
        <v>81</v>
      </c>
      <c r="G24" s="18" t="s">
        <v>106</v>
      </c>
      <c r="H24" s="18" t="s">
        <v>107</v>
      </c>
      <c r="I24" s="18" t="s">
        <v>51</v>
      </c>
      <c r="J24" s="18" t="s">
        <v>108</v>
      </c>
      <c r="K24" s="18" t="s">
        <v>109</v>
      </c>
      <c r="L24" s="18">
        <v>800</v>
      </c>
      <c r="M24" s="18">
        <v>800</v>
      </c>
      <c r="N24" s="18">
        <v>800</v>
      </c>
      <c r="O24" s="18">
        <v>800</v>
      </c>
      <c r="P24" s="18">
        <f t="shared" ref="P24:P29" si="11">SUM(L24:O24)</f>
        <v>3200</v>
      </c>
      <c r="Q24" s="18" t="s">
        <v>64</v>
      </c>
      <c r="R24" s="18" t="s">
        <v>110</v>
      </c>
      <c r="S24" s="18" t="s">
        <v>111</v>
      </c>
      <c r="T24" s="18" t="s">
        <v>112</v>
      </c>
      <c r="U24" s="18" t="s">
        <v>113</v>
      </c>
      <c r="V24" s="77">
        <v>800</v>
      </c>
      <c r="W24" s="78">
        <v>1103</v>
      </c>
      <c r="X24" s="90">
        <f t="shared" si="4"/>
        <v>1</v>
      </c>
      <c r="Y24" s="84" t="s">
        <v>230</v>
      </c>
      <c r="Z24" s="84" t="s">
        <v>114</v>
      </c>
      <c r="AA24" s="26">
        <f t="shared" si="0"/>
        <v>800</v>
      </c>
      <c r="AB24" s="18">
        <v>793</v>
      </c>
      <c r="AC24" s="94">
        <f t="shared" si="5"/>
        <v>0.99124999999999996</v>
      </c>
      <c r="AD24" s="18" t="s">
        <v>247</v>
      </c>
      <c r="AE24" s="18" t="s">
        <v>248</v>
      </c>
      <c r="AF24" s="26">
        <f t="shared" si="1"/>
        <v>800</v>
      </c>
      <c r="AG24" s="18">
        <v>560</v>
      </c>
      <c r="AH24" s="94">
        <f t="shared" si="6"/>
        <v>0.7</v>
      </c>
      <c r="AI24" s="18" t="s">
        <v>273</v>
      </c>
      <c r="AJ24" s="18" t="s">
        <v>274</v>
      </c>
      <c r="AK24" s="26">
        <f t="shared" si="2"/>
        <v>800</v>
      </c>
      <c r="AL24" s="18"/>
      <c r="AM24" s="18">
        <f t="shared" si="7"/>
        <v>0</v>
      </c>
      <c r="AN24" s="18"/>
      <c r="AO24" s="18"/>
      <c r="AP24" s="19">
        <f t="shared" si="3"/>
        <v>3200</v>
      </c>
      <c r="AQ24" s="102">
        <f>SUM(W24,AB24,AG24,AL24)</f>
        <v>2456</v>
      </c>
      <c r="AR24" s="90">
        <f t="shared" si="8"/>
        <v>0.76749999999999996</v>
      </c>
      <c r="AS24" s="84" t="s">
        <v>273</v>
      </c>
    </row>
    <row r="25" spans="1:45" s="27" customFormat="1" ht="409.5" x14ac:dyDescent="0.25">
      <c r="A25" s="19">
        <v>4</v>
      </c>
      <c r="B25" s="18" t="s">
        <v>44</v>
      </c>
      <c r="C25" s="18" t="s">
        <v>103</v>
      </c>
      <c r="D25" s="23" t="s">
        <v>115</v>
      </c>
      <c r="E25" s="18" t="s">
        <v>116</v>
      </c>
      <c r="F25" s="18" t="s">
        <v>48</v>
      </c>
      <c r="G25" s="18" t="s">
        <v>117</v>
      </c>
      <c r="H25" s="18" t="s">
        <v>118</v>
      </c>
      <c r="I25" s="18" t="s">
        <v>51</v>
      </c>
      <c r="J25" s="18" t="s">
        <v>108</v>
      </c>
      <c r="K25" s="18" t="s">
        <v>119</v>
      </c>
      <c r="L25" s="38">
        <v>255</v>
      </c>
      <c r="M25" s="38">
        <v>255</v>
      </c>
      <c r="N25" s="38">
        <v>255</v>
      </c>
      <c r="O25" s="38">
        <v>255</v>
      </c>
      <c r="P25" s="18">
        <f t="shared" si="11"/>
        <v>1020</v>
      </c>
      <c r="Q25" s="18" t="s">
        <v>64</v>
      </c>
      <c r="R25" s="18" t="s">
        <v>120</v>
      </c>
      <c r="S25" s="18" t="s">
        <v>111</v>
      </c>
      <c r="T25" s="18" t="s">
        <v>112</v>
      </c>
      <c r="U25" s="18" t="s">
        <v>113</v>
      </c>
      <c r="V25" s="77">
        <v>255</v>
      </c>
      <c r="W25" s="78">
        <v>431</v>
      </c>
      <c r="X25" s="90">
        <f t="shared" si="4"/>
        <v>1</v>
      </c>
      <c r="Y25" s="84" t="s">
        <v>231</v>
      </c>
      <c r="Z25" s="84" t="s">
        <v>114</v>
      </c>
      <c r="AA25" s="26">
        <f t="shared" si="0"/>
        <v>255</v>
      </c>
      <c r="AB25" s="18">
        <v>67</v>
      </c>
      <c r="AC25" s="94">
        <f t="shared" si="5"/>
        <v>0.2627450980392157</v>
      </c>
      <c r="AD25" s="18" t="s">
        <v>247</v>
      </c>
      <c r="AE25" s="18" t="s">
        <v>248</v>
      </c>
      <c r="AF25" s="26">
        <f t="shared" si="1"/>
        <v>255</v>
      </c>
      <c r="AG25" s="18">
        <v>103</v>
      </c>
      <c r="AH25" s="94">
        <f t="shared" si="6"/>
        <v>0.40392156862745099</v>
      </c>
      <c r="AI25" s="18" t="s">
        <v>275</v>
      </c>
      <c r="AJ25" s="18" t="s">
        <v>274</v>
      </c>
      <c r="AK25" s="26">
        <f t="shared" si="2"/>
        <v>255</v>
      </c>
      <c r="AL25" s="18"/>
      <c r="AM25" s="18">
        <f t="shared" si="7"/>
        <v>0</v>
      </c>
      <c r="AN25" s="18"/>
      <c r="AO25" s="18"/>
      <c r="AP25" s="19">
        <f t="shared" si="3"/>
        <v>1020</v>
      </c>
      <c r="AQ25" s="102">
        <f t="shared" ref="AQ25:AQ28" si="12">SUM(W25,AB25,AG25,AL25)</f>
        <v>601</v>
      </c>
      <c r="AR25" s="90">
        <f t="shared" si="8"/>
        <v>0.58921568627450982</v>
      </c>
      <c r="AS25" s="84" t="s">
        <v>275</v>
      </c>
    </row>
    <row r="26" spans="1:45" s="27" customFormat="1" ht="255" x14ac:dyDescent="0.25">
      <c r="A26" s="19">
        <v>4</v>
      </c>
      <c r="B26" s="18" t="s">
        <v>44</v>
      </c>
      <c r="C26" s="18" t="s">
        <v>103</v>
      </c>
      <c r="D26" s="23" t="s">
        <v>121</v>
      </c>
      <c r="E26" s="18" t="s">
        <v>122</v>
      </c>
      <c r="F26" s="18" t="s">
        <v>48</v>
      </c>
      <c r="G26" s="18" t="s">
        <v>123</v>
      </c>
      <c r="H26" s="18" t="s">
        <v>124</v>
      </c>
      <c r="I26" s="18" t="s">
        <v>51</v>
      </c>
      <c r="J26" s="18" t="s">
        <v>108</v>
      </c>
      <c r="K26" s="18" t="s">
        <v>125</v>
      </c>
      <c r="L26" s="38">
        <v>3</v>
      </c>
      <c r="M26" s="38">
        <v>3</v>
      </c>
      <c r="N26" s="38">
        <v>6</v>
      </c>
      <c r="O26" s="38">
        <v>2</v>
      </c>
      <c r="P26" s="18">
        <f t="shared" si="11"/>
        <v>14</v>
      </c>
      <c r="Q26" s="18" t="s">
        <v>64</v>
      </c>
      <c r="R26" s="18" t="s">
        <v>126</v>
      </c>
      <c r="S26" s="18" t="s">
        <v>127</v>
      </c>
      <c r="T26" s="18" t="s">
        <v>112</v>
      </c>
      <c r="U26" s="18" t="s">
        <v>113</v>
      </c>
      <c r="V26" s="77">
        <v>3</v>
      </c>
      <c r="W26" s="78">
        <v>6</v>
      </c>
      <c r="X26" s="90">
        <f t="shared" si="4"/>
        <v>1</v>
      </c>
      <c r="Y26" s="84" t="s">
        <v>232</v>
      </c>
      <c r="Z26" s="84" t="s">
        <v>128</v>
      </c>
      <c r="AA26" s="26">
        <f t="shared" si="0"/>
        <v>3</v>
      </c>
      <c r="AB26" s="18">
        <v>5</v>
      </c>
      <c r="AC26" s="94">
        <f t="shared" si="5"/>
        <v>1</v>
      </c>
      <c r="AD26" s="18" t="s">
        <v>247</v>
      </c>
      <c r="AE26" s="18" t="s">
        <v>248</v>
      </c>
      <c r="AF26" s="26">
        <f t="shared" si="1"/>
        <v>6</v>
      </c>
      <c r="AG26" s="18">
        <v>3</v>
      </c>
      <c r="AH26" s="94">
        <f t="shared" si="6"/>
        <v>0.5</v>
      </c>
      <c r="AI26" s="18" t="s">
        <v>276</v>
      </c>
      <c r="AJ26" s="18" t="s">
        <v>294</v>
      </c>
      <c r="AK26" s="26">
        <f t="shared" si="2"/>
        <v>2</v>
      </c>
      <c r="AL26" s="18"/>
      <c r="AM26" s="18">
        <f t="shared" si="7"/>
        <v>0</v>
      </c>
      <c r="AN26" s="18"/>
      <c r="AO26" s="18"/>
      <c r="AP26" s="19">
        <f t="shared" si="3"/>
        <v>14</v>
      </c>
      <c r="AQ26" s="102">
        <f t="shared" si="12"/>
        <v>14</v>
      </c>
      <c r="AR26" s="90">
        <f t="shared" si="8"/>
        <v>1</v>
      </c>
      <c r="AS26" s="84" t="s">
        <v>276</v>
      </c>
    </row>
    <row r="27" spans="1:45" s="27" customFormat="1" ht="240" x14ac:dyDescent="0.25">
      <c r="A27" s="19">
        <v>4</v>
      </c>
      <c r="B27" s="18" t="s">
        <v>44</v>
      </c>
      <c r="C27" s="18" t="s">
        <v>103</v>
      </c>
      <c r="D27" s="23" t="s">
        <v>129</v>
      </c>
      <c r="E27" s="18" t="s">
        <v>130</v>
      </c>
      <c r="F27" s="18" t="s">
        <v>81</v>
      </c>
      <c r="G27" s="18" t="s">
        <v>131</v>
      </c>
      <c r="H27" s="18" t="s">
        <v>132</v>
      </c>
      <c r="I27" s="18" t="s">
        <v>51</v>
      </c>
      <c r="J27" s="18" t="s">
        <v>108</v>
      </c>
      <c r="K27" s="18" t="s">
        <v>133</v>
      </c>
      <c r="L27" s="18">
        <v>13</v>
      </c>
      <c r="M27" s="18">
        <v>18</v>
      </c>
      <c r="N27" s="18">
        <v>18</v>
      </c>
      <c r="O27" s="18">
        <v>17</v>
      </c>
      <c r="P27" s="18">
        <f t="shared" si="11"/>
        <v>66</v>
      </c>
      <c r="Q27" s="18" t="s">
        <v>64</v>
      </c>
      <c r="R27" s="18" t="s">
        <v>134</v>
      </c>
      <c r="S27" s="18" t="s">
        <v>135</v>
      </c>
      <c r="T27" s="18" t="s">
        <v>112</v>
      </c>
      <c r="U27" s="18" t="s">
        <v>113</v>
      </c>
      <c r="V27" s="77">
        <v>13</v>
      </c>
      <c r="W27" s="78">
        <v>15</v>
      </c>
      <c r="X27" s="90">
        <f t="shared" si="4"/>
        <v>1</v>
      </c>
      <c r="Y27" s="84" t="s">
        <v>233</v>
      </c>
      <c r="Z27" s="84" t="s">
        <v>136</v>
      </c>
      <c r="AA27" s="26">
        <f t="shared" si="0"/>
        <v>18</v>
      </c>
      <c r="AB27" s="18">
        <v>4</v>
      </c>
      <c r="AC27" s="94">
        <f t="shared" si="5"/>
        <v>0.22222222222222221</v>
      </c>
      <c r="AD27" s="18" t="s">
        <v>247</v>
      </c>
      <c r="AE27" s="18" t="s">
        <v>248</v>
      </c>
      <c r="AF27" s="26">
        <f t="shared" si="1"/>
        <v>18</v>
      </c>
      <c r="AG27" s="18">
        <v>5</v>
      </c>
      <c r="AH27" s="94">
        <f t="shared" si="6"/>
        <v>0.27777777777777779</v>
      </c>
      <c r="AI27" s="18" t="s">
        <v>277</v>
      </c>
      <c r="AJ27" s="18" t="s">
        <v>294</v>
      </c>
      <c r="AK27" s="26">
        <f t="shared" si="2"/>
        <v>17</v>
      </c>
      <c r="AL27" s="18"/>
      <c r="AM27" s="18">
        <f t="shared" si="7"/>
        <v>0</v>
      </c>
      <c r="AN27" s="18"/>
      <c r="AO27" s="18"/>
      <c r="AP27" s="19">
        <f t="shared" si="3"/>
        <v>66</v>
      </c>
      <c r="AQ27" s="102">
        <f t="shared" si="12"/>
        <v>24</v>
      </c>
      <c r="AR27" s="90">
        <f t="shared" si="8"/>
        <v>0.36363636363636365</v>
      </c>
      <c r="AS27" s="84" t="s">
        <v>277</v>
      </c>
    </row>
    <row r="28" spans="1:45" s="27" customFormat="1" ht="135" x14ac:dyDescent="0.25">
      <c r="A28" s="19">
        <v>4</v>
      </c>
      <c r="B28" s="18" t="s">
        <v>44</v>
      </c>
      <c r="C28" s="18" t="s">
        <v>103</v>
      </c>
      <c r="D28" s="23" t="s">
        <v>137</v>
      </c>
      <c r="E28" s="18" t="s">
        <v>138</v>
      </c>
      <c r="F28" s="18" t="s">
        <v>81</v>
      </c>
      <c r="G28" s="18" t="s">
        <v>139</v>
      </c>
      <c r="H28" s="18" t="s">
        <v>140</v>
      </c>
      <c r="I28" s="18" t="s">
        <v>51</v>
      </c>
      <c r="J28" s="18" t="s">
        <v>108</v>
      </c>
      <c r="K28" s="18" t="s">
        <v>133</v>
      </c>
      <c r="L28" s="18">
        <v>27</v>
      </c>
      <c r="M28" s="18">
        <v>30</v>
      </c>
      <c r="N28" s="18">
        <v>30</v>
      </c>
      <c r="O28" s="18">
        <v>26</v>
      </c>
      <c r="P28" s="18">
        <f t="shared" si="11"/>
        <v>113</v>
      </c>
      <c r="Q28" s="18" t="s">
        <v>64</v>
      </c>
      <c r="R28" s="18" t="s">
        <v>141</v>
      </c>
      <c r="S28" s="18" t="s">
        <v>135</v>
      </c>
      <c r="T28" s="18" t="s">
        <v>112</v>
      </c>
      <c r="U28" s="18" t="s">
        <v>113</v>
      </c>
      <c r="V28" s="77">
        <v>27</v>
      </c>
      <c r="W28" s="78">
        <v>33</v>
      </c>
      <c r="X28" s="90">
        <f t="shared" si="4"/>
        <v>1</v>
      </c>
      <c r="Y28" s="84" t="s">
        <v>234</v>
      </c>
      <c r="Z28" s="84" t="s">
        <v>136</v>
      </c>
      <c r="AA28" s="26">
        <f t="shared" si="0"/>
        <v>30</v>
      </c>
      <c r="AB28" s="18">
        <v>37</v>
      </c>
      <c r="AC28" s="94">
        <f t="shared" si="5"/>
        <v>1</v>
      </c>
      <c r="AD28" s="18" t="s">
        <v>249</v>
      </c>
      <c r="AE28" s="18" t="s">
        <v>250</v>
      </c>
      <c r="AF28" s="26">
        <f t="shared" si="1"/>
        <v>30</v>
      </c>
      <c r="AG28" s="18">
        <v>90</v>
      </c>
      <c r="AH28" s="94">
        <f t="shared" si="6"/>
        <v>1</v>
      </c>
      <c r="AI28" s="18" t="s">
        <v>278</v>
      </c>
      <c r="AJ28" s="18" t="s">
        <v>295</v>
      </c>
      <c r="AK28" s="26">
        <f t="shared" si="2"/>
        <v>26</v>
      </c>
      <c r="AL28" s="18"/>
      <c r="AM28" s="18">
        <f t="shared" si="7"/>
        <v>0</v>
      </c>
      <c r="AN28" s="18"/>
      <c r="AO28" s="18"/>
      <c r="AP28" s="19">
        <f t="shared" si="3"/>
        <v>113</v>
      </c>
      <c r="AQ28" s="102">
        <f t="shared" si="12"/>
        <v>160</v>
      </c>
      <c r="AR28" s="90">
        <f t="shared" si="8"/>
        <v>1</v>
      </c>
      <c r="AS28" s="84" t="s">
        <v>278</v>
      </c>
    </row>
    <row r="29" spans="1:45" s="27" customFormat="1" ht="105" x14ac:dyDescent="0.25">
      <c r="A29" s="19">
        <v>4</v>
      </c>
      <c r="B29" s="18" t="s">
        <v>44</v>
      </c>
      <c r="C29" s="18" t="s">
        <v>103</v>
      </c>
      <c r="D29" s="23" t="s">
        <v>142</v>
      </c>
      <c r="E29" s="18" t="s">
        <v>143</v>
      </c>
      <c r="F29" s="18" t="s">
        <v>81</v>
      </c>
      <c r="G29" s="18" t="s">
        <v>144</v>
      </c>
      <c r="H29" s="18" t="s">
        <v>145</v>
      </c>
      <c r="I29" s="18" t="s">
        <v>51</v>
      </c>
      <c r="J29" s="18" t="s">
        <v>108</v>
      </c>
      <c r="K29" s="18" t="s">
        <v>133</v>
      </c>
      <c r="L29" s="18">
        <v>5</v>
      </c>
      <c r="M29" s="18">
        <v>5</v>
      </c>
      <c r="N29" s="18">
        <v>5</v>
      </c>
      <c r="O29" s="18">
        <v>5</v>
      </c>
      <c r="P29" s="18">
        <f t="shared" si="11"/>
        <v>20</v>
      </c>
      <c r="Q29" s="18" t="s">
        <v>64</v>
      </c>
      <c r="R29" s="18" t="s">
        <v>146</v>
      </c>
      <c r="S29" s="18" t="s">
        <v>135</v>
      </c>
      <c r="T29" s="18" t="s">
        <v>112</v>
      </c>
      <c r="U29" s="18" t="s">
        <v>113</v>
      </c>
      <c r="V29" s="77">
        <v>5</v>
      </c>
      <c r="W29" s="78">
        <v>20</v>
      </c>
      <c r="X29" s="90">
        <f t="shared" si="4"/>
        <v>1</v>
      </c>
      <c r="Y29" s="84" t="s">
        <v>235</v>
      </c>
      <c r="Z29" s="84" t="s">
        <v>136</v>
      </c>
      <c r="AA29" s="26">
        <f t="shared" si="0"/>
        <v>5</v>
      </c>
      <c r="AB29" s="18">
        <v>2</v>
      </c>
      <c r="AC29" s="94">
        <f t="shared" si="5"/>
        <v>0.4</v>
      </c>
      <c r="AD29" s="18" t="s">
        <v>251</v>
      </c>
      <c r="AE29" s="18" t="s">
        <v>252</v>
      </c>
      <c r="AF29" s="26">
        <f t="shared" si="1"/>
        <v>5</v>
      </c>
      <c r="AG29" s="18">
        <v>60</v>
      </c>
      <c r="AH29" s="94">
        <f t="shared" si="6"/>
        <v>1</v>
      </c>
      <c r="AI29" s="18" t="s">
        <v>279</v>
      </c>
      <c r="AJ29" s="18" t="s">
        <v>296</v>
      </c>
      <c r="AK29" s="26">
        <f t="shared" si="2"/>
        <v>5</v>
      </c>
      <c r="AL29" s="18"/>
      <c r="AM29" s="18">
        <f t="shared" si="7"/>
        <v>0</v>
      </c>
      <c r="AN29" s="18"/>
      <c r="AO29" s="18"/>
      <c r="AP29" s="19">
        <f t="shared" si="3"/>
        <v>20</v>
      </c>
      <c r="AQ29" s="102">
        <f>SUM(W29,AB29,AG29,AL29)</f>
        <v>82</v>
      </c>
      <c r="AR29" s="90">
        <f t="shared" si="8"/>
        <v>1</v>
      </c>
      <c r="AS29" s="84" t="s">
        <v>279</v>
      </c>
    </row>
    <row r="30" spans="1:45" s="5" customFormat="1" ht="15.75" x14ac:dyDescent="0.25">
      <c r="A30" s="10"/>
      <c r="B30" s="10"/>
      <c r="C30" s="10"/>
      <c r="D30" s="10"/>
      <c r="E30" s="13" t="s">
        <v>147</v>
      </c>
      <c r="F30" s="10"/>
      <c r="G30" s="10"/>
      <c r="H30" s="10"/>
      <c r="I30" s="10"/>
      <c r="J30" s="10"/>
      <c r="K30" s="10"/>
      <c r="L30" s="15"/>
      <c r="M30" s="15"/>
      <c r="N30" s="15"/>
      <c r="O30" s="15"/>
      <c r="P30" s="15"/>
      <c r="Q30" s="10"/>
      <c r="R30" s="10"/>
      <c r="S30" s="10"/>
      <c r="T30" s="10"/>
      <c r="U30" s="10"/>
      <c r="V30" s="79"/>
      <c r="W30" s="79"/>
      <c r="X30" s="92">
        <f>AVERAGE(X15:X29)*80%</f>
        <v>0.66306424242424244</v>
      </c>
      <c r="Y30" s="85"/>
      <c r="Z30" s="85"/>
      <c r="AA30" s="15"/>
      <c r="AB30" s="15"/>
      <c r="AC30" s="96">
        <f>AVERAGE(AC15:AC29)*80%</f>
        <v>0.41495080945198598</v>
      </c>
      <c r="AD30" s="15"/>
      <c r="AE30" s="15"/>
      <c r="AF30" s="15"/>
      <c r="AG30" s="15"/>
      <c r="AH30" s="96">
        <f>AVERAGE(AH15:AH29)*80%</f>
        <v>0.58230893328589639</v>
      </c>
      <c r="AI30" s="15"/>
      <c r="AJ30" s="15"/>
      <c r="AK30" s="15"/>
      <c r="AL30" s="15"/>
      <c r="AM30" s="15">
        <f>AVERAGE(AM15:AM29)*80%</f>
        <v>0</v>
      </c>
      <c r="AN30" s="10"/>
      <c r="AO30" s="10"/>
      <c r="AP30" s="66"/>
      <c r="AQ30" s="103"/>
      <c r="AR30" s="92">
        <f>AVERAGE(AR15:AR29)*80%</f>
        <v>0.43269611468973457</v>
      </c>
      <c r="AS30" s="10"/>
    </row>
    <row r="31" spans="1:45" s="52" customFormat="1" ht="105" customHeight="1" x14ac:dyDescent="0.25">
      <c r="A31" s="33">
        <v>7</v>
      </c>
      <c r="B31" s="24" t="s">
        <v>148</v>
      </c>
      <c r="C31" s="24" t="s">
        <v>149</v>
      </c>
      <c r="D31" s="39" t="s">
        <v>150</v>
      </c>
      <c r="E31" s="40" t="s">
        <v>151</v>
      </c>
      <c r="F31" s="40" t="s">
        <v>152</v>
      </c>
      <c r="G31" s="40" t="s">
        <v>153</v>
      </c>
      <c r="H31" s="40" t="s">
        <v>154</v>
      </c>
      <c r="I31" s="41" t="s">
        <v>155</v>
      </c>
      <c r="J31" s="40" t="s">
        <v>156</v>
      </c>
      <c r="K31" s="40" t="s">
        <v>157</v>
      </c>
      <c r="L31" s="42" t="s">
        <v>102</v>
      </c>
      <c r="M31" s="43">
        <v>0.8</v>
      </c>
      <c r="N31" s="42" t="s">
        <v>102</v>
      </c>
      <c r="O31" s="44">
        <v>0.8</v>
      </c>
      <c r="P31" s="44">
        <v>0.8</v>
      </c>
      <c r="Q31" s="45" t="s">
        <v>158</v>
      </c>
      <c r="R31" s="45" t="s">
        <v>159</v>
      </c>
      <c r="S31" s="40" t="s">
        <v>160</v>
      </c>
      <c r="T31" s="40" t="s">
        <v>161</v>
      </c>
      <c r="U31" s="46" t="s">
        <v>162</v>
      </c>
      <c r="V31" s="67" t="s">
        <v>102</v>
      </c>
      <c r="W31" s="33" t="s">
        <v>102</v>
      </c>
      <c r="X31" s="68" t="s">
        <v>102</v>
      </c>
      <c r="Y31" s="24" t="s">
        <v>213</v>
      </c>
      <c r="Z31" s="24" t="s">
        <v>102</v>
      </c>
      <c r="AA31" s="48">
        <f>M31</f>
        <v>0.8</v>
      </c>
      <c r="AB31" s="49">
        <v>0.79</v>
      </c>
      <c r="AC31" s="50">
        <f t="shared" ref="AC31:AC37" si="13">IF(AB31/AA31&gt;100%,100%,AB31/AA31)</f>
        <v>0.98750000000000004</v>
      </c>
      <c r="AD31" s="24" t="s">
        <v>253</v>
      </c>
      <c r="AE31" s="24" t="s">
        <v>254</v>
      </c>
      <c r="AF31" s="47" t="s">
        <v>102</v>
      </c>
      <c r="AG31" s="24" t="s">
        <v>102</v>
      </c>
      <c r="AH31" s="24" t="s">
        <v>102</v>
      </c>
      <c r="AI31" s="24" t="s">
        <v>102</v>
      </c>
      <c r="AJ31" s="24" t="s">
        <v>102</v>
      </c>
      <c r="AK31" s="48">
        <f>O31</f>
        <v>0.8</v>
      </c>
      <c r="AL31" s="24"/>
      <c r="AM31" s="50">
        <f t="shared" ref="AM31:AM37" si="14">IF(AL31/AK31&gt;100%,100%,AL31/AK31)</f>
        <v>0</v>
      </c>
      <c r="AN31" s="24"/>
      <c r="AO31" s="24"/>
      <c r="AP31" s="63">
        <f t="shared" ref="AP31:AP37" si="15">P31</f>
        <v>0.8</v>
      </c>
      <c r="AQ31" s="104">
        <f>AVERAGE(AB31,AL31)</f>
        <v>0.79</v>
      </c>
      <c r="AR31" s="50">
        <f t="shared" ref="AR31:AR37" si="16">IF(AQ31/AP31&gt;100%,100%,AQ31/AP31)</f>
        <v>0.98750000000000004</v>
      </c>
      <c r="AS31" s="24" t="s">
        <v>213</v>
      </c>
    </row>
    <row r="32" spans="1:45" s="52" customFormat="1" ht="105" x14ac:dyDescent="0.25">
      <c r="A32" s="33">
        <v>7</v>
      </c>
      <c r="B32" s="24" t="s">
        <v>148</v>
      </c>
      <c r="C32" s="24" t="s">
        <v>149</v>
      </c>
      <c r="D32" s="53" t="s">
        <v>163</v>
      </c>
      <c r="E32" s="45" t="s">
        <v>164</v>
      </c>
      <c r="F32" s="45" t="s">
        <v>152</v>
      </c>
      <c r="G32" s="45" t="s">
        <v>165</v>
      </c>
      <c r="H32" s="45" t="s">
        <v>166</v>
      </c>
      <c r="I32" s="45" t="s">
        <v>167</v>
      </c>
      <c r="J32" s="45" t="s">
        <v>156</v>
      </c>
      <c r="K32" s="45" t="s">
        <v>168</v>
      </c>
      <c r="L32" s="54">
        <v>1</v>
      </c>
      <c r="M32" s="54">
        <v>1</v>
      </c>
      <c r="N32" s="54">
        <v>1</v>
      </c>
      <c r="O32" s="55">
        <v>1</v>
      </c>
      <c r="P32" s="55">
        <v>1</v>
      </c>
      <c r="Q32" s="45" t="s">
        <v>158</v>
      </c>
      <c r="R32" s="45" t="s">
        <v>169</v>
      </c>
      <c r="S32" s="45" t="s">
        <v>170</v>
      </c>
      <c r="T32" s="40" t="s">
        <v>161</v>
      </c>
      <c r="U32" s="46" t="s">
        <v>171</v>
      </c>
      <c r="V32" s="69">
        <v>1</v>
      </c>
      <c r="W32" s="68">
        <v>0.28570000000000001</v>
      </c>
      <c r="X32" s="50">
        <f t="shared" ref="X32:X37" si="17">IF(W32/V32&gt;100%,100%,W32/V32)</f>
        <v>0.28570000000000001</v>
      </c>
      <c r="Y32" s="24" t="s">
        <v>220</v>
      </c>
      <c r="Z32" s="24" t="s">
        <v>221</v>
      </c>
      <c r="AA32" s="48">
        <f>M32</f>
        <v>1</v>
      </c>
      <c r="AB32" s="51">
        <v>0.28570000000000001</v>
      </c>
      <c r="AC32" s="50">
        <f t="shared" si="13"/>
        <v>0.28570000000000001</v>
      </c>
      <c r="AD32" s="24" t="s">
        <v>255</v>
      </c>
      <c r="AE32" s="24" t="s">
        <v>256</v>
      </c>
      <c r="AF32" s="48">
        <f>N32</f>
        <v>1</v>
      </c>
      <c r="AG32" s="51">
        <v>0.28570000000000001</v>
      </c>
      <c r="AH32" s="50">
        <f t="shared" ref="AH32:AH34" si="18">IF(AG32/AF32&gt;100%,100%,AG32/AF32)</f>
        <v>0.28570000000000001</v>
      </c>
      <c r="AI32" s="24" t="s">
        <v>280</v>
      </c>
      <c r="AJ32" s="24"/>
      <c r="AK32" s="48">
        <f>O32</f>
        <v>1</v>
      </c>
      <c r="AL32" s="56"/>
      <c r="AM32" s="50">
        <f t="shared" si="14"/>
        <v>0</v>
      </c>
      <c r="AN32" s="24"/>
      <c r="AO32" s="24"/>
      <c r="AP32" s="63">
        <f t="shared" si="15"/>
        <v>1</v>
      </c>
      <c r="AQ32" s="104">
        <f>AVERAGE(W32,AB32,AG32,AL32)</f>
        <v>0.28570000000000001</v>
      </c>
      <c r="AR32" s="50">
        <f t="shared" si="16"/>
        <v>0.28570000000000001</v>
      </c>
      <c r="AS32" s="24" t="s">
        <v>220</v>
      </c>
    </row>
    <row r="33" spans="1:45" s="52" customFormat="1" ht="150" x14ac:dyDescent="0.25">
      <c r="A33" s="33">
        <v>7</v>
      </c>
      <c r="B33" s="24" t="s">
        <v>148</v>
      </c>
      <c r="C33" s="24" t="s">
        <v>172</v>
      </c>
      <c r="D33" s="53" t="s">
        <v>173</v>
      </c>
      <c r="E33" s="45" t="s">
        <v>174</v>
      </c>
      <c r="F33" s="45" t="s">
        <v>152</v>
      </c>
      <c r="G33" s="45" t="s">
        <v>175</v>
      </c>
      <c r="H33" s="45" t="s">
        <v>176</v>
      </c>
      <c r="I33" s="45" t="s">
        <v>167</v>
      </c>
      <c r="J33" s="45" t="s">
        <v>156</v>
      </c>
      <c r="K33" s="45" t="s">
        <v>177</v>
      </c>
      <c r="L33" s="42" t="s">
        <v>102</v>
      </c>
      <c r="M33" s="43">
        <v>1</v>
      </c>
      <c r="N33" s="43">
        <v>1</v>
      </c>
      <c r="O33" s="44">
        <v>1</v>
      </c>
      <c r="P33" s="44">
        <v>1</v>
      </c>
      <c r="Q33" s="45" t="s">
        <v>158</v>
      </c>
      <c r="R33" s="45" t="s">
        <v>178</v>
      </c>
      <c r="S33" s="45" t="s">
        <v>179</v>
      </c>
      <c r="T33" s="40" t="s">
        <v>161</v>
      </c>
      <c r="U33" s="46" t="s">
        <v>180</v>
      </c>
      <c r="V33" s="69" t="s">
        <v>102</v>
      </c>
      <c r="W33" s="33" t="s">
        <v>102</v>
      </c>
      <c r="X33" s="33" t="s">
        <v>102</v>
      </c>
      <c r="Y33" s="24" t="s">
        <v>213</v>
      </c>
      <c r="Z33" s="24" t="s">
        <v>102</v>
      </c>
      <c r="AA33" s="48">
        <f>M33</f>
        <v>1</v>
      </c>
      <c r="AB33" s="100">
        <v>1</v>
      </c>
      <c r="AC33" s="101">
        <f t="shared" si="13"/>
        <v>1</v>
      </c>
      <c r="AD33" s="25" t="s">
        <v>261</v>
      </c>
      <c r="AE33" s="25" t="s">
        <v>262</v>
      </c>
      <c r="AF33" s="48">
        <f>N33</f>
        <v>1</v>
      </c>
      <c r="AG33" s="51">
        <v>1</v>
      </c>
      <c r="AH33" s="50">
        <f t="shared" si="18"/>
        <v>1</v>
      </c>
      <c r="AI33" s="24" t="s">
        <v>281</v>
      </c>
      <c r="AJ33" s="24" t="s">
        <v>282</v>
      </c>
      <c r="AK33" s="48">
        <f>O33</f>
        <v>1</v>
      </c>
      <c r="AL33" s="24"/>
      <c r="AM33" s="50">
        <f t="shared" si="14"/>
        <v>0</v>
      </c>
      <c r="AN33" s="24"/>
      <c r="AO33" s="24"/>
      <c r="AP33" s="63">
        <f t="shared" si="15"/>
        <v>1</v>
      </c>
      <c r="AQ33" s="104">
        <f>AVERAGE(AB33,AG33,AL33)</f>
        <v>1</v>
      </c>
      <c r="AR33" s="50">
        <f t="shared" si="16"/>
        <v>1</v>
      </c>
      <c r="AS33" s="24" t="s">
        <v>213</v>
      </c>
    </row>
    <row r="34" spans="1:45" s="52" customFormat="1" ht="105" x14ac:dyDescent="0.25">
      <c r="A34" s="33">
        <v>7</v>
      </c>
      <c r="B34" s="24" t="s">
        <v>148</v>
      </c>
      <c r="C34" s="24" t="s">
        <v>149</v>
      </c>
      <c r="D34" s="53" t="s">
        <v>181</v>
      </c>
      <c r="E34" s="45" t="s">
        <v>182</v>
      </c>
      <c r="F34" s="45" t="s">
        <v>152</v>
      </c>
      <c r="G34" s="45" t="s">
        <v>183</v>
      </c>
      <c r="H34" s="45" t="s">
        <v>184</v>
      </c>
      <c r="I34" s="45" t="s">
        <v>167</v>
      </c>
      <c r="J34" s="45" t="s">
        <v>84</v>
      </c>
      <c r="K34" s="45" t="s">
        <v>183</v>
      </c>
      <c r="L34" s="43">
        <v>1</v>
      </c>
      <c r="M34" s="42" t="s">
        <v>102</v>
      </c>
      <c r="N34" s="43">
        <v>1</v>
      </c>
      <c r="O34" s="44" t="s">
        <v>102</v>
      </c>
      <c r="P34" s="44">
        <v>1</v>
      </c>
      <c r="Q34" s="45" t="s">
        <v>64</v>
      </c>
      <c r="R34" s="45" t="s">
        <v>185</v>
      </c>
      <c r="S34" s="45" t="s">
        <v>185</v>
      </c>
      <c r="T34" s="40" t="s">
        <v>161</v>
      </c>
      <c r="U34" s="46" t="s">
        <v>171</v>
      </c>
      <c r="V34" s="69">
        <v>1</v>
      </c>
      <c r="W34" s="70">
        <v>1</v>
      </c>
      <c r="X34" s="50">
        <f t="shared" si="17"/>
        <v>1</v>
      </c>
      <c r="Y34" s="24" t="s">
        <v>222</v>
      </c>
      <c r="Z34" s="24" t="s">
        <v>223</v>
      </c>
      <c r="AA34" s="48" t="str">
        <f>M34</f>
        <v>No programada</v>
      </c>
      <c r="AB34" s="51" t="s">
        <v>240</v>
      </c>
      <c r="AC34" s="50" t="s">
        <v>240</v>
      </c>
      <c r="AD34" s="24" t="s">
        <v>240</v>
      </c>
      <c r="AE34" s="24" t="s">
        <v>240</v>
      </c>
      <c r="AF34" s="48">
        <f>N34</f>
        <v>1</v>
      </c>
      <c r="AG34" s="51">
        <v>1</v>
      </c>
      <c r="AH34" s="50">
        <f t="shared" si="18"/>
        <v>1</v>
      </c>
      <c r="AI34" s="24" t="s">
        <v>283</v>
      </c>
      <c r="AJ34" s="24" t="s">
        <v>284</v>
      </c>
      <c r="AK34" s="48" t="str">
        <f>O34</f>
        <v>No programada</v>
      </c>
      <c r="AL34" s="28" t="s">
        <v>102</v>
      </c>
      <c r="AM34" s="28" t="s">
        <v>102</v>
      </c>
      <c r="AN34" s="28" t="s">
        <v>102</v>
      </c>
      <c r="AO34" s="28" t="s">
        <v>102</v>
      </c>
      <c r="AP34" s="63">
        <f t="shared" si="15"/>
        <v>1</v>
      </c>
      <c r="AQ34" s="104">
        <f>AVERAGE(AB34,AG34,AL34)</f>
        <v>1</v>
      </c>
      <c r="AR34" s="50">
        <f t="shared" si="16"/>
        <v>1</v>
      </c>
      <c r="AS34" s="24" t="s">
        <v>222</v>
      </c>
    </row>
    <row r="35" spans="1:45" s="52" customFormat="1" ht="105" x14ac:dyDescent="0.25">
      <c r="A35" s="33">
        <v>7</v>
      </c>
      <c r="B35" s="24" t="s">
        <v>148</v>
      </c>
      <c r="C35" s="24" t="s">
        <v>149</v>
      </c>
      <c r="D35" s="53" t="s">
        <v>186</v>
      </c>
      <c r="E35" s="24" t="s">
        <v>187</v>
      </c>
      <c r="F35" s="24" t="s">
        <v>152</v>
      </c>
      <c r="G35" s="24" t="s">
        <v>188</v>
      </c>
      <c r="H35" s="24" t="s">
        <v>189</v>
      </c>
      <c r="I35" s="24" t="s">
        <v>190</v>
      </c>
      <c r="J35" s="25" t="s">
        <v>108</v>
      </c>
      <c r="K35" s="24" t="s">
        <v>188</v>
      </c>
      <c r="L35" s="57">
        <v>0</v>
      </c>
      <c r="M35" s="57">
        <v>1</v>
      </c>
      <c r="N35" s="57">
        <v>0</v>
      </c>
      <c r="O35" s="57">
        <v>1</v>
      </c>
      <c r="P35" s="57">
        <v>2</v>
      </c>
      <c r="Q35" s="24" t="s">
        <v>64</v>
      </c>
      <c r="R35" s="58" t="s">
        <v>185</v>
      </c>
      <c r="S35" s="58" t="s">
        <v>185</v>
      </c>
      <c r="T35" s="24" t="s">
        <v>191</v>
      </c>
      <c r="U35" s="59" t="s">
        <v>102</v>
      </c>
      <c r="V35" s="67" t="s">
        <v>102</v>
      </c>
      <c r="W35" s="67" t="s">
        <v>102</v>
      </c>
      <c r="X35" s="67" t="s">
        <v>102</v>
      </c>
      <c r="Y35" s="47" t="s">
        <v>213</v>
      </c>
      <c r="Z35" s="47" t="s">
        <v>102</v>
      </c>
      <c r="AA35" s="60">
        <f>M35</f>
        <v>1</v>
      </c>
      <c r="AB35" s="60">
        <v>1</v>
      </c>
      <c r="AC35" s="50">
        <f t="shared" si="13"/>
        <v>1</v>
      </c>
      <c r="AD35" s="24" t="s">
        <v>257</v>
      </c>
      <c r="AE35" s="59" t="s">
        <v>258</v>
      </c>
      <c r="AF35" s="59" t="s">
        <v>102</v>
      </c>
      <c r="AG35" s="59" t="s">
        <v>102</v>
      </c>
      <c r="AH35" s="59" t="s">
        <v>102</v>
      </c>
      <c r="AI35" s="59" t="s">
        <v>102</v>
      </c>
      <c r="AJ35" s="60" t="s">
        <v>265</v>
      </c>
      <c r="AK35" s="48">
        <f>O35</f>
        <v>1</v>
      </c>
      <c r="AL35" s="61"/>
      <c r="AM35" s="50">
        <f t="shared" si="14"/>
        <v>0</v>
      </c>
      <c r="AN35" s="24"/>
      <c r="AO35" s="59"/>
      <c r="AP35" s="74">
        <f t="shared" si="15"/>
        <v>2</v>
      </c>
      <c r="AQ35" s="57">
        <f>SUM(AB35,AL35)</f>
        <v>1</v>
      </c>
      <c r="AR35" s="50">
        <f t="shared" si="16"/>
        <v>0.5</v>
      </c>
      <c r="AS35" s="62" t="s">
        <v>213</v>
      </c>
    </row>
    <row r="36" spans="1:45" s="52" customFormat="1" ht="105" x14ac:dyDescent="0.25">
      <c r="A36" s="33">
        <v>5</v>
      </c>
      <c r="B36" s="24" t="s">
        <v>192</v>
      </c>
      <c r="C36" s="24" t="s">
        <v>193</v>
      </c>
      <c r="D36" s="53" t="s">
        <v>194</v>
      </c>
      <c r="E36" s="45" t="s">
        <v>195</v>
      </c>
      <c r="F36" s="45" t="s">
        <v>152</v>
      </c>
      <c r="G36" s="45" t="s">
        <v>196</v>
      </c>
      <c r="H36" s="45" t="s">
        <v>197</v>
      </c>
      <c r="I36" s="45" t="s">
        <v>198</v>
      </c>
      <c r="J36" s="45" t="s">
        <v>108</v>
      </c>
      <c r="K36" s="45" t="s">
        <v>199</v>
      </c>
      <c r="L36" s="43">
        <v>1</v>
      </c>
      <c r="M36" s="43">
        <v>0</v>
      </c>
      <c r="N36" s="43">
        <v>0</v>
      </c>
      <c r="O36" s="44">
        <v>0</v>
      </c>
      <c r="P36" s="44">
        <v>1</v>
      </c>
      <c r="Q36" s="45" t="s">
        <v>64</v>
      </c>
      <c r="R36" s="45" t="s">
        <v>200</v>
      </c>
      <c r="S36" s="45" t="s">
        <v>201</v>
      </c>
      <c r="T36" s="40" t="s">
        <v>202</v>
      </c>
      <c r="U36" s="46" t="s">
        <v>203</v>
      </c>
      <c r="V36" s="63">
        <v>1</v>
      </c>
      <c r="W36" s="63">
        <v>1</v>
      </c>
      <c r="X36" s="50">
        <f t="shared" si="17"/>
        <v>1</v>
      </c>
      <c r="Y36" s="48" t="s">
        <v>225</v>
      </c>
      <c r="Z36" s="48" t="s">
        <v>224</v>
      </c>
      <c r="AA36" s="28" t="s">
        <v>102</v>
      </c>
      <c r="AB36" s="28" t="s">
        <v>102</v>
      </c>
      <c r="AC36" s="28" t="s">
        <v>102</v>
      </c>
      <c r="AD36" s="28" t="s">
        <v>102</v>
      </c>
      <c r="AE36" s="28" t="s">
        <v>102</v>
      </c>
      <c r="AF36" s="28" t="s">
        <v>102</v>
      </c>
      <c r="AG36" s="28" t="s">
        <v>102</v>
      </c>
      <c r="AH36" s="28" t="s">
        <v>102</v>
      </c>
      <c r="AI36" s="28" t="s">
        <v>102</v>
      </c>
      <c r="AJ36" s="28" t="s">
        <v>102</v>
      </c>
      <c r="AK36" s="28" t="s">
        <v>102</v>
      </c>
      <c r="AL36" s="28" t="s">
        <v>102</v>
      </c>
      <c r="AM36" s="28" t="s">
        <v>102</v>
      </c>
      <c r="AN36" s="28" t="s">
        <v>102</v>
      </c>
      <c r="AO36" s="28" t="s">
        <v>102</v>
      </c>
      <c r="AP36" s="63">
        <f t="shared" si="15"/>
        <v>1</v>
      </c>
      <c r="AQ36" s="104">
        <v>1</v>
      </c>
      <c r="AR36" s="50">
        <f t="shared" si="16"/>
        <v>1</v>
      </c>
      <c r="AS36" s="48" t="s">
        <v>225</v>
      </c>
    </row>
    <row r="37" spans="1:45" s="52" customFormat="1" ht="150" x14ac:dyDescent="0.25">
      <c r="A37" s="33">
        <v>5</v>
      </c>
      <c r="B37" s="24" t="s">
        <v>192</v>
      </c>
      <c r="C37" s="24" t="s">
        <v>193</v>
      </c>
      <c r="D37" s="53" t="s">
        <v>204</v>
      </c>
      <c r="E37" s="45" t="s">
        <v>205</v>
      </c>
      <c r="F37" s="45" t="s">
        <v>152</v>
      </c>
      <c r="G37" s="45" t="s">
        <v>206</v>
      </c>
      <c r="H37" s="45" t="s">
        <v>207</v>
      </c>
      <c r="I37" s="45" t="s">
        <v>190</v>
      </c>
      <c r="J37" s="45" t="s">
        <v>84</v>
      </c>
      <c r="K37" s="45" t="s">
        <v>208</v>
      </c>
      <c r="L37" s="43">
        <v>1</v>
      </c>
      <c r="M37" s="43">
        <v>1</v>
      </c>
      <c r="N37" s="43">
        <v>1</v>
      </c>
      <c r="O37" s="43">
        <v>1</v>
      </c>
      <c r="P37" s="43">
        <v>1</v>
      </c>
      <c r="Q37" s="45" t="s">
        <v>209</v>
      </c>
      <c r="R37" s="45" t="s">
        <v>210</v>
      </c>
      <c r="S37" s="45" t="s">
        <v>201</v>
      </c>
      <c r="T37" s="40" t="s">
        <v>202</v>
      </c>
      <c r="U37" s="46" t="s">
        <v>203</v>
      </c>
      <c r="V37" s="63">
        <v>1</v>
      </c>
      <c r="W37" s="50">
        <f>51/76</f>
        <v>0.67105263157894735</v>
      </c>
      <c r="X37" s="50">
        <f t="shared" si="17"/>
        <v>0.67105263157894735</v>
      </c>
      <c r="Y37" s="48" t="s">
        <v>226</v>
      </c>
      <c r="Z37" s="48" t="s">
        <v>224</v>
      </c>
      <c r="AA37" s="48">
        <f>M37</f>
        <v>1</v>
      </c>
      <c r="AB37" s="50">
        <f>58/73</f>
        <v>0.79452054794520544</v>
      </c>
      <c r="AC37" s="50">
        <f t="shared" si="13"/>
        <v>0.79452054794520544</v>
      </c>
      <c r="AD37" s="98" t="s">
        <v>259</v>
      </c>
      <c r="AE37" s="97" t="s">
        <v>260</v>
      </c>
      <c r="AF37" s="48">
        <f>N37</f>
        <v>1</v>
      </c>
      <c r="AG37" s="49">
        <f>62/66</f>
        <v>0.93939393939393945</v>
      </c>
      <c r="AH37" s="50">
        <f t="shared" ref="AH37" si="19">IF(AG37/AF37&gt;100%,100%,AG37/AF37)</f>
        <v>0.93939393939393945</v>
      </c>
      <c r="AI37" s="48" t="s">
        <v>292</v>
      </c>
      <c r="AJ37" s="48" t="s">
        <v>285</v>
      </c>
      <c r="AK37" s="48">
        <f>O37</f>
        <v>1</v>
      </c>
      <c r="AL37" s="48"/>
      <c r="AM37" s="50">
        <f t="shared" si="14"/>
        <v>0</v>
      </c>
      <c r="AN37" s="48"/>
      <c r="AO37" s="48"/>
      <c r="AP37" s="63">
        <f t="shared" si="15"/>
        <v>1</v>
      </c>
      <c r="AQ37" s="101">
        <f>AVERAGE(W37,AB37,AG37,AL37)</f>
        <v>0.80165570630603078</v>
      </c>
      <c r="AR37" s="50">
        <f t="shared" si="16"/>
        <v>0.80165570630603078</v>
      </c>
      <c r="AS37" s="48" t="s">
        <v>226</v>
      </c>
    </row>
    <row r="38" spans="1:45" s="5" customFormat="1" ht="15.75" x14ac:dyDescent="0.25">
      <c r="A38" s="10"/>
      <c r="B38" s="10"/>
      <c r="C38" s="10"/>
      <c r="D38" s="10"/>
      <c r="E38" s="11" t="s">
        <v>211</v>
      </c>
      <c r="F38" s="11"/>
      <c r="G38" s="11"/>
      <c r="H38" s="11"/>
      <c r="I38" s="11"/>
      <c r="J38" s="11"/>
      <c r="K38" s="11"/>
      <c r="L38" s="12"/>
      <c r="M38" s="12"/>
      <c r="N38" s="12"/>
      <c r="O38" s="12"/>
      <c r="P38" s="12"/>
      <c r="Q38" s="11"/>
      <c r="R38" s="10"/>
      <c r="S38" s="10"/>
      <c r="T38" s="10"/>
      <c r="U38" s="10"/>
      <c r="V38" s="80"/>
      <c r="W38" s="80"/>
      <c r="X38" s="92">
        <f>AVERAGE(X31:X37)*20%</f>
        <v>0.14783763157894739</v>
      </c>
      <c r="Y38" s="86"/>
      <c r="Z38" s="86"/>
      <c r="AA38" s="12"/>
      <c r="AB38" s="12"/>
      <c r="AC38" s="96">
        <f>AVERAGE(AC31:AC37)*20%</f>
        <v>0.16270882191780822</v>
      </c>
      <c r="AD38" s="10"/>
      <c r="AE38" s="10"/>
      <c r="AF38" s="12"/>
      <c r="AG38" s="12"/>
      <c r="AH38" s="108">
        <f>AVERAGE(AH31:AH37)*20%</f>
        <v>0.16125469696969699</v>
      </c>
      <c r="AI38" s="10"/>
      <c r="AJ38" s="10"/>
      <c r="AK38" s="12"/>
      <c r="AL38" s="12"/>
      <c r="AM38" s="14">
        <f>AVERAGE(AM31:AM37)*20%</f>
        <v>0</v>
      </c>
      <c r="AN38" s="10"/>
      <c r="AO38" s="10"/>
      <c r="AP38" s="71"/>
      <c r="AQ38" s="105"/>
      <c r="AR38" s="92">
        <f>AVERAGE(AR31:AR37)*20%</f>
        <v>0.15928159160874375</v>
      </c>
      <c r="AS38" s="10"/>
    </row>
    <row r="39" spans="1:45" s="9" customFormat="1" ht="18.75" x14ac:dyDescent="0.3">
      <c r="A39" s="6"/>
      <c r="B39" s="6"/>
      <c r="C39" s="6"/>
      <c r="D39" s="6"/>
      <c r="E39" s="7" t="s">
        <v>212</v>
      </c>
      <c r="F39" s="6"/>
      <c r="G39" s="6"/>
      <c r="H39" s="6"/>
      <c r="I39" s="6"/>
      <c r="J39" s="6"/>
      <c r="K39" s="6"/>
      <c r="L39" s="8"/>
      <c r="M39" s="8"/>
      <c r="N39" s="8"/>
      <c r="O39" s="8"/>
      <c r="P39" s="8"/>
      <c r="Q39" s="6"/>
      <c r="R39" s="6"/>
      <c r="S39" s="6"/>
      <c r="T39" s="6"/>
      <c r="U39" s="6"/>
      <c r="V39" s="81"/>
      <c r="W39" s="81"/>
      <c r="X39" s="93">
        <f>X30+X38</f>
        <v>0.8109018740031898</v>
      </c>
      <c r="Y39" s="87"/>
      <c r="Z39" s="87"/>
      <c r="AA39" s="8"/>
      <c r="AB39" s="8"/>
      <c r="AC39" s="107">
        <f>AC30+AC38</f>
        <v>0.57765963136979415</v>
      </c>
      <c r="AD39" s="6"/>
      <c r="AE39" s="6"/>
      <c r="AF39" s="8"/>
      <c r="AG39" s="8"/>
      <c r="AH39" s="107">
        <f>AH30+AH38</f>
        <v>0.74356363025559336</v>
      </c>
      <c r="AI39" s="6"/>
      <c r="AJ39" s="6"/>
      <c r="AK39" s="8"/>
      <c r="AL39" s="8"/>
      <c r="AM39" s="16">
        <f>AM30+AM38</f>
        <v>0</v>
      </c>
      <c r="AN39" s="6"/>
      <c r="AO39" s="6"/>
      <c r="AP39" s="72"/>
      <c r="AQ39" s="106"/>
      <c r="AR39" s="93">
        <f>AR30+AR38</f>
        <v>0.59197770629847835</v>
      </c>
      <c r="AS39" s="6"/>
    </row>
  </sheetData>
  <mergeCells count="20">
    <mergeCell ref="V12:Z13"/>
    <mergeCell ref="AA12:AE13"/>
    <mergeCell ref="AF12:AJ13"/>
    <mergeCell ref="AK12:AO13"/>
    <mergeCell ref="AP12:AS13"/>
    <mergeCell ref="A12:B13"/>
    <mergeCell ref="C12:C14"/>
    <mergeCell ref="A1:K1"/>
    <mergeCell ref="L1:P1"/>
    <mergeCell ref="D12:F13"/>
    <mergeCell ref="G12:Q13"/>
    <mergeCell ref="A2:K2"/>
    <mergeCell ref="H9:K9"/>
    <mergeCell ref="R12:U13"/>
    <mergeCell ref="F4:K4"/>
    <mergeCell ref="H5:K5"/>
    <mergeCell ref="H6:K6"/>
    <mergeCell ref="H7:K7"/>
    <mergeCell ref="H8:K8"/>
    <mergeCell ref="H10:K10"/>
  </mergeCells>
  <phoneticPr fontId="14" type="noConversion"/>
  <dataValidations count="1">
    <dataValidation allowBlank="1" showInputMessage="1" showErrorMessage="1" error="Escriba un texto " promptTitle="Cualquier contenido" sqref="F14 F3:F11"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F12:F13 F1 F15:F30 F38:F1048576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11.42578125" defaultRowHeight="15" x14ac:dyDescent="0.25"/>
  <cols>
    <col min="1" max="1" width="34.5703125" bestFit="1" customWidth="1"/>
  </cols>
  <sheetData>
    <row r="1" spans="1:1" x14ac:dyDescent="0.25">
      <c r="A1" t="s">
        <v>23</v>
      </c>
    </row>
    <row r="2" spans="1:1" x14ac:dyDescent="0.25">
      <c r="A2" t="s">
        <v>81</v>
      </c>
    </row>
    <row r="3" spans="1:1" x14ac:dyDescent="0.25">
      <c r="A3" t="s">
        <v>48</v>
      </c>
    </row>
    <row r="4" spans="1:1" x14ac:dyDescent="0.25">
      <c r="A4" t="s">
        <v>152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4" ma:contentTypeDescription="Crear nuevo documento." ma:contentTypeScope="" ma:versionID="9adc6aef112ce374d4d3a5f2145baaab">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26275b6cf75e4812a1477c958f750f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Props1.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2.xml><?xml version="1.0" encoding="utf-8"?>
<ds:datastoreItem xmlns:ds="http://schemas.openxmlformats.org/officeDocument/2006/customXml" ds:itemID="{9FC9A537-6340-403E-AE9D-33BDBA51BF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D912C2-67FF-4F74-B857-B8D2F5FE6CA6}">
  <ds:schemaRefs>
    <ds:schemaRef ds:uri="http://schemas.microsoft.com/office/infopath/2007/PartnerControls"/>
    <ds:schemaRef ds:uri="http://purl.org/dc/elements/1.1/"/>
    <ds:schemaRef ds:uri="http://purl.org/dc/dcmitype/"/>
    <ds:schemaRef ds:uri="http://schemas.microsoft.com/office/2006/documentManagement/types"/>
    <ds:schemaRef ds:uri="http://schemas.microsoft.com/office/2006/metadata/properties"/>
    <ds:schemaRef ds:uri="d6eaa91c-3afb-4015-aba1-5ff992c1a5ca"/>
    <ds:schemaRef ds:uri="http://purl.org/dc/terms/"/>
    <ds:schemaRef ds:uri="http://schemas.openxmlformats.org/package/2006/metadata/core-properties"/>
    <ds:schemaRef ds:uri="4d1d2e24-7be0-47eb-a1db-99cc6d75caf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2024-11-05T12:55:09Z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