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2 BARRIOS UNIDOS/"/>
    </mc:Choice>
  </mc:AlternateContent>
  <xr:revisionPtr revIDLastSave="225" documentId="13_ncr:1_{0F3C4B30-189D-441A-9794-4E5747BA7951}" xr6:coauthVersionLast="47" xr6:coauthVersionMax="47" xr10:uidLastSave="{5E9EECDC-4A38-4422-8138-CD5ADB7DD216}"/>
  <bookViews>
    <workbookView xWindow="-120" yWindow="-120" windowWidth="20730" windowHeight="110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7" i="1" l="1"/>
  <c r="AQ34" i="1"/>
  <c r="AQ35" i="1"/>
  <c r="AQ19" i="1"/>
  <c r="AQ20" i="1"/>
  <c r="AQ21" i="1"/>
  <c r="AH15" i="1" l="1"/>
  <c r="AQ33" i="1"/>
  <c r="AQ32" i="1"/>
  <c r="AQ31" i="1"/>
  <c r="AQ27" i="1"/>
  <c r="AQ28" i="1"/>
  <c r="AQ29" i="1"/>
  <c r="AQ24" i="1"/>
  <c r="AQ25" i="1"/>
  <c r="AQ26" i="1"/>
  <c r="AQ23" i="1"/>
  <c r="W16" i="1"/>
  <c r="W15" i="1"/>
  <c r="W18" i="1" l="1"/>
  <c r="W17" i="1"/>
  <c r="AP37" i="1" l="1"/>
  <c r="AR37" i="1" s="1"/>
  <c r="AK37" i="1"/>
  <c r="AM37" i="1" s="1"/>
  <c r="AF37" i="1"/>
  <c r="AH37" i="1" s="1"/>
  <c r="AA37" i="1"/>
  <c r="AC37" i="1" s="1"/>
  <c r="X37" i="1"/>
  <c r="AP36" i="1"/>
  <c r="X36" i="1"/>
  <c r="AP35" i="1"/>
  <c r="AR35" i="1" s="1"/>
  <c r="AK35" i="1"/>
  <c r="AM35" i="1" s="1"/>
  <c r="AJ35" i="1"/>
  <c r="AA35" i="1"/>
  <c r="AC35" i="1" s="1"/>
  <c r="AP34" i="1"/>
  <c r="AR34" i="1" s="1"/>
  <c r="AK34" i="1"/>
  <c r="AF34" i="1"/>
  <c r="AH34" i="1" s="1"/>
  <c r="AA34" i="1"/>
  <c r="X34" i="1"/>
  <c r="AP33" i="1"/>
  <c r="AR33" i="1" s="1"/>
  <c r="AK33" i="1"/>
  <c r="AM33" i="1" s="1"/>
  <c r="AF33" i="1"/>
  <c r="AH33" i="1" s="1"/>
  <c r="AA33" i="1"/>
  <c r="AC33" i="1" s="1"/>
  <c r="AP32" i="1"/>
  <c r="AR32" i="1" s="1"/>
  <c r="AK32" i="1"/>
  <c r="AM32" i="1" s="1"/>
  <c r="AF32" i="1"/>
  <c r="AH32" i="1" s="1"/>
  <c r="AA32" i="1"/>
  <c r="AC32" i="1" s="1"/>
  <c r="X32" i="1"/>
  <c r="AP31" i="1"/>
  <c r="AR31" i="1" s="1"/>
  <c r="AK31" i="1"/>
  <c r="AM31" i="1" s="1"/>
  <c r="AA31" i="1"/>
  <c r="AC31" i="1" s="1"/>
  <c r="AM38" i="1"/>
  <c r="P29" i="1"/>
  <c r="P28" i="1"/>
  <c r="P27" i="1"/>
  <c r="P26" i="1"/>
  <c r="P25" i="1"/>
  <c r="P24" i="1"/>
  <c r="P23" i="1"/>
  <c r="AP23" i="1" s="1"/>
  <c r="AH38" i="1" l="1"/>
  <c r="AR38" i="1"/>
  <c r="X38" i="1"/>
  <c r="AC38" i="1"/>
  <c r="AP14" i="1"/>
  <c r="AR14" i="1" s="1"/>
  <c r="AK14" i="1"/>
  <c r="AM14" i="1" s="1"/>
  <c r="AP29" i="1"/>
  <c r="AR29" i="1" s="1"/>
  <c r="AP28" i="1"/>
  <c r="AR28" i="1" s="1"/>
  <c r="AP27" i="1"/>
  <c r="AR27" i="1" s="1"/>
  <c r="AP26" i="1"/>
  <c r="AR26" i="1" s="1"/>
  <c r="AP25" i="1"/>
  <c r="AR25" i="1" s="1"/>
  <c r="AP24" i="1"/>
  <c r="AR24" i="1" s="1"/>
  <c r="AR23" i="1"/>
  <c r="AP22" i="1"/>
  <c r="AR22" i="1" s="1"/>
  <c r="AP21" i="1"/>
  <c r="AP20" i="1"/>
  <c r="AR20" i="1" s="1"/>
  <c r="AP19" i="1"/>
  <c r="AP18" i="1"/>
  <c r="AR18" i="1" s="1"/>
  <c r="AP17" i="1"/>
  <c r="AR17" i="1" s="1"/>
  <c r="AP16" i="1"/>
  <c r="AR16" i="1" s="1"/>
  <c r="AP15" i="1"/>
  <c r="AR15"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F29" i="1"/>
  <c r="AH29" i="1" s="1"/>
  <c r="AF28" i="1"/>
  <c r="AH28" i="1" s="1"/>
  <c r="AF27" i="1"/>
  <c r="AH27" i="1" s="1"/>
  <c r="AF26" i="1"/>
  <c r="AH26" i="1" s="1"/>
  <c r="AF25" i="1"/>
  <c r="AH25" i="1" s="1"/>
  <c r="AF24" i="1"/>
  <c r="AH24" i="1" s="1"/>
  <c r="AF23" i="1"/>
  <c r="AH23" i="1" s="1"/>
  <c r="AF22" i="1"/>
  <c r="AF21" i="1"/>
  <c r="AH21" i="1" s="1"/>
  <c r="AF20" i="1"/>
  <c r="AH20" i="1" s="1"/>
  <c r="AF19" i="1"/>
  <c r="AH19" i="1" s="1"/>
  <c r="AF18" i="1"/>
  <c r="AH18" i="1" s="1"/>
  <c r="AF17" i="1"/>
  <c r="AH17" i="1" s="1"/>
  <c r="AF16" i="1"/>
  <c r="AH16" i="1" s="1"/>
  <c r="AF15" i="1"/>
  <c r="AF14" i="1"/>
  <c r="AA29" i="1"/>
  <c r="AC29" i="1" s="1"/>
  <c r="AA28" i="1"/>
  <c r="AC28" i="1" s="1"/>
  <c r="AA27" i="1"/>
  <c r="AC27" i="1" s="1"/>
  <c r="AA26" i="1"/>
  <c r="AC26" i="1" s="1"/>
  <c r="AA25" i="1"/>
  <c r="AC25" i="1" s="1"/>
  <c r="AA24" i="1"/>
  <c r="AC24" i="1" s="1"/>
  <c r="AA23" i="1"/>
  <c r="AC23" i="1" s="1"/>
  <c r="AA22" i="1"/>
  <c r="AA21" i="1"/>
  <c r="AC21" i="1" s="1"/>
  <c r="AA20" i="1"/>
  <c r="AC20" i="1" s="1"/>
  <c r="AA19" i="1"/>
  <c r="AC19" i="1" s="1"/>
  <c r="AA18" i="1"/>
  <c r="AC18" i="1" s="1"/>
  <c r="AA17" i="1"/>
  <c r="AC17" i="1" s="1"/>
  <c r="AA16" i="1"/>
  <c r="AC16" i="1" s="1"/>
  <c r="AA15" i="1"/>
  <c r="AC15" i="1" s="1"/>
  <c r="AA14" i="1"/>
  <c r="V29" i="1"/>
  <c r="X29" i="1" s="1"/>
  <c r="V28" i="1"/>
  <c r="X28" i="1" s="1"/>
  <c r="V27" i="1"/>
  <c r="X27" i="1" s="1"/>
  <c r="V26" i="1"/>
  <c r="X26" i="1" s="1"/>
  <c r="V25" i="1"/>
  <c r="X25" i="1" s="1"/>
  <c r="V24" i="1"/>
  <c r="X24" i="1" s="1"/>
  <c r="V23" i="1"/>
  <c r="X23" i="1" s="1"/>
  <c r="V21" i="1"/>
  <c r="V20" i="1"/>
  <c r="X20" i="1" s="1"/>
  <c r="V19" i="1"/>
  <c r="V18" i="1"/>
  <c r="X18" i="1" s="1"/>
  <c r="V17" i="1"/>
  <c r="X17" i="1" s="1"/>
  <c r="V16" i="1"/>
  <c r="X16" i="1" s="1"/>
  <c r="V15" i="1"/>
  <c r="X15" i="1" s="1"/>
  <c r="X30" i="1" l="1"/>
  <c r="X39" i="1" s="1"/>
  <c r="AC30" i="1"/>
  <c r="AC39" i="1" s="1"/>
  <c r="AM30" i="1"/>
  <c r="AM39" i="1" s="1"/>
  <c r="AR30" i="1"/>
  <c r="AR39" i="1" s="1"/>
  <c r="AH30" i="1"/>
  <c r="AH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importante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<sst xmlns="http://schemas.openxmlformats.org/spreadsheetml/2006/main" count="640" uniqueCount="293">
  <si>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</si>
  <si>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</si>
  <si>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</si>
  <si>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</si>
  <si>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</si>
  <si>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</si>
  <si>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</si>
  <si>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</si>
  <si>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</si>
  <si>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</si>
  <si>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</si>
  <si>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</si>
  <si>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</si>
  <si>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</si>
  <si>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</si>
  <si>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</si>
  <si>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</si>
  <si>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</si>
  <si>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</si>
  <si>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</si>
  <si>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</si>
  <si>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</si>
  <si>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</si>
  <si>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</si>
  <si>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</si>
  <si>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</si>
  <si>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</si>
  <si>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</si>
  <si>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</si>
  <si>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</si>
  <si>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</si>
  <si>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</si>
  <si>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</si>
  <si>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</si>
  <si>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</si>
  <si>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</si>
  <si>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</si>
  <si>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</si>
  <si>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</si>
  <si>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</si>
  <si>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</si>
  <si>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</si>
  <si>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</si>
  <si>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</si>
  <si>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</si>
  <si>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</si>
  <si>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</si>
  <si>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</si>
  <si>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</si>
  <si>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</si>
  <si>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</si>
  <si>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</si>
  <si>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</si>
  <si>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</si>
  <si>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</si>
  <si>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</si>
  <si>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</si>
  <si>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</si>
  <si>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</si>
  <si>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</si>
  <si>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</si>
  <si>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</si>
  <si>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</si>
  <si>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</si>
  <si>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</si>
  <si>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</si>
  <si>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</si>
  <si>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</si>
  <si>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</si>
  <si>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r>
      <t xml:space="preserve">Comprometer mínimo el </t>
    </r>
    <r>
      <rPr>
        <sz val="11"/>
        <rFont val="Calibri Light"/>
        <family val="2"/>
        <scheme val="major"/>
      </rPr>
      <t>25</t>
    </r>
    <r>
      <rPr>
        <sz val="11"/>
        <color theme="1"/>
        <rFont val="Calibri Light"/>
        <family val="2"/>
        <scheme val="major"/>
      </rPr>
      <t xml:space="preserve">% al 30 de junio y el </t>
    </r>
    <r>
      <rPr>
        <sz val="11"/>
        <rFont val="Calibri Light"/>
        <family val="2"/>
        <scheme val="major"/>
      </rPr>
      <t>96</t>
    </r>
    <r>
      <rPr>
        <sz val="11"/>
        <color theme="1"/>
        <rFont val="Calibri Light"/>
        <family val="2"/>
        <scheme val="major"/>
      </rPr>
      <t>% al 31 de diciembre del presupuesto de inversión directa de la vigencia 2024</t>
    </r>
  </si>
  <si>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</si>
  <si>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</si>
  <si>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</si>
  <si>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</si>
  <si>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</si>
  <si>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</si>
  <si>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</si>
  <si>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r>
      <t xml:space="preserve">Registrar en el sistema SIPSE Local, el </t>
    </r>
    <r>
      <rPr>
        <sz val="11"/>
        <rFont val="Calibri Light"/>
        <family val="2"/>
        <scheme val="major"/>
      </rPr>
      <t>100</t>
    </r>
    <r>
      <rPr>
        <sz val="11"/>
        <color theme="1"/>
        <rFont val="Calibri Light"/>
        <family val="2"/>
        <scheme val="major"/>
      </rPr>
      <t>% de los contratos publicados en la plataforma SECOP II de la vigencia. (Con excepción de comodatos, procesos de contratos de corredor de seguros, convenios interadministrativos, procesos de contratación por Tienda Virtual)</t>
    </r>
  </si>
  <si>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</si>
  <si>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</si>
  <si>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</si>
  <si>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</si>
  <si>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</si>
  <si>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</si>
  <si>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</si>
  <si>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</si>
  <si>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</si>
  <si>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</si>
  <si>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</si>
  <si>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</si>
  <si>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</si>
  <si>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</si>
  <si>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</si>
  <si>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</si>
  <si>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r>
      <t xml:space="preserve">Registrar  al </t>
    </r>
    <r>
      <rPr>
        <sz val="11"/>
        <rFont val="Calibri Light"/>
        <family val="2"/>
        <scheme val="major"/>
      </rPr>
      <t>100</t>
    </r>
    <r>
      <rPr>
        <sz val="11"/>
        <color theme="1"/>
        <rFont val="Calibri Light"/>
        <family val="2"/>
        <scheme val="major"/>
      </rPr>
      <t>% la información en el Módulo de proyectos de SIPSE LOCAL de proyectos de inversión del nuevo plan de desarrollo local de la vigencia 2025 - 2028</t>
    </r>
  </si>
  <si>
    <t>(Numero Proyectos de inversión registrados en SIPSE Local / Numero de Proyectos de inversión aprobados en SEGPLAN)*100%</t>
  </si>
  <si>
    <t>Inspección, Vigilancia y Control</t>
  </si>
  <si>
    <t>10</t>
  </si>
  <si>
    <r>
      <t xml:space="preserve">Realizar </t>
    </r>
    <r>
      <rPr>
        <sz val="11"/>
        <rFont val="Calibri Light"/>
        <family val="2"/>
        <scheme val="major"/>
      </rPr>
      <t>8.400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</si>
  <si>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</si>
  <si>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</si>
  <si>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</si>
  <si>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</si>
  <si>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</si>
  <si>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</si>
  <si>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</si>
  <si>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</si>
  <si>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11</t>
  </si>
  <si>
    <r>
      <t xml:space="preserve">Proferir </t>
    </r>
    <r>
      <rPr>
        <sz val="11"/>
        <rFont val="Calibri Light"/>
        <family val="2"/>
        <scheme val="major"/>
      </rPr>
      <t>2.160</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</si>
  <si>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</si>
  <si>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</si>
  <si>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</si>
  <si>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</si>
  <si>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12</t>
  </si>
  <si>
    <t>Terminar (archivar) 208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</si>
  <si>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</si>
  <si>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</si>
  <si>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</si>
  <si>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</si>
  <si>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</si>
  <si>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</si>
  <si>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r>
      <t xml:space="preserve">Terminar </t>
    </r>
    <r>
      <rPr>
        <sz val="11"/>
        <rFont val="Calibri Light"/>
        <family val="2"/>
        <scheme val="major"/>
      </rPr>
      <t>200</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</si>
  <si>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</si>
  <si>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</si>
  <si>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</si>
  <si>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14</t>
  </si>
  <si>
    <t>Realizar 50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</si>
  <si>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</si>
  <si>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</si>
  <si>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</si>
  <si>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</si>
  <si>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</si>
  <si>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15</t>
  </si>
  <si>
    <t>Realizar 120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</si>
  <si>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</si>
  <si>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</si>
  <si>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</si>
  <si>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</si>
  <si>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t>Realizar 73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</si>
  <si>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</si>
  <si>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</si>
  <si>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</si>
  <si>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</si>
  <si>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</si>
  <si>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</si>
  <si>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</si>
  <si>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</si>
  <si>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</si>
  <si>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</si>
  <si>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</si>
  <si>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</si>
  <si>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</si>
  <si>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</si>
  <si>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</si>
  <si>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</si>
  <si>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</si>
  <si>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</si>
  <si>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</si>
  <si>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</si>
  <si>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</si>
  <si>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</si>
  <si>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</si>
  <si>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</si>
  <si>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</si>
  <si>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</si>
  <si>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</si>
  <si>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</si>
  <si>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</si>
  <si>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</si>
  <si>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</si>
  <si>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</si>
  <si>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</si>
  <si>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</si>
  <si>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</si>
  <si>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</si>
  <si>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</si>
  <si>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</si>
  <si>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</si>
  <si>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</si>
  <si>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</si>
  <si>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</si>
  <si>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</si>
  <si>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</si>
  <si>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</si>
  <si>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</si>
  <si>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</si>
  <si>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</si>
  <si>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</si>
  <si>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</si>
  <si>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</si>
  <si>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</si>
  <si>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</si>
  <si>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</si>
  <si>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</si>
  <si>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</si>
  <si>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</si>
  <si>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</si>
  <si>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</si>
  <si>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</si>
  <si>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</si>
  <si>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</si>
  <si>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</si>
  <si>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</si>
  <si>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</si>
  <si>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</si>
  <si>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</si>
  <si>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</si>
  <si>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</si>
  <si>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 xml:space="preserve">Se evidencia un alto índice en la ejecución de operativos ambientales, ya que desde la Alcaldía Mayor y Nivel central de SDG, se ha dado prioridad a esta meta, por las situaciones que está viviendo en la ciudad y según la percepción de la comunidad. El equipo IVC ambiental y el equipo de seguridad de la alcaldía han dado todo su esfuerzo para el cumplimiento de lo solicitado frente a este componente. Entre los factores a resaltar los acompañamientos que se han realizado a medición de niveles de ruidos, residuos de escombros, trabajo con recicladores y carreteros, despeje de cambuches adicionalmente se refuerza las temáticas de Bodegas de reciclaje y publicidad exterior visual en la Localidad. </t>
  </si>
  <si>
    <t>Porcentaje de participación en capacitaciones</t>
  </si>
  <si>
    <t>Alcaldía Local - Área de Gestión del Desarrollo, Administrativa y Financiera</t>
  </si>
  <si>
    <t>(Número de contratos registrados en SIPSE Local en estado ejecución /Número total de contratos registrados en SECOP en estado En ejecución o Firmado)*100%
Nota: No se tendrán en cuenta los procesos registrados en SIPSE susceptibles a cambio de base de datos y que no se puedan registrar y una vez se cuente con la debida justificación tramitada por el FDL</t>
  </si>
  <si>
    <t xml:space="preserve">Se realizan operativos en temáticas de establecimientos de alto impacto aportando al componente de seguridad de la localidad y se cuenta con un equipo especializado en temas de metrología legal, control de precios, el cual entra apoyar con gran importancia en el área de gestión policiva. Durante este trimestre se llevaron a cabo las temáticas de "Hoteles, moteles", "Amor y amistad", "Cárnicos". Adicionalmente, como estrategia Local se tiene la atención al 100% de las quejas ciudadanas, con el fin de que la ciudadanía tenga una atención certera y concreta a las peticiones que eleva ante la administración. </t>
  </si>
  <si>
    <t>Reporte de seguimiento, alcaldía</t>
  </si>
  <si>
    <t>Reporte IVC  Radicado No 20242200112163</t>
  </si>
  <si>
    <t xml:space="preserve">Reporte IVC -Alcaldía </t>
  </si>
  <si>
    <t>No programada para este trimestre</t>
  </si>
  <si>
    <t>Se gira $4.012.486.259 del presupuesto comprometido constituido como obligaciones por pagar de la vigencia 2023.
Se realiza el pago de los contratos de la vigencia 2023 que apoyan a la gestión local y de los proyectos de inversión que terminaron durante el primer trimestre</t>
  </si>
  <si>
    <t>Reporte BODGATA
Reporte DGDL</t>
  </si>
  <si>
    <t>Se realiza el pago de los contratos que se ha depurado en el seguimiento mensual a las OXP constituidas a 31 de diciembre de 2023, por valor de $231.444.608 equivalente a 16,87%</t>
  </si>
  <si>
    <t>Se realiza los compromisos de Subsidio tipo C y de los contratos necesarios y autorizados para la gestión local, por valor de $3.698.865.583.</t>
  </si>
  <si>
    <t>Se giran recursos por valor de $483.563.200 del presupuesto total disponible de inversión directa de la vigencia. 
De subsidio se realiza el giro de los tres meses (enero, febrero y marzo) y de los contratos que cumplen con los requisitos para pago de los meses de enero y febrero.</t>
  </si>
  <si>
    <t>Con corte 31 de marzo de 2024, la totalidad de contratos suscritos por el Fondo de Desarrollo Local de Barrios Unidos, se encuentran en estado "Ejecución" en el sistema SIPSE -Local el 29,70 %.</t>
  </si>
  <si>
    <t>Con la finalidad de realizar los actos preparatorios de los fallos requeridos para el cumplimiento de meta, se registraron en el sistema ARCO 2292 impulsos relativos a autos de avocar, citaciones, audiencias iniciales, solicitudes de pruebas y conceptos a autoridades competentes, visitas técnicas de verificación y otros.</t>
  </si>
  <si>
    <t>Se registraron en el sistema ARCO 389 decisiones de fondo en proceso único de policía.</t>
  </si>
  <si>
    <t xml:space="preserve">Se terminaron 30 actuaciones administrativas activas. Se realizan las acciones necesarias como notificación y constancia de ejecutoria para la culminación de las actuaciones administrativas, dando cumplimiento al 100% de la metas planteada. </t>
  </si>
  <si>
    <t xml:space="preserve">Se terminaron 35 actuaciones administrativas en primera instancia.
Se realizó la proyección de Resoluciones  en primera instancia dentro de las actuaciones administrativas, dando cumplimiento a la meta planteada en el primer trimestre.  </t>
  </si>
  <si>
    <t xml:space="preserve">Se adelantaron operativos de recuperación de espacio público especialmente al tratar aspecto de extensión de la actividad económica que se presenta en la Localidad y venta informal. Adicionalmente, se tiene como estrategia la atención de las quejas ciudadanas que nos refieren con el fin de que la ciudadanía tenga una atención certera y concreta a las peticiones que eleva ante la administración. </t>
  </si>
  <si>
    <t>La alcaldía local no tiene acciones de mejora vencidas para el periodo.</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</si>
  <si>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</si>
  <si>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</si>
  <si>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</si>
  <si>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</si>
  <si>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</si>
  <si>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42 requerimientos registrados y tipificados como Derechos de Petición en el aplicativo Bogotá te Escucha y gestor documental ORFEO durante la vigencia 2024.</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</si>
  <si>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</si>
  <si>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BARRIOS UNIDOS</t>
    </r>
  </si>
  <si>
    <t xml:space="preserve">Meta no reportada por la Dirección para la Gestión del Desarrollo Local. </t>
  </si>
  <si>
    <t>Para el primer trimestre de la vigencia 2024, el Plan de Gestión de la Alcaldía Local alcanzó un nivel de desempeño del 87,29% y del 19,96% acumulado para la vigencia. Se corrige el responsable de reporte.</t>
  </si>
  <si>
    <r>
      <rPr>
        <sz val="11"/>
        <color rgb="FF000000"/>
        <rFont val="Calibri Light"/>
        <family val="2"/>
        <scheme val="major"/>
      </rPr>
      <t>Publicación del plan de gestión aprobado. Caso HOLA:</t>
    </r>
    <r>
      <rPr>
        <b/>
        <sz val="11"/>
        <color rgb="FF000000"/>
        <rFont val="Calibri Light"/>
        <family val="2"/>
        <scheme val="major"/>
      </rPr>
      <t xml:space="preserve"> 14608</t>
    </r>
  </si>
  <si>
    <t>30 de julio de 2024</t>
  </si>
  <si>
    <t xml:space="preserve">Meta no programada </t>
  </si>
  <si>
    <t>Meta no programada</t>
  </si>
  <si>
    <t xml:space="preserve">La alcaldia local no realizo la actividad programada  de conformidad con la meta </t>
  </si>
  <si>
    <t xml:space="preserve">la evidencia no corresponde a la meta indicada </t>
  </si>
  <si>
    <t xml:space="preserve">Según radicado No. 20244600214423 de oficina de atencion al ciudadano </t>
  </si>
  <si>
    <t>la alcaldia local dio respuesta a 47 de los 56 requerimientos registrados y tipificados como Derechos de Petición en el aplicativo Bogotá te Escucha y gestor documental ORFEO durante la vigencia 2024.</t>
  </si>
  <si>
    <t xml:space="preserve">La calificación se otorga teniendo en cuenta los siguientes parámetros:  
*Inspección ambiental ( ponderación 60%): obtuvo en inspección ambiental del 26 de junio de 2024, una calificación del 78 %
*Indicadores agua, energía ( ponderación 20%): reportes al día con corte mayo y junio.
* Reporte consumo de papel ( ponderación 10%):   reporte hasta el mes de junio de 2024
*Reporte ciclistas ( ponderación 10%):    reporte hasta el mes de junio de 2024  </t>
  </si>
  <si>
    <t xml:space="preserve">Reporte meta ambiental </t>
  </si>
  <si>
    <t xml:space="preserve">La alcaldía local cuenta con 0 acciones de mejora vencidas de las 16 acciones de mejora abiertas, lo que representa una ejecución de la meta del 100%. </t>
  </si>
  <si>
    <t>Se ha realizado la depuracion y finalizacion de los contratos suscritos en la vigencia 2023, que  a la fecha se ha terminado su ejecucion.</t>
  </si>
  <si>
    <t>Se ha realizado el seguimiento y la depuracion de los contratos de vigencia anteriores y la gestion de liquidacion de los contratos para la disminucion de las obligaciones por pagar</t>
  </si>
  <si>
    <t>Se ha realizado el compromiso de los contratos esenciales para el funcionamiento de las actividades de la Alcaldia Local y el cumplimiento del Plan de Desarrollo Local</t>
  </si>
  <si>
    <t>De acuerdo a lo anterior se ha realizado el giro de los compromisos de acuerdo a los plazos establecidos para cada uno de ellos.</t>
  </si>
  <si>
    <t xml:space="preserve">Las 4 Inspecciones de Policía realizaron  1.320 impulsos procesales </t>
  </si>
  <si>
    <t xml:space="preserve">Las 4 Inspecciones de Policía profirieron 227 fallos de fondo </t>
  </si>
  <si>
    <t xml:space="preserve">Se realizan las acciones necesarias como notificación y constancia de ejecutoria para la culminación de las actuaciones administrativas, empero a lo anterior, por la falla presentada en el aplicativo no pudo cargarse de manera completa el avance con la ejecución de las labores efectivamente desarrolladas por el área. </t>
  </si>
  <si>
    <t xml:space="preserve">Se realizó la proyección de Resoluciones en primera instancia dentro de las actuaciones administrativas, dando cumplimiento a la meta planteada en el primer trimestre.  </t>
  </si>
  <si>
    <t xml:space="preserve">Se adelantaron operativos de recuperación de espacio público especialmente al tratar aspectos de extensión de la actividad económica que se presenta en la Localidad y venta informal, adicionalmente, se tiene como estrategia la atención de las quejas ciudadanas que nos refieren con el fin de que la ciudadanía tenga una atención certera y concreta a las peticiones que eleva ante la administración. </t>
  </si>
  <si>
    <t xml:space="preserve">Se realizan operativos en temáticas de establecimientos de alto impacto aportando al componente de seguridad de la localidad y se cuenta con un equipo especializado en temas de metrología legal, control de precios, el cual entra apoyar con gran importancia en el área de gestión policiva. . Adicionalmente, como estrategia Local se tiene la atención al 100% de las quejas ciudadanas, con el fin de que la ciudadanía tenga una atención certera y concreta a las peticiones que eleva ante la administración. </t>
  </si>
  <si>
    <t xml:space="preserve">la DGDL no reporto meta </t>
  </si>
  <si>
    <t>No. de requisitos de la Resolución 1519 de 2020 de MINTIC de publicación de la información en la página web cumplidos</t>
  </si>
  <si>
    <t>Reporte meta OAC</t>
  </si>
  <si>
    <t>Para el segundo trimestre de la vigencia 2024, el Plan de Gestión de la Alcaldía Local alcanzó un nivel de desempeño del 75,00% y del 48,85% acumulado para la vigencia</t>
  </si>
  <si>
    <t>30 de octubre de 2024</t>
  </si>
  <si>
    <t>Meta no programadas</t>
  </si>
  <si>
    <t>Se ha logrado realizar los giros de los contratos suscritos de la vigencia 2023 que se encontraban  en ejecución y liquidarlos de forma satisfactoria, disminuyendo las obligaciones por pagar de la vigencia 2023</t>
  </si>
  <si>
    <t>Se ha logrado depurar de los compromisos de otras vigencias realizando lo correspondiente. Liquidación, giro o liberación de saldo presupuestal de acuerdo a lo establecido en la Ley</t>
  </si>
  <si>
    <t>No se ha alcanzado en su totalidad debido a que la nueva administración se incorporo finalizando julio, llevando un retraso en el tiempo de ejecución de alrededor de siete meses. Mientras que la nueva administración se consolida se ha tenido una disminución en los compromisos del presupuesto de la vigencia 2024</t>
  </si>
  <si>
    <t>De la anterior meta No. 4  se desprende la disminución en los giros de recursos de la vigencia. Los pagos de los recursos comprometidos se verán reflejados en el ultimo trimestre del 2024</t>
  </si>
  <si>
    <t xml:space="preserve">Para la fecha de corte 30 de septiembre de 2024, el Fondo de Desarrollo Local de Barrios Unidos, se suscribieron en SECOP II 330 contratos de los cuales se realizo el registro de 332 contratos en el sistema SIPSE Local. </t>
  </si>
  <si>
    <t>Para los datos extraídos de SECOP, no se tuvieron en cuenta los contratos que se encuentran en estado suspendido y terminado. 
Por otra parte, dado que el terminar todo contrato en SIPSE se cambia automáticamente el estado a "Terminado no requiere liquidación" o "Terminado", según el tipo de contrato, pero en SECOP se mantienen en estado ejecución.
Por lo anterior, para este corte se tuvieron en cuenta esos contratos que aún se encuentran en ejecución en SECOP y que se encuentran en SIPSE en estado "Terminado no requiere liquidación" o "Terminado" para no afectar el indicador. Sin embargo, se hace el llamado para que tan pronto se cuente con todos los documentos de ejecución y pago en SECOP se cambie el estado del contrato allí para asegurar que los análisis de información que se extraen de dicha plataforma sean consecuentes con la realidad.</t>
  </si>
  <si>
    <t>De acuerdo con la comunicación enviada en el mes de junio vía correo electrónico a las alcaldías locales, a los promotores de mejora y a los líderes-as de SIPSE, este indicador se midió verificando por cada proyecto vigente que: 
1. El proyecto esta conciliado (34%)
2. Las metas registradas en POAI estaban registradas y actualizadas en SIPSE (33%)
3. Cada meta POAI del proyecto, tiene asociada y activa al menos una actividad.</t>
  </si>
  <si>
    <t>Este indicador solo se medirá al final del cuarto trimestre, en atención a que responde al cargue de proyectos de inversión de 2025 en la herramienta SIPSE.</t>
  </si>
  <si>
    <t>Se presenta una baja ejecución porque la meta es medida mediante la información que se ingresa al aplicativo Arco y durante  este trimestre la mayor parte del tiempo no funciono, es importante mencionar que físicamente se tiene un numero importante de documentos para ingresar</t>
  </si>
  <si>
    <t>Se revisan los estados en los que se encuentran los expedientes y se procede a realizar el debido proceso, según etapa procesal en la que se encuentra cada una de las carpetas y el aplicativo SIACTUA. En este trimestre se evidencia un avance inferior a lo planeado por intermitencias en el componente del recurso humano dentro del Área de Gestión Policiva, la Alcaldía no cuenta con personal de planta suficiente para esta tarea. Sin embargo el equipo con el que se cuenta ha gestionado esta descongestión al ritmo de sus posibilidades.</t>
  </si>
  <si>
    <t>Se revisan los estados en los que se encuentran los expedientes y se procede a realizar el debido proceso, según etapa procesal en la que se encuentra cada una de las carpetas y el aplicativo SIACTUA. En este trimestre se evidencia un avance inferior a lo planeado por intermitencias en el componente del recurso humano dentro del Área de Gestión Policiva, la Alcaldía no cuenta con personal de planta suficiente para esta tarea. Sin embrago el equipo con el que se cuenta ha gestionado esta descongestión al ritmo de sus posibilidades.</t>
  </si>
  <si>
    <t>Se realiza programación de recursos con enlaces interinstitucionales  y se ejecuta operativos conforme la necesidad de la localidad, en este componente la mayoría de visitas es por quejas ciudadanas y el mal uso del espacio publico. Adicionalmente se evidencia que los tableros de información administrados por la Dirección de Gestión Policiva en Gobierno, están desactualizado por falta de administrador - colaborador contratista, sin embargo se deja constancia que todas las actas aquí presentadas reposan en la aplicación destinada para el control de operativos.</t>
  </si>
  <si>
    <t>Se realiza programación de recursos con enlaces interinstitucionales  y se ejecuta operativos de control de establecimientos en documentación con componentes de autopartes, bares, parqueaderos  y metrología legal, cumpliendo lo establecido. Adicionalmente se evidencia que los tableros de información administrados por la Dirección de Gestión Policiva en Gobierno, están desactualizado por falta de administrador - colaborador contratista, sin embargo se deja constancia que todas las actas aquí presentadas reposan en la aplicación destinada para el control de operativos.</t>
  </si>
  <si>
    <t>Se realiza operativos con componentes ambientales hasta que los colaboradores estuvieron contratados y se verifico documentación y buen uso de recursos naturales, disposición final de residuos. Adicionalmente se evidencia que los tableros de información administrados por la Dirección de Gestión Policiva en Gobierno, están desactualizado por falta de administrador - colaborador contratista, sin embargo se deja constancia que todas las actas aquí presentadas reposan en la aplicación destinada para el control de operativos.</t>
  </si>
  <si>
    <t>Reporte de metas de la DGDL</t>
  </si>
  <si>
    <t>Reporte de metas de la DGP</t>
  </si>
  <si>
    <t>Actas de operativos</t>
  </si>
  <si>
    <t xml:space="preserve">La alcaldía local cuenta con 0 acciones de mejora vencidas de las 7 acciones de mejora abiertas, lo que representa una ejecución de la meta del 100% </t>
  </si>
  <si>
    <t>Reporte MIMEC de la OAP</t>
  </si>
  <si>
    <t xml:space="preserve"> Reporte de actualización de la información en la página web de la alcaldía local , </t>
  </si>
  <si>
    <t xml:space="preserve">Radicado No. 20241400319663 de la Oficina Asesota de Comunicaciones </t>
  </si>
  <si>
    <t xml:space="preserve">Listado de asistencia </t>
  </si>
  <si>
    <t xml:space="preserve">Capacitacion realizada el dia 16 de septiembre en alcaldai de San Cristobal </t>
  </si>
  <si>
    <t xml:space="preserve">la alcaldia local dio respuesta  65  de los requerimeintos de los  77 instaurados en el periodo </t>
  </si>
  <si>
    <t>Según radicado No  20244600316223</t>
  </si>
  <si>
    <t>Meta no porgramada</t>
  </si>
  <si>
    <t>Para el tercer trimestre de la vigencia 2024, el Plan de Gestión de la Alcaldía Local alcanzó un nivel de desempeño del 83,1% y del 67,46%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</si>
</sst>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u/>
      <sz val="11"/>
      <color theme="10"/>
      <name val="Calibri"/>
      <family val="2"/>
      <scheme val="minor"/>
    </font>
    <font>
      <b/>
      <u/>
      <sz val="11"/>
      <color theme="1"/>
      <name val="Calibri Light"/>
      <family val="2"/>
      <scheme val="major"/>
    </font>
    <font>
      <sz val="11"/>
      <color rgb="FF000000"/>
      <name val="Calibri Light"/>
      <family val="2"/>
      <scheme val="major"/>
    </font>
    <font>
      <b/>
      <sz val="11"/>
      <color rgb="FF000000"/>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1">
    <xf numFmtId="0" fontId="0" fillId="0" borderId="0"/>
    <xf numFmtId="9"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0" fontId="17"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14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10" fontId="1" fillId="0" borderId="1" xfId="1" applyNumberFormat="1" applyFont="1" applyBorder="1" applyAlignment="1">
      <alignment horizontal="justify" vertical="center" wrapText="1"/>
    </xf>
    <xf numFmtId="0" fontId="1" fillId="0" borderId="1" xfId="0" applyFont="1" applyBorder="1" applyAlignment="1">
      <alignment horizontal="justify" vertical="center"/>
    </xf>
    <xf numFmtId="0" fontId="16" fillId="0" borderId="1" xfId="0" applyFont="1" applyBorder="1" applyAlignment="1">
      <alignment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1"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1"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0" fontId="7" fillId="3" borderId="1" xfId="1" applyNumberFormat="1" applyFont="1" applyFill="1" applyBorder="1" applyAlignment="1">
      <alignment horizontal="center" wrapText="1"/>
    </xf>
    <xf numFmtId="1" fontId="1"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9" fillId="2" borderId="1" xfId="1" applyNumberFormat="1" applyFont="1" applyFill="1" applyBorder="1" applyAlignment="1">
      <alignment horizontal="center" wrapText="1"/>
    </xf>
    <xf numFmtId="164" fontId="7" fillId="3" borderId="1" xfId="1" applyNumberFormat="1" applyFont="1" applyFill="1" applyBorder="1" applyAlignment="1">
      <alignment wrapText="1"/>
    </xf>
    <xf numFmtId="164" fontId="9" fillId="2" borderId="1" xfId="0" applyNumberFormat="1" applyFont="1" applyFill="1" applyBorder="1" applyAlignment="1">
      <alignment wrapText="1"/>
    </xf>
    <xf numFmtId="9" fontId="1" fillId="9" borderId="1" xfId="0" applyNumberFormat="1" applyFont="1" applyFill="1" applyBorder="1" applyAlignment="1">
      <alignment horizontal="center" vertical="center" wrapText="1"/>
    </xf>
    <xf numFmtId="164" fontId="5" fillId="9" borderId="1" xfId="0" applyNumberFormat="1" applyFont="1" applyFill="1" applyBorder="1" applyAlignment="1">
      <alignment horizontal="center" vertical="center" wrapText="1"/>
    </xf>
    <xf numFmtId="10" fontId="5" fillId="9" borderId="1" xfId="1" applyNumberFormat="1" applyFont="1" applyFill="1" applyBorder="1" applyAlignment="1">
      <alignment horizontal="center" vertical="center" wrapText="1"/>
    </xf>
    <xf numFmtId="1" fontId="1" fillId="0" borderId="1" xfId="1" applyNumberFormat="1" applyFont="1" applyBorder="1" applyAlignment="1">
      <alignment horizontal="center" vertical="center" wrapText="1"/>
    </xf>
    <xf numFmtId="164" fontId="5" fillId="9" borderId="1" xfId="0" applyNumberFormat="1" applyFont="1" applyFill="1" applyBorder="1" applyAlignment="1">
      <alignment horizontal="justify" vertical="center" wrapText="1"/>
    </xf>
    <xf numFmtId="1" fontId="5" fillId="9" borderId="1" xfId="1" applyNumberFormat="1" applyFont="1" applyFill="1" applyBorder="1" applyAlignment="1">
      <alignment horizontal="justify" vertical="center" wrapText="1"/>
    </xf>
    <xf numFmtId="1" fontId="5" fillId="9" borderId="1" xfId="0" applyNumberFormat="1" applyFont="1" applyFill="1" applyBorder="1" applyAlignment="1">
      <alignment horizontal="left" vertical="center" wrapText="1"/>
    </xf>
    <xf numFmtId="0" fontId="5" fillId="9" borderId="1"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xf numFmtId="164" fontId="1" fillId="0" borderId="1" xfId="1"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0" borderId="1" xfId="1" applyNumberFormat="1" applyFont="1" applyBorder="1" applyAlignment="1">
      <alignment horizontal="justify" vertical="center" wrapText="1"/>
    </xf>
    <xf numFmtId="164" fontId="1" fillId="9" borderId="1" xfId="0" applyNumberFormat="1" applyFont="1" applyFill="1" applyBorder="1" applyAlignment="1">
      <alignment horizontal="center" vertical="center"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cellXfs>
  <cellStyles count="11">
    <cellStyle name="Hyperlink" xfId="8" xr:uid="{1F0032B2-C749-4E07-AD0E-693A0F2C0FCE}"/>
    <cellStyle name="Millares [0]" xfId="2" builtinId="6"/>
    <cellStyle name="Millares [0] 2" xfId="3" xr:uid="{30EA547B-1E98-4587-B75A-915DCF7579B0}"/>
    <cellStyle name="Millares [0] 2 2" xfId="6" xr:uid="{E760BD02-D2BB-4EF1-BB87-0261A2E192E8}"/>
    <cellStyle name="Millares [0] 2 3" xfId="7" xr:uid="{04AA7C2B-47FB-4F89-BA0C-6FD0DED2E825}"/>
    <cellStyle name="Millares [0] 2 4" xfId="4" xr:uid="{0ADB3A1B-318D-4C1F-BDB7-45EDDD35C99C}"/>
    <cellStyle name="Millares 2" xfId="5" xr:uid="{9D2122F9-59C4-441A-A0ED-230D1F380CE9}"/>
    <cellStyle name="Millares 3" xfId="10" xr:uid="{5864E13C-458F-4E96-A005-20092F98801B}"/>
    <cellStyle name="Millares 4" xfId="9" xr:uid="{382337DC-C8CE-468C-A8F1-CB8763E437FC}"/>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AG25" zoomScale="85" zoomScaleNormal="85" workbookViewId="0">
      <selection activeCell="G9" sqref="G9"/>
    </sheetView>
  </sheetViews>
  <sheetFormatPr baseColWidth="10" defaultColWidth="10.85546875" defaultRowHeight="15" x14ac:dyDescent="0.25"/>
  <cols>
    <col min="1" max="1" width="4.140625" style="1" customWidth="1"/>
    <col min="2" max="2" width="25.5703125" style="1" customWidth="1"/>
    <col min="3" max="3" width="25.28515625" style="1" customWidth="1"/>
    <col min="4" max="4" width="8.140625" style="1" customWidth="1"/>
    <col min="5" max="5" width="48.5703125" style="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0" width="59.7109375" style="1" customWidth="1"/>
    <col min="21" max="21" width="25.42578125" style="1" customWidth="1"/>
    <col min="22" max="22" width="19.85546875" style="75" hidden="1" customWidth="1"/>
    <col min="23" max="24" width="16.5703125" style="75" hidden="1" customWidth="1"/>
    <col min="25" max="25" width="56" style="1" hidden="1" customWidth="1"/>
    <col min="26" max="26" width="32.28515625" style="1" hidden="1" customWidth="1"/>
    <col min="27"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2" width="18.85546875" style="75" customWidth="1"/>
    <col min="43" max="43" width="16.5703125" style="66" customWidth="1"/>
    <col min="44" max="44" width="21.5703125" style="75" customWidth="1"/>
    <col min="45" max="45" width="39.42578125" style="1" customWidth="1"/>
    <col min="46" max="16384" width="10.85546875" style="1"/>
  </cols>
  <sheetData>
    <row r="1" spans="1:45" s="35" customFormat="1" ht="70.5" customHeight="1" x14ac:dyDescent="0.25">
      <c r="A1" s="123" t="s">
        <v>236</v>
      </c>
      <c r="B1" s="124"/>
      <c r="C1" s="124"/>
      <c r="D1" s="124"/>
      <c r="E1" s="124"/>
      <c r="F1" s="124"/>
      <c r="G1" s="124"/>
      <c r="H1" s="124"/>
      <c r="I1" s="124"/>
      <c r="J1" s="124"/>
      <c r="K1" s="124"/>
      <c r="L1" s="125" t="s">
        <v>0</v>
      </c>
      <c r="M1" s="125"/>
      <c r="N1" s="125"/>
      <c r="O1" s="125"/>
      <c r="P1" s="125"/>
      <c r="V1" s="66"/>
      <c r="W1" s="66"/>
      <c r="X1" s="66"/>
      <c r="AP1" s="66"/>
      <c r="AQ1" s="66"/>
      <c r="AR1" s="66"/>
    </row>
    <row r="2" spans="1:45" s="37" customFormat="1" ht="23.45" customHeight="1" x14ac:dyDescent="0.25">
      <c r="A2" s="127" t="s">
        <v>1</v>
      </c>
      <c r="B2" s="128"/>
      <c r="C2" s="128"/>
      <c r="D2" s="128"/>
      <c r="E2" s="128"/>
      <c r="F2" s="128"/>
      <c r="G2" s="128"/>
      <c r="H2" s="128"/>
      <c r="I2" s="128"/>
      <c r="J2" s="128"/>
      <c r="K2" s="128"/>
      <c r="L2" s="36"/>
      <c r="M2" s="36"/>
      <c r="N2" s="36"/>
      <c r="O2" s="36"/>
      <c r="P2" s="36"/>
      <c r="V2" s="67"/>
      <c r="W2" s="67"/>
      <c r="X2" s="67"/>
      <c r="AP2" s="67"/>
      <c r="AQ2" s="67"/>
      <c r="AR2" s="67"/>
    </row>
    <row r="3" spans="1:45" s="35" customFormat="1" x14ac:dyDescent="0.25">
      <c r="V3" s="66"/>
      <c r="W3" s="66"/>
      <c r="X3" s="66"/>
      <c r="AP3" s="66"/>
      <c r="AQ3" s="66"/>
      <c r="AR3" s="66"/>
    </row>
    <row r="4" spans="1:45" s="35" customFormat="1" ht="29.1" customHeight="1" x14ac:dyDescent="0.25">
      <c r="F4" s="129" t="s">
        <v>2</v>
      </c>
      <c r="G4" s="130"/>
      <c r="H4" s="130"/>
      <c r="I4" s="130"/>
      <c r="J4" s="130"/>
      <c r="K4" s="131"/>
      <c r="V4" s="66"/>
      <c r="W4" s="66"/>
      <c r="X4" s="66"/>
      <c r="AP4" s="66"/>
      <c r="AQ4" s="66"/>
      <c r="AR4" s="66"/>
    </row>
    <row r="5" spans="1:45" s="35" customFormat="1" ht="18" customHeight="1" x14ac:dyDescent="0.25">
      <c r="F5" s="2" t="s">
        <v>3</v>
      </c>
      <c r="G5" s="2" t="s">
        <v>4</v>
      </c>
      <c r="H5" s="129" t="s">
        <v>5</v>
      </c>
      <c r="I5" s="130"/>
      <c r="J5" s="130"/>
      <c r="K5" s="131"/>
      <c r="V5" s="66"/>
      <c r="W5" s="66"/>
      <c r="X5" s="66"/>
      <c r="AP5" s="66"/>
      <c r="AQ5" s="66"/>
      <c r="AR5" s="66"/>
    </row>
    <row r="6" spans="1:45" s="35" customFormat="1" ht="15.75" customHeight="1" x14ac:dyDescent="0.25">
      <c r="F6" s="34">
        <v>1</v>
      </c>
      <c r="G6" s="34" t="s">
        <v>6</v>
      </c>
      <c r="H6" s="132" t="s">
        <v>239</v>
      </c>
      <c r="I6" s="132"/>
      <c r="J6" s="132"/>
      <c r="K6" s="132"/>
      <c r="V6" s="66"/>
      <c r="W6" s="66"/>
      <c r="X6" s="66"/>
      <c r="AP6" s="66"/>
      <c r="AQ6" s="66"/>
      <c r="AR6" s="66"/>
    </row>
    <row r="7" spans="1:45" s="35" customFormat="1" ht="51" customHeight="1" x14ac:dyDescent="0.25">
      <c r="F7" s="34">
        <v>2</v>
      </c>
      <c r="G7" s="34" t="s">
        <v>235</v>
      </c>
      <c r="H7" s="132" t="s">
        <v>238</v>
      </c>
      <c r="I7" s="132"/>
      <c r="J7" s="132"/>
      <c r="K7" s="132"/>
      <c r="V7" s="66"/>
      <c r="W7" s="66"/>
      <c r="X7" s="66"/>
      <c r="AP7" s="66"/>
      <c r="AQ7" s="66"/>
      <c r="AR7" s="66"/>
    </row>
    <row r="8" spans="1:45" s="35" customFormat="1" ht="35.25" customHeight="1" x14ac:dyDescent="0.25">
      <c r="F8" s="34">
        <v>3</v>
      </c>
      <c r="G8" s="34" t="s">
        <v>240</v>
      </c>
      <c r="H8" s="133" t="s">
        <v>263</v>
      </c>
      <c r="I8" s="133"/>
      <c r="J8" s="133"/>
      <c r="K8" s="133"/>
      <c r="V8" s="66"/>
      <c r="W8" s="66"/>
      <c r="X8" s="66"/>
      <c r="AP8" s="66"/>
      <c r="AQ8" s="66"/>
      <c r="AR8" s="66"/>
    </row>
    <row r="9" spans="1:45" s="35" customFormat="1" ht="54" customHeight="1" x14ac:dyDescent="0.25">
      <c r="F9" s="34">
        <v>4</v>
      </c>
      <c r="G9" s="34" t="s">
        <v>264</v>
      </c>
      <c r="H9" s="133" t="s">
        <v>292</v>
      </c>
      <c r="I9" s="133"/>
      <c r="J9" s="133"/>
      <c r="K9" s="133"/>
      <c r="V9" s="66"/>
      <c r="W9" s="66"/>
      <c r="X9" s="66"/>
      <c r="AP9" s="66"/>
      <c r="AQ9" s="66"/>
      <c r="AR9" s="66"/>
    </row>
    <row r="10" spans="1:45" s="35" customFormat="1" x14ac:dyDescent="0.25">
      <c r="V10" s="66"/>
      <c r="W10" s="66"/>
      <c r="X10" s="66"/>
      <c r="AP10" s="66"/>
      <c r="AQ10" s="66"/>
      <c r="AR10" s="66"/>
    </row>
    <row r="11" spans="1:45" ht="14.45" customHeight="1" x14ac:dyDescent="0.25">
      <c r="A11" s="122" t="s">
        <v>7</v>
      </c>
      <c r="B11" s="122"/>
      <c r="C11" s="122" t="s">
        <v>8</v>
      </c>
      <c r="D11" s="122" t="s">
        <v>9</v>
      </c>
      <c r="E11" s="122"/>
      <c r="F11" s="122"/>
      <c r="G11" s="126" t="s">
        <v>10</v>
      </c>
      <c r="H11" s="126"/>
      <c r="I11" s="126"/>
      <c r="J11" s="126"/>
      <c r="K11" s="126"/>
      <c r="L11" s="126"/>
      <c r="M11" s="126"/>
      <c r="N11" s="126"/>
      <c r="O11" s="126"/>
      <c r="P11" s="126"/>
      <c r="Q11" s="126"/>
      <c r="R11" s="122" t="s">
        <v>11</v>
      </c>
      <c r="S11" s="122"/>
      <c r="T11" s="122"/>
      <c r="U11" s="122"/>
      <c r="V11" s="92" t="s">
        <v>12</v>
      </c>
      <c r="W11" s="93"/>
      <c r="X11" s="93"/>
      <c r="Y11" s="93"/>
      <c r="Z11" s="94"/>
      <c r="AA11" s="98" t="s">
        <v>13</v>
      </c>
      <c r="AB11" s="99"/>
      <c r="AC11" s="99"/>
      <c r="AD11" s="99"/>
      <c r="AE11" s="100"/>
      <c r="AF11" s="104" t="s">
        <v>14</v>
      </c>
      <c r="AG11" s="105"/>
      <c r="AH11" s="105"/>
      <c r="AI11" s="105"/>
      <c r="AJ11" s="106"/>
      <c r="AK11" s="110" t="s">
        <v>15</v>
      </c>
      <c r="AL11" s="111"/>
      <c r="AM11" s="111"/>
      <c r="AN11" s="111"/>
      <c r="AO11" s="112"/>
      <c r="AP11" s="116" t="s">
        <v>16</v>
      </c>
      <c r="AQ11" s="117"/>
      <c r="AR11" s="117"/>
      <c r="AS11" s="118"/>
    </row>
    <row r="12" spans="1:45" ht="14.45" customHeight="1" x14ac:dyDescent="0.25">
      <c r="A12" s="122"/>
      <c r="B12" s="122"/>
      <c r="C12" s="122"/>
      <c r="D12" s="122"/>
      <c r="E12" s="122"/>
      <c r="F12" s="122"/>
      <c r="G12" s="126"/>
      <c r="H12" s="126"/>
      <c r="I12" s="126"/>
      <c r="J12" s="126"/>
      <c r="K12" s="126"/>
      <c r="L12" s="126"/>
      <c r="M12" s="126"/>
      <c r="N12" s="126"/>
      <c r="O12" s="126"/>
      <c r="P12" s="126"/>
      <c r="Q12" s="126"/>
      <c r="R12" s="122"/>
      <c r="S12" s="122"/>
      <c r="T12" s="122"/>
      <c r="U12" s="122"/>
      <c r="V12" s="95"/>
      <c r="W12" s="96"/>
      <c r="X12" s="96"/>
      <c r="Y12" s="96"/>
      <c r="Z12" s="97"/>
      <c r="AA12" s="101"/>
      <c r="AB12" s="102"/>
      <c r="AC12" s="102"/>
      <c r="AD12" s="102"/>
      <c r="AE12" s="103"/>
      <c r="AF12" s="107"/>
      <c r="AG12" s="108"/>
      <c r="AH12" s="108"/>
      <c r="AI12" s="108"/>
      <c r="AJ12" s="109"/>
      <c r="AK12" s="113"/>
      <c r="AL12" s="114"/>
      <c r="AM12" s="114"/>
      <c r="AN12" s="114"/>
      <c r="AO12" s="115"/>
      <c r="AP12" s="119"/>
      <c r="AQ12" s="120"/>
      <c r="AR12" s="120"/>
      <c r="AS12" s="121"/>
    </row>
    <row r="13" spans="1:45" ht="45" x14ac:dyDescent="0.25">
      <c r="A13" s="2" t="s">
        <v>17</v>
      </c>
      <c r="B13" s="2" t="s">
        <v>18</v>
      </c>
      <c r="C13" s="122"/>
      <c r="D13" s="2" t="s">
        <v>19</v>
      </c>
      <c r="E13" s="2" t="s">
        <v>20</v>
      </c>
      <c r="F13" s="2" t="s">
        <v>21</v>
      </c>
      <c r="G13" s="17" t="s">
        <v>22</v>
      </c>
      <c r="H13" s="17" t="s">
        <v>23</v>
      </c>
      <c r="I13" s="17" t="s">
        <v>24</v>
      </c>
      <c r="J13" s="17" t="s">
        <v>25</v>
      </c>
      <c r="K13" s="17" t="s">
        <v>26</v>
      </c>
      <c r="L13" s="17" t="s">
        <v>27</v>
      </c>
      <c r="M13" s="17" t="s">
        <v>28</v>
      </c>
      <c r="N13" s="17" t="s">
        <v>29</v>
      </c>
      <c r="O13" s="17" t="s">
        <v>30</v>
      </c>
      <c r="P13" s="17" t="s">
        <v>31</v>
      </c>
      <c r="Q13" s="17" t="s">
        <v>32</v>
      </c>
      <c r="R13" s="2" t="s">
        <v>33</v>
      </c>
      <c r="S13" s="2" t="s">
        <v>34</v>
      </c>
      <c r="T13" s="2" t="s">
        <v>35</v>
      </c>
      <c r="U13" s="2" t="s">
        <v>36</v>
      </c>
      <c r="V13" s="3" t="s">
        <v>37</v>
      </c>
      <c r="W13" s="3" t="s">
        <v>38</v>
      </c>
      <c r="X13" s="3" t="s">
        <v>39</v>
      </c>
      <c r="Y13" s="3" t="s">
        <v>40</v>
      </c>
      <c r="Z13" s="3" t="s">
        <v>41</v>
      </c>
      <c r="AA13" s="20" t="s">
        <v>37</v>
      </c>
      <c r="AB13" s="20" t="s">
        <v>38</v>
      </c>
      <c r="AC13" s="20" t="s">
        <v>39</v>
      </c>
      <c r="AD13" s="20" t="s">
        <v>40</v>
      </c>
      <c r="AE13" s="20" t="s">
        <v>41</v>
      </c>
      <c r="AF13" s="21" t="s">
        <v>37</v>
      </c>
      <c r="AG13" s="21" t="s">
        <v>38</v>
      </c>
      <c r="AH13" s="21" t="s">
        <v>39</v>
      </c>
      <c r="AI13" s="21" t="s">
        <v>40</v>
      </c>
      <c r="AJ13" s="21" t="s">
        <v>41</v>
      </c>
      <c r="AK13" s="22" t="s">
        <v>37</v>
      </c>
      <c r="AL13" s="22" t="s">
        <v>38</v>
      </c>
      <c r="AM13" s="22" t="s">
        <v>39</v>
      </c>
      <c r="AN13" s="22" t="s">
        <v>40</v>
      </c>
      <c r="AO13" s="22" t="s">
        <v>41</v>
      </c>
      <c r="AP13" s="4" t="s">
        <v>37</v>
      </c>
      <c r="AQ13" s="4" t="s">
        <v>38</v>
      </c>
      <c r="AR13" s="4" t="s">
        <v>39</v>
      </c>
      <c r="AS13" s="4" t="s">
        <v>40</v>
      </c>
    </row>
    <row r="14" spans="1:45" s="27" customFormat="1" ht="60" x14ac:dyDescent="0.25">
      <c r="A14" s="19">
        <v>4</v>
      </c>
      <c r="B14" s="18" t="s">
        <v>42</v>
      </c>
      <c r="C14" s="18" t="s">
        <v>43</v>
      </c>
      <c r="D14" s="23" t="s">
        <v>44</v>
      </c>
      <c r="E14" s="18" t="s">
        <v>45</v>
      </c>
      <c r="F14" s="18" t="s">
        <v>46</v>
      </c>
      <c r="G14" s="18" t="s">
        <v>47</v>
      </c>
      <c r="H14" s="18" t="s">
        <v>48</v>
      </c>
      <c r="I14" s="29" t="s">
        <v>49</v>
      </c>
      <c r="J14" s="18" t="s">
        <v>50</v>
      </c>
      <c r="K14" s="18" t="s">
        <v>51</v>
      </c>
      <c r="L14" s="30">
        <v>0</v>
      </c>
      <c r="M14" s="30">
        <v>0</v>
      </c>
      <c r="N14" s="30">
        <v>0</v>
      </c>
      <c r="O14" s="30">
        <v>0.75</v>
      </c>
      <c r="P14" s="30">
        <v>0.75</v>
      </c>
      <c r="Q14" s="18" t="s">
        <v>52</v>
      </c>
      <c r="R14" s="18" t="s">
        <v>53</v>
      </c>
      <c r="S14" s="18" t="s">
        <v>54</v>
      </c>
      <c r="T14" s="18" t="s">
        <v>210</v>
      </c>
      <c r="U14" s="18" t="s">
        <v>55</v>
      </c>
      <c r="V14" s="68" t="s">
        <v>153</v>
      </c>
      <c r="W14" s="68" t="s">
        <v>153</v>
      </c>
      <c r="X14" s="68" t="s">
        <v>153</v>
      </c>
      <c r="Y14" s="31" t="s">
        <v>216</v>
      </c>
      <c r="Z14" s="31" t="s">
        <v>153</v>
      </c>
      <c r="AA14" s="31">
        <f t="shared" ref="AA14:AA29" si="0">M14</f>
        <v>0</v>
      </c>
      <c r="AB14" s="18" t="s">
        <v>241</v>
      </c>
      <c r="AC14" s="63" t="s">
        <v>241</v>
      </c>
      <c r="AD14" s="18" t="s">
        <v>216</v>
      </c>
      <c r="AE14" s="18" t="s">
        <v>153</v>
      </c>
      <c r="AF14" s="31">
        <f t="shared" ref="AF14:AF29" si="1">N14</f>
        <v>0</v>
      </c>
      <c r="AG14" s="31" t="s">
        <v>265</v>
      </c>
      <c r="AH14" s="63" t="s">
        <v>242</v>
      </c>
      <c r="AI14" s="18" t="s">
        <v>241</v>
      </c>
      <c r="AJ14" s="18" t="s">
        <v>241</v>
      </c>
      <c r="AK14" s="31">
        <f t="shared" ref="AK14:AK29" si="2">O14</f>
        <v>0.75</v>
      </c>
      <c r="AL14" s="18"/>
      <c r="AM14" s="63">
        <f>IF(AL14/AK14&gt;100%,100%,AL14/AK14)</f>
        <v>0</v>
      </c>
      <c r="AN14" s="18"/>
      <c r="AO14" s="18"/>
      <c r="AP14" s="68">
        <f t="shared" ref="AP14:AP29" si="3">P14</f>
        <v>0.75</v>
      </c>
      <c r="AQ14" s="84">
        <v>0</v>
      </c>
      <c r="AR14" s="70">
        <f>IF(AQ14/AP14&gt;100%,100%,AQ14/AP14)</f>
        <v>0</v>
      </c>
      <c r="AS14" s="31" t="s">
        <v>216</v>
      </c>
    </row>
    <row r="15" spans="1:45" s="27" customFormat="1" ht="90" x14ac:dyDescent="0.25">
      <c r="A15" s="19">
        <v>0.5</v>
      </c>
      <c r="B15" s="18" t="s">
        <v>42</v>
      </c>
      <c r="C15" s="18" t="s">
        <v>56</v>
      </c>
      <c r="D15" s="23" t="s">
        <v>57</v>
      </c>
      <c r="E15" s="18" t="s">
        <v>58</v>
      </c>
      <c r="F15" s="18" t="s">
        <v>46</v>
      </c>
      <c r="G15" s="18" t="s">
        <v>59</v>
      </c>
      <c r="H15" s="18" t="s">
        <v>60</v>
      </c>
      <c r="I15" s="18" t="s">
        <v>49</v>
      </c>
      <c r="J15" s="18" t="s">
        <v>50</v>
      </c>
      <c r="K15" s="18" t="s">
        <v>51</v>
      </c>
      <c r="L15" s="30">
        <v>0.14000000000000001</v>
      </c>
      <c r="M15" s="30">
        <v>0.27</v>
      </c>
      <c r="N15" s="30">
        <v>0.45</v>
      </c>
      <c r="O15" s="30">
        <v>0.65</v>
      </c>
      <c r="P15" s="30">
        <v>0.65</v>
      </c>
      <c r="Q15" s="18" t="s">
        <v>61</v>
      </c>
      <c r="R15" s="18" t="s">
        <v>62</v>
      </c>
      <c r="S15" s="18" t="s">
        <v>63</v>
      </c>
      <c r="T15" s="18" t="s">
        <v>210</v>
      </c>
      <c r="U15" s="18" t="s">
        <v>55</v>
      </c>
      <c r="V15" s="68">
        <f t="shared" ref="V15:V29" si="4">L15</f>
        <v>0.14000000000000001</v>
      </c>
      <c r="W15" s="134">
        <f>4012486259/16757258037</f>
        <v>0.23944766203041312</v>
      </c>
      <c r="X15" s="70">
        <f t="shared" ref="X15:X29" si="5">IF(W15/V15&gt;100%,100%,W15/V15)</f>
        <v>1</v>
      </c>
      <c r="Y15" s="18" t="s">
        <v>217</v>
      </c>
      <c r="Z15" s="18" t="s">
        <v>218</v>
      </c>
      <c r="AA15" s="31">
        <f t="shared" si="0"/>
        <v>0.27</v>
      </c>
      <c r="AB15" s="18">
        <v>52.53</v>
      </c>
      <c r="AC15" s="63">
        <f t="shared" ref="AC15:AC37" si="6">IF(AB15/AA15&gt;100%,100%,AB15/AA15)</f>
        <v>1</v>
      </c>
      <c r="AD15" s="18" t="s">
        <v>250</v>
      </c>
      <c r="AE15" s="18" t="s">
        <v>218</v>
      </c>
      <c r="AF15" s="31">
        <f t="shared" si="1"/>
        <v>0.45</v>
      </c>
      <c r="AG15" s="136">
        <v>0.67239391542718618</v>
      </c>
      <c r="AH15" s="63">
        <f>IF(AG15/AF15&gt;100%,100%,AG15/AF15)</f>
        <v>1</v>
      </c>
      <c r="AI15" s="18" t="s">
        <v>266</v>
      </c>
      <c r="AJ15" s="18" t="s">
        <v>280</v>
      </c>
      <c r="AK15" s="31">
        <f t="shared" si="2"/>
        <v>0.65</v>
      </c>
      <c r="AL15" s="18"/>
      <c r="AM15" s="63">
        <f t="shared" ref="AM15:AM37" si="7">IF(AL15/AK15&gt;100%,100%,AL15/AK15)</f>
        <v>0</v>
      </c>
      <c r="AN15" s="18"/>
      <c r="AO15" s="18"/>
      <c r="AP15" s="68">
        <f t="shared" si="3"/>
        <v>0.65</v>
      </c>
      <c r="AQ15" s="137">
        <v>0.6724</v>
      </c>
      <c r="AR15" s="70">
        <f t="shared" ref="AR15:AR37" si="8">IF(AQ15/AP15&gt;100%,100%,AQ15/AP15)</f>
        <v>1</v>
      </c>
      <c r="AS15" s="18" t="s">
        <v>266</v>
      </c>
    </row>
    <row r="16" spans="1:45" s="27" customFormat="1" ht="105" x14ac:dyDescent="0.25">
      <c r="A16" s="19">
        <v>4</v>
      </c>
      <c r="B16" s="18" t="s">
        <v>42</v>
      </c>
      <c r="C16" s="18" t="s">
        <v>56</v>
      </c>
      <c r="D16" s="23" t="s">
        <v>64</v>
      </c>
      <c r="E16" s="18" t="s">
        <v>65</v>
      </c>
      <c r="F16" s="18" t="s">
        <v>46</v>
      </c>
      <c r="G16" s="18" t="s">
        <v>66</v>
      </c>
      <c r="H16" s="18" t="s">
        <v>67</v>
      </c>
      <c r="I16" s="18" t="s">
        <v>49</v>
      </c>
      <c r="J16" s="18" t="s">
        <v>50</v>
      </c>
      <c r="K16" s="18" t="s">
        <v>51</v>
      </c>
      <c r="L16" s="30">
        <v>0.12</v>
      </c>
      <c r="M16" s="30">
        <v>0.25</v>
      </c>
      <c r="N16" s="30">
        <v>0.43</v>
      </c>
      <c r="O16" s="30">
        <v>0.63</v>
      </c>
      <c r="P16" s="30">
        <v>0.63</v>
      </c>
      <c r="Q16" s="18" t="s">
        <v>61</v>
      </c>
      <c r="R16" s="18" t="s">
        <v>62</v>
      </c>
      <c r="S16" s="18" t="s">
        <v>63</v>
      </c>
      <c r="T16" s="18" t="s">
        <v>210</v>
      </c>
      <c r="U16" s="18" t="s">
        <v>55</v>
      </c>
      <c r="V16" s="68">
        <f t="shared" si="4"/>
        <v>0.12</v>
      </c>
      <c r="W16" s="134">
        <f>231444608/1371991588</f>
        <v>0.16869243953411178</v>
      </c>
      <c r="X16" s="70">
        <f t="shared" si="5"/>
        <v>1</v>
      </c>
      <c r="Y16" s="18" t="s">
        <v>219</v>
      </c>
      <c r="Z16" s="18" t="s">
        <v>218</v>
      </c>
      <c r="AA16" s="31">
        <f t="shared" si="0"/>
        <v>0.25</v>
      </c>
      <c r="AB16" s="18">
        <v>87.36</v>
      </c>
      <c r="AC16" s="63">
        <f t="shared" si="6"/>
        <v>1</v>
      </c>
      <c r="AD16" s="18" t="s">
        <v>251</v>
      </c>
      <c r="AE16" s="18" t="s">
        <v>218</v>
      </c>
      <c r="AF16" s="31">
        <f t="shared" si="1"/>
        <v>0.43</v>
      </c>
      <c r="AG16" s="136">
        <v>0.88074561066662915</v>
      </c>
      <c r="AH16" s="63">
        <f t="shared" ref="AH16:AH29" si="9">IF(AG16/AF16&gt;100%,100%,AG16/AF16)</f>
        <v>1</v>
      </c>
      <c r="AI16" s="18" t="s">
        <v>267</v>
      </c>
      <c r="AJ16" s="18" t="s">
        <v>280</v>
      </c>
      <c r="AK16" s="31">
        <f t="shared" si="2"/>
        <v>0.63</v>
      </c>
      <c r="AL16" s="18"/>
      <c r="AM16" s="63">
        <f t="shared" si="7"/>
        <v>0</v>
      </c>
      <c r="AN16" s="18"/>
      <c r="AO16" s="18"/>
      <c r="AP16" s="68">
        <f t="shared" si="3"/>
        <v>0.63</v>
      </c>
      <c r="AQ16" s="137">
        <v>0.88070000000000004</v>
      </c>
      <c r="AR16" s="70">
        <f t="shared" si="8"/>
        <v>1</v>
      </c>
      <c r="AS16" s="18" t="s">
        <v>267</v>
      </c>
    </row>
    <row r="17" spans="1:45" s="27" customFormat="1" ht="120" x14ac:dyDescent="0.25">
      <c r="A17" s="19">
        <v>4</v>
      </c>
      <c r="B17" s="18" t="s">
        <v>42</v>
      </c>
      <c r="C17" s="18" t="s">
        <v>56</v>
      </c>
      <c r="D17" s="23" t="s">
        <v>68</v>
      </c>
      <c r="E17" s="18" t="s">
        <v>69</v>
      </c>
      <c r="F17" s="18" t="s">
        <v>46</v>
      </c>
      <c r="G17" s="18" t="s">
        <v>70</v>
      </c>
      <c r="H17" s="18" t="s">
        <v>71</v>
      </c>
      <c r="I17" s="30" t="s">
        <v>49</v>
      </c>
      <c r="J17" s="18" t="s">
        <v>50</v>
      </c>
      <c r="K17" s="18" t="s">
        <v>51</v>
      </c>
      <c r="L17" s="30">
        <v>0.1</v>
      </c>
      <c r="M17" s="30">
        <v>0.25</v>
      </c>
      <c r="N17" s="31">
        <v>0.5</v>
      </c>
      <c r="O17" s="31">
        <v>0.96</v>
      </c>
      <c r="P17" s="30">
        <v>0.96</v>
      </c>
      <c r="Q17" s="18" t="s">
        <v>61</v>
      </c>
      <c r="R17" s="18" t="s">
        <v>62</v>
      </c>
      <c r="S17" s="18" t="s">
        <v>63</v>
      </c>
      <c r="T17" s="18" t="s">
        <v>210</v>
      </c>
      <c r="U17" s="18" t="s">
        <v>55</v>
      </c>
      <c r="V17" s="68">
        <f t="shared" si="4"/>
        <v>0.1</v>
      </c>
      <c r="W17" s="134">
        <f>3698865583/43612397000</f>
        <v>8.4812251502709199E-2</v>
      </c>
      <c r="X17" s="70">
        <f t="shared" si="5"/>
        <v>0.84812251502709191</v>
      </c>
      <c r="Y17" s="18" t="s">
        <v>220</v>
      </c>
      <c r="Z17" s="18" t="s">
        <v>218</v>
      </c>
      <c r="AA17" s="31">
        <f t="shared" si="0"/>
        <v>0.25</v>
      </c>
      <c r="AB17" s="18">
        <v>26.45</v>
      </c>
      <c r="AC17" s="63">
        <f t="shared" si="6"/>
        <v>1</v>
      </c>
      <c r="AD17" s="18" t="s">
        <v>252</v>
      </c>
      <c r="AE17" s="18" t="s">
        <v>218</v>
      </c>
      <c r="AF17" s="31">
        <f t="shared" si="1"/>
        <v>0.5</v>
      </c>
      <c r="AG17" s="136">
        <v>0.38121386460931328</v>
      </c>
      <c r="AH17" s="63">
        <f t="shared" si="9"/>
        <v>0.76242772921862656</v>
      </c>
      <c r="AI17" s="18" t="s">
        <v>268</v>
      </c>
      <c r="AJ17" s="18" t="s">
        <v>280</v>
      </c>
      <c r="AK17" s="31">
        <f t="shared" si="2"/>
        <v>0.96</v>
      </c>
      <c r="AL17" s="18"/>
      <c r="AM17" s="63">
        <f t="shared" si="7"/>
        <v>0</v>
      </c>
      <c r="AN17" s="18"/>
      <c r="AO17" s="18"/>
      <c r="AP17" s="68">
        <f t="shared" si="3"/>
        <v>0.96</v>
      </c>
      <c r="AQ17" s="137">
        <v>0.38119999999999998</v>
      </c>
      <c r="AR17" s="70">
        <f t="shared" si="8"/>
        <v>0.39708333333333334</v>
      </c>
      <c r="AS17" s="18" t="s">
        <v>268</v>
      </c>
    </row>
    <row r="18" spans="1:45" s="27" customFormat="1" ht="90" x14ac:dyDescent="0.25">
      <c r="A18" s="19">
        <v>4</v>
      </c>
      <c r="B18" s="18" t="s">
        <v>42</v>
      </c>
      <c r="C18" s="18" t="s">
        <v>56</v>
      </c>
      <c r="D18" s="23" t="s">
        <v>72</v>
      </c>
      <c r="E18" s="18" t="s">
        <v>73</v>
      </c>
      <c r="F18" s="18" t="s">
        <v>46</v>
      </c>
      <c r="G18" s="18" t="s">
        <v>74</v>
      </c>
      <c r="H18" s="18" t="s">
        <v>75</v>
      </c>
      <c r="I18" s="30" t="s">
        <v>49</v>
      </c>
      <c r="J18" s="18" t="s">
        <v>50</v>
      </c>
      <c r="K18" s="18" t="s">
        <v>51</v>
      </c>
      <c r="L18" s="30">
        <v>0.05</v>
      </c>
      <c r="M18" s="30">
        <v>0.2</v>
      </c>
      <c r="N18" s="31">
        <v>0.3</v>
      </c>
      <c r="O18" s="31">
        <v>0.52</v>
      </c>
      <c r="P18" s="30">
        <v>0.52</v>
      </c>
      <c r="Q18" s="18" t="s">
        <v>61</v>
      </c>
      <c r="R18" s="18" t="s">
        <v>62</v>
      </c>
      <c r="S18" s="18" t="s">
        <v>63</v>
      </c>
      <c r="T18" s="18" t="s">
        <v>210</v>
      </c>
      <c r="U18" s="18" t="s">
        <v>55</v>
      </c>
      <c r="V18" s="68">
        <f t="shared" si="4"/>
        <v>0.05</v>
      </c>
      <c r="W18" s="134">
        <f>483563200/43612397000</f>
        <v>1.1087746449707867E-2</v>
      </c>
      <c r="X18" s="70">
        <f t="shared" si="5"/>
        <v>0.22175492899415733</v>
      </c>
      <c r="Y18" s="18" t="s">
        <v>221</v>
      </c>
      <c r="Z18" s="18" t="s">
        <v>218</v>
      </c>
      <c r="AA18" s="31">
        <f t="shared" si="0"/>
        <v>0.2</v>
      </c>
      <c r="AB18" s="18">
        <v>6.51</v>
      </c>
      <c r="AC18" s="63">
        <f t="shared" si="6"/>
        <v>1</v>
      </c>
      <c r="AD18" s="18" t="s">
        <v>253</v>
      </c>
      <c r="AE18" s="18" t="s">
        <v>218</v>
      </c>
      <c r="AF18" s="31">
        <f t="shared" si="1"/>
        <v>0.3</v>
      </c>
      <c r="AG18" s="136">
        <v>0.14630145882698481</v>
      </c>
      <c r="AH18" s="63">
        <f t="shared" si="9"/>
        <v>0.48767152942328273</v>
      </c>
      <c r="AI18" s="18" t="s">
        <v>269</v>
      </c>
      <c r="AJ18" s="18" t="s">
        <v>280</v>
      </c>
      <c r="AK18" s="31">
        <f t="shared" si="2"/>
        <v>0.52</v>
      </c>
      <c r="AL18" s="18"/>
      <c r="AM18" s="63">
        <f t="shared" si="7"/>
        <v>0</v>
      </c>
      <c r="AN18" s="18"/>
      <c r="AO18" s="18"/>
      <c r="AP18" s="68">
        <f t="shared" si="3"/>
        <v>0.52</v>
      </c>
      <c r="AQ18" s="137">
        <v>0.48770000000000002</v>
      </c>
      <c r="AR18" s="70">
        <f t="shared" si="8"/>
        <v>0.93788461538461543</v>
      </c>
      <c r="AS18" s="18" t="s">
        <v>269</v>
      </c>
    </row>
    <row r="19" spans="1:45" s="27" customFormat="1" ht="107.25" customHeight="1" x14ac:dyDescent="0.25">
      <c r="A19" s="19">
        <v>4</v>
      </c>
      <c r="B19" s="18" t="s">
        <v>42</v>
      </c>
      <c r="C19" s="18" t="s">
        <v>56</v>
      </c>
      <c r="D19" s="23" t="s">
        <v>76</v>
      </c>
      <c r="E19" s="18" t="s">
        <v>77</v>
      </c>
      <c r="F19" s="18" t="s">
        <v>78</v>
      </c>
      <c r="G19" s="18" t="s">
        <v>79</v>
      </c>
      <c r="H19" s="18" t="s">
        <v>80</v>
      </c>
      <c r="I19" s="18" t="s">
        <v>49</v>
      </c>
      <c r="J19" s="18" t="s">
        <v>81</v>
      </c>
      <c r="K19" s="18" t="s">
        <v>51</v>
      </c>
      <c r="L19" s="30">
        <v>1</v>
      </c>
      <c r="M19" s="30">
        <v>1</v>
      </c>
      <c r="N19" s="30">
        <v>1</v>
      </c>
      <c r="O19" s="30">
        <v>1</v>
      </c>
      <c r="P19" s="30">
        <v>1</v>
      </c>
      <c r="Q19" s="18" t="s">
        <v>61</v>
      </c>
      <c r="R19" s="18" t="s">
        <v>82</v>
      </c>
      <c r="S19" s="18" t="s">
        <v>83</v>
      </c>
      <c r="T19" s="18" t="s">
        <v>210</v>
      </c>
      <c r="U19" s="18" t="s">
        <v>55</v>
      </c>
      <c r="V19" s="68">
        <f t="shared" si="4"/>
        <v>1</v>
      </c>
      <c r="W19" s="135" t="s">
        <v>185</v>
      </c>
      <c r="X19" s="69" t="s">
        <v>185</v>
      </c>
      <c r="Y19" s="18" t="s">
        <v>237</v>
      </c>
      <c r="Z19" s="18" t="s">
        <v>185</v>
      </c>
      <c r="AA19" s="31">
        <f t="shared" si="0"/>
        <v>1</v>
      </c>
      <c r="AB19" s="31">
        <v>0</v>
      </c>
      <c r="AC19" s="63">
        <f t="shared" si="6"/>
        <v>0</v>
      </c>
      <c r="AD19" s="18" t="s">
        <v>260</v>
      </c>
      <c r="AE19" s="18" t="s">
        <v>260</v>
      </c>
      <c r="AF19" s="31">
        <f t="shared" si="1"/>
        <v>1</v>
      </c>
      <c r="AG19" s="136">
        <v>0.99399999999999999</v>
      </c>
      <c r="AH19" s="63">
        <f t="shared" si="9"/>
        <v>0.99399999999999999</v>
      </c>
      <c r="AI19" s="18" t="s">
        <v>270</v>
      </c>
      <c r="AJ19" s="18" t="s">
        <v>280</v>
      </c>
      <c r="AK19" s="31">
        <f t="shared" si="2"/>
        <v>1</v>
      </c>
      <c r="AL19" s="18"/>
      <c r="AM19" s="63">
        <f t="shared" si="7"/>
        <v>0</v>
      </c>
      <c r="AN19" s="18"/>
      <c r="AO19" s="18"/>
      <c r="AP19" s="68">
        <f t="shared" si="3"/>
        <v>1</v>
      </c>
      <c r="AQ19" s="137">
        <f>AVERAGE(W19,AB19,AG19,AL19)</f>
        <v>0.497</v>
      </c>
      <c r="AR19" s="70" t="s">
        <v>185</v>
      </c>
      <c r="AS19" s="18" t="s">
        <v>270</v>
      </c>
    </row>
    <row r="20" spans="1:45" s="27" customFormat="1" ht="178.5" customHeight="1" x14ac:dyDescent="0.25">
      <c r="A20" s="19">
        <v>4</v>
      </c>
      <c r="B20" s="18" t="s">
        <v>42</v>
      </c>
      <c r="C20" s="18" t="s">
        <v>56</v>
      </c>
      <c r="D20" s="23" t="s">
        <v>84</v>
      </c>
      <c r="E20" s="18" t="s">
        <v>85</v>
      </c>
      <c r="F20" s="18" t="s">
        <v>78</v>
      </c>
      <c r="G20" s="18" t="s">
        <v>86</v>
      </c>
      <c r="H20" s="18" t="s">
        <v>211</v>
      </c>
      <c r="I20" s="18" t="s">
        <v>49</v>
      </c>
      <c r="J20" s="18" t="s">
        <v>81</v>
      </c>
      <c r="K20" s="18" t="s">
        <v>51</v>
      </c>
      <c r="L20" s="30">
        <v>1</v>
      </c>
      <c r="M20" s="30">
        <v>1</v>
      </c>
      <c r="N20" s="30">
        <v>1</v>
      </c>
      <c r="O20" s="30">
        <v>1</v>
      </c>
      <c r="P20" s="30">
        <v>1</v>
      </c>
      <c r="Q20" s="18" t="s">
        <v>61</v>
      </c>
      <c r="R20" s="18" t="s">
        <v>82</v>
      </c>
      <c r="S20" s="18" t="s">
        <v>87</v>
      </c>
      <c r="T20" s="18" t="s">
        <v>210</v>
      </c>
      <c r="U20" s="18" t="s">
        <v>55</v>
      </c>
      <c r="V20" s="68">
        <f t="shared" si="4"/>
        <v>1</v>
      </c>
      <c r="W20" s="135">
        <v>0.29699999999999999</v>
      </c>
      <c r="X20" s="70">
        <f t="shared" si="5"/>
        <v>0.29699999999999999</v>
      </c>
      <c r="Y20" s="18" t="s">
        <v>222</v>
      </c>
      <c r="Z20" s="18" t="s">
        <v>213</v>
      </c>
      <c r="AA20" s="31">
        <f t="shared" si="0"/>
        <v>1</v>
      </c>
      <c r="AB20" s="31">
        <v>0</v>
      </c>
      <c r="AC20" s="63">
        <f t="shared" si="6"/>
        <v>0</v>
      </c>
      <c r="AD20" s="18" t="s">
        <v>260</v>
      </c>
      <c r="AE20" s="18" t="s">
        <v>260</v>
      </c>
      <c r="AF20" s="31">
        <f t="shared" si="1"/>
        <v>1</v>
      </c>
      <c r="AG20" s="136">
        <v>0.96214511041009465</v>
      </c>
      <c r="AH20" s="63">
        <f t="shared" si="9"/>
        <v>0.96214511041009465</v>
      </c>
      <c r="AI20" s="18" t="s">
        <v>271</v>
      </c>
      <c r="AJ20" s="18" t="s">
        <v>280</v>
      </c>
      <c r="AK20" s="31">
        <f t="shared" si="2"/>
        <v>1</v>
      </c>
      <c r="AL20" s="18"/>
      <c r="AM20" s="63">
        <f t="shared" si="7"/>
        <v>0</v>
      </c>
      <c r="AN20" s="18"/>
      <c r="AO20" s="18"/>
      <c r="AP20" s="68">
        <f t="shared" si="3"/>
        <v>1</v>
      </c>
      <c r="AQ20" s="137">
        <f>AVERAGE(W20,AB20,AG20,AL20)</f>
        <v>0.41971503680336486</v>
      </c>
      <c r="AR20" s="70">
        <f t="shared" si="8"/>
        <v>0.41971503680336486</v>
      </c>
      <c r="AS20" s="18" t="s">
        <v>271</v>
      </c>
    </row>
    <row r="21" spans="1:45" s="27" customFormat="1" ht="165" x14ac:dyDescent="0.25">
      <c r="A21" s="19">
        <v>4</v>
      </c>
      <c r="B21" s="18" t="s">
        <v>42</v>
      </c>
      <c r="C21" s="18" t="s">
        <v>56</v>
      </c>
      <c r="D21" s="23" t="s">
        <v>88</v>
      </c>
      <c r="E21" s="18" t="s">
        <v>89</v>
      </c>
      <c r="F21" s="18" t="s">
        <v>78</v>
      </c>
      <c r="G21" s="18" t="s">
        <v>90</v>
      </c>
      <c r="H21" s="18" t="s">
        <v>91</v>
      </c>
      <c r="I21" s="18" t="s">
        <v>49</v>
      </c>
      <c r="J21" s="18" t="s">
        <v>81</v>
      </c>
      <c r="K21" s="18" t="s">
        <v>51</v>
      </c>
      <c r="L21" s="30">
        <v>0.9</v>
      </c>
      <c r="M21" s="30">
        <v>0.9</v>
      </c>
      <c r="N21" s="30">
        <v>0.9</v>
      </c>
      <c r="O21" s="30">
        <v>0.9</v>
      </c>
      <c r="P21" s="30">
        <v>0.9</v>
      </c>
      <c r="Q21" s="18" t="s">
        <v>61</v>
      </c>
      <c r="R21" s="18" t="s">
        <v>92</v>
      </c>
      <c r="S21" s="18" t="s">
        <v>87</v>
      </c>
      <c r="T21" s="18" t="s">
        <v>210</v>
      </c>
      <c r="U21" s="18" t="s">
        <v>55</v>
      </c>
      <c r="V21" s="68">
        <f t="shared" si="4"/>
        <v>0.9</v>
      </c>
      <c r="W21" s="69" t="s">
        <v>185</v>
      </c>
      <c r="X21" s="70" t="s">
        <v>185</v>
      </c>
      <c r="Y21" s="18" t="s">
        <v>237</v>
      </c>
      <c r="Z21" s="18" t="s">
        <v>185</v>
      </c>
      <c r="AA21" s="31">
        <f t="shared" si="0"/>
        <v>0.9</v>
      </c>
      <c r="AB21" s="31">
        <v>0</v>
      </c>
      <c r="AC21" s="63">
        <f t="shared" si="6"/>
        <v>0</v>
      </c>
      <c r="AD21" s="18" t="s">
        <v>260</v>
      </c>
      <c r="AE21" s="18" t="s">
        <v>260</v>
      </c>
      <c r="AF21" s="31">
        <f t="shared" si="1"/>
        <v>0.9</v>
      </c>
      <c r="AG21" s="136">
        <v>1</v>
      </c>
      <c r="AH21" s="63">
        <f t="shared" si="9"/>
        <v>1</v>
      </c>
      <c r="AI21" s="18" t="s">
        <v>272</v>
      </c>
      <c r="AJ21" s="18" t="s">
        <v>280</v>
      </c>
      <c r="AK21" s="31">
        <f t="shared" si="2"/>
        <v>0.9</v>
      </c>
      <c r="AL21" s="18"/>
      <c r="AM21" s="63">
        <f t="shared" si="7"/>
        <v>0</v>
      </c>
      <c r="AN21" s="18"/>
      <c r="AO21" s="18"/>
      <c r="AP21" s="68">
        <f t="shared" si="3"/>
        <v>0.9</v>
      </c>
      <c r="AQ21" s="137">
        <f>AVERAGE(W21,AB21,AG21,AL21)</f>
        <v>0.5</v>
      </c>
      <c r="AR21" s="70" t="s">
        <v>185</v>
      </c>
      <c r="AS21" s="18" t="s">
        <v>272</v>
      </c>
    </row>
    <row r="22" spans="1:45" s="27" customFormat="1" ht="90" x14ac:dyDescent="0.25">
      <c r="A22" s="19">
        <v>4</v>
      </c>
      <c r="B22" s="18" t="s">
        <v>42</v>
      </c>
      <c r="C22" s="18" t="s">
        <v>56</v>
      </c>
      <c r="D22" s="23" t="s">
        <v>93</v>
      </c>
      <c r="E22" s="18" t="s">
        <v>94</v>
      </c>
      <c r="F22" s="18" t="s">
        <v>78</v>
      </c>
      <c r="G22" s="18" t="s">
        <v>90</v>
      </c>
      <c r="H22" s="18" t="s">
        <v>95</v>
      </c>
      <c r="I22" s="18" t="s">
        <v>49</v>
      </c>
      <c r="J22" s="18" t="s">
        <v>50</v>
      </c>
      <c r="K22" s="18" t="s">
        <v>51</v>
      </c>
      <c r="L22" s="30">
        <v>0</v>
      </c>
      <c r="M22" s="30">
        <v>0</v>
      </c>
      <c r="N22" s="30">
        <v>0</v>
      </c>
      <c r="O22" s="30">
        <v>1</v>
      </c>
      <c r="P22" s="30">
        <v>1</v>
      </c>
      <c r="Q22" s="18" t="s">
        <v>61</v>
      </c>
      <c r="R22" s="32" t="s">
        <v>92</v>
      </c>
      <c r="S22" s="32" t="s">
        <v>87</v>
      </c>
      <c r="T22" s="32" t="s">
        <v>210</v>
      </c>
      <c r="U22" s="32" t="s">
        <v>197</v>
      </c>
      <c r="V22" s="68" t="s">
        <v>153</v>
      </c>
      <c r="W22" s="68" t="s">
        <v>153</v>
      </c>
      <c r="X22" s="68" t="s">
        <v>153</v>
      </c>
      <c r="Y22" s="31" t="s">
        <v>216</v>
      </c>
      <c r="Z22" s="31" t="s">
        <v>153</v>
      </c>
      <c r="AA22" s="31">
        <f t="shared" si="0"/>
        <v>0</v>
      </c>
      <c r="AB22" s="18" t="s">
        <v>153</v>
      </c>
      <c r="AC22" s="63" t="s">
        <v>153</v>
      </c>
      <c r="AD22" s="18" t="s">
        <v>216</v>
      </c>
      <c r="AE22" s="18" t="s">
        <v>153</v>
      </c>
      <c r="AF22" s="31">
        <f t="shared" si="1"/>
        <v>0</v>
      </c>
      <c r="AG22" s="31" t="s">
        <v>265</v>
      </c>
      <c r="AH22" s="29" t="s">
        <v>242</v>
      </c>
      <c r="AI22" s="18" t="s">
        <v>273</v>
      </c>
      <c r="AJ22" s="18" t="s">
        <v>280</v>
      </c>
      <c r="AK22" s="31">
        <f t="shared" si="2"/>
        <v>1</v>
      </c>
      <c r="AL22" s="18"/>
      <c r="AM22" s="63">
        <f t="shared" si="7"/>
        <v>0</v>
      </c>
      <c r="AN22" s="18"/>
      <c r="AO22" s="18"/>
      <c r="AP22" s="68">
        <f t="shared" si="3"/>
        <v>1</v>
      </c>
      <c r="AQ22" s="137">
        <v>0</v>
      </c>
      <c r="AR22" s="70">
        <f t="shared" si="8"/>
        <v>0</v>
      </c>
      <c r="AS22" s="31" t="s">
        <v>273</v>
      </c>
    </row>
    <row r="23" spans="1:45" s="27" customFormat="1" ht="102.75" customHeight="1" x14ac:dyDescent="0.25">
      <c r="A23" s="19">
        <v>4</v>
      </c>
      <c r="B23" s="18" t="s">
        <v>42</v>
      </c>
      <c r="C23" s="18" t="s">
        <v>96</v>
      </c>
      <c r="D23" s="23" t="s">
        <v>97</v>
      </c>
      <c r="E23" s="18" t="s">
        <v>98</v>
      </c>
      <c r="F23" s="18" t="s">
        <v>78</v>
      </c>
      <c r="G23" s="18" t="s">
        <v>99</v>
      </c>
      <c r="H23" s="18" t="s">
        <v>100</v>
      </c>
      <c r="I23" s="18" t="s">
        <v>49</v>
      </c>
      <c r="J23" s="18" t="s">
        <v>101</v>
      </c>
      <c r="K23" s="18" t="s">
        <v>102</v>
      </c>
      <c r="L23" s="18">
        <v>1400</v>
      </c>
      <c r="M23" s="18">
        <v>2500</v>
      </c>
      <c r="N23" s="18">
        <v>2500</v>
      </c>
      <c r="O23" s="18">
        <v>2000</v>
      </c>
      <c r="P23" s="18">
        <f t="shared" ref="P23:P29" si="10">SUM(L23:O23)</f>
        <v>8400</v>
      </c>
      <c r="Q23" s="18" t="s">
        <v>61</v>
      </c>
      <c r="R23" s="18" t="s">
        <v>103</v>
      </c>
      <c r="S23" s="18" t="s">
        <v>104</v>
      </c>
      <c r="T23" s="18" t="s">
        <v>105</v>
      </c>
      <c r="U23" s="18" t="s">
        <v>106</v>
      </c>
      <c r="V23" s="77">
        <f t="shared" si="4"/>
        <v>1400</v>
      </c>
      <c r="W23" s="19">
        <v>2292</v>
      </c>
      <c r="X23" s="70">
        <f t="shared" si="5"/>
        <v>1</v>
      </c>
      <c r="Y23" s="18" t="s">
        <v>223</v>
      </c>
      <c r="Z23" s="18" t="s">
        <v>214</v>
      </c>
      <c r="AA23" s="26">
        <f t="shared" si="0"/>
        <v>2500</v>
      </c>
      <c r="AB23" s="18">
        <v>1320</v>
      </c>
      <c r="AC23" s="63">
        <f t="shared" si="6"/>
        <v>0.52800000000000002</v>
      </c>
      <c r="AD23" s="18" t="s">
        <v>254</v>
      </c>
      <c r="AE23" s="18" t="s">
        <v>106</v>
      </c>
      <c r="AF23" s="26">
        <f t="shared" si="1"/>
        <v>2500</v>
      </c>
      <c r="AG23" s="18">
        <v>987</v>
      </c>
      <c r="AH23" s="63">
        <f t="shared" si="9"/>
        <v>0.39479999999999998</v>
      </c>
      <c r="AI23" s="18" t="s">
        <v>274</v>
      </c>
      <c r="AJ23" s="18" t="s">
        <v>281</v>
      </c>
      <c r="AK23" s="26">
        <f t="shared" si="2"/>
        <v>2000</v>
      </c>
      <c r="AL23" s="18"/>
      <c r="AM23" s="63">
        <f t="shared" si="7"/>
        <v>0</v>
      </c>
      <c r="AN23" s="18"/>
      <c r="AO23" s="18"/>
      <c r="AP23" s="87">
        <f>P23</f>
        <v>8400</v>
      </c>
      <c r="AQ23" s="34">
        <f>SUM(W23,AB23,AG23,AL23)</f>
        <v>4599</v>
      </c>
      <c r="AR23" s="70">
        <f t="shared" si="8"/>
        <v>0.54749999999999999</v>
      </c>
      <c r="AS23" s="18" t="s">
        <v>274</v>
      </c>
    </row>
    <row r="24" spans="1:45" s="27" customFormat="1" ht="105" x14ac:dyDescent="0.25">
      <c r="A24" s="19">
        <v>4</v>
      </c>
      <c r="B24" s="18" t="s">
        <v>42</v>
      </c>
      <c r="C24" s="18" t="s">
        <v>96</v>
      </c>
      <c r="D24" s="23" t="s">
        <v>107</v>
      </c>
      <c r="E24" s="18" t="s">
        <v>108</v>
      </c>
      <c r="F24" s="18" t="s">
        <v>46</v>
      </c>
      <c r="G24" s="18" t="s">
        <v>109</v>
      </c>
      <c r="H24" s="18" t="s">
        <v>110</v>
      </c>
      <c r="I24" s="18" t="s">
        <v>49</v>
      </c>
      <c r="J24" s="18" t="s">
        <v>101</v>
      </c>
      <c r="K24" s="18" t="s">
        <v>111</v>
      </c>
      <c r="L24" s="38">
        <v>300</v>
      </c>
      <c r="M24" s="38">
        <v>500</v>
      </c>
      <c r="N24" s="38">
        <v>700</v>
      </c>
      <c r="O24" s="38">
        <v>660</v>
      </c>
      <c r="P24" s="18">
        <f t="shared" si="10"/>
        <v>2160</v>
      </c>
      <c r="Q24" s="18" t="s">
        <v>61</v>
      </c>
      <c r="R24" s="18" t="s">
        <v>112</v>
      </c>
      <c r="S24" s="18" t="s">
        <v>104</v>
      </c>
      <c r="T24" s="18" t="s">
        <v>105</v>
      </c>
      <c r="U24" s="18" t="s">
        <v>106</v>
      </c>
      <c r="V24" s="77">
        <f t="shared" si="4"/>
        <v>300</v>
      </c>
      <c r="W24" s="19">
        <v>389</v>
      </c>
      <c r="X24" s="70">
        <f t="shared" si="5"/>
        <v>1</v>
      </c>
      <c r="Y24" s="18" t="s">
        <v>224</v>
      </c>
      <c r="Z24" s="18" t="s">
        <v>214</v>
      </c>
      <c r="AA24" s="26">
        <f t="shared" si="0"/>
        <v>500</v>
      </c>
      <c r="AB24" s="18">
        <v>227</v>
      </c>
      <c r="AC24" s="63">
        <f t="shared" si="6"/>
        <v>0.45400000000000001</v>
      </c>
      <c r="AD24" s="18" t="s">
        <v>255</v>
      </c>
      <c r="AE24" s="18" t="s">
        <v>106</v>
      </c>
      <c r="AF24" s="26">
        <f t="shared" si="1"/>
        <v>700</v>
      </c>
      <c r="AG24" s="18">
        <v>154</v>
      </c>
      <c r="AH24" s="63">
        <f t="shared" si="9"/>
        <v>0.22</v>
      </c>
      <c r="AI24" s="18" t="s">
        <v>274</v>
      </c>
      <c r="AJ24" s="18" t="s">
        <v>281</v>
      </c>
      <c r="AK24" s="26">
        <f t="shared" si="2"/>
        <v>660</v>
      </c>
      <c r="AL24" s="18"/>
      <c r="AM24" s="63">
        <f t="shared" si="7"/>
        <v>0</v>
      </c>
      <c r="AN24" s="18"/>
      <c r="AO24" s="18"/>
      <c r="AP24" s="19">
        <f t="shared" si="3"/>
        <v>2160</v>
      </c>
      <c r="AQ24" s="34">
        <f t="shared" ref="AQ24:AQ29" si="11">SUM(W24,AB24,AG24,AL24)</f>
        <v>770</v>
      </c>
      <c r="AR24" s="70">
        <f t="shared" si="8"/>
        <v>0.35648148148148145</v>
      </c>
      <c r="AS24" s="18" t="s">
        <v>274</v>
      </c>
    </row>
    <row r="25" spans="1:45" s="27" customFormat="1" ht="195" x14ac:dyDescent="0.25">
      <c r="A25" s="19">
        <v>4</v>
      </c>
      <c r="B25" s="18" t="s">
        <v>42</v>
      </c>
      <c r="C25" s="18" t="s">
        <v>96</v>
      </c>
      <c r="D25" s="23" t="s">
        <v>113</v>
      </c>
      <c r="E25" s="18" t="s">
        <v>114</v>
      </c>
      <c r="F25" s="18" t="s">
        <v>46</v>
      </c>
      <c r="G25" s="18" t="s">
        <v>115</v>
      </c>
      <c r="H25" s="18" t="s">
        <v>116</v>
      </c>
      <c r="I25" s="18" t="s">
        <v>49</v>
      </c>
      <c r="J25" s="18" t="s">
        <v>101</v>
      </c>
      <c r="K25" s="18" t="s">
        <v>117</v>
      </c>
      <c r="L25" s="38">
        <v>30</v>
      </c>
      <c r="M25" s="38">
        <v>51</v>
      </c>
      <c r="N25" s="38">
        <v>72</v>
      </c>
      <c r="O25" s="38">
        <v>55</v>
      </c>
      <c r="P25" s="18">
        <f t="shared" si="10"/>
        <v>208</v>
      </c>
      <c r="Q25" s="18" t="s">
        <v>61</v>
      </c>
      <c r="R25" s="18" t="s">
        <v>118</v>
      </c>
      <c r="S25" s="18" t="s">
        <v>119</v>
      </c>
      <c r="T25" s="18" t="s">
        <v>105</v>
      </c>
      <c r="U25" s="18" t="s">
        <v>106</v>
      </c>
      <c r="V25" s="77">
        <f t="shared" si="4"/>
        <v>30</v>
      </c>
      <c r="W25" s="19">
        <v>30</v>
      </c>
      <c r="X25" s="70">
        <f t="shared" si="5"/>
        <v>1</v>
      </c>
      <c r="Y25" s="18" t="s">
        <v>225</v>
      </c>
      <c r="Z25" s="18" t="s">
        <v>214</v>
      </c>
      <c r="AA25" s="26">
        <f t="shared" si="0"/>
        <v>51</v>
      </c>
      <c r="AB25" s="18">
        <v>44</v>
      </c>
      <c r="AC25" s="63">
        <f t="shared" si="6"/>
        <v>0.86274509803921573</v>
      </c>
      <c r="AD25" s="18" t="s">
        <v>256</v>
      </c>
      <c r="AE25" s="18" t="s">
        <v>106</v>
      </c>
      <c r="AF25" s="26">
        <f t="shared" si="1"/>
        <v>72</v>
      </c>
      <c r="AG25" s="18">
        <v>50</v>
      </c>
      <c r="AH25" s="63">
        <f t="shared" si="9"/>
        <v>0.69444444444444442</v>
      </c>
      <c r="AI25" s="18" t="s">
        <v>275</v>
      </c>
      <c r="AJ25" s="18" t="s">
        <v>281</v>
      </c>
      <c r="AK25" s="26">
        <f t="shared" si="2"/>
        <v>55</v>
      </c>
      <c r="AL25" s="18"/>
      <c r="AM25" s="63">
        <f t="shared" si="7"/>
        <v>0</v>
      </c>
      <c r="AN25" s="18"/>
      <c r="AO25" s="18"/>
      <c r="AP25" s="19">
        <f t="shared" si="3"/>
        <v>208</v>
      </c>
      <c r="AQ25" s="34">
        <f t="shared" si="11"/>
        <v>124</v>
      </c>
      <c r="AR25" s="70">
        <f t="shared" si="8"/>
        <v>0.59615384615384615</v>
      </c>
      <c r="AS25" s="18" t="s">
        <v>275</v>
      </c>
    </row>
    <row r="26" spans="1:45" s="27" customFormat="1" ht="195" x14ac:dyDescent="0.25">
      <c r="A26" s="19">
        <v>4</v>
      </c>
      <c r="B26" s="18" t="s">
        <v>42</v>
      </c>
      <c r="C26" s="18" t="s">
        <v>96</v>
      </c>
      <c r="D26" s="23" t="s">
        <v>120</v>
      </c>
      <c r="E26" s="18" t="s">
        <v>121</v>
      </c>
      <c r="F26" s="18" t="s">
        <v>78</v>
      </c>
      <c r="G26" s="18" t="s">
        <v>122</v>
      </c>
      <c r="H26" s="18" t="s">
        <v>123</v>
      </c>
      <c r="I26" s="18" t="s">
        <v>49</v>
      </c>
      <c r="J26" s="18" t="s">
        <v>101</v>
      </c>
      <c r="K26" s="18" t="s">
        <v>124</v>
      </c>
      <c r="L26" s="18">
        <v>30</v>
      </c>
      <c r="M26" s="18">
        <v>45</v>
      </c>
      <c r="N26" s="18">
        <v>63</v>
      </c>
      <c r="O26" s="18">
        <v>62</v>
      </c>
      <c r="P26" s="18">
        <f t="shared" si="10"/>
        <v>200</v>
      </c>
      <c r="Q26" s="18" t="s">
        <v>61</v>
      </c>
      <c r="R26" s="18" t="s">
        <v>118</v>
      </c>
      <c r="S26" s="18" t="s">
        <v>119</v>
      </c>
      <c r="T26" s="18" t="s">
        <v>105</v>
      </c>
      <c r="U26" s="18" t="s">
        <v>106</v>
      </c>
      <c r="V26" s="77">
        <f t="shared" si="4"/>
        <v>30</v>
      </c>
      <c r="W26" s="19">
        <v>35</v>
      </c>
      <c r="X26" s="70">
        <f t="shared" si="5"/>
        <v>1</v>
      </c>
      <c r="Y26" s="18" t="s">
        <v>226</v>
      </c>
      <c r="Z26" s="18" t="s">
        <v>214</v>
      </c>
      <c r="AA26" s="26">
        <f t="shared" si="0"/>
        <v>45</v>
      </c>
      <c r="AB26" s="18">
        <v>40</v>
      </c>
      <c r="AC26" s="63">
        <f t="shared" si="6"/>
        <v>0.88888888888888884</v>
      </c>
      <c r="AD26" s="18" t="s">
        <v>257</v>
      </c>
      <c r="AE26" s="18" t="s">
        <v>106</v>
      </c>
      <c r="AF26" s="26">
        <f t="shared" si="1"/>
        <v>63</v>
      </c>
      <c r="AG26" s="18">
        <v>58</v>
      </c>
      <c r="AH26" s="63">
        <f t="shared" si="9"/>
        <v>0.92063492063492058</v>
      </c>
      <c r="AI26" s="18" t="s">
        <v>276</v>
      </c>
      <c r="AJ26" s="18" t="s">
        <v>281</v>
      </c>
      <c r="AK26" s="26">
        <f t="shared" si="2"/>
        <v>62</v>
      </c>
      <c r="AL26" s="18"/>
      <c r="AM26" s="63">
        <f t="shared" si="7"/>
        <v>0</v>
      </c>
      <c r="AN26" s="18"/>
      <c r="AO26" s="18"/>
      <c r="AP26" s="19">
        <f t="shared" si="3"/>
        <v>200</v>
      </c>
      <c r="AQ26" s="34">
        <f t="shared" si="11"/>
        <v>133</v>
      </c>
      <c r="AR26" s="70">
        <f t="shared" si="8"/>
        <v>0.66500000000000004</v>
      </c>
      <c r="AS26" s="18" t="s">
        <v>276</v>
      </c>
    </row>
    <row r="27" spans="1:45" s="27" customFormat="1" ht="120" customHeight="1" x14ac:dyDescent="0.25">
      <c r="A27" s="19">
        <v>4</v>
      </c>
      <c r="B27" s="18" t="s">
        <v>42</v>
      </c>
      <c r="C27" s="18" t="s">
        <v>96</v>
      </c>
      <c r="D27" s="23" t="s">
        <v>125</v>
      </c>
      <c r="E27" s="18" t="s">
        <v>126</v>
      </c>
      <c r="F27" s="18" t="s">
        <v>78</v>
      </c>
      <c r="G27" s="18" t="s">
        <v>127</v>
      </c>
      <c r="H27" s="18" t="s">
        <v>128</v>
      </c>
      <c r="I27" s="18" t="s">
        <v>49</v>
      </c>
      <c r="J27" s="18" t="s">
        <v>101</v>
      </c>
      <c r="K27" s="18" t="s">
        <v>129</v>
      </c>
      <c r="L27" s="18">
        <v>6</v>
      </c>
      <c r="M27" s="18">
        <v>6</v>
      </c>
      <c r="N27" s="18">
        <v>19</v>
      </c>
      <c r="O27" s="18">
        <v>19</v>
      </c>
      <c r="P27" s="18">
        <f t="shared" si="10"/>
        <v>50</v>
      </c>
      <c r="Q27" s="18" t="s">
        <v>61</v>
      </c>
      <c r="R27" s="18" t="s">
        <v>130</v>
      </c>
      <c r="S27" s="18" t="s">
        <v>131</v>
      </c>
      <c r="T27" s="18" t="s">
        <v>105</v>
      </c>
      <c r="U27" s="32" t="s">
        <v>197</v>
      </c>
      <c r="V27" s="77">
        <f t="shared" si="4"/>
        <v>6</v>
      </c>
      <c r="W27" s="19">
        <v>7</v>
      </c>
      <c r="X27" s="70">
        <f t="shared" si="5"/>
        <v>1</v>
      </c>
      <c r="Y27" s="64" t="s">
        <v>227</v>
      </c>
      <c r="Z27" s="18" t="s">
        <v>215</v>
      </c>
      <c r="AA27" s="26">
        <f t="shared" si="0"/>
        <v>6</v>
      </c>
      <c r="AB27" s="18">
        <v>20</v>
      </c>
      <c r="AC27" s="63">
        <f t="shared" si="6"/>
        <v>1</v>
      </c>
      <c r="AD27" s="18" t="s">
        <v>258</v>
      </c>
      <c r="AE27" s="18" t="s">
        <v>215</v>
      </c>
      <c r="AF27" s="26">
        <f t="shared" si="1"/>
        <v>19</v>
      </c>
      <c r="AG27" s="18">
        <v>19</v>
      </c>
      <c r="AH27" s="63">
        <f t="shared" si="9"/>
        <v>1</v>
      </c>
      <c r="AI27" s="18" t="s">
        <v>277</v>
      </c>
      <c r="AJ27" s="18" t="s">
        <v>282</v>
      </c>
      <c r="AK27" s="26">
        <f t="shared" si="2"/>
        <v>19</v>
      </c>
      <c r="AL27" s="18"/>
      <c r="AM27" s="63">
        <f t="shared" si="7"/>
        <v>0</v>
      </c>
      <c r="AN27" s="18"/>
      <c r="AO27" s="18"/>
      <c r="AP27" s="19">
        <f t="shared" si="3"/>
        <v>50</v>
      </c>
      <c r="AQ27" s="34">
        <f>SUM(W27,AB27,AG27,AL27)</f>
        <v>46</v>
      </c>
      <c r="AR27" s="70">
        <f t="shared" si="8"/>
        <v>0.92</v>
      </c>
      <c r="AS27" s="18" t="s">
        <v>277</v>
      </c>
    </row>
    <row r="28" spans="1:45" s="27" customFormat="1" ht="225" x14ac:dyDescent="0.25">
      <c r="A28" s="19">
        <v>4</v>
      </c>
      <c r="B28" s="18" t="s">
        <v>42</v>
      </c>
      <c r="C28" s="18" t="s">
        <v>96</v>
      </c>
      <c r="D28" s="23" t="s">
        <v>132</v>
      </c>
      <c r="E28" s="18" t="s">
        <v>133</v>
      </c>
      <c r="F28" s="18" t="s">
        <v>78</v>
      </c>
      <c r="G28" s="18" t="s">
        <v>134</v>
      </c>
      <c r="H28" s="18" t="s">
        <v>135</v>
      </c>
      <c r="I28" s="18" t="s">
        <v>49</v>
      </c>
      <c r="J28" s="18" t="s">
        <v>101</v>
      </c>
      <c r="K28" s="18" t="s">
        <v>129</v>
      </c>
      <c r="L28" s="18">
        <v>14</v>
      </c>
      <c r="M28" s="18">
        <v>14</v>
      </c>
      <c r="N28" s="18">
        <v>46</v>
      </c>
      <c r="O28" s="18">
        <v>46</v>
      </c>
      <c r="P28" s="18">
        <f t="shared" si="10"/>
        <v>120</v>
      </c>
      <c r="Q28" s="18" t="s">
        <v>61</v>
      </c>
      <c r="R28" s="18" t="s">
        <v>136</v>
      </c>
      <c r="S28" s="18" t="s">
        <v>131</v>
      </c>
      <c r="T28" s="18" t="s">
        <v>105</v>
      </c>
      <c r="U28" s="32" t="s">
        <v>197</v>
      </c>
      <c r="V28" s="77">
        <f t="shared" si="4"/>
        <v>14</v>
      </c>
      <c r="W28" s="19">
        <v>59</v>
      </c>
      <c r="X28" s="70">
        <f t="shared" si="5"/>
        <v>1</v>
      </c>
      <c r="Y28" s="65" t="s">
        <v>212</v>
      </c>
      <c r="Z28" s="18" t="s">
        <v>215</v>
      </c>
      <c r="AA28" s="26">
        <f t="shared" si="0"/>
        <v>14</v>
      </c>
      <c r="AB28" s="18">
        <v>33</v>
      </c>
      <c r="AC28" s="63">
        <f t="shared" si="6"/>
        <v>1</v>
      </c>
      <c r="AD28" s="18" t="s">
        <v>259</v>
      </c>
      <c r="AE28" s="18" t="s">
        <v>215</v>
      </c>
      <c r="AF28" s="26">
        <f t="shared" si="1"/>
        <v>46</v>
      </c>
      <c r="AG28" s="18">
        <v>46</v>
      </c>
      <c r="AH28" s="63">
        <f t="shared" si="9"/>
        <v>1</v>
      </c>
      <c r="AI28" s="18" t="s">
        <v>278</v>
      </c>
      <c r="AJ28" s="18" t="s">
        <v>282</v>
      </c>
      <c r="AK28" s="26">
        <f t="shared" si="2"/>
        <v>46</v>
      </c>
      <c r="AL28" s="18"/>
      <c r="AM28" s="63">
        <f t="shared" si="7"/>
        <v>0</v>
      </c>
      <c r="AN28" s="18"/>
      <c r="AO28" s="18"/>
      <c r="AP28" s="19">
        <f t="shared" si="3"/>
        <v>120</v>
      </c>
      <c r="AQ28" s="34">
        <f t="shared" si="11"/>
        <v>138</v>
      </c>
      <c r="AR28" s="70">
        <f t="shared" si="8"/>
        <v>1</v>
      </c>
      <c r="AS28" s="18" t="s">
        <v>278</v>
      </c>
    </row>
    <row r="29" spans="1:45" s="27" customFormat="1" ht="330" x14ac:dyDescent="0.25">
      <c r="A29" s="19">
        <v>4</v>
      </c>
      <c r="B29" s="18" t="s">
        <v>42</v>
      </c>
      <c r="C29" s="18" t="s">
        <v>96</v>
      </c>
      <c r="D29" s="23" t="s">
        <v>137</v>
      </c>
      <c r="E29" s="18" t="s">
        <v>138</v>
      </c>
      <c r="F29" s="18" t="s">
        <v>78</v>
      </c>
      <c r="G29" s="18" t="s">
        <v>139</v>
      </c>
      <c r="H29" s="18" t="s">
        <v>140</v>
      </c>
      <c r="I29" s="18" t="s">
        <v>49</v>
      </c>
      <c r="J29" s="18" t="s">
        <v>101</v>
      </c>
      <c r="K29" s="18" t="s">
        <v>129</v>
      </c>
      <c r="L29" s="18">
        <v>10</v>
      </c>
      <c r="M29" s="18">
        <v>24</v>
      </c>
      <c r="N29" s="18">
        <v>24</v>
      </c>
      <c r="O29" s="18">
        <v>15</v>
      </c>
      <c r="P29" s="18">
        <f t="shared" si="10"/>
        <v>73</v>
      </c>
      <c r="Q29" s="18" t="s">
        <v>61</v>
      </c>
      <c r="R29" s="18" t="s">
        <v>141</v>
      </c>
      <c r="S29" s="18" t="s">
        <v>131</v>
      </c>
      <c r="T29" s="18" t="s">
        <v>105</v>
      </c>
      <c r="U29" s="32" t="s">
        <v>197</v>
      </c>
      <c r="V29" s="77">
        <f t="shared" si="4"/>
        <v>10</v>
      </c>
      <c r="W29" s="19">
        <v>23</v>
      </c>
      <c r="X29" s="70">
        <f t="shared" si="5"/>
        <v>1</v>
      </c>
      <c r="Y29" s="65" t="s">
        <v>208</v>
      </c>
      <c r="Z29" s="18" t="s">
        <v>215</v>
      </c>
      <c r="AA29" s="26">
        <f t="shared" si="0"/>
        <v>24</v>
      </c>
      <c r="AB29" s="18">
        <v>24</v>
      </c>
      <c r="AC29" s="63">
        <f t="shared" si="6"/>
        <v>1</v>
      </c>
      <c r="AD29" s="18" t="s">
        <v>208</v>
      </c>
      <c r="AE29" s="18" t="s">
        <v>215</v>
      </c>
      <c r="AF29" s="26">
        <f t="shared" si="1"/>
        <v>24</v>
      </c>
      <c r="AG29" s="18">
        <v>18</v>
      </c>
      <c r="AH29" s="63">
        <f t="shared" si="9"/>
        <v>0.75</v>
      </c>
      <c r="AI29" s="18" t="s">
        <v>279</v>
      </c>
      <c r="AJ29" s="18" t="s">
        <v>282</v>
      </c>
      <c r="AK29" s="26">
        <f t="shared" si="2"/>
        <v>15</v>
      </c>
      <c r="AL29" s="18"/>
      <c r="AM29" s="63">
        <f t="shared" si="7"/>
        <v>0</v>
      </c>
      <c r="AN29" s="18"/>
      <c r="AO29" s="18"/>
      <c r="AP29" s="19">
        <f t="shared" si="3"/>
        <v>73</v>
      </c>
      <c r="AQ29" s="34">
        <f t="shared" si="11"/>
        <v>65</v>
      </c>
      <c r="AR29" s="70">
        <f t="shared" si="8"/>
        <v>0.8904109589041096</v>
      </c>
      <c r="AS29" s="18" t="s">
        <v>279</v>
      </c>
    </row>
    <row r="30" spans="1:45" s="5" customFormat="1" ht="15.75" x14ac:dyDescent="0.25">
      <c r="A30" s="10"/>
      <c r="B30" s="10"/>
      <c r="C30" s="10"/>
      <c r="D30" s="10"/>
      <c r="E30" s="13" t="s">
        <v>142</v>
      </c>
      <c r="F30" s="10"/>
      <c r="G30" s="10"/>
      <c r="H30" s="10"/>
      <c r="I30" s="10"/>
      <c r="J30" s="10"/>
      <c r="K30" s="10"/>
      <c r="L30" s="15"/>
      <c r="M30" s="15"/>
      <c r="N30" s="15"/>
      <c r="O30" s="15"/>
      <c r="P30" s="15"/>
      <c r="Q30" s="10"/>
      <c r="R30" s="10"/>
      <c r="S30" s="10"/>
      <c r="T30" s="10"/>
      <c r="U30" s="10"/>
      <c r="V30" s="71"/>
      <c r="W30" s="71"/>
      <c r="X30" s="76">
        <f>AVERAGE(X14:X29)*80%</f>
        <v>0.69112516293475001</v>
      </c>
      <c r="Y30" s="15"/>
      <c r="Z30" s="15"/>
      <c r="AA30" s="15"/>
      <c r="AB30" s="15"/>
      <c r="AC30" s="82">
        <f>AVERAGE(AC14:AC29)*80%</f>
        <v>0.55620765639589176</v>
      </c>
      <c r="AD30" s="15"/>
      <c r="AE30" s="15"/>
      <c r="AF30" s="15"/>
      <c r="AG30" s="15"/>
      <c r="AH30" s="138">
        <f>AVERAGE(AH14:AH29)*80%</f>
        <v>0.6392070705217926</v>
      </c>
      <c r="AI30" s="15"/>
      <c r="AJ30" s="15"/>
      <c r="AK30" s="15"/>
      <c r="AL30" s="15"/>
      <c r="AM30" s="15">
        <f>AVERAGE(AM14:AM29)*80%</f>
        <v>0</v>
      </c>
      <c r="AN30" s="10"/>
      <c r="AO30" s="10"/>
      <c r="AP30" s="71"/>
      <c r="AQ30" s="71"/>
      <c r="AR30" s="76">
        <f>AVERAGE(AR14:AR29)*80%</f>
        <v>0.49887024411775721</v>
      </c>
      <c r="AS30" s="10"/>
    </row>
    <row r="31" spans="1:45" s="52" customFormat="1" ht="270" x14ac:dyDescent="0.25">
      <c r="A31" s="33">
        <v>7</v>
      </c>
      <c r="B31" s="24" t="s">
        <v>143</v>
      </c>
      <c r="C31" s="24" t="s">
        <v>144</v>
      </c>
      <c r="D31" s="39" t="s">
        <v>145</v>
      </c>
      <c r="E31" s="40" t="s">
        <v>146</v>
      </c>
      <c r="F31" s="40" t="s">
        <v>147</v>
      </c>
      <c r="G31" s="40" t="s">
        <v>148</v>
      </c>
      <c r="H31" s="40" t="s">
        <v>149</v>
      </c>
      <c r="I31" s="41" t="s">
        <v>150</v>
      </c>
      <c r="J31" s="40" t="s">
        <v>151</v>
      </c>
      <c r="K31" s="40" t="s">
        <v>152</v>
      </c>
      <c r="L31" s="42" t="s">
        <v>153</v>
      </c>
      <c r="M31" s="43">
        <v>0.8</v>
      </c>
      <c r="N31" s="42" t="s">
        <v>153</v>
      </c>
      <c r="O31" s="44">
        <v>0.8</v>
      </c>
      <c r="P31" s="44">
        <v>0.8</v>
      </c>
      <c r="Q31" s="45" t="s">
        <v>154</v>
      </c>
      <c r="R31" s="45" t="s">
        <v>155</v>
      </c>
      <c r="S31" s="40" t="s">
        <v>156</v>
      </c>
      <c r="T31" s="40" t="s">
        <v>157</v>
      </c>
      <c r="U31" s="46" t="s">
        <v>158</v>
      </c>
      <c r="V31" s="78" t="s">
        <v>153</v>
      </c>
      <c r="W31" s="33" t="s">
        <v>153</v>
      </c>
      <c r="X31" s="33" t="s">
        <v>153</v>
      </c>
      <c r="Y31" s="58" t="s">
        <v>216</v>
      </c>
      <c r="Z31" s="33" t="s">
        <v>153</v>
      </c>
      <c r="AA31" s="48">
        <f>M31</f>
        <v>0.8</v>
      </c>
      <c r="AB31" s="49">
        <v>0.88</v>
      </c>
      <c r="AC31" s="50">
        <f t="shared" si="6"/>
        <v>1</v>
      </c>
      <c r="AD31" s="24" t="s">
        <v>247</v>
      </c>
      <c r="AE31" s="24" t="s">
        <v>248</v>
      </c>
      <c r="AF31" s="47" t="s">
        <v>153</v>
      </c>
      <c r="AG31" s="24" t="s">
        <v>153</v>
      </c>
      <c r="AH31" s="24" t="s">
        <v>153</v>
      </c>
      <c r="AI31" s="24" t="s">
        <v>153</v>
      </c>
      <c r="AJ31" s="24" t="s">
        <v>153</v>
      </c>
      <c r="AK31" s="48">
        <f>O31</f>
        <v>0.8</v>
      </c>
      <c r="AL31" s="24"/>
      <c r="AM31" s="50">
        <f t="shared" si="7"/>
        <v>0</v>
      </c>
      <c r="AN31" s="24"/>
      <c r="AO31" s="24"/>
      <c r="AP31" s="62">
        <f>P31</f>
        <v>0.8</v>
      </c>
      <c r="AQ31" s="85">
        <f>AVERAGE(AB31,AL31)</f>
        <v>0.88</v>
      </c>
      <c r="AR31" s="50">
        <f t="shared" si="8"/>
        <v>1</v>
      </c>
      <c r="AS31" s="58" t="s">
        <v>247</v>
      </c>
    </row>
    <row r="32" spans="1:45" s="52" customFormat="1" ht="105" x14ac:dyDescent="0.25">
      <c r="A32" s="33">
        <v>7</v>
      </c>
      <c r="B32" s="24" t="s">
        <v>143</v>
      </c>
      <c r="C32" s="24" t="s">
        <v>144</v>
      </c>
      <c r="D32" s="53" t="s">
        <v>159</v>
      </c>
      <c r="E32" s="45" t="s">
        <v>160</v>
      </c>
      <c r="F32" s="45" t="s">
        <v>147</v>
      </c>
      <c r="G32" s="45" t="s">
        <v>161</v>
      </c>
      <c r="H32" s="45" t="s">
        <v>162</v>
      </c>
      <c r="I32" s="45" t="s">
        <v>163</v>
      </c>
      <c r="J32" s="45" t="s">
        <v>151</v>
      </c>
      <c r="K32" s="45" t="s">
        <v>164</v>
      </c>
      <c r="L32" s="54">
        <v>1</v>
      </c>
      <c r="M32" s="54">
        <v>1</v>
      </c>
      <c r="N32" s="54">
        <v>1</v>
      </c>
      <c r="O32" s="55">
        <v>1</v>
      </c>
      <c r="P32" s="55">
        <v>1</v>
      </c>
      <c r="Q32" s="45" t="s">
        <v>154</v>
      </c>
      <c r="R32" s="45" t="s">
        <v>165</v>
      </c>
      <c r="S32" s="45" t="s">
        <v>166</v>
      </c>
      <c r="T32" s="40" t="s">
        <v>157</v>
      </c>
      <c r="U32" s="46" t="s">
        <v>167</v>
      </c>
      <c r="V32" s="79">
        <v>1</v>
      </c>
      <c r="W32" s="80">
        <v>1</v>
      </c>
      <c r="X32" s="50">
        <f t="shared" ref="X32:X37" si="12">IF(W32/V32&gt;100%,100%,W32/V32)</f>
        <v>1</v>
      </c>
      <c r="Y32" s="24" t="s">
        <v>228</v>
      </c>
      <c r="Z32" s="24" t="s">
        <v>229</v>
      </c>
      <c r="AA32" s="48">
        <f t="shared" ref="AA32:AA37" si="13">M32</f>
        <v>1</v>
      </c>
      <c r="AB32" s="51">
        <v>1</v>
      </c>
      <c r="AC32" s="50">
        <f t="shared" si="6"/>
        <v>1</v>
      </c>
      <c r="AD32" s="24" t="s">
        <v>249</v>
      </c>
      <c r="AE32" s="24" t="s">
        <v>229</v>
      </c>
      <c r="AF32" s="48">
        <f>N32</f>
        <v>1</v>
      </c>
      <c r="AG32" s="51">
        <v>1</v>
      </c>
      <c r="AH32" s="50">
        <f t="shared" ref="AH32:AH34" si="14">IF(AG32/AF32&gt;100%,100%,AG32/AF32)</f>
        <v>1</v>
      </c>
      <c r="AI32" s="24" t="s">
        <v>283</v>
      </c>
      <c r="AJ32" s="24" t="s">
        <v>284</v>
      </c>
      <c r="AK32" s="48">
        <f t="shared" ref="AK32:AK37" si="15">O32</f>
        <v>1</v>
      </c>
      <c r="AL32" s="56"/>
      <c r="AM32" s="50">
        <f t="shared" si="7"/>
        <v>0</v>
      </c>
      <c r="AN32" s="24"/>
      <c r="AO32" s="24"/>
      <c r="AP32" s="62">
        <f t="shared" ref="AP32:AP37" si="16">P32</f>
        <v>1</v>
      </c>
      <c r="AQ32" s="85">
        <f>AVERAGE(W32,AB32,AG32,AL32)</f>
        <v>1</v>
      </c>
      <c r="AR32" s="50">
        <f t="shared" si="8"/>
        <v>1</v>
      </c>
      <c r="AS32" s="24" t="s">
        <v>283</v>
      </c>
    </row>
    <row r="33" spans="1:45" s="52" customFormat="1" ht="150" x14ac:dyDescent="0.25">
      <c r="A33" s="33">
        <v>7</v>
      </c>
      <c r="B33" s="24" t="s">
        <v>143</v>
      </c>
      <c r="C33" s="24" t="s">
        <v>168</v>
      </c>
      <c r="D33" s="53" t="s">
        <v>169</v>
      </c>
      <c r="E33" s="45" t="s">
        <v>170</v>
      </c>
      <c r="F33" s="45" t="s">
        <v>147</v>
      </c>
      <c r="G33" s="45" t="s">
        <v>171</v>
      </c>
      <c r="H33" s="45" t="s">
        <v>172</v>
      </c>
      <c r="I33" s="45" t="s">
        <v>163</v>
      </c>
      <c r="J33" s="45" t="s">
        <v>151</v>
      </c>
      <c r="K33" s="45" t="s">
        <v>173</v>
      </c>
      <c r="L33" s="42" t="s">
        <v>153</v>
      </c>
      <c r="M33" s="43">
        <v>1</v>
      </c>
      <c r="N33" s="43">
        <v>1</v>
      </c>
      <c r="O33" s="44">
        <v>1</v>
      </c>
      <c r="P33" s="44">
        <v>1</v>
      </c>
      <c r="Q33" s="45" t="s">
        <v>154</v>
      </c>
      <c r="R33" s="45" t="s">
        <v>174</v>
      </c>
      <c r="S33" s="45" t="s">
        <v>175</v>
      </c>
      <c r="T33" s="40" t="s">
        <v>157</v>
      </c>
      <c r="U33" s="46" t="s">
        <v>176</v>
      </c>
      <c r="V33" s="79" t="s">
        <v>153</v>
      </c>
      <c r="W33" s="33" t="s">
        <v>153</v>
      </c>
      <c r="X33" s="33" t="s">
        <v>153</v>
      </c>
      <c r="Y33" s="58" t="s">
        <v>216</v>
      </c>
      <c r="Z33" s="24" t="s">
        <v>153</v>
      </c>
      <c r="AA33" s="48">
        <f t="shared" si="13"/>
        <v>1</v>
      </c>
      <c r="AB33" s="88">
        <v>1</v>
      </c>
      <c r="AC33" s="86">
        <f t="shared" si="6"/>
        <v>1</v>
      </c>
      <c r="AD33" s="25" t="s">
        <v>261</v>
      </c>
      <c r="AE33" s="24" t="s">
        <v>262</v>
      </c>
      <c r="AF33" s="48">
        <f t="shared" ref="AF33:AF34" si="17">N33</f>
        <v>1</v>
      </c>
      <c r="AG33" s="51">
        <v>1</v>
      </c>
      <c r="AH33" s="50">
        <f t="shared" si="14"/>
        <v>1</v>
      </c>
      <c r="AI33" s="24" t="s">
        <v>285</v>
      </c>
      <c r="AJ33" s="24" t="s">
        <v>286</v>
      </c>
      <c r="AK33" s="48">
        <f t="shared" si="15"/>
        <v>1</v>
      </c>
      <c r="AL33" s="24"/>
      <c r="AM33" s="50">
        <f t="shared" si="7"/>
        <v>0</v>
      </c>
      <c r="AN33" s="24"/>
      <c r="AO33" s="24"/>
      <c r="AP33" s="62">
        <f t="shared" si="16"/>
        <v>1</v>
      </c>
      <c r="AQ33" s="85">
        <f>AVERAGE(AB33,AG33,AL33)</f>
        <v>1</v>
      </c>
      <c r="AR33" s="50">
        <f t="shared" si="8"/>
        <v>1</v>
      </c>
      <c r="AS33" s="58" t="s">
        <v>285</v>
      </c>
    </row>
    <row r="34" spans="1:45" s="52" customFormat="1" ht="105" x14ac:dyDescent="0.25">
      <c r="A34" s="33">
        <v>7</v>
      </c>
      <c r="B34" s="24" t="s">
        <v>143</v>
      </c>
      <c r="C34" s="24" t="s">
        <v>144</v>
      </c>
      <c r="D34" s="53" t="s">
        <v>177</v>
      </c>
      <c r="E34" s="45" t="s">
        <v>178</v>
      </c>
      <c r="F34" s="45" t="s">
        <v>147</v>
      </c>
      <c r="G34" s="45" t="s">
        <v>209</v>
      </c>
      <c r="H34" s="45" t="s">
        <v>179</v>
      </c>
      <c r="I34" s="45" t="s">
        <v>163</v>
      </c>
      <c r="J34" s="45" t="s">
        <v>81</v>
      </c>
      <c r="K34" s="45" t="s">
        <v>209</v>
      </c>
      <c r="L34" s="43">
        <v>1</v>
      </c>
      <c r="M34" s="42" t="s">
        <v>153</v>
      </c>
      <c r="N34" s="43">
        <v>1</v>
      </c>
      <c r="O34" s="44" t="s">
        <v>153</v>
      </c>
      <c r="P34" s="44">
        <v>1</v>
      </c>
      <c r="Q34" s="45" t="s">
        <v>61</v>
      </c>
      <c r="R34" s="45" t="s">
        <v>180</v>
      </c>
      <c r="S34" s="45" t="s">
        <v>180</v>
      </c>
      <c r="T34" s="40" t="s">
        <v>157</v>
      </c>
      <c r="U34" s="46" t="s">
        <v>167</v>
      </c>
      <c r="V34" s="79">
        <v>1</v>
      </c>
      <c r="W34" s="80">
        <v>1</v>
      </c>
      <c r="X34" s="50">
        <f t="shared" si="12"/>
        <v>1</v>
      </c>
      <c r="Y34" s="24" t="s">
        <v>230</v>
      </c>
      <c r="Z34" s="24" t="s">
        <v>231</v>
      </c>
      <c r="AA34" s="48" t="str">
        <f t="shared" si="13"/>
        <v>No programada</v>
      </c>
      <c r="AB34" s="51" t="s">
        <v>241</v>
      </c>
      <c r="AC34" s="50" t="s">
        <v>241</v>
      </c>
      <c r="AD34" s="24" t="s">
        <v>242</v>
      </c>
      <c r="AE34" s="24" t="s">
        <v>241</v>
      </c>
      <c r="AF34" s="48">
        <f t="shared" si="17"/>
        <v>1</v>
      </c>
      <c r="AG34" s="51">
        <v>1</v>
      </c>
      <c r="AH34" s="50">
        <f t="shared" si="14"/>
        <v>1</v>
      </c>
      <c r="AI34" s="24" t="s">
        <v>288</v>
      </c>
      <c r="AJ34" s="24" t="s">
        <v>287</v>
      </c>
      <c r="AK34" s="48" t="str">
        <f t="shared" si="15"/>
        <v>No programada</v>
      </c>
      <c r="AL34" s="28" t="s">
        <v>153</v>
      </c>
      <c r="AM34" s="28" t="s">
        <v>153</v>
      </c>
      <c r="AN34" s="28" t="s">
        <v>153</v>
      </c>
      <c r="AO34" s="28" t="s">
        <v>153</v>
      </c>
      <c r="AP34" s="62">
        <f t="shared" si="16"/>
        <v>1</v>
      </c>
      <c r="AQ34" s="85">
        <f t="shared" ref="AQ34:AQ37" si="18">AVERAGE(AB34,AG34,AL34)</f>
        <v>1</v>
      </c>
      <c r="AR34" s="50">
        <f t="shared" si="8"/>
        <v>1</v>
      </c>
      <c r="AS34" s="24" t="s">
        <v>288</v>
      </c>
    </row>
    <row r="35" spans="1:45" s="52" customFormat="1" ht="105" x14ac:dyDescent="0.25">
      <c r="A35" s="33">
        <v>7</v>
      </c>
      <c r="B35" s="24" t="s">
        <v>143</v>
      </c>
      <c r="C35" s="24" t="s">
        <v>144</v>
      </c>
      <c r="D35" s="53" t="s">
        <v>181</v>
      </c>
      <c r="E35" s="24" t="s">
        <v>182</v>
      </c>
      <c r="F35" s="24" t="s">
        <v>147</v>
      </c>
      <c r="G35" s="24" t="s">
        <v>183</v>
      </c>
      <c r="H35" s="24" t="s">
        <v>184</v>
      </c>
      <c r="I35" s="24" t="s">
        <v>185</v>
      </c>
      <c r="J35" s="25" t="s">
        <v>101</v>
      </c>
      <c r="K35" s="24" t="s">
        <v>183</v>
      </c>
      <c r="L35" s="57">
        <v>0</v>
      </c>
      <c r="M35" s="57">
        <v>1</v>
      </c>
      <c r="N35" s="57">
        <v>0</v>
      </c>
      <c r="O35" s="57">
        <v>1</v>
      </c>
      <c r="P35" s="57">
        <v>2</v>
      </c>
      <c r="Q35" s="24" t="s">
        <v>61</v>
      </c>
      <c r="R35" s="58" t="s">
        <v>180</v>
      </c>
      <c r="S35" s="58" t="s">
        <v>180</v>
      </c>
      <c r="T35" s="24" t="s">
        <v>186</v>
      </c>
      <c r="U35" s="59" t="s">
        <v>153</v>
      </c>
      <c r="V35" s="78" t="s">
        <v>153</v>
      </c>
      <c r="W35" s="78" t="s">
        <v>153</v>
      </c>
      <c r="X35" s="78" t="s">
        <v>153</v>
      </c>
      <c r="Y35" s="24" t="s">
        <v>216</v>
      </c>
      <c r="Z35" s="24" t="s">
        <v>153</v>
      </c>
      <c r="AA35" s="60">
        <f t="shared" si="13"/>
        <v>1</v>
      </c>
      <c r="AB35" s="89">
        <v>1</v>
      </c>
      <c r="AC35" s="86">
        <f t="shared" si="6"/>
        <v>1</v>
      </c>
      <c r="AD35" s="25" t="s">
        <v>243</v>
      </c>
      <c r="AE35" s="90" t="s">
        <v>244</v>
      </c>
      <c r="AF35" s="59" t="s">
        <v>153</v>
      </c>
      <c r="AG35" s="59" t="s">
        <v>153</v>
      </c>
      <c r="AH35" s="59" t="s">
        <v>153</v>
      </c>
      <c r="AI35" s="59" t="s">
        <v>153</v>
      </c>
      <c r="AJ35" s="60">
        <f t="shared" ref="AJ35" si="19">O35</f>
        <v>1</v>
      </c>
      <c r="AK35" s="48">
        <f t="shared" si="15"/>
        <v>1</v>
      </c>
      <c r="AL35" s="61"/>
      <c r="AM35" s="50">
        <f t="shared" si="7"/>
        <v>0</v>
      </c>
      <c r="AN35" s="24"/>
      <c r="AO35" s="59"/>
      <c r="AP35" s="72">
        <f t="shared" si="16"/>
        <v>2</v>
      </c>
      <c r="AQ35" s="85">
        <f t="shared" si="18"/>
        <v>1</v>
      </c>
      <c r="AR35" s="86">
        <f t="shared" si="8"/>
        <v>0.5</v>
      </c>
      <c r="AS35" s="91" t="s">
        <v>153</v>
      </c>
    </row>
    <row r="36" spans="1:45" s="52" customFormat="1" ht="105" x14ac:dyDescent="0.25">
      <c r="A36" s="33">
        <v>5</v>
      </c>
      <c r="B36" s="24" t="s">
        <v>187</v>
      </c>
      <c r="C36" s="24" t="s">
        <v>188</v>
      </c>
      <c r="D36" s="53" t="s">
        <v>189</v>
      </c>
      <c r="E36" s="45" t="s">
        <v>190</v>
      </c>
      <c r="F36" s="45" t="s">
        <v>147</v>
      </c>
      <c r="G36" s="45" t="s">
        <v>191</v>
      </c>
      <c r="H36" s="45" t="s">
        <v>192</v>
      </c>
      <c r="I36" s="45" t="s">
        <v>193</v>
      </c>
      <c r="J36" s="45" t="s">
        <v>101</v>
      </c>
      <c r="K36" s="45" t="s">
        <v>194</v>
      </c>
      <c r="L36" s="43">
        <v>1</v>
      </c>
      <c r="M36" s="43">
        <v>0</v>
      </c>
      <c r="N36" s="43">
        <v>0</v>
      </c>
      <c r="O36" s="44">
        <v>0</v>
      </c>
      <c r="P36" s="44">
        <v>1</v>
      </c>
      <c r="Q36" s="45" t="s">
        <v>61</v>
      </c>
      <c r="R36" s="45" t="s">
        <v>195</v>
      </c>
      <c r="S36" s="45" t="s">
        <v>196</v>
      </c>
      <c r="T36" s="40" t="s">
        <v>197</v>
      </c>
      <c r="U36" s="46" t="s">
        <v>198</v>
      </c>
      <c r="V36" s="62">
        <v>1</v>
      </c>
      <c r="W36" s="62">
        <v>1</v>
      </c>
      <c r="X36" s="50">
        <f t="shared" si="12"/>
        <v>1</v>
      </c>
      <c r="Y36" s="24" t="s">
        <v>233</v>
      </c>
      <c r="Z36" s="24" t="s">
        <v>232</v>
      </c>
      <c r="AA36" s="28" t="s">
        <v>153</v>
      </c>
      <c r="AB36" s="28" t="s">
        <v>153</v>
      </c>
      <c r="AC36" s="28" t="s">
        <v>153</v>
      </c>
      <c r="AD36" s="28" t="s">
        <v>153</v>
      </c>
      <c r="AE36" s="28" t="s">
        <v>153</v>
      </c>
      <c r="AF36" s="28" t="s">
        <v>153</v>
      </c>
      <c r="AG36" s="28" t="s">
        <v>153</v>
      </c>
      <c r="AH36" s="28" t="s">
        <v>153</v>
      </c>
      <c r="AI36" s="28" t="s">
        <v>153</v>
      </c>
      <c r="AJ36" s="28" t="s">
        <v>153</v>
      </c>
      <c r="AK36" s="28" t="s">
        <v>153</v>
      </c>
      <c r="AL36" s="28" t="s">
        <v>153</v>
      </c>
      <c r="AM36" s="28" t="s">
        <v>153</v>
      </c>
      <c r="AN36" s="28" t="s">
        <v>153</v>
      </c>
      <c r="AO36" s="28" t="s">
        <v>153</v>
      </c>
      <c r="AP36" s="62">
        <f t="shared" si="16"/>
        <v>1</v>
      </c>
      <c r="AQ36" s="85" t="s">
        <v>241</v>
      </c>
      <c r="AR36" s="50" t="s">
        <v>291</v>
      </c>
      <c r="AS36" s="24" t="s">
        <v>153</v>
      </c>
    </row>
    <row r="37" spans="1:45" s="52" customFormat="1" ht="150" x14ac:dyDescent="0.25">
      <c r="A37" s="33">
        <v>5</v>
      </c>
      <c r="B37" s="24" t="s">
        <v>187</v>
      </c>
      <c r="C37" s="24" t="s">
        <v>188</v>
      </c>
      <c r="D37" s="53" t="s">
        <v>199</v>
      </c>
      <c r="E37" s="45" t="s">
        <v>200</v>
      </c>
      <c r="F37" s="45" t="s">
        <v>147</v>
      </c>
      <c r="G37" s="45" t="s">
        <v>201</v>
      </c>
      <c r="H37" s="45" t="s">
        <v>202</v>
      </c>
      <c r="I37" s="45" t="s">
        <v>185</v>
      </c>
      <c r="J37" s="45" t="s">
        <v>81</v>
      </c>
      <c r="K37" s="45" t="s">
        <v>203</v>
      </c>
      <c r="L37" s="43">
        <v>1</v>
      </c>
      <c r="M37" s="43">
        <v>1</v>
      </c>
      <c r="N37" s="43">
        <v>1</v>
      </c>
      <c r="O37" s="43">
        <v>1</v>
      </c>
      <c r="P37" s="43">
        <v>1</v>
      </c>
      <c r="Q37" s="45" t="s">
        <v>204</v>
      </c>
      <c r="R37" s="45" t="s">
        <v>205</v>
      </c>
      <c r="S37" s="45" t="s">
        <v>196</v>
      </c>
      <c r="T37" s="40" t="s">
        <v>197</v>
      </c>
      <c r="U37" s="46" t="s">
        <v>198</v>
      </c>
      <c r="V37" s="62">
        <v>1</v>
      </c>
      <c r="W37" s="50">
        <v>0.63639999999999997</v>
      </c>
      <c r="X37" s="50">
        <f t="shared" si="12"/>
        <v>0.63639999999999997</v>
      </c>
      <c r="Y37" s="24" t="s">
        <v>234</v>
      </c>
      <c r="Z37" s="24" t="s">
        <v>232</v>
      </c>
      <c r="AA37" s="48">
        <f t="shared" si="13"/>
        <v>1</v>
      </c>
      <c r="AB37" s="50">
        <v>0.83930000000000005</v>
      </c>
      <c r="AC37" s="50">
        <f t="shared" si="6"/>
        <v>0.83930000000000005</v>
      </c>
      <c r="AD37" s="48" t="s">
        <v>246</v>
      </c>
      <c r="AE37" s="48" t="s">
        <v>245</v>
      </c>
      <c r="AF37" s="48">
        <f t="shared" ref="AF37" si="20">N37</f>
        <v>1</v>
      </c>
      <c r="AG37" s="49">
        <v>0.84</v>
      </c>
      <c r="AH37" s="50">
        <f t="shared" ref="AH37" si="21">IF(AG37/AF37&gt;100%,100%,AG37/AF37)</f>
        <v>0.84</v>
      </c>
      <c r="AI37" s="48" t="s">
        <v>289</v>
      </c>
      <c r="AJ37" s="48" t="s">
        <v>290</v>
      </c>
      <c r="AK37" s="48">
        <f t="shared" si="15"/>
        <v>1</v>
      </c>
      <c r="AL37" s="48"/>
      <c r="AM37" s="50">
        <f t="shared" si="7"/>
        <v>0</v>
      </c>
      <c r="AN37" s="48"/>
      <c r="AO37" s="48"/>
      <c r="AP37" s="62">
        <f t="shared" si="16"/>
        <v>1</v>
      </c>
      <c r="AQ37" s="85">
        <f>AVERAGE(W37,AB37,AG37,AL37)</f>
        <v>0.77190000000000003</v>
      </c>
      <c r="AR37" s="50">
        <f t="shared" si="8"/>
        <v>0.77190000000000003</v>
      </c>
      <c r="AS37" s="24" t="s">
        <v>289</v>
      </c>
    </row>
    <row r="38" spans="1:45" s="5" customFormat="1" ht="15.75" x14ac:dyDescent="0.25">
      <c r="A38" s="10"/>
      <c r="B38" s="10"/>
      <c r="C38" s="10"/>
      <c r="D38" s="10"/>
      <c r="E38" s="11" t="s">
        <v>206</v>
      </c>
      <c r="F38" s="11"/>
      <c r="G38" s="11"/>
      <c r="H38" s="11"/>
      <c r="I38" s="11"/>
      <c r="J38" s="11"/>
      <c r="K38" s="11"/>
      <c r="L38" s="12"/>
      <c r="M38" s="12"/>
      <c r="N38" s="12"/>
      <c r="O38" s="12"/>
      <c r="P38" s="12"/>
      <c r="Q38" s="11"/>
      <c r="R38" s="10"/>
      <c r="S38" s="10"/>
      <c r="T38" s="10"/>
      <c r="U38" s="10"/>
      <c r="V38" s="73"/>
      <c r="W38" s="73"/>
      <c r="X38" s="76">
        <f>AVERAGE(X31:X37)*20%</f>
        <v>0.18182000000000001</v>
      </c>
      <c r="Y38" s="10"/>
      <c r="Z38" s="10"/>
      <c r="AA38" s="12"/>
      <c r="AB38" s="12"/>
      <c r="AC38" s="15">
        <f>AVERAGE(AC31:AC37)*20%</f>
        <v>0.19357199999999999</v>
      </c>
      <c r="AD38" s="10"/>
      <c r="AE38" s="10"/>
      <c r="AF38" s="12"/>
      <c r="AG38" s="12"/>
      <c r="AH38" s="138">
        <f>AVERAGE(AH31:AH37)*20%</f>
        <v>0.192</v>
      </c>
      <c r="AI38" s="10"/>
      <c r="AJ38" s="10"/>
      <c r="AK38" s="12"/>
      <c r="AL38" s="12"/>
      <c r="AM38" s="14">
        <f>AVERAGE(AM31:AM37)*20%</f>
        <v>0</v>
      </c>
      <c r="AN38" s="10"/>
      <c r="AO38" s="10"/>
      <c r="AP38" s="73"/>
      <c r="AQ38" s="73"/>
      <c r="AR38" s="76">
        <f>AVERAGE(AR31:AR37)*20%</f>
        <v>0.17573000000000003</v>
      </c>
      <c r="AS38" s="10"/>
    </row>
    <row r="39" spans="1:45" s="9" customFormat="1" ht="18.75" x14ac:dyDescent="0.3">
      <c r="A39" s="6"/>
      <c r="B39" s="6"/>
      <c r="C39" s="6"/>
      <c r="D39" s="6"/>
      <c r="E39" s="7" t="s">
        <v>207</v>
      </c>
      <c r="F39" s="6"/>
      <c r="G39" s="6"/>
      <c r="H39" s="6"/>
      <c r="I39" s="6"/>
      <c r="J39" s="6"/>
      <c r="K39" s="6"/>
      <c r="L39" s="8"/>
      <c r="M39" s="8"/>
      <c r="N39" s="8"/>
      <c r="O39" s="8"/>
      <c r="P39" s="8"/>
      <c r="Q39" s="6"/>
      <c r="R39" s="6"/>
      <c r="S39" s="6"/>
      <c r="T39" s="6"/>
      <c r="U39" s="6"/>
      <c r="V39" s="74"/>
      <c r="W39" s="74"/>
      <c r="X39" s="81">
        <f>X30+X38</f>
        <v>0.87294516293475</v>
      </c>
      <c r="Y39" s="6"/>
      <c r="Z39" s="6"/>
      <c r="AA39" s="8"/>
      <c r="AB39" s="8"/>
      <c r="AC39" s="83">
        <f>AC30+AC38</f>
        <v>0.74977965639589172</v>
      </c>
      <c r="AD39" s="6"/>
      <c r="AE39" s="6"/>
      <c r="AF39" s="8"/>
      <c r="AG39" s="8"/>
      <c r="AH39" s="139">
        <f>AH30+AH38</f>
        <v>0.83120707052179266</v>
      </c>
      <c r="AI39" s="6"/>
      <c r="AJ39" s="6"/>
      <c r="AK39" s="8"/>
      <c r="AL39" s="8"/>
      <c r="AM39" s="16">
        <f>AM30+AM38</f>
        <v>0</v>
      </c>
      <c r="AN39" s="6"/>
      <c r="AO39" s="6"/>
      <c r="AP39" s="74"/>
      <c r="AQ39" s="74"/>
      <c r="AR39" s="81">
        <f>AR30+AR38</f>
        <v>0.67460024411775721</v>
      </c>
      <c r="AS39" s="6"/>
    </row>
  </sheetData>
  <mergeCells count="19">
    <mergeCell ref="R11:U12"/>
    <mergeCell ref="F4:K4"/>
    <mergeCell ref="H5:K5"/>
    <mergeCell ref="H6:K6"/>
    <mergeCell ref="H7:K7"/>
    <mergeCell ref="H8:K8"/>
    <mergeCell ref="H9:K9"/>
    <mergeCell ref="A11:B12"/>
    <mergeCell ref="C11:C13"/>
    <mergeCell ref="A1:K1"/>
    <mergeCell ref="L1:P1"/>
    <mergeCell ref="D11:F12"/>
    <mergeCell ref="G11:Q12"/>
    <mergeCell ref="A2:K2"/>
    <mergeCell ref="V11:Z12"/>
    <mergeCell ref="AA11:AE12"/>
    <mergeCell ref="AF11:AJ12"/>
    <mergeCell ref="AK11:AO12"/>
    <mergeCell ref="AP11:AS12"/>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F38:F1048576 F14:F30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21</v>
      </c>
    </row>
    <row r="2" spans="1:1" x14ac:dyDescent="0.25">
      <c r="A2" t="s">
        <v>78</v>
      </c>
    </row>
    <row r="3" spans="1:1" x14ac:dyDescent="0.25">
      <c r="A3" t="s">
        <v>46</v>
      </c>
    </row>
    <row r="4" spans="1:1" x14ac:dyDescent="0.25">
      <c r="A4" t="s">
        <v>147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purl.org/dc/dcmitype/"/>
    <ds:schemaRef ds:uri="http://purl.org/dc/terms/"/>
    <ds:schemaRef ds:uri="http://schemas.microsoft.com/office/infopath/2007/PartnerControls"/>
    <ds:schemaRef ds:uri="d6eaa91c-3afb-4015-aba1-5ff992c1a5ca"/>
    <ds:schemaRef ds:uri="4d1d2e24-7be0-47eb-a1db-99cc6d75caff"/>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2024-11-01T17:02:37Z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