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5 ANTONIO NARIÑO/"/>
    </mc:Choice>
  </mc:AlternateContent>
  <xr:revisionPtr revIDLastSave="289" documentId="13_ncr:1_{741D6AF5-AEE6-4C32-857E-2558B9E12917}" xr6:coauthVersionLast="47" xr6:coauthVersionMax="47" xr10:uidLastSave="{3F845CDB-2773-4787-BA1B-EF7F7A14523E}"/>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9" i="1" l="1"/>
  <c r="AR20" i="1"/>
  <c r="AR22" i="1"/>
  <c r="AR23" i="1"/>
  <c r="AR30" i="1" s="1"/>
  <c r="AR39" i="1" s="1"/>
  <c r="AR24" i="1"/>
  <c r="AR25" i="1"/>
  <c r="AR26" i="1"/>
  <c r="AR27" i="1"/>
  <c r="AR28" i="1"/>
  <c r="AR29" i="1"/>
  <c r="AR31" i="1"/>
  <c r="AR38" i="1" s="1"/>
  <c r="AR32" i="1"/>
  <c r="AR33" i="1"/>
  <c r="AR34" i="1"/>
  <c r="AR35" i="1"/>
  <c r="AR36" i="1"/>
  <c r="AR37" i="1"/>
  <c r="AR14" i="1"/>
  <c r="AQ31" i="1"/>
  <c r="AQ34" i="1" l="1"/>
  <c r="AQ21" i="1"/>
  <c r="AQ20" i="1"/>
  <c r="AF18" i="1" l="1"/>
  <c r="AH18" i="1" s="1"/>
  <c r="AF17" i="1"/>
  <c r="AH17" i="1" s="1"/>
  <c r="AF16" i="1"/>
  <c r="AH16" i="1" s="1"/>
  <c r="AF15" i="1"/>
  <c r="AH15" i="1"/>
  <c r="AQ35" i="1"/>
  <c r="AQ33" i="1"/>
  <c r="AQ32" i="1"/>
  <c r="AQ28" i="1"/>
  <c r="AQ29" i="1"/>
  <c r="AQ24" i="1"/>
  <c r="AQ25" i="1"/>
  <c r="AQ26" i="1"/>
  <c r="AQ27" i="1"/>
  <c r="AQ23" i="1"/>
  <c r="W37" i="1" l="1"/>
  <c r="AP37" i="1"/>
  <c r="AK37" i="1"/>
  <c r="AM37" i="1" s="1"/>
  <c r="AH37" i="1"/>
  <c r="AF37" i="1"/>
  <c r="AA37" i="1"/>
  <c r="AC37" i="1" s="1"/>
  <c r="AP36" i="1"/>
  <c r="X36" i="1"/>
  <c r="AP35" i="1"/>
  <c r="AK35" i="1"/>
  <c r="AM35" i="1" s="1"/>
  <c r="AA35" i="1"/>
  <c r="AC35" i="1" s="1"/>
  <c r="AP34" i="1"/>
  <c r="AK34" i="1"/>
  <c r="AF34" i="1"/>
  <c r="AH34" i="1" s="1"/>
  <c r="AA34" i="1"/>
  <c r="X34" i="1"/>
  <c r="AP33" i="1"/>
  <c r="AK33" i="1"/>
  <c r="AM33" i="1" s="1"/>
  <c r="AF33" i="1"/>
  <c r="AH33" i="1" s="1"/>
  <c r="AA33" i="1"/>
  <c r="AC33" i="1" s="1"/>
  <c r="AP32" i="1"/>
  <c r="AK32" i="1"/>
  <c r="AM32" i="1" s="1"/>
  <c r="AF32" i="1"/>
  <c r="AH32" i="1" s="1"/>
  <c r="AA32" i="1"/>
  <c r="AC32" i="1" s="1"/>
  <c r="X32" i="1"/>
  <c r="AP31" i="1"/>
  <c r="AK31" i="1"/>
  <c r="AM31" i="1" s="1"/>
  <c r="AA31" i="1"/>
  <c r="AC31" i="1" s="1"/>
  <c r="P29" i="1"/>
  <c r="P28" i="1"/>
  <c r="P27" i="1"/>
  <c r="P26" i="1"/>
  <c r="P25" i="1"/>
  <c r="P24" i="1"/>
  <c r="P23" i="1"/>
  <c r="X37" i="1" l="1"/>
  <c r="AQ37" i="1"/>
  <c r="AP14" i="1"/>
  <c r="AK14" i="1"/>
  <c r="AM14" i="1" s="1"/>
  <c r="AM38" i="1"/>
  <c r="AP29" i="1"/>
  <c r="AP28" i="1"/>
  <c r="AP27" i="1"/>
  <c r="AP26" i="1"/>
  <c r="AP25" i="1"/>
  <c r="AP24" i="1"/>
  <c r="AP22" i="1"/>
  <c r="AP21" i="1"/>
  <c r="AP20" i="1"/>
  <c r="AP19" i="1"/>
  <c r="AP18" i="1"/>
  <c r="AR18" i="1" s="1"/>
  <c r="AP17" i="1"/>
  <c r="AR17" i="1" s="1"/>
  <c r="AP16" i="1"/>
  <c r="AR16" i="1" s="1"/>
  <c r="AP15" i="1"/>
  <c r="AR15"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H38" i="1"/>
  <c r="AF29" i="1"/>
  <c r="AH29" i="1" s="1"/>
  <c r="AF28" i="1"/>
  <c r="AH28" i="1" s="1"/>
  <c r="AF27" i="1"/>
  <c r="AH27" i="1" s="1"/>
  <c r="AF26" i="1"/>
  <c r="AH26" i="1" s="1"/>
  <c r="AF25" i="1"/>
  <c r="AH25" i="1" s="1"/>
  <c r="AF24" i="1"/>
  <c r="AH24" i="1" s="1"/>
  <c r="AF23" i="1"/>
  <c r="AH23" i="1" s="1"/>
  <c r="AF22" i="1"/>
  <c r="AF21" i="1"/>
  <c r="AH21" i="1" s="1"/>
  <c r="AF20" i="1"/>
  <c r="AH20" i="1" s="1"/>
  <c r="AF19" i="1"/>
  <c r="AH19" i="1" s="1"/>
  <c r="AF14" i="1"/>
  <c r="AC38" i="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X38" i="1"/>
  <c r="X29" i="1"/>
  <c r="X28" i="1"/>
  <c r="X27" i="1"/>
  <c r="X26" i="1"/>
  <c r="X25" i="1"/>
  <c r="X24" i="1"/>
  <c r="X23" i="1"/>
  <c r="X20" i="1"/>
  <c r="X18" i="1"/>
  <c r="X17" i="1"/>
  <c r="X16" i="1"/>
  <c r="X15" i="1"/>
  <c r="AC30" i="1" l="1"/>
  <c r="AC39" i="1" s="1"/>
  <c r="X30" i="1"/>
  <c r="X39" i="1" s="1"/>
  <c r="AM30" i="1"/>
  <c r="AM39" i="1" s="1"/>
  <c r="AH30" i="1"/>
  <c r="AH39" i="1" s="1"/>
  <c r="AP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<sst xmlns="http://schemas.openxmlformats.org/spreadsheetml/2006/main" count="652" uniqueCount="303">
  <si>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</si>
  <si>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</si>
  <si>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</si>
  <si>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</si>
  <si>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</si>
  <si>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</si>
  <si>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</si>
  <si>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rPr>
      <t xml:space="preserve">Publicación del plan de gestión aprobado. Caso HOLA: </t>
    </r>
    <r>
      <rPr>
        <b/>
        <sz val="11"/>
        <color rgb="FF000000"/>
        <rFont val="Calibri Light"/>
        <family val="2"/>
      </rPr>
      <t>14776</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</si>
  <si>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</si>
  <si>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</si>
  <si>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</si>
  <si>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</si>
  <si>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</si>
  <si>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</si>
  <si>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</si>
  <si>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</si>
  <si>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</si>
  <si>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</si>
  <si>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</si>
  <si>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</si>
  <si>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</si>
  <si>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</si>
  <si>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</si>
  <si>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</si>
  <si>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</si>
  <si>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</si>
  <si>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</si>
  <si>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</si>
  <si>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</si>
  <si>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</si>
  <si>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</si>
  <si>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</si>
  <si>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</si>
  <si>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</si>
  <si>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</si>
  <si>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</si>
  <si>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</si>
  <si>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</si>
  <si>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</si>
  <si>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</si>
  <si>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</si>
  <si>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</si>
  <si>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</si>
  <si>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</si>
  <si>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</si>
  <si>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</si>
  <si>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</si>
  <si>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</si>
  <si>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</si>
  <si>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</si>
  <si>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</si>
  <si>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</si>
  <si>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</si>
  <si>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</si>
  <si>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</si>
  <si>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</si>
  <si>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</si>
  <si>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</si>
  <si>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</si>
  <si>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</si>
  <si>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</si>
  <si>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</si>
  <si>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</si>
  <si>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</si>
  <si>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</si>
  <si>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</si>
  <si>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Matriz de obligaciones por pagar a fecha de corte del 31 de marzo de 2024</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</si>
  <si>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</si>
  <si>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</si>
  <si>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</si>
  <si>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</si>
  <si>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</si>
  <si>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</si>
  <si>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</si>
  <si>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</si>
  <si>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En la vigencia 2024 el FDLAN cuenta con un Presupuesto de Inversión Directa aprobado por un valor de $31.778.958.000, al cierre del primer trimestre del 2024 se han comprometido recursos en Inversión Directa por un valor de $3.193.417.669 con un compromiso ejecutado al cierre del trimestre del 10.05%.</t>
  </si>
  <si>
    <t>Informe de Ejecución de Gastos e Inversiones al cierre de Marzo 2024</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</si>
  <si>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</si>
  <si>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</si>
  <si>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</si>
  <si>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</si>
  <si>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En la vigencia 2024 el FDLAN cuenta con un Presupuesto de Inversión Directa aprobado por un valor de $31.778.958.000, al cierre del primer trimestre del 2024 se han girado recursos en Inversión Directa por un valor de $203.923.140 con una ejecución de giro al cierre del trimestre del 0.64%.</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</si>
  <si>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</si>
  <si>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</si>
  <si>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</si>
  <si>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</si>
  <si>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</si>
  <si>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</si>
  <si>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</si>
  <si>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</si>
  <si>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 xml:space="preserve">Se remiten contraste de contratos publicados en SECOPII y regirtados en SIPSE; Y reporte de contratos SIPSE vigencia 2024 </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</si>
  <si>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</si>
  <si>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</si>
  <si>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</si>
  <si>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</si>
  <si>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</si>
  <si>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</si>
  <si>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</si>
  <si>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</si>
  <si>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</si>
  <si>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</si>
  <si>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</si>
  <si>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</si>
  <si>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</si>
  <si>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N/A</t>
  </si>
  <si>
    <t>Inspección, Vigilancia y Control</t>
  </si>
  <si>
    <t>10</t>
  </si>
  <si>
    <t>Realizar 11.520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</si>
  <si>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</si>
  <si>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</si>
  <si>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</si>
  <si>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</si>
  <si>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</si>
  <si>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</si>
  <si>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</si>
  <si>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</si>
  <si>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La alcaldía local realizó 4.498 impulsos procesales sobre las actuaciones de policía que se encuentran a cargo de las inspecciones de policía, para el I trimestre del año.</t>
  </si>
  <si>
    <t>Reporte Arco</t>
  </si>
  <si>
    <t>11</t>
  </si>
  <si>
    <t>Proferir 2.880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</si>
  <si>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</si>
  <si>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</si>
  <si>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</si>
  <si>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</si>
  <si>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Las Inspecciones de Policia de la alcaldía local profirió 948 fallos en primera instancia sobre actuaciones de policía, cumpliendo la meta del primer trimestre</t>
  </si>
  <si>
    <t>12</t>
  </si>
  <si>
    <t>Terminar (archivar) 113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</si>
  <si>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</si>
  <si>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</si>
  <si>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</si>
  <si>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</si>
  <si>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</si>
  <si>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El Área de Gestión Policiva- jurídica reporta en el sistema siactúa 23 actuaciones administrativas con cierres definitivo. Las cuales  registran en el aplicativo Siactúa 11 en enero, 7 en febrero y 5 en el mes de marzo.</t>
  </si>
  <si>
    <t>se evidencia el registro de estas actuaciones en el aplicativo Siactua y se adjunta cuadro con relación de las actuaciones relacionadas.</t>
  </si>
  <si>
    <t>13</t>
  </si>
  <si>
    <t>Terminar 270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</si>
  <si>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</si>
  <si>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</si>
  <si>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</si>
  <si>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14</t>
  </si>
  <si>
    <t>Realizar 64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</si>
  <si>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</si>
  <si>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</si>
  <si>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</si>
  <si>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</si>
  <si>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</si>
  <si>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Se realizaron 11 operativos de 11 en el primer trimestre de 2024, con un cumplimiento de meta de 100%</t>
  </si>
  <si>
    <t>Se anexa actas y matriz de Operativos de Espaacio Público</t>
  </si>
  <si>
    <t>15</t>
  </si>
  <si>
    <t>Realizar 129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</si>
  <si>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</si>
  <si>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</si>
  <si>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</si>
  <si>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23 operativos de 23 en el primer trimestre de 2024, con un cumplimiento de meta de 100%</t>
  </si>
  <si>
    <t>16</t>
  </si>
  <si>
    <t>Realizar 37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</si>
  <si>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</si>
  <si>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</si>
  <si>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</si>
  <si>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adjuntan actas de los operativos realizados</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</si>
  <si>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</si>
  <si>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</si>
  <si>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</si>
  <si>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</si>
  <si>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</si>
  <si>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</si>
  <si>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</si>
  <si>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</si>
  <si>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</si>
  <si>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</si>
  <si>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</si>
  <si>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</si>
  <si>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</si>
  <si>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</si>
  <si>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</si>
  <si>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</si>
  <si>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</si>
  <si>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</si>
  <si>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</si>
  <si>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</si>
  <si>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</si>
  <si>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</si>
  <si>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</si>
  <si>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</si>
  <si>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</si>
  <si>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</si>
  <si>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</si>
  <si>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</si>
  <si>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</si>
  <si>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</si>
  <si>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</si>
  <si>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</si>
  <si>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</si>
  <si>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</si>
  <si>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</si>
  <si>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</si>
  <si>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</si>
  <si>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</si>
  <si>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</si>
  <si>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</si>
  <si>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</si>
  <si>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</si>
  <si>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</si>
  <si>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</si>
  <si>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</si>
  <si>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</si>
  <si>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</si>
  <si>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</si>
  <si>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</si>
  <si>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</si>
  <si>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</si>
  <si>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</si>
  <si>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</si>
  <si>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</si>
  <si>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</si>
  <si>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</si>
  <si>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</si>
  <si>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</si>
  <si>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</si>
  <si>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</si>
  <si>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</si>
  <si>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</si>
  <si>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</si>
  <si>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</si>
  <si>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</si>
  <si>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</si>
  <si>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trimestre</t>
  </si>
  <si>
    <t>Se giró $2.427.711.782 del presupuesto comprometido constituido como obligaciones por pagar de la vigencia 2023.
Se superó en un 4,22% la meta programada para el primer trimestre de la presente vigencia (14%), alcanzando un 18,22% evidenciando la excelente gestión en la depuración de contratos de obligaciones por pagar vigencia 2023 con el fin de tener resultados tempranos y proyectarnos a superar las metas periodo a periodo</t>
  </si>
  <si>
    <t>Se giró $1.398.754.680 del presupuesto comprometido constituido como obligaciones por pagar de la vigencia 2022 y anteriores.
Se superó el porcentaje programado (12%) en un 20,61%, alcanzando un 32,61% en pro de mejorar la depuración de las Obligaciones por Pagar de las vigencias anteriores, a fin de reducir a la menor cantidad posible el monto de las OxP así como la antigüedad de las mismas.</t>
  </si>
  <si>
    <t xml:space="preserve">De los 149 contratos de prestación de servicios suscritos por el FDLAN a corte del tercer trimstre, han sido cargados a SIPSE 118 y de ellos se encuentran 21 que estan en estado ejecución. Se han adelantado las labores pertinentes para completar el estado de ejecución </t>
  </si>
  <si>
    <t xml:space="preserve">De acuerdo con el reporte de la Dirección de Gestión Policiva, no se presentan actuaciones administrativas terminadas en primera instancia. </t>
  </si>
  <si>
    <t>Se realizan 4 operativos de IVC en los que se incluyen tres de medición y sensibilización de ruido y uno a bodegas de reciclaje</t>
  </si>
  <si>
    <t>La alcaldía local tiene solo 1 acción de mejora vencida en MIMEC</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</si>
  <si>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</si>
  <si>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</si>
  <si>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</si>
  <si>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</si>
  <si>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</si>
  <si>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34 requerimientos registrados y tipificados como Derechos de Petición en el aplicativo Bogotá te Escucha y gestor documental ORFEO durante la vigencia 2024.</t>
  </si>
  <si>
    <t>10 de mayo de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</si>
  <si>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ANTONIO NARIÑO</t>
    </r>
  </si>
  <si>
    <t xml:space="preserve">Meta no reportada por la Dirección para la Gestión del Desarrollo Local. </t>
  </si>
  <si>
    <t xml:space="preserve">Para el primer trimestre de la vigencia 2024, el Plan de Gestión de la Alcaldía Local alcanzó un nivel de desempeño del 77,09% y del 18,95% del acumulado para la vigencia. Se corrige el responsable de reporte. </t>
  </si>
  <si>
    <t>30 dejulio de 2024</t>
  </si>
  <si>
    <t xml:space="preserve">Meta no programada </t>
  </si>
  <si>
    <t xml:space="preserve">La DGDL no reporto seguimiento a la meta </t>
  </si>
  <si>
    <t>Matriz de Obligaciones por pagar a corte de junio 2024.</t>
  </si>
  <si>
    <t>Informe de Ejecución de Gastos e Inversiones al cierre de Junio 2024</t>
  </si>
  <si>
    <t>Informe de Ejecución de Gastos e Inversiones al cierre de junio 2024</t>
  </si>
  <si>
    <t>Se cumplio con la meta programada del 27% para el segundo trimestre de la presente vigencia, evidenciando la excelente gestión en la depuración de contratos de obligaciones por pagar vigencia 2023 con el fin de tener resultados tempranos y proyectarnos a superar las metas periodo a periodo</t>
  </si>
  <si>
    <t>Se superó el porcentaje programado (25%) en un 38%, alcanzando un 63% en pro de mejorar la depuración de las Obligaciones por Pagar de las vigencias anteriores, a fin de reducir a la menor cantidad posible el monto de las OxP así como la antigüedad de las mismas.</t>
  </si>
  <si>
    <t>En la vigencia 2024 el FDLAN cuenta con un Presupuesto de Inversión Directa aprobado por un valor de $31.778.958.000, al cierre del segundo del 2024 se han comprometido recursos en Inversión Directa por un valor de $12.235.708.482 con un compromiso ejecutado al cierre del segundo trimestre del 38,50%.</t>
  </si>
  <si>
    <t>En la vigencia 2024 el FDLAN cuenta con un Presupuesto de Inversión Directa aprobado por un valor de $31.778.958.000, al cierre del segundo trimestre del 2024 se han girado recursos en Inversión Directa por un valor de $2.815.755.116 con una ejecución de giro al cierre del trimestre del 8,86%.</t>
  </si>
  <si>
    <t xml:space="preserve">Reporte seguimiento a metas de la DGDl </t>
  </si>
  <si>
    <t>Se Cumple Con superioridad la meta del trimestre 2</t>
  </si>
  <si>
    <t>Para el II trimeste de 2024(comprendido entre el 1 de abril al 30 de junio) se programaron, se reportaron 31 cierres definitivos que  deberían reportarse de las temáticas de obras. Actividad económica y espacio público. Para esta meta se reporto 14 cierres defintivos  en actuaciones administrativas del área de obras mientras que en la otra fueron 17</t>
  </si>
  <si>
    <t xml:space="preserve">EN EL SEGUNDO TRISMESTRE DEL AÑO 2024 COMPRENDIDO ENTRE EL 1 DE MARZO AL 30 DE JUNIO, EL AERA DE GESTIÓN POLICIVA-JURÍDICA REPORTÓ 36 RESOLUCIONES DE OBRAS QUE ORDENARON CIERRE DEFINITIVO DEL PORCESO EN PRIMERA INSTANCIA. </t>
  </si>
  <si>
    <t>Se realizaron 45 operativos  en el segundo trimestre, en materia de integridad de espacio público, por medio de las actividades como: aglomeraciones, manifestaciones, celebraciones, toma territorial, sensiblizacion a la comunidad, recuperacion de espacios culturales y recreativos, plan despertar, cumpliendo el 250 %</t>
  </si>
  <si>
    <t>Se realizaron 97 operativos de Inspeccion, Vigilancia y control, a establecimientos nocturnos, a colegios, empresas, bodegas de reciclaje, talleres de mecanica, invacion del espacio publico por comerciantes de locales como flores, motos, ropa, telas, con operativos de megatoma, medición de ruido,  en el segundo trimestre (abril, mayo, junio) de 2024, con un cumplimiento de meta de 250%</t>
  </si>
  <si>
    <t xml:space="preserve">Se realizan 20 operativos de IVC </t>
  </si>
  <si>
    <t>La calificación se otorga teniendo en cuenta los siguientes parámetros:  
*Inspección ambiental ( ponderación 60%): obtuvo en inspección ambiental del 18 de junio de 2024, una calificación del 61%
*Indicadores agua, energía ( ponderación 20%): reportes al día con corte junio.
* Reporte consumo de papel ( ponderación 10%):   reporte hasta el mes de junio de 2024
*Reporte ciclistas ( ponderación 10%):    reporte hasta el mes de junio de 2024</t>
  </si>
  <si>
    <t>Reporte meta ambiental de la OAP</t>
  </si>
  <si>
    <t xml:space="preserve">La alcaldía local cuenta con 3 acciones de mejora vencidas de las 20 acciones de mejora abiertas, lo que representa una ejecución de la meta del _85%. </t>
  </si>
  <si>
    <t xml:space="preserve">Reporte MIMEC  OAP </t>
  </si>
  <si>
    <t xml:space="preserve">La alcaldia local dio cumplimiento a la meta desrrollando la actividad el 27 de junio </t>
  </si>
  <si>
    <t>listado de asistencia y PPT</t>
  </si>
  <si>
    <t>La alcaldia local dio respusta a cincuenta ( 50)  requerimientos de los sesenta (60) instaurados y tipificados como Derechos de Petición en el aplicativo Bogotá te Escucha y gestor documental ORFEO durante la vigencia 2</t>
  </si>
  <si>
    <t xml:space="preserve">Según radicado Radicado No. 20244600214423 de la Oficina de atencion al ciudadano </t>
  </si>
  <si>
    <t>Al segundo trimestre la alcaldia dio cumplimiento a la meta programada</t>
  </si>
  <si>
    <t>No total de requisitos de la Resolución 1519 de 2020 de MINTIC de publicación de la información</t>
  </si>
  <si>
    <t>Reporte meta OAC</t>
  </si>
  <si>
    <t>La meta fue cumplida en el primer trimestre</t>
  </si>
  <si>
    <t>Para el segundo trimestre de la vigencia 2024, el Plan de Gestión de la Alcaldía Local alcanzó un nivel de desempeño del 74,25% y del 56,87% del acumulado para la vigencia</t>
  </si>
  <si>
    <t>30 de octubre de 2024</t>
  </si>
  <si>
    <t>Se cumplio con la meta programada del 45% para el tercer trimestre de la presente vigencia, evidenciando la excelente gestión en la depuración de contratos de obligaciones por pagar vigencia 2023 con el fin de tener resultados tempranos y proyectarnos a superar las metas periodo a periodo</t>
  </si>
  <si>
    <t>Se superó el porcentaje programado (43%) en un 26%, alcanzando un 69% en pro de mejorar la depuración de las Obligaciones por Pagar de las vigencias anteriores, a fin de reducir a la menor cantidad posible el monto de las OxP así como la antigüedad de las mismas.</t>
  </si>
  <si>
    <t>En la vigencia 2024 el FDLAN cuenta con un Presupuesto de Inversión Directa aprobado por un valor de $31.778.958.000, al cierre del tercer trimestre del 2024 se han comprometido recursos en Inversión Directa por un valor de $18.245.017.478  con un compromiso ejecutado al cierre del segundo trimestre del 56,96%.</t>
  </si>
  <si>
    <t>En la vigencia 2024 el FDLAN cuenta con un Presupuesto de Inversión Directa aprobado por un valor de $31.778.958.000, al cierre del tercer trimestre del 2024 se han girado recursos en Inversión Directa por un valor de $8.546.789.289 con una ejecución de giro al cierre del trimestre del 26,68%.</t>
  </si>
  <si>
    <t>A corte del tercer trimestre de la vigencia 2024, el Fondo de Desarrollo Local Antonio Nariño completo un total de 72 contratos publicados en la plataforma SECOP II, de estos, 64 han sido cargados en SIPSE, las novedades presentadas con los contratos se subsanará en el presente trimestre.</t>
  </si>
  <si>
    <t>Se remiten bases de datos de contratación, reporte de SIPSE y de la plataforma SECOP II y un archivo de cruce de dicha información con el cual se realiza el seguimiento.</t>
  </si>
  <si>
    <t>De los contratos de prestación de servicios suscritos por el FDLAN a corte del tercer trimestre, han sido cargados a SIPSE 64 de ellos se encuentran 33 que no estan en ejecución. Se han adelantado las labores pertinentes para completar el estado de ejecución</t>
  </si>
  <si>
    <t>La totalidad de los proyectos de inversión vigencia 2024 TRIMESTRE III fueron reportados en el modulo de proyectos de SIPSE.</t>
  </si>
  <si>
    <t>Durante el tercer trimestre de 2024 (julio, agosto y septiembre), se llevaron a cabo un total de 464 operativos de inspección, vigilancia y control, lo que representa un cumplimiento excepcional del 2,577% respecto a la meta trimestral establecida de 18 operativos.
Estos operativos abarcaron diversas áreas, incluyendo la regulación del espacio público, la gestión de aglomeraciones, manifestaciones y celebraciones, así como la toma de medidas para la sensibilización de la comunidad. También se trabajó en la recuperación de espacios culturales y recreativos, en el marco del Plan Despertar. Estas acciones reflejan un compromiso integral con la seguridad, el bienestar comunitario y la promoción de un entorno más ordenado y accesible en la localidad.</t>
  </si>
  <si>
    <t>Durante el tercer trimestre de 2024 (julio, agosto y septiembre), se llevaron a cabo un total de 44 operativos de inspección, vigilancia y control en diversos entornos, incluyendo establecimientos nocturnos, instituciones educativas, empresas, bodegas de reciclaje y talleres de mecánica. Se abordaron también las invasiones del espacio público por parte de comerciantes de productos como flores, motocicletas, ropa y telas. Estos operativos incluyeron acciones de megatoma y medición de niveles de ruido, alcanzando un cumplimiento del 113% respecto a la meta trimestral establecida de 39 operativos.</t>
  </si>
  <si>
    <t>Durante el tercer trimestre de 2024 (julio, agosto y septiembre), se llevaron a cabo un total de 75 operativos de inspección, vigilancia y control en la localidad de Antonio Nariño.  En el marco de estas acciones, se implementaron medidas ambientales que incluyeron la evaluación de cumplimiento normativo en la gestión de residuos, la medición de niveles de ruido, intervención de zonas hídricas, control de plagas y demás actividades ambientales. Este esfuerzo refleja nuestro compromiso con la sostenibilidad y la protección del entorno, alcanzando un cumplimiento excepcional de 625% respecto a la meta trimestra</t>
  </si>
  <si>
    <t>Reporte metas Plan de Gestion de la DGDL MATRIZ DE OBLIGACIONES POR PAGAR A CORTE DEL MES DE SEPTIEMBRE 2024</t>
  </si>
  <si>
    <t>Reporte metas Plan de Gestion de la DGDL
MATRIZ DE OBLIGACIONES POR PAGAR A CORTE DEL MES DE SEPTIEMBRE 2024</t>
  </si>
  <si>
    <t>Reporte metas Plan de Gestion de la DGDL
Informe de Ejecución de Gastos e Inversiones al cierre de Septiembre 2024</t>
  </si>
  <si>
    <t>Reporte metas Plan de Gestion de la DGDL
Se adjuntan pantallazos en formato PDF de modulo proyectos de la plataforma SIPSE</t>
  </si>
  <si>
    <t>No se cumplió la meta en agosto y septiembre por falta de internet, falla aplicativo ARCO y traslado  de Inspectores de policía a otra localidad</t>
  </si>
  <si>
    <t xml:space="preserve">De conformidad con el reporte de la Dirección para la Gestión Policiva, la alcaldía terminó o de archivar 21 actuaciones de policía administrativas activas </t>
  </si>
  <si>
    <t xml:space="preserve">De conformidad con el reporte de la Dirección para la Gestión Policiva, la alcaldía terminó o de archivar 16 actuaciones de policía administrativas en primera instancia </t>
  </si>
  <si>
    <t xml:space="preserve">Se adjuntan las actas que documentan los operativos de inspección, vigilancia y control, las cuales respaldan la información contenida en la matriz presentada. </t>
  </si>
  <si>
    <t xml:space="preserve">se adjuntan las actas que documentan los operativos de inspección, vigilancia y control, las cuales respaldan la información contenida en la matriz presentada. </t>
  </si>
  <si>
    <t>Radicado 20242200312113 de la DGP</t>
  </si>
  <si>
    <t xml:space="preserve">La alcaldía local cuenta con 7 acciones de mejora vencidas de las 20 acciones de mejora abiertas, lo que representa una ejecución de la meta del 65%. </t>
  </si>
  <si>
    <t>Reporte MIMEC de la OAP</t>
  </si>
  <si>
    <t xml:space="preserve">Radicado No . 20241400319663 de la Oficina Asesora de Comunicaciones </t>
  </si>
  <si>
    <t xml:space="preserve">Listado de asistencia no registra presencia de promotor de mejora </t>
  </si>
  <si>
    <t xml:space="preserve">Capacitacion del dia 16 de septiembre en la alcladia de San Cristobal </t>
  </si>
  <si>
    <t>26 de los 44 instaurados %  La alcaldia local dio respusta a veintiseis  ( 26)  requerimientos de los cuarenta y cuatro  (44) instaurados y tipificados como Derechos de Petición en el aplicativo Bogotá te Escucha y gestor documental ORFEO para el tercer trimestre</t>
  </si>
  <si>
    <t xml:space="preserve">Radicado No. 20244600316223 de la Ofcina de atencion al ciudadano </t>
  </si>
  <si>
    <t>Para el tercer  trimestre de la vigencia 2024, el Plan de Gestión de la Alcaldía Local alcanzó un nivel de desempeño del 74,32% y del 66,75% del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</si>
</sst>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sz val="11"/>
      <color rgb="FF000000"/>
      <name val="Calibri Light"/>
      <family val="2"/>
    </font>
    <font>
      <sz val="11"/>
      <color rgb="FF000000"/>
      <name val="Calibri Light"/>
      <family val="2"/>
    </font>
    <font>
      <b/>
      <u/>
      <sz val="11"/>
      <color theme="1"/>
      <name val="Calibri Light"/>
      <family val="2"/>
      <scheme val="maj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70C0"/>
      <name val="Calibri"/>
      <family val="2"/>
      <scheme val="minor"/>
    </font>
    <font>
      <sz val="11"/>
      <color theme="8" tint="-0.249977111117893"/>
      <name val="Calibri"/>
      <family val="2"/>
      <scheme val="minor"/>
    </font>
  </fonts>
  <fills count="4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9" fontId="4" fillId="0" borderId="0" applyFont="0" applyFill="0" applyBorder="0" applyAlignment="0" applyProtection="0"/>
    <xf numFmtId="41" fontId="4" fillId="0" borderId="0" applyFont="0" applyFill="0" applyBorder="0" applyAlignment="0" applyProtection="0"/>
    <xf numFmtId="0" fontId="20" fillId="0" borderId="0" applyNumberFormat="0" applyFill="0" applyBorder="0" applyAlignment="0" applyProtection="0"/>
    <xf numFmtId="0" fontId="21" fillId="0" borderId="13" applyNumberFormat="0" applyFill="0" applyAlignment="0" applyProtection="0"/>
    <xf numFmtId="0" fontId="22" fillId="0" borderId="14" applyNumberFormat="0" applyFill="0" applyAlignment="0" applyProtection="0"/>
    <xf numFmtId="0" fontId="23" fillId="0" borderId="15" applyNumberFormat="0" applyFill="0" applyAlignment="0" applyProtection="0"/>
    <xf numFmtId="0" fontId="23" fillId="0" borderId="0" applyNumberFormat="0" applyFill="0" applyBorder="0" applyAlignment="0" applyProtection="0"/>
    <xf numFmtId="0" fontId="24" fillId="10"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7" fillId="13" borderId="16" applyNumberFormat="0" applyAlignment="0" applyProtection="0"/>
    <xf numFmtId="0" fontId="28" fillId="14" borderId="17" applyNumberFormat="0" applyAlignment="0" applyProtection="0"/>
    <xf numFmtId="0" fontId="29" fillId="14" borderId="16" applyNumberFormat="0" applyAlignment="0" applyProtection="0"/>
    <xf numFmtId="0" fontId="30" fillId="0" borderId="18" applyNumberFormat="0" applyFill="0" applyAlignment="0" applyProtection="0"/>
    <xf numFmtId="0" fontId="31" fillId="15" borderId="19" applyNumberFormat="0" applyAlignment="0" applyProtection="0"/>
    <xf numFmtId="0" fontId="32" fillId="0" borderId="0" applyNumberFormat="0" applyFill="0" applyBorder="0" applyAlignment="0" applyProtection="0"/>
    <xf numFmtId="0" fontId="4" fillId="16" borderId="20" applyNumberFormat="0" applyFont="0" applyAlignment="0" applyProtection="0"/>
    <xf numFmtId="0" fontId="33" fillId="0" borderId="0" applyNumberFormat="0" applyFill="0" applyBorder="0" applyAlignment="0" applyProtection="0"/>
    <xf numFmtId="0" fontId="34" fillId="0" borderId="21" applyNumberFormat="0" applyFill="0" applyAlignment="0" applyProtection="0"/>
    <xf numFmtId="0" fontId="3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35"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35"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3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5"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5"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cellStyleXfs>
  <cellXfs count="159">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1" fontId="1" fillId="0" borderId="1" xfId="0" applyNumberFormat="1" applyFont="1" applyBorder="1" applyAlignment="1">
      <alignment horizontal="left" vertical="center" wrapText="1"/>
    </xf>
    <xf numFmtId="1" fontId="1" fillId="0" borderId="1" xfId="0" applyNumberFormat="1" applyFont="1" applyBorder="1" applyAlignment="1">
      <alignment horizontal="justify" vertical="center" wrapText="1"/>
    </xf>
    <xf numFmtId="9" fontId="1" fillId="0" borderId="1" xfId="1" applyFont="1" applyFill="1" applyBorder="1" applyAlignment="1">
      <alignment horizontal="justify" vertical="center" wrapText="1"/>
    </xf>
    <xf numFmtId="0" fontId="18" fillId="0" borderId="1" xfId="0" applyFont="1" applyBorder="1" applyAlignment="1">
      <alignment wrapText="1"/>
    </xf>
    <xf numFmtId="0" fontId="3" fillId="0" borderId="1" xfId="0" applyFont="1" applyBorder="1" applyAlignment="1">
      <alignment horizontal="justify" vertical="center" wrapText="1"/>
    </xf>
    <xf numFmtId="0" fontId="1" fillId="0" borderId="1" xfId="2" applyNumberFormat="1" applyFont="1" applyFill="1" applyBorder="1" applyAlignment="1">
      <alignment horizontal="justify" vertical="center" wrapText="1"/>
    </xf>
    <xf numFmtId="0" fontId="1" fillId="9" borderId="0" xfId="0" applyFont="1" applyFill="1" applyAlignment="1">
      <alignment horizontal="center" vertical="center" wrapText="1"/>
    </xf>
    <xf numFmtId="0" fontId="1" fillId="9" borderId="0" xfId="0" applyFont="1" applyFill="1" applyAlignment="1">
      <alignment horizontal="center" wrapText="1"/>
    </xf>
    <xf numFmtId="1" fontId="1"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10" fontId="16"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wrapText="1"/>
    </xf>
    <xf numFmtId="9" fontId="7" fillId="3" borderId="1" xfId="1" applyFont="1" applyFill="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9" fontId="10" fillId="3" borderId="1" xfId="0" applyNumberFormat="1" applyFont="1" applyFill="1" applyBorder="1" applyAlignment="1">
      <alignment horizontal="center" vertical="center" wrapText="1"/>
    </xf>
    <xf numFmtId="9" fontId="8" fillId="2" borderId="1" xfId="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9" fontId="1" fillId="0" borderId="1" xfId="1" applyFont="1" applyFill="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0" fontId="2" fillId="4" borderId="1" xfId="1" applyNumberFormat="1" applyFont="1" applyFill="1" applyBorder="1" applyAlignment="1">
      <alignment horizontal="center" vertical="center" wrapText="1"/>
    </xf>
    <xf numFmtId="10" fontId="16" fillId="0" borderId="1" xfId="1" applyNumberFormat="1" applyFont="1" applyFill="1" applyBorder="1" applyAlignment="1">
      <alignment horizontal="center" vertical="center" wrapText="1"/>
    </xf>
    <xf numFmtId="0" fontId="1" fillId="9" borderId="0" xfId="0" applyFont="1" applyFill="1" applyAlignment="1">
      <alignment horizontal="justify" vertical="center" wrapText="1"/>
    </xf>
    <xf numFmtId="0" fontId="16" fillId="0" borderId="1" xfId="0" applyFont="1" applyBorder="1" applyAlignment="1">
      <alignment horizontal="justify" vertical="center" wrapText="1"/>
    </xf>
    <xf numFmtId="0" fontId="18" fillId="0" borderId="1" xfId="0" applyFont="1" applyBorder="1" applyAlignment="1">
      <alignment horizontal="justify" vertical="center" wrapText="1"/>
    </xf>
    <xf numFmtId="9" fontId="7" fillId="3" borderId="1" xfId="1" applyFont="1" applyFill="1" applyBorder="1" applyAlignment="1">
      <alignment horizontal="justify" vertical="center" wrapText="1"/>
    </xf>
    <xf numFmtId="0" fontId="6" fillId="3" borderId="1" xfId="0" applyFont="1" applyFill="1" applyBorder="1" applyAlignment="1">
      <alignment horizontal="justify" vertical="center" wrapText="1"/>
    </xf>
    <xf numFmtId="0" fontId="8" fillId="2" borderId="1" xfId="0" applyFont="1" applyFill="1" applyBorder="1" applyAlignment="1">
      <alignment horizontal="justify" vertical="center" wrapText="1"/>
    </xf>
    <xf numFmtId="9" fontId="1" fillId="0" borderId="1" xfId="1"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37" fillId="0" borderId="1" xfId="0" applyFont="1" applyBorder="1" applyAlignment="1">
      <alignment vertical="top" wrapText="1"/>
    </xf>
    <xf numFmtId="0" fontId="37" fillId="9" borderId="0" xfId="0" applyFont="1" applyFill="1" applyAlignment="1">
      <alignment vertical="center" wrapText="1"/>
    </xf>
    <xf numFmtId="10" fontId="9" fillId="2" borderId="1" xfId="0" applyNumberFormat="1" applyFont="1" applyFill="1" applyBorder="1" applyAlignment="1">
      <alignment wrapText="1"/>
    </xf>
    <xf numFmtId="0" fontId="36" fillId="0" borderId="1" xfId="0" applyFont="1" applyBorder="1" applyAlignment="1">
      <alignment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1" fillId="0" borderId="1" xfId="1" applyNumberFormat="1" applyFont="1" applyBorder="1" applyAlignment="1">
      <alignment horizontal="justify" vertical="center" wrapText="1"/>
    </xf>
    <xf numFmtId="164" fontId="1" fillId="0" borderId="1" xfId="0" applyNumberFormat="1" applyFont="1" applyBorder="1" applyAlignment="1">
      <alignment horizontal="justify" vertical="center" wrapText="1"/>
    </xf>
    <xf numFmtId="0" fontId="37" fillId="0" borderId="0" xfId="0" applyFont="1" applyAlignment="1">
      <alignment vertical="center" wrapText="1"/>
    </xf>
    <xf numFmtId="164" fontId="1" fillId="0" borderId="1" xfId="1" applyNumberFormat="1" applyFont="1" applyFill="1" applyBorder="1" applyAlignment="1">
      <alignment horizontal="center" vertical="center" wrapText="1"/>
    </xf>
    <xf numFmtId="164" fontId="16" fillId="0" borderId="1" xfId="0" applyNumberFormat="1" applyFont="1" applyBorder="1" applyAlignment="1">
      <alignment horizontal="center" vertical="center" wrapText="1"/>
    </xf>
  </cellXfs>
  <cellStyles count="44">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0]" xfId="2" builtinId="6"/>
    <cellStyle name="Neutral" xfId="10" builtinId="28" customBuiltin="1"/>
    <cellStyle name="Normal" xfId="0" builtinId="0"/>
    <cellStyle name="Notas" xfId="17" builtinId="10" customBuiltin="1"/>
    <cellStyle name="Porcentaje" xfId="1" builtinId="5"/>
    <cellStyle name="Salida" xfId="12" builtinId="21" customBuiltin="1"/>
    <cellStyle name="Texto de advertencia" xfId="16" builtinId="11" customBuiltin="1"/>
    <cellStyle name="Texto explicativo" xfId="18" builtinId="53" customBuiltin="1"/>
    <cellStyle name="Título" xfId="3" builtinId="15"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zoomScale="60" zoomScaleNormal="60" workbookViewId="0">
      <selection activeCell="AQ14" sqref="AQ14:AQ22"/>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79" hidden="1" customWidth="1"/>
    <col min="24" max="24" width="16.5703125" style="93" hidden="1" customWidth="1"/>
    <col min="25" max="25" width="40.28515625" style="23" hidden="1" customWidth="1"/>
    <col min="26" max="26" width="16.5703125" style="23" hidden="1" customWidth="1"/>
    <col min="27"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80" customWidth="1"/>
    <col min="44" max="44" width="21.5703125" style="93" customWidth="1"/>
    <col min="45" max="45" width="39.42578125" style="1" customWidth="1"/>
    <col min="46" max="16384" width="10.85546875" style="1"/>
  </cols>
  <sheetData>
    <row r="1" spans="1:45" s="27" customFormat="1" ht="70.5" customHeight="1" x14ac:dyDescent="0.25">
      <c r="A1" s="118" t="s">
        <v>240</v>
      </c>
      <c r="B1" s="119"/>
      <c r="C1" s="119"/>
      <c r="D1" s="119"/>
      <c r="E1" s="119"/>
      <c r="F1" s="119"/>
      <c r="G1" s="119"/>
      <c r="H1" s="119"/>
      <c r="I1" s="119"/>
      <c r="J1" s="119"/>
      <c r="K1" s="119"/>
      <c r="L1" s="120" t="s">
        <v>0</v>
      </c>
      <c r="M1" s="120"/>
      <c r="N1" s="120"/>
      <c r="O1" s="120"/>
      <c r="P1" s="120"/>
      <c r="V1" s="64"/>
      <c r="W1" s="64"/>
      <c r="X1" s="87"/>
      <c r="Y1" s="96"/>
      <c r="Z1" s="96"/>
      <c r="AP1" s="65"/>
      <c r="AQ1" s="65"/>
      <c r="AR1" s="87"/>
    </row>
    <row r="2" spans="1:45" s="29" customFormat="1" ht="23.45" customHeight="1" x14ac:dyDescent="0.25">
      <c r="A2" s="122" t="s">
        <v>1</v>
      </c>
      <c r="B2" s="123"/>
      <c r="C2" s="123"/>
      <c r="D2" s="123"/>
      <c r="E2" s="123"/>
      <c r="F2" s="123"/>
      <c r="G2" s="123"/>
      <c r="H2" s="123"/>
      <c r="I2" s="123"/>
      <c r="J2" s="123"/>
      <c r="K2" s="123"/>
      <c r="L2" s="28"/>
      <c r="M2" s="28"/>
      <c r="N2" s="28"/>
      <c r="O2" s="28"/>
      <c r="P2" s="28"/>
      <c r="V2" s="64"/>
      <c r="W2" s="64"/>
      <c r="X2" s="88"/>
      <c r="Y2" s="96"/>
      <c r="Z2" s="96"/>
      <c r="AP2" s="64"/>
      <c r="AQ2" s="64"/>
      <c r="AR2" s="88"/>
    </row>
    <row r="3" spans="1:45" s="27" customFormat="1" x14ac:dyDescent="0.25">
      <c r="V3" s="64"/>
      <c r="W3" s="64"/>
      <c r="X3" s="87"/>
      <c r="Y3" s="96"/>
      <c r="Z3" s="96"/>
      <c r="AP3" s="65"/>
      <c r="AQ3" s="65"/>
      <c r="AR3" s="87"/>
    </row>
    <row r="4" spans="1:45" s="27" customFormat="1" ht="29.1" customHeight="1" x14ac:dyDescent="0.25">
      <c r="F4" s="112" t="s">
        <v>2</v>
      </c>
      <c r="G4" s="113"/>
      <c r="H4" s="113"/>
      <c r="I4" s="113"/>
      <c r="J4" s="113"/>
      <c r="K4" s="114"/>
      <c r="V4" s="64"/>
      <c r="W4" s="64"/>
      <c r="X4" s="87"/>
      <c r="Y4" s="96"/>
      <c r="Z4" s="96"/>
      <c r="AP4" s="65"/>
      <c r="AQ4" s="65"/>
      <c r="AR4" s="87"/>
    </row>
    <row r="5" spans="1:45" s="27" customFormat="1" ht="15" customHeight="1" x14ac:dyDescent="0.25">
      <c r="F5" s="2" t="s">
        <v>3</v>
      </c>
      <c r="G5" s="2" t="s">
        <v>4</v>
      </c>
      <c r="H5" s="112" t="s">
        <v>5</v>
      </c>
      <c r="I5" s="113"/>
      <c r="J5" s="113"/>
      <c r="K5" s="114"/>
      <c r="V5" s="64"/>
      <c r="W5" s="64"/>
      <c r="X5" s="87"/>
      <c r="Y5" s="96"/>
      <c r="Z5" s="96"/>
      <c r="AP5" s="65"/>
      <c r="AQ5" s="65"/>
      <c r="AR5" s="87"/>
    </row>
    <row r="6" spans="1:45" s="27" customFormat="1" x14ac:dyDescent="0.25">
      <c r="F6" s="26">
        <v>1</v>
      </c>
      <c r="G6" s="26" t="s">
        <v>6</v>
      </c>
      <c r="H6" s="115" t="s">
        <v>7</v>
      </c>
      <c r="I6" s="116"/>
      <c r="J6" s="116"/>
      <c r="K6" s="116"/>
      <c r="V6" s="64"/>
      <c r="W6" s="64"/>
      <c r="X6" s="87"/>
      <c r="Y6" s="96"/>
      <c r="Z6" s="96"/>
      <c r="AP6" s="65"/>
      <c r="AQ6" s="65"/>
      <c r="AR6" s="87"/>
    </row>
    <row r="7" spans="1:45" s="27" customFormat="1" ht="44.25" customHeight="1" x14ac:dyDescent="0.25">
      <c r="F7" s="26">
        <v>2</v>
      </c>
      <c r="G7" s="26" t="s">
        <v>239</v>
      </c>
      <c r="H7" s="116" t="s">
        <v>242</v>
      </c>
      <c r="I7" s="116"/>
      <c r="J7" s="116"/>
      <c r="K7" s="116"/>
      <c r="V7" s="64"/>
      <c r="W7" s="64"/>
      <c r="X7" s="87"/>
      <c r="Y7" s="96"/>
      <c r="Z7" s="96"/>
      <c r="AP7" s="65"/>
      <c r="AQ7" s="65"/>
      <c r="AR7" s="87"/>
    </row>
    <row r="8" spans="1:45" s="27" customFormat="1" ht="63.75" customHeight="1" x14ac:dyDescent="0.25">
      <c r="F8" s="26">
        <v>3</v>
      </c>
      <c r="G8" s="26" t="s">
        <v>243</v>
      </c>
      <c r="H8" s="116" t="s">
        <v>272</v>
      </c>
      <c r="I8" s="116"/>
      <c r="J8" s="116"/>
      <c r="K8" s="116"/>
      <c r="V8" s="64"/>
      <c r="W8" s="64"/>
      <c r="X8" s="87"/>
      <c r="Y8" s="96"/>
      <c r="Z8" s="96"/>
      <c r="AP8" s="65"/>
      <c r="AQ8" s="65"/>
      <c r="AR8" s="87"/>
    </row>
    <row r="9" spans="1:45" s="27" customFormat="1" ht="63.75" customHeight="1" x14ac:dyDescent="0.25">
      <c r="F9" s="26">
        <v>4</v>
      </c>
      <c r="G9" s="26" t="s">
        <v>273</v>
      </c>
      <c r="H9" s="117" t="s">
        <v>302</v>
      </c>
      <c r="I9" s="117"/>
      <c r="J9" s="117"/>
      <c r="K9" s="117"/>
      <c r="V9" s="64"/>
      <c r="W9" s="64"/>
      <c r="X9" s="87"/>
      <c r="Y9" s="96"/>
      <c r="Z9" s="96"/>
      <c r="AP9" s="65"/>
      <c r="AQ9" s="65"/>
      <c r="AR9" s="87"/>
    </row>
    <row r="10" spans="1:45" s="27" customFormat="1" x14ac:dyDescent="0.25">
      <c r="V10" s="64"/>
      <c r="W10" s="64"/>
      <c r="X10" s="87"/>
      <c r="Y10" s="96"/>
      <c r="Z10" s="96"/>
      <c r="AP10" s="65"/>
      <c r="AQ10" s="65"/>
      <c r="AR10" s="87"/>
    </row>
    <row r="11" spans="1:45" ht="14.45" customHeight="1" x14ac:dyDescent="0.25">
      <c r="A11" s="111" t="s">
        <v>8</v>
      </c>
      <c r="B11" s="111"/>
      <c r="C11" s="111" t="s">
        <v>9</v>
      </c>
      <c r="D11" s="111" t="s">
        <v>10</v>
      </c>
      <c r="E11" s="111"/>
      <c r="F11" s="111"/>
      <c r="G11" s="121" t="s">
        <v>11</v>
      </c>
      <c r="H11" s="121"/>
      <c r="I11" s="121"/>
      <c r="J11" s="121"/>
      <c r="K11" s="121"/>
      <c r="L11" s="121"/>
      <c r="M11" s="121"/>
      <c r="N11" s="121"/>
      <c r="O11" s="121"/>
      <c r="P11" s="121"/>
      <c r="Q11" s="121"/>
      <c r="R11" s="111" t="s">
        <v>12</v>
      </c>
      <c r="S11" s="111"/>
      <c r="T11" s="111"/>
      <c r="U11" s="111"/>
      <c r="V11" s="124" t="s">
        <v>13</v>
      </c>
      <c r="W11" s="125"/>
      <c r="X11" s="125"/>
      <c r="Y11" s="125"/>
      <c r="Z11" s="126"/>
      <c r="AA11" s="130" t="s">
        <v>14</v>
      </c>
      <c r="AB11" s="131"/>
      <c r="AC11" s="131"/>
      <c r="AD11" s="131"/>
      <c r="AE11" s="132"/>
      <c r="AF11" s="136" t="s">
        <v>15</v>
      </c>
      <c r="AG11" s="137"/>
      <c r="AH11" s="137"/>
      <c r="AI11" s="137"/>
      <c r="AJ11" s="138"/>
      <c r="AK11" s="142" t="s">
        <v>16</v>
      </c>
      <c r="AL11" s="143"/>
      <c r="AM11" s="143"/>
      <c r="AN11" s="143"/>
      <c r="AO11" s="144"/>
      <c r="AP11" s="148" t="s">
        <v>17</v>
      </c>
      <c r="AQ11" s="149"/>
      <c r="AR11" s="149"/>
      <c r="AS11" s="150"/>
    </row>
    <row r="12" spans="1:45" ht="14.45" customHeight="1" x14ac:dyDescent="0.25">
      <c r="A12" s="111"/>
      <c r="B12" s="111"/>
      <c r="C12" s="111"/>
      <c r="D12" s="111"/>
      <c r="E12" s="111"/>
      <c r="F12" s="111"/>
      <c r="G12" s="121"/>
      <c r="H12" s="121"/>
      <c r="I12" s="121"/>
      <c r="J12" s="121"/>
      <c r="K12" s="121"/>
      <c r="L12" s="121"/>
      <c r="M12" s="121"/>
      <c r="N12" s="121"/>
      <c r="O12" s="121"/>
      <c r="P12" s="121"/>
      <c r="Q12" s="121"/>
      <c r="R12" s="111"/>
      <c r="S12" s="111"/>
      <c r="T12" s="111"/>
      <c r="U12" s="111"/>
      <c r="V12" s="127"/>
      <c r="W12" s="128"/>
      <c r="X12" s="128"/>
      <c r="Y12" s="128"/>
      <c r="Z12" s="129"/>
      <c r="AA12" s="133"/>
      <c r="AB12" s="134"/>
      <c r="AC12" s="134"/>
      <c r="AD12" s="134"/>
      <c r="AE12" s="135"/>
      <c r="AF12" s="139"/>
      <c r="AG12" s="140"/>
      <c r="AH12" s="140"/>
      <c r="AI12" s="140"/>
      <c r="AJ12" s="141"/>
      <c r="AK12" s="145"/>
      <c r="AL12" s="146"/>
      <c r="AM12" s="146"/>
      <c r="AN12" s="146"/>
      <c r="AO12" s="147"/>
      <c r="AP12" s="151"/>
      <c r="AQ12" s="152"/>
      <c r="AR12" s="152"/>
      <c r="AS12" s="153"/>
    </row>
    <row r="13" spans="1:45" ht="45" x14ac:dyDescent="0.25">
      <c r="A13" s="2" t="s">
        <v>18</v>
      </c>
      <c r="B13" s="2" t="s">
        <v>19</v>
      </c>
      <c r="C13" s="111"/>
      <c r="D13" s="2" t="s">
        <v>20</v>
      </c>
      <c r="E13" s="2" t="s">
        <v>21</v>
      </c>
      <c r="F13" s="2" t="s">
        <v>22</v>
      </c>
      <c r="G13" s="17" t="s">
        <v>23</v>
      </c>
      <c r="H13" s="17" t="s">
        <v>24</v>
      </c>
      <c r="I13" s="17" t="s">
        <v>25</v>
      </c>
      <c r="J13" s="17" t="s">
        <v>26</v>
      </c>
      <c r="K13" s="17" t="s">
        <v>27</v>
      </c>
      <c r="L13" s="17" t="s">
        <v>28</v>
      </c>
      <c r="M13" s="17" t="s">
        <v>29</v>
      </c>
      <c r="N13" s="17" t="s">
        <v>30</v>
      </c>
      <c r="O13" s="17" t="s">
        <v>31</v>
      </c>
      <c r="P13" s="17" t="s">
        <v>32</v>
      </c>
      <c r="Q13" s="17" t="s">
        <v>33</v>
      </c>
      <c r="R13" s="2" t="s">
        <v>34</v>
      </c>
      <c r="S13" s="2" t="s">
        <v>35</v>
      </c>
      <c r="T13" s="2" t="s">
        <v>36</v>
      </c>
      <c r="U13" s="2" t="s">
        <v>37</v>
      </c>
      <c r="V13" s="3" t="s">
        <v>38</v>
      </c>
      <c r="W13" s="3" t="s">
        <v>39</v>
      </c>
      <c r="X13" s="94" t="s">
        <v>40</v>
      </c>
      <c r="Y13" s="3" t="s">
        <v>41</v>
      </c>
      <c r="Z13" s="3" t="s">
        <v>42</v>
      </c>
      <c r="AA13" s="18" t="s">
        <v>38</v>
      </c>
      <c r="AB13" s="18" t="s">
        <v>39</v>
      </c>
      <c r="AC13" s="18" t="s">
        <v>40</v>
      </c>
      <c r="AD13" s="18" t="s">
        <v>41</v>
      </c>
      <c r="AE13" s="18" t="s">
        <v>42</v>
      </c>
      <c r="AF13" s="19" t="s">
        <v>38</v>
      </c>
      <c r="AG13" s="19" t="s">
        <v>39</v>
      </c>
      <c r="AH13" s="19" t="s">
        <v>40</v>
      </c>
      <c r="AI13" s="19" t="s">
        <v>41</v>
      </c>
      <c r="AJ13" s="19" t="s">
        <v>42</v>
      </c>
      <c r="AK13" s="20" t="s">
        <v>38</v>
      </c>
      <c r="AL13" s="20" t="s">
        <v>39</v>
      </c>
      <c r="AM13" s="20" t="s">
        <v>40</v>
      </c>
      <c r="AN13" s="20" t="s">
        <v>41</v>
      </c>
      <c r="AO13" s="20" t="s">
        <v>42</v>
      </c>
      <c r="AP13" s="4" t="s">
        <v>38</v>
      </c>
      <c r="AQ13" s="4" t="s">
        <v>39</v>
      </c>
      <c r="AR13" s="89" t="s">
        <v>40</v>
      </c>
      <c r="AS13" s="4" t="s">
        <v>41</v>
      </c>
    </row>
    <row r="14" spans="1:45" s="23" customFormat="1" ht="60" x14ac:dyDescent="0.25">
      <c r="A14" s="53">
        <v>4</v>
      </c>
      <c r="B14" s="54" t="s">
        <v>43</v>
      </c>
      <c r="C14" s="54" t="s">
        <v>44</v>
      </c>
      <c r="D14" s="55" t="s">
        <v>45</v>
      </c>
      <c r="E14" s="54" t="s">
        <v>46</v>
      </c>
      <c r="F14" s="54" t="s">
        <v>47</v>
      </c>
      <c r="G14" s="54" t="s">
        <v>48</v>
      </c>
      <c r="H14" s="54" t="s">
        <v>49</v>
      </c>
      <c r="I14" s="56" t="s">
        <v>50</v>
      </c>
      <c r="J14" s="54" t="s">
        <v>51</v>
      </c>
      <c r="K14" s="54" t="s">
        <v>52</v>
      </c>
      <c r="L14" s="57">
        <v>0</v>
      </c>
      <c r="M14" s="57">
        <v>0</v>
      </c>
      <c r="N14" s="57">
        <v>0</v>
      </c>
      <c r="O14" s="57">
        <v>0.75</v>
      </c>
      <c r="P14" s="57">
        <v>0.75</v>
      </c>
      <c r="Q14" s="54" t="s">
        <v>53</v>
      </c>
      <c r="R14" s="54" t="s">
        <v>54</v>
      </c>
      <c r="S14" s="54" t="s">
        <v>55</v>
      </c>
      <c r="T14" s="54" t="s">
        <v>56</v>
      </c>
      <c r="U14" s="54" t="s">
        <v>57</v>
      </c>
      <c r="V14" s="66" t="s">
        <v>171</v>
      </c>
      <c r="W14" s="66" t="s">
        <v>171</v>
      </c>
      <c r="X14" s="90" t="s">
        <v>171</v>
      </c>
      <c r="Y14" s="59" t="s">
        <v>226</v>
      </c>
      <c r="Z14" s="59" t="s">
        <v>171</v>
      </c>
      <c r="AA14" s="102">
        <f t="shared" ref="AA14:AA29" si="0">M14</f>
        <v>0</v>
      </c>
      <c r="AB14" s="54" t="s">
        <v>244</v>
      </c>
      <c r="AC14" s="103" t="s">
        <v>244</v>
      </c>
      <c r="AD14" s="54" t="s">
        <v>244</v>
      </c>
      <c r="AE14" s="54" t="s">
        <v>244</v>
      </c>
      <c r="AF14" s="102">
        <f t="shared" ref="AF14:AF29" si="1">N14</f>
        <v>0</v>
      </c>
      <c r="AG14" s="54" t="s">
        <v>244</v>
      </c>
      <c r="AH14" s="103" t="s">
        <v>244</v>
      </c>
      <c r="AI14" s="54" t="s">
        <v>244</v>
      </c>
      <c r="AJ14" s="54" t="s">
        <v>244</v>
      </c>
      <c r="AK14" s="59">
        <f t="shared" ref="AK14:AK29" si="2">O14</f>
        <v>0.75</v>
      </c>
      <c r="AL14" s="54"/>
      <c r="AM14" s="54">
        <f>IF(AL14/AK14&gt;100%,100%,AL14/AK14)</f>
        <v>0</v>
      </c>
      <c r="AN14" s="54"/>
      <c r="AO14" s="54"/>
      <c r="AP14" s="86">
        <f t="shared" ref="AP14:AP29" si="3">P14</f>
        <v>0.75</v>
      </c>
      <c r="AQ14" s="157">
        <v>0</v>
      </c>
      <c r="AR14" s="90">
        <f>IF(AQ14/AP14&gt;100%,100%,AQ14/AP14)</f>
        <v>0</v>
      </c>
      <c r="AS14" s="58" t="s">
        <v>244</v>
      </c>
    </row>
    <row r="15" spans="1:45" s="23" customFormat="1" ht="225" x14ac:dyDescent="0.25">
      <c r="A15" s="53">
        <v>4</v>
      </c>
      <c r="B15" s="54" t="s">
        <v>43</v>
      </c>
      <c r="C15" s="54" t="s">
        <v>58</v>
      </c>
      <c r="D15" s="55" t="s">
        <v>59</v>
      </c>
      <c r="E15" s="54" t="s">
        <v>60</v>
      </c>
      <c r="F15" s="54" t="s">
        <v>47</v>
      </c>
      <c r="G15" s="54" t="s">
        <v>61</v>
      </c>
      <c r="H15" s="54" t="s">
        <v>62</v>
      </c>
      <c r="I15" s="54" t="s">
        <v>50</v>
      </c>
      <c r="J15" s="54" t="s">
        <v>51</v>
      </c>
      <c r="K15" s="54" t="s">
        <v>52</v>
      </c>
      <c r="L15" s="57">
        <v>0.14000000000000001</v>
      </c>
      <c r="M15" s="57">
        <v>0.27</v>
      </c>
      <c r="N15" s="57">
        <v>0.45</v>
      </c>
      <c r="O15" s="57">
        <v>0.65</v>
      </c>
      <c r="P15" s="57">
        <v>0.65</v>
      </c>
      <c r="Q15" s="54" t="s">
        <v>63</v>
      </c>
      <c r="R15" s="54" t="s">
        <v>64</v>
      </c>
      <c r="S15" s="54" t="s">
        <v>65</v>
      </c>
      <c r="T15" s="54" t="s">
        <v>56</v>
      </c>
      <c r="U15" s="54" t="s">
        <v>57</v>
      </c>
      <c r="V15" s="86">
        <v>0.14000000000000001</v>
      </c>
      <c r="W15" s="68">
        <v>0.1822</v>
      </c>
      <c r="X15" s="90">
        <f t="shared" ref="X15:X29" si="4">IF(W15/V15&gt;100%,100%,W15/V15)</f>
        <v>1</v>
      </c>
      <c r="Y15" s="97" t="s">
        <v>227</v>
      </c>
      <c r="Z15" s="97" t="s">
        <v>66</v>
      </c>
      <c r="AA15" s="102">
        <f t="shared" si="0"/>
        <v>0.27</v>
      </c>
      <c r="AB15" s="56">
        <v>0.41110000000000002</v>
      </c>
      <c r="AC15" s="103">
        <f t="shared" ref="AC15:AC29" si="5">IF(AB15/AA15&gt;100%,100%,AB15/AA15)</f>
        <v>1</v>
      </c>
      <c r="AD15" s="54" t="s">
        <v>249</v>
      </c>
      <c r="AE15" s="54" t="s">
        <v>253</v>
      </c>
      <c r="AF15" s="102">
        <f>N15</f>
        <v>0.45</v>
      </c>
      <c r="AG15" s="155">
        <v>0.60980000000000001</v>
      </c>
      <c r="AH15" s="103">
        <f t="shared" ref="AH15:AH18" si="6">IF(AG15/AF15&gt;100%,100%,AG15/AF15)</f>
        <v>1</v>
      </c>
      <c r="AI15" s="54" t="s">
        <v>274</v>
      </c>
      <c r="AJ15" s="54" t="s">
        <v>285</v>
      </c>
      <c r="AK15" s="59" t="s">
        <v>246</v>
      </c>
      <c r="AL15" s="54" t="s">
        <v>249</v>
      </c>
      <c r="AM15" s="54" t="s">
        <v>246</v>
      </c>
      <c r="AN15" s="54" t="s">
        <v>249</v>
      </c>
      <c r="AO15" s="54" t="s">
        <v>246</v>
      </c>
      <c r="AP15" s="86">
        <f t="shared" si="3"/>
        <v>0.65</v>
      </c>
      <c r="AQ15" s="157">
        <v>0.61</v>
      </c>
      <c r="AR15" s="90">
        <f t="shared" ref="AR15:AR39" si="7">IF(AQ15/AP15&gt;100%,100%,AQ15/AP15)</f>
        <v>0.93846153846153846</v>
      </c>
      <c r="AS15" s="54" t="s">
        <v>274</v>
      </c>
    </row>
    <row r="16" spans="1:45" s="23" customFormat="1" ht="195" x14ac:dyDescent="0.25">
      <c r="A16" s="53">
        <v>4</v>
      </c>
      <c r="B16" s="54" t="s">
        <v>43</v>
      </c>
      <c r="C16" s="54" t="s">
        <v>58</v>
      </c>
      <c r="D16" s="55" t="s">
        <v>67</v>
      </c>
      <c r="E16" s="54" t="s">
        <v>68</v>
      </c>
      <c r="F16" s="54" t="s">
        <v>47</v>
      </c>
      <c r="G16" s="54" t="s">
        <v>69</v>
      </c>
      <c r="H16" s="54" t="s">
        <v>70</v>
      </c>
      <c r="I16" s="54" t="s">
        <v>50</v>
      </c>
      <c r="J16" s="54" t="s">
        <v>51</v>
      </c>
      <c r="K16" s="54" t="s">
        <v>52</v>
      </c>
      <c r="L16" s="57">
        <v>0.12</v>
      </c>
      <c r="M16" s="57">
        <v>0.25</v>
      </c>
      <c r="N16" s="57">
        <v>0.43</v>
      </c>
      <c r="O16" s="57">
        <v>0.63</v>
      </c>
      <c r="P16" s="57">
        <v>0.63</v>
      </c>
      <c r="Q16" s="54" t="s">
        <v>63</v>
      </c>
      <c r="R16" s="54" t="s">
        <v>64</v>
      </c>
      <c r="S16" s="54" t="s">
        <v>65</v>
      </c>
      <c r="T16" s="54" t="s">
        <v>56</v>
      </c>
      <c r="U16" s="54" t="s">
        <v>57</v>
      </c>
      <c r="V16" s="86">
        <v>0.12</v>
      </c>
      <c r="W16" s="68">
        <v>0.3261</v>
      </c>
      <c r="X16" s="90">
        <f t="shared" si="4"/>
        <v>1</v>
      </c>
      <c r="Y16" s="97" t="s">
        <v>228</v>
      </c>
      <c r="Z16" s="97" t="s">
        <v>66</v>
      </c>
      <c r="AA16" s="102">
        <f t="shared" si="0"/>
        <v>0.25</v>
      </c>
      <c r="AB16" s="56">
        <v>0.69140000000000001</v>
      </c>
      <c r="AC16" s="103">
        <f t="shared" si="5"/>
        <v>1</v>
      </c>
      <c r="AD16" s="54" t="s">
        <v>250</v>
      </c>
      <c r="AE16" s="54" t="s">
        <v>253</v>
      </c>
      <c r="AF16" s="102">
        <f>N16</f>
        <v>0.43</v>
      </c>
      <c r="AG16" s="155">
        <v>0.7298</v>
      </c>
      <c r="AH16" s="103">
        <f t="shared" si="6"/>
        <v>1</v>
      </c>
      <c r="AI16" s="54" t="s">
        <v>275</v>
      </c>
      <c r="AJ16" s="54" t="s">
        <v>286</v>
      </c>
      <c r="AK16" s="59" t="s">
        <v>246</v>
      </c>
      <c r="AL16" s="54" t="s">
        <v>250</v>
      </c>
      <c r="AM16" s="54" t="s">
        <v>246</v>
      </c>
      <c r="AN16" s="54" t="s">
        <v>250</v>
      </c>
      <c r="AO16" s="54" t="s">
        <v>246</v>
      </c>
      <c r="AP16" s="86">
        <f t="shared" si="3"/>
        <v>0.63</v>
      </c>
      <c r="AQ16" s="157">
        <v>0.73</v>
      </c>
      <c r="AR16" s="90">
        <f t="shared" si="7"/>
        <v>1</v>
      </c>
      <c r="AS16" s="54" t="s">
        <v>275</v>
      </c>
    </row>
    <row r="17" spans="1:45" s="23" customFormat="1" ht="240" x14ac:dyDescent="0.25">
      <c r="A17" s="53">
        <v>4</v>
      </c>
      <c r="B17" s="54" t="s">
        <v>43</v>
      </c>
      <c r="C17" s="54" t="s">
        <v>58</v>
      </c>
      <c r="D17" s="55" t="s">
        <v>71</v>
      </c>
      <c r="E17" s="54" t="s">
        <v>72</v>
      </c>
      <c r="F17" s="54" t="s">
        <v>47</v>
      </c>
      <c r="G17" s="54" t="s">
        <v>73</v>
      </c>
      <c r="H17" s="54" t="s">
        <v>74</v>
      </c>
      <c r="I17" s="57" t="s">
        <v>50</v>
      </c>
      <c r="J17" s="54" t="s">
        <v>51</v>
      </c>
      <c r="K17" s="54" t="s">
        <v>52</v>
      </c>
      <c r="L17" s="57">
        <v>0.2</v>
      </c>
      <c r="M17" s="57">
        <v>0.3</v>
      </c>
      <c r="N17" s="60">
        <v>0.6</v>
      </c>
      <c r="O17" s="60">
        <v>0.96</v>
      </c>
      <c r="P17" s="57">
        <v>0.96</v>
      </c>
      <c r="Q17" s="54" t="s">
        <v>63</v>
      </c>
      <c r="R17" s="54" t="s">
        <v>64</v>
      </c>
      <c r="S17" s="54" t="s">
        <v>65</v>
      </c>
      <c r="T17" s="54" t="s">
        <v>56</v>
      </c>
      <c r="U17" s="54" t="s">
        <v>57</v>
      </c>
      <c r="V17" s="86">
        <v>0.2</v>
      </c>
      <c r="W17" s="95">
        <v>0.10050000000000001</v>
      </c>
      <c r="X17" s="90">
        <f t="shared" si="4"/>
        <v>0.50249999999999995</v>
      </c>
      <c r="Y17" s="98" t="s">
        <v>75</v>
      </c>
      <c r="Z17" s="97" t="s">
        <v>76</v>
      </c>
      <c r="AA17" s="102">
        <f t="shared" si="0"/>
        <v>0.3</v>
      </c>
      <c r="AB17" s="56">
        <v>0.38500000000000001</v>
      </c>
      <c r="AC17" s="103">
        <f t="shared" si="5"/>
        <v>1</v>
      </c>
      <c r="AD17" s="54" t="s">
        <v>251</v>
      </c>
      <c r="AE17" s="54" t="s">
        <v>253</v>
      </c>
      <c r="AF17" s="102">
        <f>N17</f>
        <v>0.6</v>
      </c>
      <c r="AG17" s="155">
        <v>0.5696</v>
      </c>
      <c r="AH17" s="103">
        <f>IF(AG17/AF17&gt;100%,100%,AG17/AF17)</f>
        <v>0.94933333333333336</v>
      </c>
      <c r="AI17" s="54" t="s">
        <v>276</v>
      </c>
      <c r="AJ17" s="54" t="s">
        <v>287</v>
      </c>
      <c r="AK17" s="59" t="s">
        <v>247</v>
      </c>
      <c r="AL17" s="54" t="s">
        <v>251</v>
      </c>
      <c r="AM17" s="54" t="s">
        <v>247</v>
      </c>
      <c r="AN17" s="54" t="s">
        <v>251</v>
      </c>
      <c r="AO17" s="54" t="s">
        <v>247</v>
      </c>
      <c r="AP17" s="86">
        <f t="shared" si="3"/>
        <v>0.96</v>
      </c>
      <c r="AQ17" s="157">
        <v>0.56999999999999995</v>
      </c>
      <c r="AR17" s="90">
        <f t="shared" si="7"/>
        <v>0.59375</v>
      </c>
      <c r="AS17" s="61" t="s">
        <v>276</v>
      </c>
    </row>
    <row r="18" spans="1:45" s="23" customFormat="1" ht="225" x14ac:dyDescent="0.25">
      <c r="A18" s="53">
        <v>4</v>
      </c>
      <c r="B18" s="54" t="s">
        <v>43</v>
      </c>
      <c r="C18" s="54" t="s">
        <v>58</v>
      </c>
      <c r="D18" s="55" t="s">
        <v>77</v>
      </c>
      <c r="E18" s="54" t="s">
        <v>78</v>
      </c>
      <c r="F18" s="54" t="s">
        <v>47</v>
      </c>
      <c r="G18" s="54" t="s">
        <v>79</v>
      </c>
      <c r="H18" s="54" t="s">
        <v>80</v>
      </c>
      <c r="I18" s="57" t="s">
        <v>50</v>
      </c>
      <c r="J18" s="54" t="s">
        <v>51</v>
      </c>
      <c r="K18" s="54" t="s">
        <v>52</v>
      </c>
      <c r="L18" s="57">
        <v>0.1</v>
      </c>
      <c r="M18" s="57">
        <v>0.25</v>
      </c>
      <c r="N18" s="60">
        <v>0.35</v>
      </c>
      <c r="O18" s="60">
        <v>0.52</v>
      </c>
      <c r="P18" s="57">
        <v>0.52</v>
      </c>
      <c r="Q18" s="54" t="s">
        <v>63</v>
      </c>
      <c r="R18" s="54" t="s">
        <v>64</v>
      </c>
      <c r="S18" s="54" t="s">
        <v>65</v>
      </c>
      <c r="T18" s="54" t="s">
        <v>56</v>
      </c>
      <c r="U18" s="54" t="s">
        <v>57</v>
      </c>
      <c r="V18" s="86">
        <v>0.1</v>
      </c>
      <c r="W18" s="68">
        <v>6.4000000000000003E-3</v>
      </c>
      <c r="X18" s="90">
        <f t="shared" si="4"/>
        <v>6.4000000000000001E-2</v>
      </c>
      <c r="Y18" s="98" t="s">
        <v>81</v>
      </c>
      <c r="Z18" s="97" t="s">
        <v>76</v>
      </c>
      <c r="AA18" s="102">
        <f t="shared" si="0"/>
        <v>0.25</v>
      </c>
      <c r="AB18" s="56">
        <v>8.8599999999999998E-2</v>
      </c>
      <c r="AC18" s="103">
        <f t="shared" si="5"/>
        <v>0.35439999999999999</v>
      </c>
      <c r="AD18" s="54" t="s">
        <v>252</v>
      </c>
      <c r="AE18" s="54" t="s">
        <v>253</v>
      </c>
      <c r="AF18" s="102">
        <f>N18</f>
        <v>0.35</v>
      </c>
      <c r="AG18" s="155">
        <v>0.26679999999999998</v>
      </c>
      <c r="AH18" s="103">
        <f t="shared" si="6"/>
        <v>0.76228571428571423</v>
      </c>
      <c r="AI18" s="54" t="s">
        <v>277</v>
      </c>
      <c r="AJ18" s="54" t="s">
        <v>287</v>
      </c>
      <c r="AK18" s="59" t="s">
        <v>248</v>
      </c>
      <c r="AL18" s="54" t="s">
        <v>252</v>
      </c>
      <c r="AM18" s="54" t="s">
        <v>248</v>
      </c>
      <c r="AN18" s="54" t="s">
        <v>252</v>
      </c>
      <c r="AO18" s="54" t="s">
        <v>248</v>
      </c>
      <c r="AP18" s="86">
        <f t="shared" si="3"/>
        <v>0.52</v>
      </c>
      <c r="AQ18" s="157">
        <v>0.26700000000000002</v>
      </c>
      <c r="AR18" s="90">
        <f t="shared" si="7"/>
        <v>0.51346153846153852</v>
      </c>
      <c r="AS18" s="61" t="s">
        <v>277</v>
      </c>
    </row>
    <row r="19" spans="1:45" s="23" customFormat="1" ht="240" x14ac:dyDescent="0.25">
      <c r="A19" s="53">
        <v>4</v>
      </c>
      <c r="B19" s="54" t="s">
        <v>43</v>
      </c>
      <c r="C19" s="54" t="s">
        <v>58</v>
      </c>
      <c r="D19" s="55" t="s">
        <v>82</v>
      </c>
      <c r="E19" s="54" t="s">
        <v>83</v>
      </c>
      <c r="F19" s="54" t="s">
        <v>84</v>
      </c>
      <c r="G19" s="54" t="s">
        <v>85</v>
      </c>
      <c r="H19" s="54" t="s">
        <v>86</v>
      </c>
      <c r="I19" s="54" t="s">
        <v>50</v>
      </c>
      <c r="J19" s="54" t="s">
        <v>87</v>
      </c>
      <c r="K19" s="54" t="s">
        <v>52</v>
      </c>
      <c r="L19" s="57">
        <v>1</v>
      </c>
      <c r="M19" s="57">
        <v>1</v>
      </c>
      <c r="N19" s="57">
        <v>1</v>
      </c>
      <c r="O19" s="57">
        <v>1</v>
      </c>
      <c r="P19" s="57">
        <v>1</v>
      </c>
      <c r="Q19" s="54" t="s">
        <v>63</v>
      </c>
      <c r="R19" s="54" t="s">
        <v>88</v>
      </c>
      <c r="S19" s="54" t="s">
        <v>89</v>
      </c>
      <c r="T19" s="54" t="s">
        <v>56</v>
      </c>
      <c r="U19" s="54" t="s">
        <v>57</v>
      </c>
      <c r="V19" s="86">
        <v>1</v>
      </c>
      <c r="W19" s="68" t="s">
        <v>104</v>
      </c>
      <c r="X19" s="68" t="s">
        <v>104</v>
      </c>
      <c r="Y19" s="97" t="s">
        <v>241</v>
      </c>
      <c r="Z19" s="68" t="s">
        <v>104</v>
      </c>
      <c r="AA19" s="102">
        <f t="shared" si="0"/>
        <v>1</v>
      </c>
      <c r="AB19" s="57">
        <v>0</v>
      </c>
      <c r="AC19" s="103">
        <f t="shared" si="5"/>
        <v>0</v>
      </c>
      <c r="AD19" s="54" t="s">
        <v>245</v>
      </c>
      <c r="AE19" s="54" t="s">
        <v>245</v>
      </c>
      <c r="AF19" s="102">
        <f t="shared" si="1"/>
        <v>1</v>
      </c>
      <c r="AG19" s="155">
        <v>0.88739999999999997</v>
      </c>
      <c r="AH19" s="103">
        <f t="shared" ref="AH19:AH29" si="8">IF(AG19/AF19&gt;100%,100%,AG19/AF19)</f>
        <v>0.88739999999999997</v>
      </c>
      <c r="AI19" s="54" t="s">
        <v>278</v>
      </c>
      <c r="AJ19" s="54" t="s">
        <v>279</v>
      </c>
      <c r="AK19" s="59">
        <f t="shared" si="2"/>
        <v>1</v>
      </c>
      <c r="AL19" s="54"/>
      <c r="AM19" s="54">
        <f t="shared" ref="AM19:AM29" si="9">IF(AL19/AK19&gt;100%,100%,AL19/AK19)</f>
        <v>0</v>
      </c>
      <c r="AN19" s="54"/>
      <c r="AO19" s="54"/>
      <c r="AP19" s="86">
        <f t="shared" si="3"/>
        <v>1</v>
      </c>
      <c r="AQ19" s="158">
        <f>AVERAGE(W19,AB19,AG19,AL19)</f>
        <v>0.44369999999999998</v>
      </c>
      <c r="AR19" s="68" t="s">
        <v>104</v>
      </c>
      <c r="AS19" s="97" t="s">
        <v>278</v>
      </c>
    </row>
    <row r="20" spans="1:45" s="23" customFormat="1" ht="270" x14ac:dyDescent="0.25">
      <c r="A20" s="53">
        <v>4</v>
      </c>
      <c r="B20" s="54" t="s">
        <v>43</v>
      </c>
      <c r="C20" s="54" t="s">
        <v>58</v>
      </c>
      <c r="D20" s="55" t="s">
        <v>91</v>
      </c>
      <c r="E20" s="54" t="s">
        <v>92</v>
      </c>
      <c r="F20" s="54" t="s">
        <v>84</v>
      </c>
      <c r="G20" s="54" t="s">
        <v>93</v>
      </c>
      <c r="H20" s="54" t="s">
        <v>94</v>
      </c>
      <c r="I20" s="54" t="s">
        <v>50</v>
      </c>
      <c r="J20" s="54" t="s">
        <v>87</v>
      </c>
      <c r="K20" s="54" t="s">
        <v>52</v>
      </c>
      <c r="L20" s="57">
        <v>1</v>
      </c>
      <c r="M20" s="57">
        <v>1</v>
      </c>
      <c r="N20" s="57">
        <v>1</v>
      </c>
      <c r="O20" s="57">
        <v>1</v>
      </c>
      <c r="P20" s="57">
        <v>1</v>
      </c>
      <c r="Q20" s="54" t="s">
        <v>63</v>
      </c>
      <c r="R20" s="54" t="s">
        <v>88</v>
      </c>
      <c r="S20" s="54" t="s">
        <v>95</v>
      </c>
      <c r="T20" s="54" t="s">
        <v>56</v>
      </c>
      <c r="U20" s="54" t="s">
        <v>57</v>
      </c>
      <c r="V20" s="86">
        <v>1</v>
      </c>
      <c r="W20" s="68">
        <v>0.17799999999999999</v>
      </c>
      <c r="X20" s="90">
        <f t="shared" si="4"/>
        <v>0.17799999999999999</v>
      </c>
      <c r="Y20" s="97" t="s">
        <v>229</v>
      </c>
      <c r="Z20" s="97" t="s">
        <v>90</v>
      </c>
      <c r="AA20" s="102">
        <f t="shared" si="0"/>
        <v>1</v>
      </c>
      <c r="AB20" s="102">
        <v>0</v>
      </c>
      <c r="AC20" s="103">
        <f t="shared" si="5"/>
        <v>0</v>
      </c>
      <c r="AD20" s="54" t="s">
        <v>245</v>
      </c>
      <c r="AE20" s="54" t="s">
        <v>245</v>
      </c>
      <c r="AF20" s="102">
        <f t="shared" si="1"/>
        <v>1</v>
      </c>
      <c r="AG20" s="155">
        <v>0.8871</v>
      </c>
      <c r="AH20" s="103">
        <f t="shared" si="8"/>
        <v>0.8871</v>
      </c>
      <c r="AI20" s="54" t="s">
        <v>280</v>
      </c>
      <c r="AJ20" s="54" t="s">
        <v>279</v>
      </c>
      <c r="AK20" s="59">
        <f t="shared" si="2"/>
        <v>1</v>
      </c>
      <c r="AL20" s="54"/>
      <c r="AM20" s="54">
        <f t="shared" si="9"/>
        <v>0</v>
      </c>
      <c r="AN20" s="54"/>
      <c r="AO20" s="54"/>
      <c r="AP20" s="86">
        <f t="shared" si="3"/>
        <v>1</v>
      </c>
      <c r="AQ20" s="158">
        <f>AVERAGE(W20,AB20,AG20,AL20)</f>
        <v>0.35503333333333331</v>
      </c>
      <c r="AR20" s="90">
        <f t="shared" si="7"/>
        <v>0.35503333333333331</v>
      </c>
      <c r="AS20" s="97" t="s">
        <v>280</v>
      </c>
    </row>
    <row r="21" spans="1:45" s="23" customFormat="1" ht="135" x14ac:dyDescent="0.25">
      <c r="A21" s="53">
        <v>4</v>
      </c>
      <c r="B21" s="54" t="s">
        <v>43</v>
      </c>
      <c r="C21" s="54" t="s">
        <v>58</v>
      </c>
      <c r="D21" s="55" t="s">
        <v>96</v>
      </c>
      <c r="E21" s="54" t="s">
        <v>97</v>
      </c>
      <c r="F21" s="54" t="s">
        <v>84</v>
      </c>
      <c r="G21" s="54" t="s">
        <v>98</v>
      </c>
      <c r="H21" s="54" t="s">
        <v>99</v>
      </c>
      <c r="I21" s="54" t="s">
        <v>50</v>
      </c>
      <c r="J21" s="54" t="s">
        <v>87</v>
      </c>
      <c r="K21" s="54" t="s">
        <v>52</v>
      </c>
      <c r="L21" s="57">
        <v>0.9</v>
      </c>
      <c r="M21" s="57">
        <v>0.9</v>
      </c>
      <c r="N21" s="57">
        <v>0.9</v>
      </c>
      <c r="O21" s="57">
        <v>0.9</v>
      </c>
      <c r="P21" s="57">
        <v>0.9</v>
      </c>
      <c r="Q21" s="54" t="s">
        <v>63</v>
      </c>
      <c r="R21" s="54" t="s">
        <v>100</v>
      </c>
      <c r="S21" s="54" t="s">
        <v>95</v>
      </c>
      <c r="T21" s="54" t="s">
        <v>56</v>
      </c>
      <c r="U21" s="54" t="s">
        <v>57</v>
      </c>
      <c r="V21" s="86">
        <v>0.9</v>
      </c>
      <c r="W21" s="68" t="s">
        <v>104</v>
      </c>
      <c r="X21" s="68" t="s">
        <v>104</v>
      </c>
      <c r="Y21" s="97" t="s">
        <v>241</v>
      </c>
      <c r="Z21" s="68" t="s">
        <v>104</v>
      </c>
      <c r="AA21" s="102">
        <f t="shared" si="0"/>
        <v>0.9</v>
      </c>
      <c r="AB21" s="102">
        <v>0</v>
      </c>
      <c r="AC21" s="103">
        <f t="shared" si="5"/>
        <v>0</v>
      </c>
      <c r="AD21" s="54" t="s">
        <v>245</v>
      </c>
      <c r="AE21" s="54" t="s">
        <v>245</v>
      </c>
      <c r="AF21" s="102">
        <f t="shared" si="1"/>
        <v>0.9</v>
      </c>
      <c r="AG21" s="155">
        <v>1</v>
      </c>
      <c r="AH21" s="154">
        <f t="shared" si="8"/>
        <v>1</v>
      </c>
      <c r="AI21" s="54" t="s">
        <v>281</v>
      </c>
      <c r="AJ21" s="54" t="s">
        <v>288</v>
      </c>
      <c r="AK21" s="59">
        <f t="shared" si="2"/>
        <v>0.9</v>
      </c>
      <c r="AL21" s="54"/>
      <c r="AM21" s="54">
        <f t="shared" si="9"/>
        <v>0</v>
      </c>
      <c r="AN21" s="54"/>
      <c r="AO21" s="54"/>
      <c r="AP21" s="86">
        <f t="shared" si="3"/>
        <v>0.9</v>
      </c>
      <c r="AQ21" s="158">
        <f>AVERAGE(W21,AB21,AG21,AL21)</f>
        <v>0.5</v>
      </c>
      <c r="AR21" s="68" t="s">
        <v>104</v>
      </c>
      <c r="AS21" s="97" t="s">
        <v>281</v>
      </c>
    </row>
    <row r="22" spans="1:45" s="23" customFormat="1" ht="90" x14ac:dyDescent="0.25">
      <c r="A22" s="53">
        <v>4</v>
      </c>
      <c r="B22" s="54" t="s">
        <v>43</v>
      </c>
      <c r="C22" s="54" t="s">
        <v>58</v>
      </c>
      <c r="D22" s="55" t="s">
        <v>101</v>
      </c>
      <c r="E22" s="54" t="s">
        <v>102</v>
      </c>
      <c r="F22" s="54" t="s">
        <v>84</v>
      </c>
      <c r="G22" s="54" t="s">
        <v>98</v>
      </c>
      <c r="H22" s="54" t="s">
        <v>103</v>
      </c>
      <c r="I22" s="54" t="s">
        <v>50</v>
      </c>
      <c r="J22" s="54" t="s">
        <v>51</v>
      </c>
      <c r="K22" s="54" t="s">
        <v>52</v>
      </c>
      <c r="L22" s="57">
        <v>0</v>
      </c>
      <c r="M22" s="57">
        <v>0</v>
      </c>
      <c r="N22" s="57">
        <v>0</v>
      </c>
      <c r="O22" s="57">
        <v>1</v>
      </c>
      <c r="P22" s="57">
        <v>1</v>
      </c>
      <c r="Q22" s="54" t="s">
        <v>63</v>
      </c>
      <c r="R22" s="62" t="s">
        <v>100</v>
      </c>
      <c r="S22" s="62" t="s">
        <v>95</v>
      </c>
      <c r="T22" s="62" t="s">
        <v>56</v>
      </c>
      <c r="U22" s="62" t="s">
        <v>215</v>
      </c>
      <c r="V22" s="86" t="s">
        <v>171</v>
      </c>
      <c r="W22" s="67" t="s">
        <v>171</v>
      </c>
      <c r="X22" s="90" t="s">
        <v>171</v>
      </c>
      <c r="Y22" s="97" t="s">
        <v>226</v>
      </c>
      <c r="Z22" s="97" t="s">
        <v>171</v>
      </c>
      <c r="AA22" s="102">
        <f t="shared" si="0"/>
        <v>0</v>
      </c>
      <c r="AB22" s="54" t="s">
        <v>244</v>
      </c>
      <c r="AC22" s="103" t="s">
        <v>244</v>
      </c>
      <c r="AD22" s="54" t="s">
        <v>244</v>
      </c>
      <c r="AE22" s="54" t="s">
        <v>244</v>
      </c>
      <c r="AF22" s="102">
        <f t="shared" si="1"/>
        <v>0</v>
      </c>
      <c r="AG22" s="54" t="s">
        <v>244</v>
      </c>
      <c r="AH22" s="103" t="s">
        <v>244</v>
      </c>
      <c r="AI22" s="54" t="s">
        <v>244</v>
      </c>
      <c r="AJ22" s="54" t="s">
        <v>244</v>
      </c>
      <c r="AK22" s="59">
        <f t="shared" si="2"/>
        <v>1</v>
      </c>
      <c r="AL22" s="54"/>
      <c r="AM22" s="54">
        <f t="shared" si="9"/>
        <v>0</v>
      </c>
      <c r="AN22" s="54"/>
      <c r="AO22" s="54"/>
      <c r="AP22" s="86">
        <f t="shared" si="3"/>
        <v>1</v>
      </c>
      <c r="AQ22" s="157">
        <v>0</v>
      </c>
      <c r="AR22" s="90">
        <f t="shared" si="7"/>
        <v>0</v>
      </c>
      <c r="AS22" s="54" t="s">
        <v>244</v>
      </c>
    </row>
    <row r="23" spans="1:45" s="23" customFormat="1" ht="75" x14ac:dyDescent="0.25">
      <c r="A23" s="53">
        <v>4</v>
      </c>
      <c r="B23" s="54" t="s">
        <v>43</v>
      </c>
      <c r="C23" s="54" t="s">
        <v>105</v>
      </c>
      <c r="D23" s="55" t="s">
        <v>106</v>
      </c>
      <c r="E23" s="54" t="s">
        <v>107</v>
      </c>
      <c r="F23" s="54" t="s">
        <v>84</v>
      </c>
      <c r="G23" s="54" t="s">
        <v>108</v>
      </c>
      <c r="H23" s="54" t="s">
        <v>109</v>
      </c>
      <c r="I23" s="54" t="s">
        <v>50</v>
      </c>
      <c r="J23" s="54" t="s">
        <v>110</v>
      </c>
      <c r="K23" s="54" t="s">
        <v>111</v>
      </c>
      <c r="L23" s="54">
        <v>2880</v>
      </c>
      <c r="M23" s="54">
        <v>2880</v>
      </c>
      <c r="N23" s="54">
        <v>2880</v>
      </c>
      <c r="O23" s="54">
        <v>2880</v>
      </c>
      <c r="P23" s="54">
        <f t="shared" ref="P23:P29" si="10">SUM(L23:O23)</f>
        <v>11520</v>
      </c>
      <c r="Q23" s="54" t="s">
        <v>63</v>
      </c>
      <c r="R23" s="54" t="s">
        <v>112</v>
      </c>
      <c r="S23" s="54" t="s">
        <v>113</v>
      </c>
      <c r="T23" s="54" t="s">
        <v>114</v>
      </c>
      <c r="U23" s="54" t="s">
        <v>115</v>
      </c>
      <c r="V23" s="66">
        <v>2880</v>
      </c>
      <c r="W23" s="69">
        <v>4498</v>
      </c>
      <c r="X23" s="90">
        <f t="shared" si="4"/>
        <v>1</v>
      </c>
      <c r="Y23" s="97" t="s">
        <v>116</v>
      </c>
      <c r="Z23" s="97" t="s">
        <v>117</v>
      </c>
      <c r="AA23" s="59">
        <f t="shared" si="0"/>
        <v>2880</v>
      </c>
      <c r="AB23" s="54">
        <v>5254</v>
      </c>
      <c r="AC23" s="103">
        <f t="shared" si="5"/>
        <v>1</v>
      </c>
      <c r="AD23" s="54" t="s">
        <v>254</v>
      </c>
      <c r="AE23" s="54"/>
      <c r="AF23" s="59">
        <f t="shared" si="1"/>
        <v>2880</v>
      </c>
      <c r="AG23" s="54">
        <v>1456</v>
      </c>
      <c r="AH23" s="103">
        <f t="shared" si="8"/>
        <v>0.50555555555555554</v>
      </c>
      <c r="AI23" s="54" t="s">
        <v>289</v>
      </c>
      <c r="AJ23" s="54" t="s">
        <v>294</v>
      </c>
      <c r="AK23" s="59">
        <f t="shared" si="2"/>
        <v>2880</v>
      </c>
      <c r="AL23" s="54"/>
      <c r="AM23" s="54">
        <f t="shared" si="9"/>
        <v>0</v>
      </c>
      <c r="AN23" s="54"/>
      <c r="AO23" s="54"/>
      <c r="AP23" s="53">
        <f t="shared" si="3"/>
        <v>11520</v>
      </c>
      <c r="AQ23" s="69">
        <f>SUM(W23,AB23,AG23,AL23)</f>
        <v>11208</v>
      </c>
      <c r="AR23" s="90">
        <f t="shared" si="7"/>
        <v>0.97291666666666665</v>
      </c>
      <c r="AS23" s="97" t="s">
        <v>289</v>
      </c>
    </row>
    <row r="24" spans="1:45" s="23" customFormat="1" ht="75" x14ac:dyDescent="0.25">
      <c r="A24" s="53">
        <v>4</v>
      </c>
      <c r="B24" s="54" t="s">
        <v>43</v>
      </c>
      <c r="C24" s="54" t="s">
        <v>105</v>
      </c>
      <c r="D24" s="55" t="s">
        <v>118</v>
      </c>
      <c r="E24" s="54" t="s">
        <v>119</v>
      </c>
      <c r="F24" s="54" t="s">
        <v>47</v>
      </c>
      <c r="G24" s="54" t="s">
        <v>120</v>
      </c>
      <c r="H24" s="54" t="s">
        <v>121</v>
      </c>
      <c r="I24" s="54" t="s">
        <v>50</v>
      </c>
      <c r="J24" s="54" t="s">
        <v>110</v>
      </c>
      <c r="K24" s="54" t="s">
        <v>122</v>
      </c>
      <c r="L24" s="63">
        <v>720</v>
      </c>
      <c r="M24" s="63">
        <v>720</v>
      </c>
      <c r="N24" s="63">
        <v>720</v>
      </c>
      <c r="O24" s="63">
        <v>720</v>
      </c>
      <c r="P24" s="54">
        <f t="shared" si="10"/>
        <v>2880</v>
      </c>
      <c r="Q24" s="54" t="s">
        <v>63</v>
      </c>
      <c r="R24" s="54" t="s">
        <v>123</v>
      </c>
      <c r="S24" s="54" t="s">
        <v>113</v>
      </c>
      <c r="T24" s="54" t="s">
        <v>114</v>
      </c>
      <c r="U24" s="54" t="s">
        <v>115</v>
      </c>
      <c r="V24" s="66">
        <v>720</v>
      </c>
      <c r="W24" s="67">
        <v>948</v>
      </c>
      <c r="X24" s="90">
        <f t="shared" si="4"/>
        <v>1</v>
      </c>
      <c r="Y24" s="97" t="s">
        <v>124</v>
      </c>
      <c r="Z24" s="97" t="s">
        <v>117</v>
      </c>
      <c r="AA24" s="59">
        <f t="shared" si="0"/>
        <v>720</v>
      </c>
      <c r="AB24" s="54">
        <v>1116</v>
      </c>
      <c r="AC24" s="103">
        <f t="shared" si="5"/>
        <v>1</v>
      </c>
      <c r="AD24" s="54" t="s">
        <v>254</v>
      </c>
      <c r="AE24" s="54"/>
      <c r="AF24" s="59">
        <f t="shared" si="1"/>
        <v>720</v>
      </c>
      <c r="AG24" s="54">
        <v>228</v>
      </c>
      <c r="AH24" s="103">
        <f t="shared" si="8"/>
        <v>0.31666666666666665</v>
      </c>
      <c r="AI24" s="54" t="s">
        <v>289</v>
      </c>
      <c r="AJ24" s="54" t="s">
        <v>294</v>
      </c>
      <c r="AK24" s="59">
        <f t="shared" si="2"/>
        <v>720</v>
      </c>
      <c r="AL24" s="54"/>
      <c r="AM24" s="54">
        <f t="shared" si="9"/>
        <v>0</v>
      </c>
      <c r="AN24" s="54"/>
      <c r="AO24" s="54"/>
      <c r="AP24" s="53">
        <f t="shared" si="3"/>
        <v>2880</v>
      </c>
      <c r="AQ24" s="69">
        <f t="shared" ref="AQ24:AQ29" si="11">SUM(W24,AB24,AG24,AL24)</f>
        <v>2292</v>
      </c>
      <c r="AR24" s="90">
        <f t="shared" si="7"/>
        <v>0.79583333333333328</v>
      </c>
      <c r="AS24" s="97" t="s">
        <v>289</v>
      </c>
    </row>
    <row r="25" spans="1:45" s="23" customFormat="1" ht="165" x14ac:dyDescent="0.25">
      <c r="A25" s="53">
        <v>4</v>
      </c>
      <c r="B25" s="54" t="s">
        <v>43</v>
      </c>
      <c r="C25" s="54" t="s">
        <v>105</v>
      </c>
      <c r="D25" s="55" t="s">
        <v>125</v>
      </c>
      <c r="E25" s="54" t="s">
        <v>126</v>
      </c>
      <c r="F25" s="54" t="s">
        <v>47</v>
      </c>
      <c r="G25" s="54" t="s">
        <v>127</v>
      </c>
      <c r="H25" s="54" t="s">
        <v>128</v>
      </c>
      <c r="I25" s="54" t="s">
        <v>50</v>
      </c>
      <c r="J25" s="54" t="s">
        <v>110</v>
      </c>
      <c r="K25" s="54" t="s">
        <v>129</v>
      </c>
      <c r="L25" s="63">
        <v>18</v>
      </c>
      <c r="M25" s="63">
        <v>27</v>
      </c>
      <c r="N25" s="63">
        <v>39</v>
      </c>
      <c r="O25" s="63">
        <v>29</v>
      </c>
      <c r="P25" s="54">
        <f t="shared" si="10"/>
        <v>113</v>
      </c>
      <c r="Q25" s="54" t="s">
        <v>63</v>
      </c>
      <c r="R25" s="54" t="s">
        <v>130</v>
      </c>
      <c r="S25" s="54" t="s">
        <v>131</v>
      </c>
      <c r="T25" s="54" t="s">
        <v>114</v>
      </c>
      <c r="U25" s="54" t="s">
        <v>115</v>
      </c>
      <c r="V25" s="66">
        <v>18</v>
      </c>
      <c r="W25" s="67">
        <v>23</v>
      </c>
      <c r="X25" s="90">
        <f t="shared" si="4"/>
        <v>1</v>
      </c>
      <c r="Y25" s="97" t="s">
        <v>132</v>
      </c>
      <c r="Z25" s="97" t="s">
        <v>133</v>
      </c>
      <c r="AA25" s="59">
        <f t="shared" si="0"/>
        <v>27</v>
      </c>
      <c r="AB25" s="54">
        <v>27</v>
      </c>
      <c r="AC25" s="103">
        <f t="shared" si="5"/>
        <v>1</v>
      </c>
      <c r="AD25" s="54" t="s">
        <v>255</v>
      </c>
      <c r="AE25" s="54"/>
      <c r="AF25" s="59">
        <f t="shared" si="1"/>
        <v>39</v>
      </c>
      <c r="AG25" s="54">
        <v>21</v>
      </c>
      <c r="AH25" s="103">
        <f t="shared" si="8"/>
        <v>0.53846153846153844</v>
      </c>
      <c r="AI25" s="54" t="s">
        <v>290</v>
      </c>
      <c r="AJ25" s="54" t="s">
        <v>294</v>
      </c>
      <c r="AK25" s="59">
        <f t="shared" si="2"/>
        <v>29</v>
      </c>
      <c r="AL25" s="54"/>
      <c r="AM25" s="54">
        <f t="shared" si="9"/>
        <v>0</v>
      </c>
      <c r="AN25" s="54"/>
      <c r="AO25" s="54"/>
      <c r="AP25" s="53">
        <f t="shared" si="3"/>
        <v>113</v>
      </c>
      <c r="AQ25" s="69">
        <f t="shared" si="11"/>
        <v>71</v>
      </c>
      <c r="AR25" s="90">
        <f t="shared" si="7"/>
        <v>0.62831858407079644</v>
      </c>
      <c r="AS25" s="97" t="s">
        <v>290</v>
      </c>
    </row>
    <row r="26" spans="1:45" s="23" customFormat="1" ht="135" x14ac:dyDescent="0.25">
      <c r="A26" s="53">
        <v>4</v>
      </c>
      <c r="B26" s="54" t="s">
        <v>43</v>
      </c>
      <c r="C26" s="54" t="s">
        <v>105</v>
      </c>
      <c r="D26" s="55" t="s">
        <v>134</v>
      </c>
      <c r="E26" s="54" t="s">
        <v>135</v>
      </c>
      <c r="F26" s="54" t="s">
        <v>84</v>
      </c>
      <c r="G26" s="54" t="s">
        <v>136</v>
      </c>
      <c r="H26" s="54" t="s">
        <v>137</v>
      </c>
      <c r="I26" s="54" t="s">
        <v>50</v>
      </c>
      <c r="J26" s="54" t="s">
        <v>110</v>
      </c>
      <c r="K26" s="54" t="s">
        <v>138</v>
      </c>
      <c r="L26" s="54">
        <v>30</v>
      </c>
      <c r="M26" s="54">
        <v>86</v>
      </c>
      <c r="N26" s="54">
        <v>80</v>
      </c>
      <c r="O26" s="54">
        <v>74</v>
      </c>
      <c r="P26" s="54">
        <f t="shared" si="10"/>
        <v>270</v>
      </c>
      <c r="Q26" s="54" t="s">
        <v>63</v>
      </c>
      <c r="R26" s="54" t="s">
        <v>130</v>
      </c>
      <c r="S26" s="54" t="s">
        <v>131</v>
      </c>
      <c r="T26" s="54" t="s">
        <v>114</v>
      </c>
      <c r="U26" s="54" t="s">
        <v>115</v>
      </c>
      <c r="V26" s="66">
        <v>30</v>
      </c>
      <c r="W26" s="67">
        <v>0</v>
      </c>
      <c r="X26" s="90">
        <f t="shared" si="4"/>
        <v>0</v>
      </c>
      <c r="Y26" s="97" t="s">
        <v>230</v>
      </c>
      <c r="Z26" s="97" t="s">
        <v>133</v>
      </c>
      <c r="AA26" s="59">
        <f t="shared" si="0"/>
        <v>86</v>
      </c>
      <c r="AB26" s="54">
        <v>31</v>
      </c>
      <c r="AC26" s="103">
        <f t="shared" si="5"/>
        <v>0.36046511627906974</v>
      </c>
      <c r="AD26" s="54" t="s">
        <v>256</v>
      </c>
      <c r="AE26" s="54"/>
      <c r="AF26" s="59">
        <f t="shared" si="1"/>
        <v>80</v>
      </c>
      <c r="AG26" s="54">
        <v>16</v>
      </c>
      <c r="AH26" s="103">
        <f t="shared" si="8"/>
        <v>0.2</v>
      </c>
      <c r="AI26" s="54" t="s">
        <v>291</v>
      </c>
      <c r="AJ26" s="54" t="s">
        <v>294</v>
      </c>
      <c r="AK26" s="59">
        <f t="shared" si="2"/>
        <v>74</v>
      </c>
      <c r="AL26" s="54"/>
      <c r="AM26" s="54">
        <f t="shared" si="9"/>
        <v>0</v>
      </c>
      <c r="AN26" s="54"/>
      <c r="AO26" s="54"/>
      <c r="AP26" s="53">
        <f t="shared" si="3"/>
        <v>270</v>
      </c>
      <c r="AQ26" s="69">
        <f t="shared" si="11"/>
        <v>47</v>
      </c>
      <c r="AR26" s="90">
        <f t="shared" si="7"/>
        <v>0.17407407407407408</v>
      </c>
      <c r="AS26" s="97" t="s">
        <v>291</v>
      </c>
    </row>
    <row r="27" spans="1:45" s="23" customFormat="1" ht="285" x14ac:dyDescent="0.25">
      <c r="A27" s="53">
        <v>4</v>
      </c>
      <c r="B27" s="54" t="s">
        <v>43</v>
      </c>
      <c r="C27" s="54" t="s">
        <v>105</v>
      </c>
      <c r="D27" s="55" t="s">
        <v>139</v>
      </c>
      <c r="E27" s="54" t="s">
        <v>140</v>
      </c>
      <c r="F27" s="54" t="s">
        <v>84</v>
      </c>
      <c r="G27" s="54" t="s">
        <v>141</v>
      </c>
      <c r="H27" s="54" t="s">
        <v>142</v>
      </c>
      <c r="I27" s="54" t="s">
        <v>50</v>
      </c>
      <c r="J27" s="54" t="s">
        <v>110</v>
      </c>
      <c r="K27" s="54" t="s">
        <v>143</v>
      </c>
      <c r="L27" s="54">
        <v>11</v>
      </c>
      <c r="M27" s="54">
        <v>18</v>
      </c>
      <c r="N27" s="54">
        <v>18</v>
      </c>
      <c r="O27" s="54">
        <v>17</v>
      </c>
      <c r="P27" s="54">
        <f t="shared" si="10"/>
        <v>64</v>
      </c>
      <c r="Q27" s="54" t="s">
        <v>63</v>
      </c>
      <c r="R27" s="54" t="s">
        <v>144</v>
      </c>
      <c r="S27" s="54" t="s">
        <v>145</v>
      </c>
      <c r="T27" s="54" t="s">
        <v>114</v>
      </c>
      <c r="U27" s="54" t="s">
        <v>215</v>
      </c>
      <c r="V27" s="66">
        <v>11</v>
      </c>
      <c r="W27" s="67">
        <v>11</v>
      </c>
      <c r="X27" s="90">
        <f t="shared" si="4"/>
        <v>1</v>
      </c>
      <c r="Y27" s="97" t="s">
        <v>146</v>
      </c>
      <c r="Z27" s="97" t="s">
        <v>147</v>
      </c>
      <c r="AA27" s="59">
        <f t="shared" si="0"/>
        <v>18</v>
      </c>
      <c r="AB27" s="54">
        <v>45</v>
      </c>
      <c r="AC27" s="103">
        <f t="shared" si="5"/>
        <v>1</v>
      </c>
      <c r="AD27" s="54" t="s">
        <v>257</v>
      </c>
      <c r="AE27" s="54"/>
      <c r="AF27" s="59">
        <f t="shared" si="1"/>
        <v>18</v>
      </c>
      <c r="AG27" s="54">
        <v>464</v>
      </c>
      <c r="AH27" s="103">
        <f t="shared" si="8"/>
        <v>1</v>
      </c>
      <c r="AI27" s="54" t="s">
        <v>282</v>
      </c>
      <c r="AJ27" s="54" t="s">
        <v>292</v>
      </c>
      <c r="AK27" s="59">
        <f t="shared" si="2"/>
        <v>17</v>
      </c>
      <c r="AL27" s="54"/>
      <c r="AM27" s="54">
        <f t="shared" si="9"/>
        <v>0</v>
      </c>
      <c r="AN27" s="54"/>
      <c r="AO27" s="54"/>
      <c r="AP27" s="53">
        <f t="shared" si="3"/>
        <v>64</v>
      </c>
      <c r="AQ27" s="69">
        <f t="shared" si="11"/>
        <v>520</v>
      </c>
      <c r="AR27" s="90">
        <f t="shared" si="7"/>
        <v>1</v>
      </c>
      <c r="AS27" s="97" t="s">
        <v>282</v>
      </c>
    </row>
    <row r="28" spans="1:45" s="23" customFormat="1" ht="225" x14ac:dyDescent="0.25">
      <c r="A28" s="53">
        <v>4</v>
      </c>
      <c r="B28" s="54" t="s">
        <v>43</v>
      </c>
      <c r="C28" s="54" t="s">
        <v>105</v>
      </c>
      <c r="D28" s="55" t="s">
        <v>148</v>
      </c>
      <c r="E28" s="54" t="s">
        <v>149</v>
      </c>
      <c r="F28" s="54" t="s">
        <v>84</v>
      </c>
      <c r="G28" s="54" t="s">
        <v>150</v>
      </c>
      <c r="H28" s="54" t="s">
        <v>151</v>
      </c>
      <c r="I28" s="54" t="s">
        <v>50</v>
      </c>
      <c r="J28" s="54" t="s">
        <v>110</v>
      </c>
      <c r="K28" s="54" t="s">
        <v>143</v>
      </c>
      <c r="L28" s="54">
        <v>23</v>
      </c>
      <c r="M28" s="54">
        <v>39</v>
      </c>
      <c r="N28" s="54">
        <v>39</v>
      </c>
      <c r="O28" s="54">
        <v>28</v>
      </c>
      <c r="P28" s="54">
        <f t="shared" si="10"/>
        <v>129</v>
      </c>
      <c r="Q28" s="54" t="s">
        <v>63</v>
      </c>
      <c r="R28" s="54" t="s">
        <v>152</v>
      </c>
      <c r="S28" s="54" t="s">
        <v>145</v>
      </c>
      <c r="T28" s="54" t="s">
        <v>114</v>
      </c>
      <c r="U28" s="54" t="s">
        <v>215</v>
      </c>
      <c r="V28" s="66">
        <v>23</v>
      </c>
      <c r="W28" s="67">
        <v>23</v>
      </c>
      <c r="X28" s="90">
        <f t="shared" si="4"/>
        <v>1</v>
      </c>
      <c r="Y28" s="97" t="s">
        <v>153</v>
      </c>
      <c r="Z28" s="97" t="s">
        <v>147</v>
      </c>
      <c r="AA28" s="59">
        <f t="shared" si="0"/>
        <v>39</v>
      </c>
      <c r="AB28" s="54">
        <v>97</v>
      </c>
      <c r="AC28" s="103">
        <f t="shared" si="5"/>
        <v>1</v>
      </c>
      <c r="AD28" s="54" t="s">
        <v>258</v>
      </c>
      <c r="AE28" s="54"/>
      <c r="AF28" s="59">
        <f t="shared" si="1"/>
        <v>39</v>
      </c>
      <c r="AG28" s="54">
        <v>44</v>
      </c>
      <c r="AH28" s="103">
        <f t="shared" si="8"/>
        <v>1</v>
      </c>
      <c r="AI28" s="54" t="s">
        <v>283</v>
      </c>
      <c r="AJ28" s="54" t="s">
        <v>293</v>
      </c>
      <c r="AK28" s="59">
        <f t="shared" si="2"/>
        <v>28</v>
      </c>
      <c r="AL28" s="54"/>
      <c r="AM28" s="54">
        <f t="shared" si="9"/>
        <v>0</v>
      </c>
      <c r="AN28" s="54"/>
      <c r="AO28" s="54"/>
      <c r="AP28" s="53">
        <f t="shared" si="3"/>
        <v>129</v>
      </c>
      <c r="AQ28" s="69">
        <f t="shared" si="11"/>
        <v>164</v>
      </c>
      <c r="AR28" s="90">
        <f t="shared" si="7"/>
        <v>1</v>
      </c>
      <c r="AS28" s="97" t="s">
        <v>283</v>
      </c>
    </row>
    <row r="29" spans="1:45" s="23" customFormat="1" ht="240" x14ac:dyDescent="0.25">
      <c r="A29" s="53">
        <v>4</v>
      </c>
      <c r="B29" s="54" t="s">
        <v>43</v>
      </c>
      <c r="C29" s="54" t="s">
        <v>105</v>
      </c>
      <c r="D29" s="55" t="s">
        <v>154</v>
      </c>
      <c r="E29" s="54" t="s">
        <v>155</v>
      </c>
      <c r="F29" s="54" t="s">
        <v>84</v>
      </c>
      <c r="G29" s="54" t="s">
        <v>156</v>
      </c>
      <c r="H29" s="54" t="s">
        <v>157</v>
      </c>
      <c r="I29" s="54" t="s">
        <v>50</v>
      </c>
      <c r="J29" s="54" t="s">
        <v>110</v>
      </c>
      <c r="K29" s="54" t="s">
        <v>143</v>
      </c>
      <c r="L29" s="54">
        <v>4</v>
      </c>
      <c r="M29" s="54">
        <v>12</v>
      </c>
      <c r="N29" s="54">
        <v>12</v>
      </c>
      <c r="O29" s="54">
        <v>9</v>
      </c>
      <c r="P29" s="54">
        <f t="shared" si="10"/>
        <v>37</v>
      </c>
      <c r="Q29" s="54" t="s">
        <v>63</v>
      </c>
      <c r="R29" s="54" t="s">
        <v>158</v>
      </c>
      <c r="S29" s="54" t="s">
        <v>145</v>
      </c>
      <c r="T29" s="54" t="s">
        <v>114</v>
      </c>
      <c r="U29" s="54" t="s">
        <v>215</v>
      </c>
      <c r="V29" s="66">
        <v>4</v>
      </c>
      <c r="W29" s="67">
        <v>4</v>
      </c>
      <c r="X29" s="90">
        <f t="shared" si="4"/>
        <v>1</v>
      </c>
      <c r="Y29" s="97" t="s">
        <v>231</v>
      </c>
      <c r="Z29" s="97" t="s">
        <v>159</v>
      </c>
      <c r="AA29" s="59">
        <f t="shared" si="0"/>
        <v>12</v>
      </c>
      <c r="AB29" s="54">
        <v>20</v>
      </c>
      <c r="AC29" s="103">
        <f t="shared" si="5"/>
        <v>1</v>
      </c>
      <c r="AD29" s="54" t="s">
        <v>259</v>
      </c>
      <c r="AE29" s="54"/>
      <c r="AF29" s="59">
        <f t="shared" si="1"/>
        <v>12</v>
      </c>
      <c r="AG29" s="54">
        <v>75</v>
      </c>
      <c r="AH29" s="103">
        <f t="shared" si="8"/>
        <v>1</v>
      </c>
      <c r="AI29" s="54" t="s">
        <v>284</v>
      </c>
      <c r="AJ29" s="54" t="s">
        <v>292</v>
      </c>
      <c r="AK29" s="59">
        <f t="shared" si="2"/>
        <v>9</v>
      </c>
      <c r="AL29" s="54"/>
      <c r="AM29" s="54">
        <f t="shared" si="9"/>
        <v>0</v>
      </c>
      <c r="AN29" s="54"/>
      <c r="AO29" s="54"/>
      <c r="AP29" s="53">
        <f t="shared" si="3"/>
        <v>37</v>
      </c>
      <c r="AQ29" s="69">
        <f t="shared" si="11"/>
        <v>99</v>
      </c>
      <c r="AR29" s="90">
        <f t="shared" si="7"/>
        <v>1</v>
      </c>
      <c r="AS29" s="97" t="s">
        <v>284</v>
      </c>
    </row>
    <row r="30" spans="1:45" s="5" customFormat="1" ht="15.75" x14ac:dyDescent="0.25">
      <c r="A30" s="10"/>
      <c r="B30" s="10"/>
      <c r="C30" s="10"/>
      <c r="D30" s="10"/>
      <c r="E30" s="13" t="s">
        <v>160</v>
      </c>
      <c r="F30" s="10"/>
      <c r="G30" s="10"/>
      <c r="H30" s="10"/>
      <c r="I30" s="10"/>
      <c r="J30" s="10"/>
      <c r="K30" s="10"/>
      <c r="L30" s="15"/>
      <c r="M30" s="15"/>
      <c r="N30" s="15"/>
      <c r="O30" s="15"/>
      <c r="P30" s="15"/>
      <c r="Q30" s="10"/>
      <c r="R30" s="10"/>
      <c r="S30" s="10"/>
      <c r="T30" s="10"/>
      <c r="U30" s="10"/>
      <c r="V30" s="70"/>
      <c r="W30" s="70"/>
      <c r="X30" s="91">
        <f>AVERAGE(X14:X29)*80%</f>
        <v>0.58296666666666674</v>
      </c>
      <c r="Y30" s="99"/>
      <c r="Z30" s="99"/>
      <c r="AA30" s="15"/>
      <c r="AB30" s="15"/>
      <c r="AC30" s="104">
        <f>AVERAGE(AC14:AC29)*80%</f>
        <v>0.5551351495016611</v>
      </c>
      <c r="AD30" s="15"/>
      <c r="AE30" s="15"/>
      <c r="AF30" s="15"/>
      <c r="AG30" s="15"/>
      <c r="AH30" s="104">
        <f>AVERAGE(AH14:AH29)*80%</f>
        <v>0.63124587476016059</v>
      </c>
      <c r="AI30" s="15"/>
      <c r="AJ30" s="15"/>
      <c r="AK30" s="15"/>
      <c r="AL30" s="15"/>
      <c r="AM30" s="15">
        <f>AVERAGE(AM14:AM29)*80%</f>
        <v>0</v>
      </c>
      <c r="AN30" s="10"/>
      <c r="AO30" s="10"/>
      <c r="AP30" s="71"/>
      <c r="AQ30" s="71"/>
      <c r="AR30" s="91">
        <f>AVERAGE(AR14:AR29)*80%</f>
        <v>0.51267708962293035</v>
      </c>
      <c r="AS30" s="10"/>
    </row>
    <row r="31" spans="1:45" s="43" customFormat="1" ht="105" customHeight="1" x14ac:dyDescent="0.25">
      <c r="A31" s="25">
        <v>7</v>
      </c>
      <c r="B31" s="21" t="s">
        <v>161</v>
      </c>
      <c r="C31" s="21" t="s">
        <v>162</v>
      </c>
      <c r="D31" s="30" t="s">
        <v>163</v>
      </c>
      <c r="E31" s="31" t="s">
        <v>164</v>
      </c>
      <c r="F31" s="31" t="s">
        <v>165</v>
      </c>
      <c r="G31" s="31" t="s">
        <v>166</v>
      </c>
      <c r="H31" s="31" t="s">
        <v>167</v>
      </c>
      <c r="I31" s="32" t="s">
        <v>168</v>
      </c>
      <c r="J31" s="31" t="s">
        <v>169</v>
      </c>
      <c r="K31" s="31" t="s">
        <v>170</v>
      </c>
      <c r="L31" s="33" t="s">
        <v>171</v>
      </c>
      <c r="M31" s="34">
        <v>0.8</v>
      </c>
      <c r="N31" s="33" t="s">
        <v>171</v>
      </c>
      <c r="O31" s="35">
        <v>0.8</v>
      </c>
      <c r="P31" s="35">
        <v>0.8</v>
      </c>
      <c r="Q31" s="36" t="s">
        <v>172</v>
      </c>
      <c r="R31" s="36" t="s">
        <v>173</v>
      </c>
      <c r="S31" s="31" t="s">
        <v>174</v>
      </c>
      <c r="T31" s="31" t="s">
        <v>175</v>
      </c>
      <c r="U31" s="37" t="s">
        <v>176</v>
      </c>
      <c r="V31" s="72" t="s">
        <v>171</v>
      </c>
      <c r="W31" s="25" t="s">
        <v>171</v>
      </c>
      <c r="X31" s="41" t="s">
        <v>171</v>
      </c>
      <c r="Y31" s="21" t="s">
        <v>226</v>
      </c>
      <c r="Z31" s="21" t="s">
        <v>171</v>
      </c>
      <c r="AA31" s="39">
        <f>M31</f>
        <v>0.8</v>
      </c>
      <c r="AB31" s="40">
        <v>0.88</v>
      </c>
      <c r="AC31" s="41">
        <f t="shared" ref="AC31:AC37" si="12">IF(AB31/AA31&gt;100%,100%,AB31/AA31)</f>
        <v>1</v>
      </c>
      <c r="AD31" s="105" t="s">
        <v>260</v>
      </c>
      <c r="AE31" s="21" t="s">
        <v>261</v>
      </c>
      <c r="AF31" s="38" t="s">
        <v>171</v>
      </c>
      <c r="AG31" s="21" t="s">
        <v>171</v>
      </c>
      <c r="AH31" s="21" t="s">
        <v>171</v>
      </c>
      <c r="AI31" s="21" t="s">
        <v>171</v>
      </c>
      <c r="AJ31" s="21" t="s">
        <v>171</v>
      </c>
      <c r="AK31" s="39">
        <f>O31</f>
        <v>0.8</v>
      </c>
      <c r="AL31" s="21"/>
      <c r="AM31" s="41">
        <f t="shared" ref="AM31:AM37" si="13">IF(AL31/AK31&gt;100%,100%,AL31/AK31)</f>
        <v>0</v>
      </c>
      <c r="AN31" s="21"/>
      <c r="AO31" s="21"/>
      <c r="AP31" s="76">
        <f>P31</f>
        <v>0.8</v>
      </c>
      <c r="AQ31" s="81">
        <f>AVERAGE(AB31,AL31)</f>
        <v>0.88</v>
      </c>
      <c r="AR31" s="41">
        <f t="shared" ref="AR31:AR37" si="14">IF(AQ31/AP31&gt;100%,100%,AQ31/AP31)</f>
        <v>1</v>
      </c>
      <c r="AS31" s="105" t="s">
        <v>260</v>
      </c>
    </row>
    <row r="32" spans="1:45" s="43" customFormat="1" ht="120" x14ac:dyDescent="0.25">
      <c r="A32" s="25">
        <v>7</v>
      </c>
      <c r="B32" s="21" t="s">
        <v>161</v>
      </c>
      <c r="C32" s="21" t="s">
        <v>162</v>
      </c>
      <c r="D32" s="44" t="s">
        <v>177</v>
      </c>
      <c r="E32" s="36" t="s">
        <v>178</v>
      </c>
      <c r="F32" s="36" t="s">
        <v>165</v>
      </c>
      <c r="G32" s="36" t="s">
        <v>179</v>
      </c>
      <c r="H32" s="36" t="s">
        <v>180</v>
      </c>
      <c r="I32" s="36" t="s">
        <v>181</v>
      </c>
      <c r="J32" s="36" t="s">
        <v>169</v>
      </c>
      <c r="K32" s="36" t="s">
        <v>182</v>
      </c>
      <c r="L32" s="45">
        <v>1</v>
      </c>
      <c r="M32" s="45">
        <v>1</v>
      </c>
      <c r="N32" s="45">
        <v>1</v>
      </c>
      <c r="O32" s="46">
        <v>1</v>
      </c>
      <c r="P32" s="46">
        <v>1</v>
      </c>
      <c r="Q32" s="36" t="s">
        <v>172</v>
      </c>
      <c r="R32" s="36" t="s">
        <v>183</v>
      </c>
      <c r="S32" s="36" t="s">
        <v>184</v>
      </c>
      <c r="T32" s="31" t="s">
        <v>175</v>
      </c>
      <c r="U32" s="37" t="s">
        <v>185</v>
      </c>
      <c r="V32" s="74">
        <v>1</v>
      </c>
      <c r="W32" s="75">
        <v>0.95</v>
      </c>
      <c r="X32" s="41">
        <f t="shared" ref="X32:X37" si="15">IF(W32/V32&gt;100%,100%,W32/V32)</f>
        <v>0.95</v>
      </c>
      <c r="Y32" s="21" t="s">
        <v>232</v>
      </c>
      <c r="Z32" s="21" t="s">
        <v>233</v>
      </c>
      <c r="AA32" s="39">
        <f t="shared" ref="AA32:AA37" si="16">M32</f>
        <v>1</v>
      </c>
      <c r="AB32" s="42">
        <v>0.85</v>
      </c>
      <c r="AC32" s="41">
        <f t="shared" si="12"/>
        <v>0.85</v>
      </c>
      <c r="AD32" s="108" t="s">
        <v>262</v>
      </c>
      <c r="AE32" s="21" t="s">
        <v>263</v>
      </c>
      <c r="AF32" s="39">
        <f>N32</f>
        <v>1</v>
      </c>
      <c r="AG32" s="42">
        <v>0.65</v>
      </c>
      <c r="AH32" s="41">
        <f t="shared" ref="AH32:AH34" si="17">IF(AG32/AF32&gt;100%,100%,AG32/AF32)</f>
        <v>0.65</v>
      </c>
      <c r="AI32" s="21" t="s">
        <v>295</v>
      </c>
      <c r="AJ32" s="21" t="s">
        <v>296</v>
      </c>
      <c r="AK32" s="39">
        <f t="shared" ref="AK32:AK37" si="18">O32</f>
        <v>1</v>
      </c>
      <c r="AL32" s="47"/>
      <c r="AM32" s="41">
        <f t="shared" si="13"/>
        <v>0</v>
      </c>
      <c r="AN32" s="21"/>
      <c r="AO32" s="21"/>
      <c r="AP32" s="76">
        <f t="shared" ref="AP32:AP37" si="19">P32</f>
        <v>1</v>
      </c>
      <c r="AQ32" s="81">
        <f>AVERAGE(W31,AB32,AG31,AL32)</f>
        <v>0.85</v>
      </c>
      <c r="AR32" s="41">
        <f t="shared" si="14"/>
        <v>0.85</v>
      </c>
      <c r="AS32" s="21" t="s">
        <v>262</v>
      </c>
    </row>
    <row r="33" spans="1:45" s="43" customFormat="1" ht="150" x14ac:dyDescent="0.25">
      <c r="A33" s="25">
        <v>7</v>
      </c>
      <c r="B33" s="21" t="s">
        <v>161</v>
      </c>
      <c r="C33" s="21" t="s">
        <v>186</v>
      </c>
      <c r="D33" s="44" t="s">
        <v>187</v>
      </c>
      <c r="E33" s="36" t="s">
        <v>188</v>
      </c>
      <c r="F33" s="36" t="s">
        <v>165</v>
      </c>
      <c r="G33" s="36" t="s">
        <v>189</v>
      </c>
      <c r="H33" s="36" t="s">
        <v>190</v>
      </c>
      <c r="I33" s="36" t="s">
        <v>181</v>
      </c>
      <c r="J33" s="36" t="s">
        <v>169</v>
      </c>
      <c r="K33" s="36" t="s">
        <v>191</v>
      </c>
      <c r="L33" s="33" t="s">
        <v>171</v>
      </c>
      <c r="M33" s="34">
        <v>1</v>
      </c>
      <c r="N33" s="34">
        <v>1</v>
      </c>
      <c r="O33" s="35">
        <v>1</v>
      </c>
      <c r="P33" s="35">
        <v>1</v>
      </c>
      <c r="Q33" s="36" t="s">
        <v>172</v>
      </c>
      <c r="R33" s="36" t="s">
        <v>192</v>
      </c>
      <c r="S33" s="36" t="s">
        <v>193</v>
      </c>
      <c r="T33" s="31" t="s">
        <v>175</v>
      </c>
      <c r="U33" s="37" t="s">
        <v>194</v>
      </c>
      <c r="V33" s="74" t="s">
        <v>171</v>
      </c>
      <c r="W33" s="25" t="s">
        <v>171</v>
      </c>
      <c r="X33" s="41" t="s">
        <v>171</v>
      </c>
      <c r="Y33" s="21" t="s">
        <v>226</v>
      </c>
      <c r="Z33" s="21" t="s">
        <v>171</v>
      </c>
      <c r="AA33" s="39">
        <f t="shared" si="16"/>
        <v>1</v>
      </c>
      <c r="AB33" s="109">
        <v>1</v>
      </c>
      <c r="AC33" s="110">
        <f t="shared" si="12"/>
        <v>1</v>
      </c>
      <c r="AD33" s="22" t="s">
        <v>269</v>
      </c>
      <c r="AE33" s="22" t="s">
        <v>270</v>
      </c>
      <c r="AF33" s="39">
        <f t="shared" ref="AF33:AF34" si="20">N33</f>
        <v>1</v>
      </c>
      <c r="AG33" s="42">
        <v>1</v>
      </c>
      <c r="AH33" s="41">
        <f t="shared" si="17"/>
        <v>1</v>
      </c>
      <c r="AI33" s="21" t="s">
        <v>192</v>
      </c>
      <c r="AJ33" s="21" t="s">
        <v>297</v>
      </c>
      <c r="AK33" s="39">
        <f t="shared" si="18"/>
        <v>1</v>
      </c>
      <c r="AL33" s="21"/>
      <c r="AM33" s="41">
        <f t="shared" si="13"/>
        <v>0</v>
      </c>
      <c r="AN33" s="21"/>
      <c r="AO33" s="21"/>
      <c r="AP33" s="76">
        <f t="shared" si="19"/>
        <v>1</v>
      </c>
      <c r="AQ33" s="81">
        <f>AVERAGE(AB33,AG32,AL33)</f>
        <v>0.82499999999999996</v>
      </c>
      <c r="AR33" s="41">
        <f t="shared" si="14"/>
        <v>0.82499999999999996</v>
      </c>
      <c r="AS33" s="22" t="s">
        <v>269</v>
      </c>
    </row>
    <row r="34" spans="1:45" s="43" customFormat="1" ht="120" x14ac:dyDescent="0.25">
      <c r="A34" s="25">
        <v>7</v>
      </c>
      <c r="B34" s="21" t="s">
        <v>161</v>
      </c>
      <c r="C34" s="21" t="s">
        <v>162</v>
      </c>
      <c r="D34" s="44" t="s">
        <v>195</v>
      </c>
      <c r="E34" s="36" t="s">
        <v>196</v>
      </c>
      <c r="F34" s="36" t="s">
        <v>165</v>
      </c>
      <c r="G34" s="36" t="s">
        <v>197</v>
      </c>
      <c r="H34" s="36" t="s">
        <v>198</v>
      </c>
      <c r="I34" s="36" t="s">
        <v>181</v>
      </c>
      <c r="J34" s="36" t="s">
        <v>87</v>
      </c>
      <c r="K34" s="36" t="s">
        <v>197</v>
      </c>
      <c r="L34" s="34">
        <v>1</v>
      </c>
      <c r="M34" s="33" t="s">
        <v>171</v>
      </c>
      <c r="N34" s="34">
        <v>1</v>
      </c>
      <c r="O34" s="35" t="s">
        <v>171</v>
      </c>
      <c r="P34" s="35">
        <v>1</v>
      </c>
      <c r="Q34" s="36" t="s">
        <v>63</v>
      </c>
      <c r="R34" s="36" t="s">
        <v>199</v>
      </c>
      <c r="S34" s="36" t="s">
        <v>199</v>
      </c>
      <c r="T34" s="31" t="s">
        <v>175</v>
      </c>
      <c r="U34" s="37" t="s">
        <v>185</v>
      </c>
      <c r="V34" s="74">
        <v>1</v>
      </c>
      <c r="W34" s="75">
        <v>1</v>
      </c>
      <c r="X34" s="41">
        <f t="shared" si="15"/>
        <v>1</v>
      </c>
      <c r="Y34" s="21" t="s">
        <v>234</v>
      </c>
      <c r="Z34" s="21" t="s">
        <v>235</v>
      </c>
      <c r="AA34" s="39" t="str">
        <f t="shared" si="16"/>
        <v>No programada</v>
      </c>
      <c r="AB34" s="42" t="s">
        <v>244</v>
      </c>
      <c r="AC34" s="41" t="s">
        <v>244</v>
      </c>
      <c r="AD34" s="21" t="s">
        <v>244</v>
      </c>
      <c r="AE34" s="21" t="s">
        <v>244</v>
      </c>
      <c r="AF34" s="39">
        <f t="shared" si="20"/>
        <v>1</v>
      </c>
      <c r="AG34" s="47">
        <v>0</v>
      </c>
      <c r="AH34" s="41">
        <f t="shared" si="17"/>
        <v>0</v>
      </c>
      <c r="AI34" s="21" t="s">
        <v>299</v>
      </c>
      <c r="AJ34" s="21" t="s">
        <v>298</v>
      </c>
      <c r="AK34" s="39" t="str">
        <f t="shared" si="18"/>
        <v>No programada</v>
      </c>
      <c r="AL34" s="24" t="s">
        <v>171</v>
      </c>
      <c r="AM34" s="24" t="s">
        <v>171</v>
      </c>
      <c r="AN34" s="24" t="s">
        <v>171</v>
      </c>
      <c r="AO34" s="24" t="s">
        <v>171</v>
      </c>
      <c r="AP34" s="76">
        <f t="shared" si="19"/>
        <v>1</v>
      </c>
      <c r="AQ34" s="81">
        <f>AVERAGE(W34,AG34)</f>
        <v>0.5</v>
      </c>
      <c r="AR34" s="41">
        <f t="shared" si="14"/>
        <v>0.5</v>
      </c>
      <c r="AS34" s="21" t="s">
        <v>268</v>
      </c>
    </row>
    <row r="35" spans="1:45" s="43" customFormat="1" ht="120" x14ac:dyDescent="0.25">
      <c r="A35" s="25">
        <v>7</v>
      </c>
      <c r="B35" s="21" t="s">
        <v>161</v>
      </c>
      <c r="C35" s="21" t="s">
        <v>162</v>
      </c>
      <c r="D35" s="44" t="s">
        <v>200</v>
      </c>
      <c r="E35" s="21" t="s">
        <v>201</v>
      </c>
      <c r="F35" s="21" t="s">
        <v>165</v>
      </c>
      <c r="G35" s="21" t="s">
        <v>202</v>
      </c>
      <c r="H35" s="21" t="s">
        <v>203</v>
      </c>
      <c r="I35" s="21" t="s">
        <v>104</v>
      </c>
      <c r="J35" s="22" t="s">
        <v>110</v>
      </c>
      <c r="K35" s="21" t="s">
        <v>202</v>
      </c>
      <c r="L35" s="48">
        <v>0</v>
      </c>
      <c r="M35" s="48">
        <v>1</v>
      </c>
      <c r="N35" s="48">
        <v>0</v>
      </c>
      <c r="O35" s="48">
        <v>1</v>
      </c>
      <c r="P35" s="48">
        <v>2</v>
      </c>
      <c r="Q35" s="21" t="s">
        <v>63</v>
      </c>
      <c r="R35" s="49" t="s">
        <v>199</v>
      </c>
      <c r="S35" s="49" t="s">
        <v>199</v>
      </c>
      <c r="T35" s="21" t="s">
        <v>204</v>
      </c>
      <c r="U35" s="50" t="s">
        <v>171</v>
      </c>
      <c r="V35" s="72" t="s">
        <v>171</v>
      </c>
      <c r="W35" s="72" t="s">
        <v>171</v>
      </c>
      <c r="X35" s="41" t="s">
        <v>171</v>
      </c>
      <c r="Y35" s="38" t="s">
        <v>226</v>
      </c>
      <c r="Z35" s="38" t="s">
        <v>171</v>
      </c>
      <c r="AA35" s="51">
        <f t="shared" si="16"/>
        <v>1</v>
      </c>
      <c r="AB35" s="51">
        <v>1</v>
      </c>
      <c r="AC35" s="41">
        <f t="shared" si="12"/>
        <v>1</v>
      </c>
      <c r="AD35" s="21" t="s">
        <v>264</v>
      </c>
      <c r="AE35" s="50" t="s">
        <v>265</v>
      </c>
      <c r="AF35" s="50" t="s">
        <v>171</v>
      </c>
      <c r="AG35" s="50" t="s">
        <v>171</v>
      </c>
      <c r="AH35" s="50" t="s">
        <v>171</v>
      </c>
      <c r="AI35" s="50" t="s">
        <v>171</v>
      </c>
      <c r="AJ35" s="51" t="s">
        <v>244</v>
      </c>
      <c r="AK35" s="39">
        <f t="shared" si="18"/>
        <v>1</v>
      </c>
      <c r="AL35" s="52"/>
      <c r="AM35" s="41">
        <f t="shared" si="13"/>
        <v>0</v>
      </c>
      <c r="AN35" s="21"/>
      <c r="AO35" s="50"/>
      <c r="AP35" s="82">
        <f t="shared" si="19"/>
        <v>2</v>
      </c>
      <c r="AQ35" s="74">
        <f>SUM(AB35,AL35)</f>
        <v>1</v>
      </c>
      <c r="AR35" s="41">
        <f t="shared" si="14"/>
        <v>0.5</v>
      </c>
      <c r="AS35" s="38" t="s">
        <v>264</v>
      </c>
    </row>
    <row r="36" spans="1:45" s="43" customFormat="1" ht="105" x14ac:dyDescent="0.25">
      <c r="A36" s="25">
        <v>5</v>
      </c>
      <c r="B36" s="21" t="s">
        <v>205</v>
      </c>
      <c r="C36" s="21" t="s">
        <v>206</v>
      </c>
      <c r="D36" s="44" t="s">
        <v>207</v>
      </c>
      <c r="E36" s="36" t="s">
        <v>208</v>
      </c>
      <c r="F36" s="36" t="s">
        <v>165</v>
      </c>
      <c r="G36" s="36" t="s">
        <v>209</v>
      </c>
      <c r="H36" s="36" t="s">
        <v>210</v>
      </c>
      <c r="I36" s="36" t="s">
        <v>211</v>
      </c>
      <c r="J36" s="36" t="s">
        <v>110</v>
      </c>
      <c r="K36" s="36" t="s">
        <v>212</v>
      </c>
      <c r="L36" s="34">
        <v>1</v>
      </c>
      <c r="M36" s="34">
        <v>0</v>
      </c>
      <c r="N36" s="34">
        <v>0</v>
      </c>
      <c r="O36" s="35">
        <v>0</v>
      </c>
      <c r="P36" s="35">
        <v>1</v>
      </c>
      <c r="Q36" s="36" t="s">
        <v>63</v>
      </c>
      <c r="R36" s="36" t="s">
        <v>213</v>
      </c>
      <c r="S36" s="36" t="s">
        <v>214</v>
      </c>
      <c r="T36" s="31" t="s">
        <v>215</v>
      </c>
      <c r="U36" s="37" t="s">
        <v>216</v>
      </c>
      <c r="V36" s="76">
        <v>1</v>
      </c>
      <c r="W36" s="76">
        <v>1</v>
      </c>
      <c r="X36" s="41">
        <f t="shared" si="15"/>
        <v>1</v>
      </c>
      <c r="Y36" s="21" t="s">
        <v>237</v>
      </c>
      <c r="Z36" s="21" t="s">
        <v>236</v>
      </c>
      <c r="AA36" s="24" t="s">
        <v>171</v>
      </c>
      <c r="AB36" s="24" t="s">
        <v>171</v>
      </c>
      <c r="AC36" s="24" t="s">
        <v>171</v>
      </c>
      <c r="AD36" s="24" t="s">
        <v>171</v>
      </c>
      <c r="AE36" s="24" t="s">
        <v>171</v>
      </c>
      <c r="AF36" s="24" t="s">
        <v>171</v>
      </c>
      <c r="AG36" s="24" t="s">
        <v>171</v>
      </c>
      <c r="AH36" s="24" t="s">
        <v>171</v>
      </c>
      <c r="AI36" s="24" t="s">
        <v>171</v>
      </c>
      <c r="AJ36" s="24" t="s">
        <v>171</v>
      </c>
      <c r="AK36" s="24" t="s">
        <v>171</v>
      </c>
      <c r="AL36" s="24" t="s">
        <v>171</v>
      </c>
      <c r="AM36" s="24" t="s">
        <v>171</v>
      </c>
      <c r="AN36" s="24" t="s">
        <v>171</v>
      </c>
      <c r="AO36" s="24" t="s">
        <v>171</v>
      </c>
      <c r="AP36" s="76">
        <f t="shared" si="19"/>
        <v>1</v>
      </c>
      <c r="AQ36" s="83">
        <v>1</v>
      </c>
      <c r="AR36" s="41">
        <f t="shared" si="14"/>
        <v>1</v>
      </c>
      <c r="AS36" s="21" t="s">
        <v>271</v>
      </c>
    </row>
    <row r="37" spans="1:45" s="43" customFormat="1" ht="150" x14ac:dyDescent="0.25">
      <c r="A37" s="25">
        <v>5</v>
      </c>
      <c r="B37" s="21" t="s">
        <v>205</v>
      </c>
      <c r="C37" s="21" t="s">
        <v>206</v>
      </c>
      <c r="D37" s="44" t="s">
        <v>217</v>
      </c>
      <c r="E37" s="36" t="s">
        <v>218</v>
      </c>
      <c r="F37" s="36" t="s">
        <v>165</v>
      </c>
      <c r="G37" s="36" t="s">
        <v>219</v>
      </c>
      <c r="H37" s="36" t="s">
        <v>220</v>
      </c>
      <c r="I37" s="36" t="s">
        <v>104</v>
      </c>
      <c r="J37" s="36" t="s">
        <v>87</v>
      </c>
      <c r="K37" s="36" t="s">
        <v>221</v>
      </c>
      <c r="L37" s="34">
        <v>1</v>
      </c>
      <c r="M37" s="34">
        <v>1</v>
      </c>
      <c r="N37" s="34">
        <v>1</v>
      </c>
      <c r="O37" s="34">
        <v>1</v>
      </c>
      <c r="P37" s="34">
        <v>1</v>
      </c>
      <c r="Q37" s="36" t="s">
        <v>222</v>
      </c>
      <c r="R37" s="36" t="s">
        <v>223</v>
      </c>
      <c r="S37" s="36" t="s">
        <v>214</v>
      </c>
      <c r="T37" s="31" t="s">
        <v>215</v>
      </c>
      <c r="U37" s="37" t="s">
        <v>216</v>
      </c>
      <c r="V37" s="76">
        <v>1</v>
      </c>
      <c r="W37" s="41">
        <f>34/42</f>
        <v>0.80952380952380953</v>
      </c>
      <c r="X37" s="41">
        <f t="shared" si="15"/>
        <v>0.80952380952380953</v>
      </c>
      <c r="Y37" s="21" t="s">
        <v>238</v>
      </c>
      <c r="Z37" s="21" t="s">
        <v>236</v>
      </c>
      <c r="AA37" s="39">
        <f t="shared" si="16"/>
        <v>1</v>
      </c>
      <c r="AB37" s="41">
        <v>0.83330000000000004</v>
      </c>
      <c r="AC37" s="41">
        <f t="shared" si="12"/>
        <v>0.83330000000000004</v>
      </c>
      <c r="AD37" s="39" t="s">
        <v>266</v>
      </c>
      <c r="AE37" s="106" t="s">
        <v>267</v>
      </c>
      <c r="AF37" s="39">
        <f t="shared" ref="AF37" si="21">N37</f>
        <v>1</v>
      </c>
      <c r="AG37" s="40">
        <v>0.59</v>
      </c>
      <c r="AH37" s="41">
        <f t="shared" ref="AH37" si="22">IF(AG37/AF37&gt;100%,100%,AG37/AF37)</f>
        <v>0.59</v>
      </c>
      <c r="AI37" s="39" t="s">
        <v>300</v>
      </c>
      <c r="AJ37" s="156" t="s">
        <v>301</v>
      </c>
      <c r="AK37" s="39">
        <f t="shared" si="18"/>
        <v>1</v>
      </c>
      <c r="AL37" s="39"/>
      <c r="AM37" s="41">
        <f t="shared" si="13"/>
        <v>0</v>
      </c>
      <c r="AN37" s="39"/>
      <c r="AO37" s="39"/>
      <c r="AP37" s="76">
        <f t="shared" si="19"/>
        <v>1</v>
      </c>
      <c r="AQ37" s="73">
        <f>AVERAGE(W37,AB37,AG37,AL37)</f>
        <v>0.74427460317460314</v>
      </c>
      <c r="AR37" s="41">
        <f t="shared" si="14"/>
        <v>0.74427460317460314</v>
      </c>
      <c r="AS37" s="21" t="s">
        <v>266</v>
      </c>
    </row>
    <row r="38" spans="1:45" s="5" customFormat="1" ht="15.75" x14ac:dyDescent="0.25">
      <c r="A38" s="10"/>
      <c r="B38" s="10"/>
      <c r="C38" s="10"/>
      <c r="D38" s="10"/>
      <c r="E38" s="11" t="s">
        <v>224</v>
      </c>
      <c r="F38" s="11"/>
      <c r="G38" s="11"/>
      <c r="H38" s="11"/>
      <c r="I38" s="11"/>
      <c r="J38" s="11"/>
      <c r="K38" s="11"/>
      <c r="L38" s="12"/>
      <c r="M38" s="12"/>
      <c r="N38" s="12"/>
      <c r="O38" s="12"/>
      <c r="P38" s="12"/>
      <c r="Q38" s="11"/>
      <c r="R38" s="10"/>
      <c r="S38" s="10"/>
      <c r="T38" s="10"/>
      <c r="U38" s="10"/>
      <c r="V38" s="77"/>
      <c r="W38" s="77"/>
      <c r="X38" s="91">
        <f>AVERAGE(X31:X37)*20%</f>
        <v>0.18797619047619049</v>
      </c>
      <c r="Y38" s="100"/>
      <c r="Z38" s="100"/>
      <c r="AA38" s="12"/>
      <c r="AB38" s="12"/>
      <c r="AC38" s="104">
        <f>AVERAGE(AC31:AC37)*20%</f>
        <v>0.18733200000000003</v>
      </c>
      <c r="AD38" s="10"/>
      <c r="AE38" s="10"/>
      <c r="AF38" s="12"/>
      <c r="AG38" s="12"/>
      <c r="AH38" s="104">
        <f>AVERAGE(AH31:AH37)*20%</f>
        <v>0.11199999999999999</v>
      </c>
      <c r="AI38" s="10"/>
      <c r="AJ38" s="10"/>
      <c r="AK38" s="12"/>
      <c r="AL38" s="12"/>
      <c r="AM38" s="14">
        <f>AVERAGE(AM31:AM37)*20%</f>
        <v>0</v>
      </c>
      <c r="AN38" s="10"/>
      <c r="AO38" s="10"/>
      <c r="AP38" s="84"/>
      <c r="AQ38" s="84"/>
      <c r="AR38" s="91">
        <f>AVERAGE(AR31:AR37)*20%</f>
        <v>0.15483641723356012</v>
      </c>
      <c r="AS38" s="10"/>
    </row>
    <row r="39" spans="1:45" s="9" customFormat="1" ht="18.75" x14ac:dyDescent="0.3">
      <c r="A39" s="6"/>
      <c r="B39" s="6"/>
      <c r="C39" s="6"/>
      <c r="D39" s="6"/>
      <c r="E39" s="7" t="s">
        <v>225</v>
      </c>
      <c r="F39" s="6"/>
      <c r="G39" s="6"/>
      <c r="H39" s="6"/>
      <c r="I39" s="6"/>
      <c r="J39" s="6"/>
      <c r="K39" s="6"/>
      <c r="L39" s="8"/>
      <c r="M39" s="8"/>
      <c r="N39" s="8"/>
      <c r="O39" s="8"/>
      <c r="P39" s="8"/>
      <c r="Q39" s="6"/>
      <c r="R39" s="6"/>
      <c r="S39" s="6"/>
      <c r="T39" s="6"/>
      <c r="U39" s="6"/>
      <c r="V39" s="78"/>
      <c r="W39" s="78"/>
      <c r="X39" s="92">
        <f>X30+X38</f>
        <v>0.77094285714285726</v>
      </c>
      <c r="Y39" s="101"/>
      <c r="Z39" s="101"/>
      <c r="AA39" s="8"/>
      <c r="AB39" s="8"/>
      <c r="AC39" s="107">
        <f>AC30+AC38</f>
        <v>0.74246714950166115</v>
      </c>
      <c r="AD39" s="6"/>
      <c r="AE39" s="6"/>
      <c r="AF39" s="8"/>
      <c r="AG39" s="8"/>
      <c r="AH39" s="107">
        <f>AH30+AH38</f>
        <v>0.74324587476016057</v>
      </c>
      <c r="AI39" s="6"/>
      <c r="AJ39" s="6"/>
      <c r="AK39" s="8"/>
      <c r="AL39" s="8"/>
      <c r="AM39" s="16">
        <f>AM30+AM38</f>
        <v>0</v>
      </c>
      <c r="AN39" s="6"/>
      <c r="AO39" s="6"/>
      <c r="AP39" s="85"/>
      <c r="AQ39" s="85"/>
      <c r="AR39" s="92">
        <f>AR30+AR38</f>
        <v>0.66751350685649047</v>
      </c>
      <c r="AS39" s="6"/>
    </row>
  </sheetData>
  <mergeCells count="19">
    <mergeCell ref="V11:Z12"/>
    <mergeCell ref="AA11:AE12"/>
    <mergeCell ref="AF11:AJ12"/>
    <mergeCell ref="AK11:AO12"/>
    <mergeCell ref="AP11:AS12"/>
    <mergeCell ref="A11:B12"/>
    <mergeCell ref="C11:C13"/>
    <mergeCell ref="A1:K1"/>
    <mergeCell ref="L1:P1"/>
    <mergeCell ref="D11:F12"/>
    <mergeCell ref="G11:Q12"/>
    <mergeCell ref="A2:K2"/>
    <mergeCell ref="R11:U12"/>
    <mergeCell ref="F4:K4"/>
    <mergeCell ref="H5:K5"/>
    <mergeCell ref="H6:K6"/>
    <mergeCell ref="H7:K7"/>
    <mergeCell ref="H8:K8"/>
    <mergeCell ref="H9:K9"/>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84</v>
      </c>
    </row>
    <row r="3" spans="1:1" x14ac:dyDescent="0.25">
      <c r="A3" t="s">
        <v>47</v>
      </c>
    </row>
    <row r="4" spans="1:1" x14ac:dyDescent="0.25">
      <c r="A4"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912C2-67FF-4F74-B857-B8D2F5FE6CA6}">
  <ds:schemaRefs>
    <ds:schemaRef ds:uri="http://purl.org/dc/elements/1.1/"/>
    <ds:schemaRef ds:uri="http://schemas.microsoft.com/office/2006/documentManagement/types"/>
    <ds:schemaRef ds:uri="http://schemas.openxmlformats.org/package/2006/metadata/core-properties"/>
    <ds:schemaRef ds:uri="4d1d2e24-7be0-47eb-a1db-99cc6d75caff"/>
    <ds:schemaRef ds:uri="http://purl.org/dc/terms/"/>
    <ds:schemaRef ds:uri="http://www.w3.org/XML/1998/namespace"/>
    <ds:schemaRef ds:uri="http://purl.org/dc/dcmitype/"/>
    <ds:schemaRef ds:uri="http://schemas.microsoft.com/office/infopath/2007/PartnerControls"/>
    <ds:schemaRef ds:uri="d6eaa91c-3afb-4015-aba1-5ff992c1a5ca"/>
    <ds:schemaRef ds:uri="http://schemas.microsoft.com/office/2006/metadata/properties"/>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2024-11-01T20:50:22Z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