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20 SUMAPAZ/"/>
    </mc:Choice>
  </mc:AlternateContent>
  <xr:revisionPtr revIDLastSave="116" documentId="13_ncr:1_{EA4D0DDD-E236-498A-A47A-9AA01014D70D}" xr6:coauthVersionLast="47" xr6:coauthVersionMax="47" xr10:uidLastSave="{CAC6D3E3-8273-41DC-85B4-A816F6BA8560}"/>
  <bookViews>
    <workbookView xWindow="-120" yWindow="-120" windowWidth="20730" windowHeight="11040" xr2:uid="{82425007-B10C-4B30-B14E-E133B79C6502}"/>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2" i="1" l="1"/>
  <c r="AQ30" i="1"/>
  <c r="AQ28" i="1"/>
  <c r="AQ27" i="1"/>
  <c r="AQ26" i="1"/>
  <c r="AQ24" i="1"/>
  <c r="AQ23" i="1"/>
  <c r="AQ22" i="1"/>
  <c r="AP32" i="1"/>
  <c r="W32" i="1" l="1"/>
  <c r="X32" i="1" s="1"/>
  <c r="AR27" i="1"/>
  <c r="X17" i="1"/>
  <c r="AK32" i="1"/>
  <c r="AM32" i="1" s="1"/>
  <c r="AF32" i="1"/>
  <c r="AH32" i="1" s="1"/>
  <c r="AA32" i="1"/>
  <c r="AC32" i="1" s="1"/>
  <c r="AP31" i="1"/>
  <c r="AR31" i="1" s="1"/>
  <c r="X31" i="1"/>
  <c r="AR30" i="1"/>
  <c r="AP30" i="1"/>
  <c r="AK30" i="1"/>
  <c r="AM30" i="1" s="1"/>
  <c r="AJ30" i="1"/>
  <c r="AA30" i="1"/>
  <c r="AC30" i="1" s="1"/>
  <c r="AR29" i="1"/>
  <c r="AP29" i="1"/>
  <c r="AK29" i="1"/>
  <c r="AF29" i="1"/>
  <c r="AH29" i="1" s="1"/>
  <c r="AA29" i="1"/>
  <c r="X29" i="1"/>
  <c r="AR28" i="1"/>
  <c r="AP28" i="1"/>
  <c r="AM28" i="1"/>
  <c r="AK28" i="1"/>
  <c r="AH28" i="1"/>
  <c r="AF28" i="1"/>
  <c r="AC28" i="1"/>
  <c r="AA28" i="1"/>
  <c r="AP27" i="1"/>
  <c r="AM27" i="1"/>
  <c r="AK27" i="1"/>
  <c r="AH27" i="1"/>
  <c r="AF27" i="1"/>
  <c r="AC27" i="1"/>
  <c r="AA27" i="1"/>
  <c r="X27" i="1"/>
  <c r="AP26" i="1"/>
  <c r="AR26" i="1" s="1"/>
  <c r="AK26" i="1"/>
  <c r="AM26" i="1" s="1"/>
  <c r="AA26" i="1"/>
  <c r="AC26" i="1" s="1"/>
  <c r="P23" i="1"/>
  <c r="P24" i="1"/>
  <c r="P22" i="1"/>
  <c r="AP22" i="1" s="1"/>
  <c r="AR22" i="1" s="1"/>
  <c r="AP13" i="1"/>
  <c r="AR13" i="1" s="1"/>
  <c r="AK13" i="1"/>
  <c r="AM13" i="1" s="1"/>
  <c r="AP24" i="1"/>
  <c r="AR24" i="1" s="1"/>
  <c r="AP23" i="1"/>
  <c r="AR23" i="1" s="1"/>
  <c r="AP21" i="1"/>
  <c r="AR21" i="1" s="1"/>
  <c r="AP20" i="1"/>
  <c r="AP19" i="1"/>
  <c r="AR19" i="1" s="1"/>
  <c r="AP18" i="1"/>
  <c r="AP17" i="1"/>
  <c r="AR17" i="1" s="1"/>
  <c r="AP16" i="1"/>
  <c r="AR16" i="1" s="1"/>
  <c r="AP15" i="1"/>
  <c r="AR15" i="1" s="1"/>
  <c r="AP14" i="1"/>
  <c r="AR14"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A24" i="1"/>
  <c r="AC24" i="1" s="1"/>
  <c r="AA23" i="1"/>
  <c r="AC23" i="1" s="1"/>
  <c r="AA22" i="1"/>
  <c r="AC22" i="1" s="1"/>
  <c r="AA21" i="1"/>
  <c r="AA20" i="1"/>
  <c r="AC20" i="1" s="1"/>
  <c r="AA19" i="1"/>
  <c r="AC19" i="1" s="1"/>
  <c r="AA18" i="1"/>
  <c r="AC18" i="1" s="1"/>
  <c r="AA17" i="1"/>
  <c r="AC17" i="1" s="1"/>
  <c r="AA16" i="1"/>
  <c r="AC16" i="1" s="1"/>
  <c r="AA15" i="1"/>
  <c r="AC15" i="1" s="1"/>
  <c r="AA14" i="1"/>
  <c r="AC14" i="1" s="1"/>
  <c r="AA13" i="1"/>
  <c r="V24" i="1"/>
  <c r="X24" i="1" s="1"/>
  <c r="V23" i="1"/>
  <c r="X23" i="1" s="1"/>
  <c r="V22" i="1"/>
  <c r="X22" i="1" s="1"/>
  <c r="X19" i="1"/>
  <c r="X16" i="1"/>
  <c r="X15" i="1"/>
  <c r="X14" i="1"/>
  <c r="AR33" i="1" l="1"/>
  <c r="AC25" i="1"/>
  <c r="AR32" i="1"/>
  <c r="X33" i="1"/>
  <c r="X25" i="1"/>
  <c r="AH33" i="1"/>
  <c r="AC33" i="1"/>
  <c r="AM33" i="1"/>
  <c r="AM25" i="1"/>
  <c r="AR25" i="1"/>
  <c r="AH25" i="1"/>
  <c r="AM34" i="1"/>
  <c r="AR34" i="1" l="1"/>
  <c r="AC34" i="1"/>
  <c r="X34" i="1"/>
  <c r="AH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B011372B-E314-4D7A-ABA2-BAC2779934D9}">
      <text>
        <r>
          <rPr>
            <b/>
            <sz val="9"/>
            <color indexed="81"/>
            <rFont val="Tahoma"/>
            <family val="2"/>
          </rPr>
          <t>Cuadro que resume los cambios realizados de una versión a otra</t>
        </r>
      </text>
    </comment>
    <comment ref="F5" authorId="0" shapeId="0" xr:uid="{6D3510AD-814C-4D92-BAFC-71F0839843F3}">
      <text>
        <r>
          <rPr>
            <b/>
            <sz val="9"/>
            <color indexed="81"/>
            <rFont val="Tahoma"/>
            <family val="2"/>
          </rPr>
          <t xml:space="preserve">Número consecutivo de la versión generada </t>
        </r>
      </text>
    </comment>
    <comment ref="G5" authorId="0" shapeId="0" xr:uid="{455B4D1B-4D4F-46D8-A045-91E14430E00E}">
      <text>
        <r>
          <rPr>
            <b/>
            <sz val="9"/>
            <color indexed="81"/>
            <rFont val="Tahoma"/>
            <family val="2"/>
          </rPr>
          <t>Fecha de la versión generada</t>
        </r>
      </text>
    </comment>
    <comment ref="H5" authorId="0" shapeId="0" xr:uid="{4F6DD881-4064-46E2-AD27-7B033F5287F5}">
      <text>
        <r>
          <rPr>
            <b/>
            <sz val="9"/>
            <color indexed="81"/>
            <rFont val="Tahoma"/>
            <family val="2"/>
          </rPr>
          <t>Breve descripción del cambio realizado en la nueva versión</t>
        </r>
      </text>
    </comment>
    <comment ref="C10" authorId="0" shapeId="0" xr:uid="{AE96D9C1-5BD7-4424-A36D-E1D457BCD053}">
      <text>
        <r>
          <rPr>
            <b/>
            <sz val="9"/>
            <color indexed="81"/>
            <rFont val="Tahoma"/>
            <family val="2"/>
          </rPr>
          <t>Indique el nombre del proceso al cual está asociada la meta</t>
        </r>
      </text>
    </comment>
    <comment ref="A12" authorId="0" shapeId="0" xr:uid="{2DD4CECD-D756-4467-A62C-53A6FC3549DD}">
      <text>
        <r>
          <rPr>
            <b/>
            <sz val="9"/>
            <color indexed="81"/>
            <rFont val="Tahoma"/>
            <family val="2"/>
          </rPr>
          <t>Incluya el número del objetivo estratégico, de acuerdo con lo adoptado en el Plan Estratégico Institucional</t>
        </r>
      </text>
    </comment>
    <comment ref="B12" authorId="0" shapeId="0" xr:uid="{BA0E1B6A-9724-479C-9C24-7C202AB8373D}">
      <text>
        <r>
          <rPr>
            <b/>
            <sz val="9"/>
            <color indexed="81"/>
            <rFont val="Tahoma"/>
            <family val="2"/>
          </rPr>
          <t>Incluya el objetivo estratégico, de acuerdo con lo adoptado en el Plan Estratégico Institucional, al cual se asocia la meta</t>
        </r>
      </text>
    </comment>
    <comment ref="D12" authorId="0" shapeId="0" xr:uid="{119F47BD-BB9E-4059-B26B-7A00F4141FBE}">
      <text>
        <r>
          <rPr>
            <b/>
            <sz val="9"/>
            <color indexed="81"/>
            <rFont val="Tahoma"/>
            <family val="2"/>
          </rPr>
          <t>Escriba el número de la meta, en orden consecutivo</t>
        </r>
      </text>
    </comment>
    <comment ref="E12"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66100535-6C62-4F58-A17C-0BE85EBD4F67}">
      <text>
        <r>
          <rPr>
            <b/>
            <sz val="9"/>
            <color indexed="81"/>
            <rFont val="Tahoma"/>
            <family val="2"/>
          </rPr>
          <t xml:space="preserve">Seleccione la opción que corresponda
</t>
        </r>
      </text>
    </comment>
    <comment ref="G12" authorId="0" shapeId="0" xr:uid="{2A83FE2C-B2C1-4597-A76A-578AAE54FC34}">
      <text>
        <r>
          <rPr>
            <b/>
            <sz val="9"/>
            <color indexed="81"/>
            <rFont val="Tahoma"/>
            <family val="2"/>
          </rPr>
          <t>Indique un nombre corto que refleje lo que pretende medir. 
Ej. Porcentaje de giros acumulados</t>
        </r>
      </text>
    </comment>
    <comment ref="H12"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B30BBDB4-EC1D-4EA1-8538-25A32CED2539}">
      <text>
        <r>
          <rPr>
            <b/>
            <sz val="9"/>
            <color indexed="81"/>
            <rFont val="Tahoma"/>
            <family val="2"/>
          </rPr>
          <t xml:space="preserve">Indique la magnitud programada para el trimestre. </t>
        </r>
      </text>
    </comment>
    <comment ref="M12" authorId="0" shapeId="0" xr:uid="{31373292-3723-487A-8503-BD0B0A79E8B6}">
      <text>
        <r>
          <rPr>
            <b/>
            <sz val="9"/>
            <color indexed="81"/>
            <rFont val="Tahoma"/>
            <family val="2"/>
          </rPr>
          <t xml:space="preserve">Indique la magnitud programada para el trimestre. </t>
        </r>
      </text>
    </comment>
    <comment ref="N12" authorId="0" shapeId="0" xr:uid="{C846E2D7-3065-4128-8C76-51161E0D7C17}">
      <text>
        <r>
          <rPr>
            <b/>
            <sz val="9"/>
            <color indexed="81"/>
            <rFont val="Tahoma"/>
            <family val="2"/>
          </rPr>
          <t xml:space="preserve">Indique la magnitud programada para el trimestre. </t>
        </r>
      </text>
    </comment>
    <comment ref="O12" authorId="0" shapeId="0" xr:uid="{474117DA-14AA-4BAF-B752-1413A5718EC7}">
      <text>
        <r>
          <rPr>
            <b/>
            <sz val="9"/>
            <color indexed="81"/>
            <rFont val="Tahoma"/>
            <family val="2"/>
          </rPr>
          <t xml:space="preserve">Indique la magnitud programada para el trimestre. </t>
        </r>
      </text>
    </comment>
    <comment ref="P12" authorId="0" shapeId="0" xr:uid="{F1D07228-88D0-4309-9D4E-5EB885D7FDC6}">
      <text>
        <r>
          <rPr>
            <b/>
            <sz val="9"/>
            <color indexed="81"/>
            <rFont val="Tahoma"/>
            <family val="2"/>
          </rPr>
          <t>Indique la programación total de la vigencia. 
Debe ser coherente con la meta.</t>
        </r>
      </text>
    </comment>
    <comment ref="Q12" authorId="0" shapeId="0" xr:uid="{FE21DFDB-AFF8-4147-B537-10C1B10248CA}">
      <text>
        <r>
          <rPr>
            <b/>
            <sz val="9"/>
            <color indexed="81"/>
            <rFont val="Tahoma"/>
            <family val="2"/>
          </rPr>
          <t xml:space="preserve">Indique el tipo de indicador: 
- Eficancia 
- Eficiencia 
- Efectividad </t>
        </r>
      </text>
    </comment>
    <comment ref="R12" authorId="0" shapeId="0" xr:uid="{F21E4E22-60F3-48C1-9204-B22990CF58E2}">
      <text>
        <r>
          <rPr>
            <b/>
            <sz val="9"/>
            <color indexed="81"/>
            <rFont val="Tahoma"/>
            <family val="2"/>
          </rPr>
          <t>Indique la evidencia a presentar del cumplimiento de la meta. Se debe redactar de forma concreta y coherente con la meta</t>
        </r>
      </text>
    </comment>
    <comment ref="S12"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29D96EE3-F7F5-47F6-888D-8FBFF7195BF0}">
      <text>
        <r>
          <rPr>
            <b/>
            <sz val="9"/>
            <color indexed="81"/>
            <rFont val="Tahoma"/>
            <family val="2"/>
          </rPr>
          <t>Indique el área y grupo de trabajo (si se tiene), responsable de cumplir o ejecutar la meta</t>
        </r>
      </text>
    </comment>
    <comment ref="U12" authorId="0" shapeId="0" xr:uid="{C4B83560-E5FB-40E9-AF76-B8B77896BADC}">
      <text>
        <r>
          <rPr>
            <b/>
            <sz val="9"/>
            <color indexed="81"/>
            <rFont val="Tahoma"/>
            <family val="2"/>
          </rPr>
          <t>Indique el nombre de la dependencia responsable de reportar trimestralmente la meta a la OAP</t>
        </r>
      </text>
    </comment>
    <comment ref="V12" authorId="0" shapeId="0" xr:uid="{F773CF66-93F3-45C1-8401-3500EA5DFE30}">
      <text>
        <r>
          <rPr>
            <b/>
            <sz val="9"/>
            <color indexed="81"/>
            <rFont val="Tahoma"/>
            <family val="2"/>
          </rPr>
          <t>Indique la magnitud programada</t>
        </r>
      </text>
    </comment>
    <comment ref="W12" authorId="0" shapeId="0" xr:uid="{F5228218-2E22-4357-BBA2-F05EC2E0672D}">
      <text>
        <r>
          <rPr>
            <b/>
            <sz val="9"/>
            <color indexed="81"/>
            <rFont val="Tahoma"/>
            <family val="2"/>
          </rPr>
          <t>Indique la magnitud ejecutada. Corresponde al resultado de medir el indicador de la meta</t>
        </r>
      </text>
    </comment>
    <comment ref="X12"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2"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D0D90FBE-E6E2-4075-87AB-6F323F2D84BC}">
      <text>
        <r>
          <rPr>
            <b/>
            <sz val="9"/>
            <color indexed="81"/>
            <rFont val="Tahoma"/>
            <family val="2"/>
          </rPr>
          <t xml:space="preserve">Indicar el nombre concreto de la evidencia aportada. </t>
        </r>
      </text>
    </comment>
    <comment ref="AA12" authorId="0" shapeId="0" xr:uid="{B6305720-C9BD-47A6-9225-C9206B502FD0}">
      <text>
        <r>
          <rPr>
            <b/>
            <sz val="9"/>
            <color indexed="81"/>
            <rFont val="Tahoma"/>
            <family val="2"/>
          </rPr>
          <t>Indique la magnitud programada</t>
        </r>
      </text>
    </comment>
    <comment ref="AB12" authorId="0" shapeId="0" xr:uid="{49896E7A-471D-4CA3-B6D2-CA055AA84F85}">
      <text>
        <r>
          <rPr>
            <b/>
            <sz val="9"/>
            <color indexed="81"/>
            <rFont val="Tahoma"/>
            <family val="2"/>
          </rPr>
          <t>Indique la magnitud ejecutada. Corresponde al resultado de medir el indicador de la meta</t>
        </r>
      </text>
    </comment>
    <comment ref="AC12"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2"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BF2915B6-D49D-4DC1-86C3-8A2E656FD968}">
      <text>
        <r>
          <rPr>
            <b/>
            <sz val="9"/>
            <color indexed="81"/>
            <rFont val="Tahoma"/>
            <family val="2"/>
          </rPr>
          <t xml:space="preserve">Indicar el nombre concreto de la evidencia aportada. </t>
        </r>
      </text>
    </comment>
    <comment ref="AF12" authorId="0" shapeId="0" xr:uid="{5CCDF014-BF0B-42B7-92F7-6CBF58EA98EF}">
      <text>
        <r>
          <rPr>
            <b/>
            <sz val="9"/>
            <color indexed="81"/>
            <rFont val="Tahoma"/>
            <family val="2"/>
          </rPr>
          <t>Indique la magnitud programada</t>
        </r>
      </text>
    </comment>
    <comment ref="AG12" authorId="0" shapeId="0" xr:uid="{A3FA785E-EDEC-4164-99A5-88C5B890A708}">
      <text>
        <r>
          <rPr>
            <b/>
            <sz val="9"/>
            <color indexed="81"/>
            <rFont val="Tahoma"/>
            <family val="2"/>
          </rPr>
          <t>Indique la magnitud ejecutada. Corresponde al resultado de medir el indicador de la meta</t>
        </r>
      </text>
    </comment>
    <comment ref="AH12"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2"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7F8A95D-778F-4057-9D7F-FC1A1EDBDEC6}">
      <text>
        <r>
          <rPr>
            <b/>
            <sz val="9"/>
            <color indexed="81"/>
            <rFont val="Tahoma"/>
            <family val="2"/>
          </rPr>
          <t xml:space="preserve">Indicar el nombre concreto de la evidencia aportada. </t>
        </r>
      </text>
    </comment>
    <comment ref="AK12" authorId="0" shapeId="0" xr:uid="{1CF6DDD2-D0F7-497B-A878-3984E176C12A}">
      <text>
        <r>
          <rPr>
            <b/>
            <sz val="9"/>
            <color indexed="81"/>
            <rFont val="Tahoma"/>
            <family val="2"/>
          </rPr>
          <t>Indique la magnitud programada</t>
        </r>
      </text>
    </comment>
    <comment ref="AL12" authorId="0" shapeId="0" xr:uid="{978B8E67-E2CF-4EA1-B0E8-C23EE154AD33}">
      <text>
        <r>
          <rPr>
            <b/>
            <sz val="9"/>
            <color indexed="81"/>
            <rFont val="Tahoma"/>
            <family val="2"/>
          </rPr>
          <t>Indique la magnitud ejecutada. Corresponde al resultado de medir el indicador de la meta</t>
        </r>
      </text>
    </comment>
    <comment ref="AM12"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2"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517F2593-F76E-4236-90C8-0209530447DA}">
      <text>
        <r>
          <rPr>
            <b/>
            <sz val="9"/>
            <color indexed="81"/>
            <rFont val="Tahoma"/>
            <family val="2"/>
          </rPr>
          <t xml:space="preserve">Indicar el nombre concreto de la evidencia aportada. </t>
        </r>
      </text>
    </comment>
    <comment ref="AP12" authorId="0" shapeId="0" xr:uid="{A3C321AB-87DC-4E7F-8C8F-8F767BB0A1DF}">
      <text>
        <r>
          <rPr>
            <b/>
            <sz val="9"/>
            <color indexed="81"/>
            <rFont val="Tahoma"/>
            <family val="2"/>
          </rPr>
          <t>Indique la magnitud total programada para la vigencia</t>
        </r>
      </text>
    </comment>
    <comment ref="AQ12" authorId="0" shapeId="0" xr:uid="{FC771540-1D2C-4B21-9686-7D6684444881}">
      <text>
        <r>
          <rPr>
            <b/>
            <sz val="9"/>
            <color indexed="81"/>
            <rFont val="Tahoma"/>
            <family val="2"/>
          </rPr>
          <t xml:space="preserve">Indique la magnitud ejecutada acumulada para la vigencia </t>
        </r>
      </text>
    </comment>
    <comment ref="AR12"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2" authorId="0" shapeId="0" xr:uid="{308CE112-015B-49F8-A4DA-7DB95EB2D67D}">
      <text>
        <r>
          <rPr>
            <b/>
            <sz val="9"/>
            <color indexed="81"/>
            <rFont val="Tahoma"/>
            <family val="2"/>
          </rPr>
          <t>Es la descripción detallada de los avances y logros obtenidos con la ejecución de la meta acumulados para la vigencia</t>
        </r>
      </text>
    </comment>
    <comment ref="E25" authorId="0" shapeId="0" xr:uid="{CD94BD62-55DA-4C1E-96B6-1A5F6A4412D7}">
      <text>
        <r>
          <rPr>
            <b/>
            <sz val="9"/>
            <color indexed="81"/>
            <rFont val="Tahoma"/>
            <family val="2"/>
          </rPr>
          <t>Promedio obtenido para el periodo x 80%</t>
        </r>
      </text>
    </comment>
    <comment ref="E33" authorId="0" shapeId="0" xr:uid="{9871DD7B-59A9-4D33-830E-91A8A028A8A2}">
      <text>
        <r>
          <rPr>
            <b/>
            <sz val="9"/>
            <color indexed="81"/>
            <rFont val="Tahoma"/>
            <family val="2"/>
          </rPr>
          <t>Promedio obtenido en las metas transversales para el periodo x 20%</t>
        </r>
      </text>
    </comment>
    <comment ref="E34"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<sst xmlns="http://schemas.openxmlformats.org/spreadsheetml/2006/main" count="513" uniqueCount="233">
  <si>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SUMAPAZ</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</si>
  <si>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</si>
  <si>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</si>
  <si>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</si>
  <si>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</si>
  <si>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</si>
  <si>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</si>
  <si>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</si>
  <si>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14646</t>
    </r>
  </si>
  <si>
    <t>10 de mayo de 2024</t>
  </si>
  <si>
    <t>Para el primer trimestre de la vigencia 2024, el Plan de Gestión de la Alcaldía Local alcanzó un nivel de desempeño del 74,91% y del 20,36% acumulado para la vigencia.</t>
  </si>
  <si>
    <t>30 de julio de 2024</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</si>
  <si>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</si>
  <si>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</si>
  <si>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</si>
  <si>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</si>
  <si>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</si>
  <si>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</si>
  <si>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</si>
  <si>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</si>
  <si>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</si>
  <si>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</si>
  <si>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</si>
  <si>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</si>
  <si>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</si>
  <si>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</si>
  <si>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</si>
  <si>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</si>
  <si>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</si>
  <si>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</si>
  <si>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</si>
  <si>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</si>
  <si>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</si>
  <si>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</si>
  <si>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</si>
  <si>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</si>
  <si>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</si>
  <si>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</si>
  <si>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</si>
  <si>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</si>
  <si>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</si>
  <si>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</si>
  <si>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</si>
  <si>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</si>
  <si>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</si>
  <si>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</si>
  <si>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</si>
  <si>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</si>
  <si>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</si>
  <si>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</si>
  <si>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</si>
  <si>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</si>
  <si>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</si>
  <si>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</si>
  <si>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</si>
  <si>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</si>
  <si>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</si>
  <si>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</si>
  <si>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</si>
  <si>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</si>
  <si>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</si>
  <si>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</si>
  <si>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No programada</t>
  </si>
  <si>
    <t xml:space="preserve">No programada para el periodo. </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</si>
  <si>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</si>
  <si>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</si>
  <si>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</si>
  <si>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</si>
  <si>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</si>
  <si>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</si>
  <si>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</si>
  <si>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 REGISTRO PRESUPUESTAL</t>
  </si>
  <si>
    <t>Se realizaron los pagos programados en el primer trimestre de la vigencia por $12.710.546.545, del presupuesto comprometido constituido como obligaciones por pagar de la vigencia 2023</t>
  </si>
  <si>
    <t>Reporte DGDL</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</si>
  <si>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</si>
  <si>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</si>
  <si>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</si>
  <si>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</si>
  <si>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Se realizaron los pagos programados enel primer trimestre de la vigencia por $4.069.666.667</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</si>
  <si>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</si>
  <si>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</si>
  <si>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</si>
  <si>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</si>
  <si>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Se registraron los compromisos realizados en el primer trimestre, teniendo en cuenta algunas restricciones dadas por el cambio de administración, por valor de $3.641.025.855.</t>
  </si>
  <si>
    <t>5</t>
  </si>
  <si>
    <r>
      <t xml:space="preserve">Girar mínimo el </t>
    </r>
    <r>
      <rPr>
        <sz val="11"/>
        <rFont val="Calibri Light"/>
        <family val="2"/>
        <scheme val="major"/>
      </rPr>
      <t>45</t>
    </r>
    <r>
      <rPr>
        <sz val="11"/>
        <color theme="1"/>
        <rFont val="Calibri Light"/>
        <family val="2"/>
        <scheme val="major"/>
      </rPr>
      <t>% del presupuesto total  disponible de inversión directa de la vigencia</t>
    </r>
  </si>
  <si>
    <t>Porcentaje de giros acumulados de inversión directa de la vigencia</t>
  </si>
  <si>
    <t>(Giros acumulados de inversión directa/Presupuesto disponible de inversión directa de la vigencia)*100</t>
  </si>
  <si>
    <t>Se realizaron los pagos programados en la vigencia, como son las prestación de de servicio y pagos de subsidio C, por valor de $86.187.667.</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</si>
  <si>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</si>
  <si>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</si>
  <si>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</si>
  <si>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</si>
  <si>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</si>
  <si>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</si>
  <si>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</si>
  <si>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</si>
  <si>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N/A</t>
  </si>
  <si>
    <t xml:space="preserve">Meta no reportada por la Dirección para la Gestión del Desarrollo Local. </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</si>
  <si>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</si>
  <si>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</si>
  <si>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</si>
  <si>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</si>
  <si>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</si>
  <si>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Se tienen 33 de 165 contratos en estado "ejecución" registrados en SIPSE Local.
El 93% de los contrato en estado "Suscrito o Legalizados" se encuentran represados en la estación "RP EXPEDICIÓN" en la bandeja de "Martha Carrero" quien ya no se encuentra en la Alcaldía.</t>
  </si>
  <si>
    <t>SIPSE LOCAL Y SECOP</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</si>
  <si>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</si>
  <si>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</si>
  <si>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</si>
  <si>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</si>
  <si>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</si>
  <si>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Reporte de SIPSE Local</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</si>
  <si>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</si>
  <si>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</si>
  <si>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</si>
  <si>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Inspección, Vigilancia y Control</t>
  </si>
  <si>
    <t>10</t>
  </si>
  <si>
    <t>Realizar 12 actividades de prevención en materia de convivencia relacionadas con artículos pirotécnicos y sustancias peligrosas (socialización, sensibilización, charlas pedagógicas)</t>
  </si>
  <si>
    <t>Actividades de prevención en materia de convivencia</t>
  </si>
  <si>
    <t>Número de actividades de prevención en materia de convivencia</t>
  </si>
  <si>
    <t>Suma</t>
  </si>
  <si>
    <t>Formatos de evidencia de reunión diligenciados</t>
  </si>
  <si>
    <t>Registros de Alcaldía Local</t>
  </si>
  <si>
    <t>Alcaldía Local - Área de Gestión Policiva</t>
  </si>
  <si>
    <t>Dirección para la Gestión Policiva</t>
  </si>
  <si>
    <t>En cumplimiento a la meta se aporta como evidencia las siguientes actividades;
1. 27-02-2024 Sensibilización cuidado y uso sustancias quimicas e inflamables corregimiento de San juan.
2. 01-03-2024 Actividad de prevención en materia de Convivencia relacionada con
artículos pirotécnicos y sustancias peligrosas- Alumnos Universidad Nacional Centro Poblado de Nazareth.
3. 06-03-2024 Actividad de prevención en materia de Convivencia relacionada con
artículos pirotécnicos y sustancias peligrosas. Veredas Betania y el Raizal del Corregimiento de Betania.</t>
  </si>
  <si>
    <t>Registros actas de reunión, registros fotograficos</t>
  </si>
  <si>
    <t>11</t>
  </si>
  <si>
    <t>Realizar 18 actividades de prevención (socialización, sensibilización, charlas pedagógicas) del código nacional de policía Ley 1801 de 2016 (2018) y métodos alternativos de resolución de conflictos a los habitantes de la localidad</t>
  </si>
  <si>
    <t>Actividades de prevención del Código Nacional de Policía</t>
  </si>
  <si>
    <t>Número de actividades de prevención del Código Nacional de Policía</t>
  </si>
  <si>
    <t xml:space="preserve">En cumplimiento a la metas se aporta como evidencia las siguientes actividades:
1. 24-01-2024 Socialización mecanismos alternativos de resolución de conflictos.  Corregimiento de San Juan
2. 21-02-2024  Actividad de prevención (Socialización, Sensibilización, Charlas pedagógicas) del Código Nacional de Seguridad y Convivencia Ciudadana -Ley 1801 del 29 de julio del año 2016- y Métodos Alternativos de Resolución de Conflictos a los habitantes del Corregimiento de Betania.  Veredas Peñaliza, El Raizal, Laguna Verde del Corregimiento de Betania. 
3.  26-02-2024 CORREGIMIENTO NAZARETH, tema: convivencia con la comunidad 
4.  28-02-2024 CORREGIMIENTO NAZARETH Métodos alternativos resolución conflictos.
</t>
  </si>
  <si>
    <t>12</t>
  </si>
  <si>
    <t>Realizar 15 actividades de prevención (socialización, sensibilización, charlas pedagógicas, orientación personalizada) en materia de minería, medio ambiente y relación con los animales</t>
  </si>
  <si>
    <t>Actividades de prevención en materia de minería, medio ambiente y relación con los animales</t>
  </si>
  <si>
    <t>Número de actividades de prevención en materia de minería, medio ambiente y relación con los animales</t>
  </si>
  <si>
    <t xml:space="preserve">En cumplimiento a la metas se aporta como evidencia las siguientes actividades:
1. 30-01-2024 Actividad de prevención en materia de Medio Ambiente, Minería y Relación con los Animales- Veredas El Raizal, Peñaliza, Centro Poblado de Betania.
2. 11-03-2024 Corregiduria de San  Juan 
3. 12-03-2024 Corregiduria de San  Juan </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</si>
  <si>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</si>
  <si>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</si>
  <si>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</si>
  <si>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</si>
  <si>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</si>
  <si>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</si>
  <si>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</si>
  <si>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</si>
  <si>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</si>
  <si>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</si>
  <si>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</si>
  <si>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</si>
  <si>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</si>
  <si>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</si>
  <si>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</si>
  <si>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</si>
  <si>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</si>
  <si>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</si>
  <si>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</si>
  <si>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</si>
  <si>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</si>
  <si>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</si>
  <si>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</si>
  <si>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</si>
  <si>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</si>
  <si>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La alcaldía local cuenta con 7 acciones de mejora vencidas de las 17 acciones de mejora abiertas, lo que representa una ejecución de la meta del 58,82%. </t>
  </si>
  <si>
    <t>Reporte MIMEC</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</si>
  <si>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</si>
  <si>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</si>
  <si>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</si>
  <si>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</si>
  <si>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</si>
  <si>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</si>
  <si>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</si>
  <si>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</si>
  <si>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</si>
  <si>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</si>
  <si>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</si>
  <si>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</si>
  <si>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</si>
  <si>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</si>
  <si>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</si>
  <si>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</si>
  <si>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</si>
  <si>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</si>
  <si>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</si>
  <si>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</si>
  <si>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</si>
  <si>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</si>
  <si>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</si>
  <si>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</si>
  <si>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</si>
  <si>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</si>
  <si>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</si>
  <si>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</si>
  <si>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</si>
  <si>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</si>
  <si>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</si>
  <si>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</si>
  <si>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</si>
  <si>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La alcaldía local logró la atención del 100% de requerimientos ciudadanos asignados a 31 de diciembre de 2023, registrados y tipificados como Derechos de Petición en el aplicativo Bogotá te Escucha y gestor documental ORFEO.</t>
  </si>
  <si>
    <t>Memorando SGI 20244600114073</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</si>
  <si>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</si>
  <si>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</si>
  <si>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</si>
  <si>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</si>
  <si>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</si>
  <si>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</si>
  <si>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</si>
  <si>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La alcaldía local cumplió oportunamente con la atención de 12 requerimientos registrados y tipificados como Derechos de Petición en el aplicativo Bogotá te Escucha y gestor documental ORFEO durante la vigencia 2024.</t>
  </si>
  <si>
    <t>Total metas transversales (20%)</t>
  </si>
  <si>
    <t xml:space="preserve">Total plan de gestión </t>
  </si>
  <si>
    <t xml:space="preserve">Meta no programada </t>
  </si>
  <si>
    <t>En cumplimiento de la meta, se realizan las siguientes actividades:
1.Betania, miércoles quince (15) del mes de mayo del año dos mil veinticuatro (2024). Actividad de prevención en materia de Convivencia relacionada con artículos pirotécnicos y sustancias peligrosas
2. Nazareth, jueves nueve (09) del mes de mayo del año dos mil veinticuatro (2024). Actividad de prevención en materia de Convivencia relacionada con artículos pirotécnicos y sustancias peligrosas.
3. mayo 05 de 2024. Actividad de prevención en materia de convivencia relacionada con artículos pirotécnicos y sustancias peligrosas en corregimiento de san Juan.</t>
  </si>
  <si>
    <t>Registros actas de evidencia de reunión.
Registro fotograficos</t>
  </si>
  <si>
    <t xml:space="preserve">En cumplimiento de la meta, se realizaron las siguientes actividades:
1. martes siete (07) del mes de mayo del año dos mil veinticuatro (2024). Actividad de prevención (Socialización, Sensibilización, Charlas pedagógicas) del Código Nacional de Seguridad y Convivencia Ciudadana -Ley 1801 del 29 de julio del año 2016 y Métodos Alternativos de Resolución de Conflictos a los habitantes del Corregimiento de Betania
2. El día 09 de mayo del 2024 siendo las 09:30 am, se da inicio a recorrido por la cuenca del Rio Sumapaz, corregimiento de San Juan, con el fin de adelantar sensibilización en lo que corresponde a los mecanismos alternativos de resolución de conflictos. en recorrido por las veredas de chorreras, vegas y san juan centro poblando. 
3. mayo 09 de 2024, centro poblado de San Juan, resolución de conflictos.
4. El día 25 de abril del 2024 siendo las 09:30 am, se da inicio a recorrido por la cuenca del Rio Blanco, corregimiento de Nazareth, con el fin de adelantar sensibilización en lo que corresponde a los mecanismos alternativos de resolución de conflictos.  veredas de auras, animas y nazareth centro poblando. 
5. 28 de mayo corregimiento de nazareth  dictar charlataller en Resolución de Conflictos fáciles, rápidos y económicos mediante la guía del Señor Corregidor como  Profesional en Derecho Conciliador y Mediador tanto en equidad como en  derecho todo lo anterior para fortalecer la convivencia entre familia, vecinos y en general a toda la comunidad, de igual forma se dictaron Charles a la comunidad de las diferentes veredas que hacen parte de este Corregimiento. 
 </t>
  </si>
  <si>
    <t>En cumplimiento de la meta, se realizan las siguientes actividades:
1. 22 de mayo, vereda la unión
2. 12 de abril Actividad de prevención en materia de Medio Ambiente, Minería y Relación con los Animales, corregimiento san Juan.
3. 24 de abril, Actividad de prevención en materia de Medio Ambiente, Minería y Relación con los Animales Veredas del Corregimiento Nazareth incluido el Centro Poblado.
4. 21 de abril, corregimiento de San Juan. Actividad de prevención en materia de Medio Ambiente, Minería y Relación con los Animales, corregimiento san Juan</t>
  </si>
  <si>
    <t>En este segundo trimestre de 2024, se alcanzó la meta en un 194% (52,35%) superando la meta  proyectada del 27%,por cuanto en este período, se hizo un seguimiento permanente a la liquidación y liberación de saldos, así como al pago de algunos compromisos que estaban pendientes de pago por falta del cumplimiento de algunos requisitos. De otra parte, se elaboraron las Actas de Liberación de Saldos las cuales fueron incluidas dentro del mes en la Plataforma BOGDATA, para tener actualizados los datos.</t>
  </si>
  <si>
    <t>BOGDATA - REGISTRO PRESUPUESTAL</t>
  </si>
  <si>
    <t>En este segundo trimestre también se obtuvo un buen resultado (177%) que corresponde al 44,14% del cumplimiento de la meta, por cuanto se hizo un seguimiento también muy estricto a los pagos y liquidaciones de las obligaciones por Pagar de la vigencia 2022 y anteriores.</t>
  </si>
  <si>
    <t>Con relación a este indicador se logró cumplir la meta del 30% señalado para este segundo trimestre y la razón por lo cual no se logró un porcentaje más alto, es que algunos de los contratos suscritos en la vigencia 2023, no han avanzado mucho en su ejecución lo que hace complejo realizar nuevos procesos hasta que no se termine la ejecución de estos, sin embargo, la administración ha venido realizando jornadas con el fin de planear lo que se contratará en el 2024, acorde con los contratos que están en ejecución.</t>
  </si>
  <si>
    <t>En el 2do. trimestre se logró ejecutar el 7,12%, que equivale a un cumplimiento del 28% de la meta. La principal razón es la misma que se está señalando en el indicador anterior, pues hasta no tener en ejecución los contratos no se pueden efectuar giros sobre estos. Teniendo en cuenta la planeaciòn que se ha venido organizando, se espera que al tercer trimestre este porcentaje se supere.</t>
  </si>
  <si>
    <t>Reporte de seguimiento a Metas de la DGDL_ BOGDATA - REGISTRO PRESUPUESTAL</t>
  </si>
  <si>
    <t>Reporte de seguimiento a Metas de la DGDLBOGDATA - REGISTRO PRESUPUESTAL</t>
  </si>
  <si>
    <t>Reporte de seguimiento a Metas de la DGDL BOGDATA - REGISTRO PRESUPUESTAL</t>
  </si>
  <si>
    <t>La calificación se otorga teniendo en cuenta los siguientes parámetros:  
*Inspección ambiental ( ponderación 60%):obtuvo en inspección ambiental del 19  de junio de 2024, una calificación del 90%
*Indicadores agua, energía ( ponderación 20%):  reportes de energía hasta el mes de abril de 2024 y de agua hasta el mes de abril de 2024 
* Reporte consumo de papel ( ponderación 10%): reporte hasta el mes de mayo de 2024  
*Reporte ciclistas ( ponderación 10%):   reporte hasta el mes de mayo de 2024</t>
  </si>
  <si>
    <t>Reporte MIMEC OAP</t>
  </si>
  <si>
    <t>Reporte meta ambiental OAP</t>
  </si>
  <si>
    <t xml:space="preserve">La alcaldía local cuenta con 0 acciones de mejora vencidas de las 0 acciones de mejora abiertas, lo que representa una ejecución de la meta del 100%. </t>
  </si>
  <si>
    <t>Meta no porgramada</t>
  </si>
  <si>
    <t xml:space="preserve">la alcaldía local desarrollo la actividad dando cumplimiento a la meta establecida del 100%. </t>
  </si>
  <si>
    <t xml:space="preserve">Listado, ppt y videos </t>
  </si>
  <si>
    <t>La alcaldía local cumplió oportunamente con la atención de los requerimientos registrados y tipificados como Derechos de Petición en el aplicativo Bogotá te Escucha y gestor documental ORFEO durante la vigencia 2024</t>
  </si>
  <si>
    <t>Respuesta a requerimientos ciudadanos expedida por la Oficina de atencion a la ciudadania Radicado No. 20244600214423</t>
  </si>
  <si>
    <t>No total de requisitos de la Resolución 1519 de 2020 de MINTIC de publicación de la información</t>
  </si>
  <si>
    <t xml:space="preserve">Para el segundo trimestre de la vigencia 2024, el Plan de Gestión de la Alcaldía Local alcanzó un nivel de desempeño del 67,08% y del 43,23% acumulado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</si>
</sst>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0000"/>
      <name val="Calibri Light"/>
      <family val="2"/>
    </font>
    <font>
      <sz val="11"/>
      <color rgb="FF0070C0"/>
      <name val="Calibri Light"/>
      <family val="2"/>
    </font>
    <font>
      <b/>
      <u/>
      <sz val="11"/>
      <color theme="1"/>
      <name val="Calibri Light"/>
      <family val="2"/>
      <scheme val="major"/>
    </font>
    <font>
      <sz val="11"/>
      <color theme="8" tint="-0.249977111117893"/>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4" fillId="0" borderId="0" applyFont="0" applyFill="0" applyBorder="0" applyAlignment="0" applyProtection="0"/>
  </cellStyleXfs>
  <cellXfs count="131">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5" fillId="0" borderId="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9" fontId="16" fillId="0" borderId="11" xfId="0" applyNumberFormat="1" applyFont="1" applyBorder="1" applyAlignment="1">
      <alignment horizontal="left" vertical="center" wrapText="1"/>
    </xf>
    <xf numFmtId="0" fontId="16" fillId="0" borderId="12" xfId="0" applyFont="1" applyBorder="1" applyAlignment="1">
      <alignment horizontal="center" vertical="center" wrapText="1"/>
    </xf>
    <xf numFmtId="9" fontId="16" fillId="0" borderId="12" xfId="1" applyFont="1" applyBorder="1" applyAlignment="1">
      <alignment horizontal="center" vertical="center" wrapText="1"/>
    </xf>
    <xf numFmtId="9" fontId="16" fillId="0" borderId="1" xfId="1" applyFont="1" applyBorder="1" applyAlignment="1">
      <alignment horizontal="center" vertical="center" wrapText="1"/>
    </xf>
    <xf numFmtId="0" fontId="16" fillId="0" borderId="1" xfId="0" applyFont="1" applyBorder="1" applyAlignment="1">
      <alignment horizontal="left" vertical="center" wrapText="1"/>
    </xf>
    <xf numFmtId="0" fontId="16"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6" fillId="0" borderId="1" xfId="0" applyFont="1" applyBorder="1" applyAlignment="1">
      <alignment horizontal="center" vertical="center" wrapText="1"/>
    </xf>
    <xf numFmtId="9" fontId="16" fillId="0" borderId="12" xfId="1" applyFont="1" applyFill="1" applyBorder="1" applyAlignment="1">
      <alignment horizontal="center" vertical="center" wrapText="1"/>
    </xf>
    <xf numFmtId="9" fontId="16"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1"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64" fontId="5" fillId="9" borderId="1" xfId="0" applyNumberFormat="1" applyFont="1" applyFill="1" applyBorder="1" applyAlignment="1">
      <alignment horizontal="center" vertical="center" wrapText="1"/>
    </xf>
    <xf numFmtId="9" fontId="1" fillId="0" borderId="1" xfId="1" applyFont="1" applyBorder="1" applyAlignment="1">
      <alignment horizontal="center" vertical="center" wrapText="1"/>
    </xf>
    <xf numFmtId="10" fontId="1" fillId="0" borderId="1" xfId="1" applyNumberFormat="1" applyFont="1" applyBorder="1" applyAlignment="1">
      <alignment horizontal="center" vertical="center" wrapText="1"/>
    </xf>
    <xf numFmtId="10" fontId="7" fillId="3" borderId="1" xfId="1" applyNumberFormat="1" applyFont="1" applyFill="1" applyBorder="1" applyAlignment="1">
      <alignment horizontal="center" wrapText="1"/>
    </xf>
    <xf numFmtId="9" fontId="1" fillId="0" borderId="1" xfId="1" applyFont="1" applyBorder="1" applyAlignment="1">
      <alignment horizontal="left" vertical="center" wrapText="1"/>
    </xf>
    <xf numFmtId="10" fontId="1" fillId="0" borderId="1" xfId="0" applyNumberFormat="1" applyFont="1" applyBorder="1" applyAlignment="1">
      <alignment horizontal="center" vertical="center" wrapText="1"/>
    </xf>
    <xf numFmtId="10" fontId="9" fillId="2" borderId="1" xfId="1" applyNumberFormat="1" applyFont="1" applyFill="1" applyBorder="1" applyAlignment="1">
      <alignment horizontal="center" wrapText="1"/>
    </xf>
    <xf numFmtId="164" fontId="7" fillId="3" borderId="1" xfId="1" applyNumberFormat="1" applyFont="1" applyFill="1" applyBorder="1" applyAlignment="1">
      <alignment wrapText="1"/>
    </xf>
    <xf numFmtId="10" fontId="9" fillId="2" borderId="1" xfId="0" applyNumberFormat="1" applyFont="1" applyFill="1" applyBorder="1" applyAlignment="1">
      <alignment wrapText="1"/>
    </xf>
    <xf numFmtId="0" fontId="18" fillId="0" borderId="0" xfId="0" applyFont="1" applyAlignment="1">
      <alignment wrapText="1"/>
    </xf>
    <xf numFmtId="10" fontId="7" fillId="3" borderId="1" xfId="1" applyNumberFormat="1" applyFont="1" applyFill="1" applyBorder="1" applyAlignment="1">
      <alignment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164" fontId="5" fillId="9" borderId="1" xfId="0" applyNumberFormat="1" applyFont="1" applyFill="1" applyBorder="1" applyAlignment="1">
      <alignment horizontal="justify" vertical="center" wrapText="1"/>
    </xf>
    <xf numFmtId="10" fontId="5" fillId="9" borderId="1" xfId="1" applyNumberFormat="1"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34"/>
  <sheetViews>
    <sheetView tabSelected="1" zoomScale="70" zoomScaleNormal="70" workbookViewId="0">
      <selection activeCell="H9" sqref="H9"/>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74" hidden="1" customWidth="1"/>
    <col min="25" max="25" width="40.28515625" style="1" hidden="1" customWidth="1"/>
    <col min="26" max="26" width="14.42578125" style="1" hidden="1" customWidth="1"/>
    <col min="27"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6.140625" style="1" hidden="1" customWidth="1"/>
    <col min="42" max="43" width="16.5703125" style="74" customWidth="1"/>
    <col min="44" max="44" width="21.5703125" style="74" customWidth="1"/>
    <col min="45" max="45" width="39.42578125" style="1" customWidth="1"/>
    <col min="46" max="16384" width="10.85546875" style="1"/>
  </cols>
  <sheetData>
    <row r="1" spans="1:45" s="35" customFormat="1" ht="70.5" customHeight="1" x14ac:dyDescent="0.25">
      <c r="A1" s="119" t="s">
        <v>0</v>
      </c>
      <c r="B1" s="120"/>
      <c r="C1" s="120"/>
      <c r="D1" s="120"/>
      <c r="E1" s="120"/>
      <c r="F1" s="120"/>
      <c r="G1" s="120"/>
      <c r="H1" s="120"/>
      <c r="I1" s="120"/>
      <c r="J1" s="120"/>
      <c r="K1" s="120"/>
      <c r="L1" s="121" t="s">
        <v>1</v>
      </c>
      <c r="M1" s="121"/>
      <c r="N1" s="121"/>
      <c r="O1" s="121"/>
      <c r="P1" s="121"/>
      <c r="V1" s="63"/>
      <c r="W1" s="63"/>
      <c r="X1" s="63"/>
      <c r="AP1" s="63"/>
      <c r="AQ1" s="63"/>
      <c r="AR1" s="63"/>
    </row>
    <row r="2" spans="1:45" s="37" customFormat="1" ht="23.45" customHeight="1" x14ac:dyDescent="0.25">
      <c r="A2" s="123" t="s">
        <v>2</v>
      </c>
      <c r="B2" s="124"/>
      <c r="C2" s="124"/>
      <c r="D2" s="124"/>
      <c r="E2" s="124"/>
      <c r="F2" s="124"/>
      <c r="G2" s="124"/>
      <c r="H2" s="124"/>
      <c r="I2" s="124"/>
      <c r="J2" s="124"/>
      <c r="K2" s="124"/>
      <c r="L2" s="36"/>
      <c r="M2" s="36"/>
      <c r="N2" s="36"/>
      <c r="O2" s="36"/>
      <c r="P2" s="36"/>
      <c r="V2" s="64"/>
      <c r="W2" s="64"/>
      <c r="X2" s="64"/>
      <c r="AP2" s="64"/>
      <c r="AQ2" s="64"/>
      <c r="AR2" s="64"/>
    </row>
    <row r="3" spans="1:45" s="35" customFormat="1" x14ac:dyDescent="0.25">
      <c r="V3" s="63"/>
      <c r="W3" s="63"/>
      <c r="X3" s="63"/>
      <c r="AP3" s="63"/>
      <c r="AQ3" s="63"/>
      <c r="AR3" s="63"/>
    </row>
    <row r="4" spans="1:45" s="35" customFormat="1" ht="29.1" customHeight="1" x14ac:dyDescent="0.25">
      <c r="F4" s="125" t="s">
        <v>3</v>
      </c>
      <c r="G4" s="126"/>
      <c r="H4" s="126"/>
      <c r="I4" s="126"/>
      <c r="J4" s="126"/>
      <c r="K4" s="127"/>
      <c r="V4" s="63"/>
      <c r="W4" s="63"/>
      <c r="X4" s="63"/>
      <c r="AP4" s="63"/>
      <c r="AQ4" s="63"/>
      <c r="AR4" s="63"/>
    </row>
    <row r="5" spans="1:45" s="35" customFormat="1" ht="15" customHeight="1" x14ac:dyDescent="0.25">
      <c r="F5" s="2" t="s">
        <v>4</v>
      </c>
      <c r="G5" s="2" t="s">
        <v>5</v>
      </c>
      <c r="H5" s="125" t="s">
        <v>6</v>
      </c>
      <c r="I5" s="126"/>
      <c r="J5" s="126"/>
      <c r="K5" s="127"/>
      <c r="V5" s="63"/>
      <c r="W5" s="63"/>
      <c r="X5" s="63"/>
      <c r="AP5" s="63"/>
      <c r="AQ5" s="63"/>
      <c r="AR5" s="63"/>
    </row>
    <row r="6" spans="1:45" s="35" customFormat="1" x14ac:dyDescent="0.25">
      <c r="F6" s="34">
        <v>1</v>
      </c>
      <c r="G6" s="34" t="s">
        <v>7</v>
      </c>
      <c r="H6" s="128" t="s">
        <v>8</v>
      </c>
      <c r="I6" s="128"/>
      <c r="J6" s="128"/>
      <c r="K6" s="128"/>
      <c r="V6" s="63"/>
      <c r="W6" s="63"/>
      <c r="X6" s="63"/>
      <c r="AP6" s="63"/>
      <c r="AQ6" s="63"/>
      <c r="AR6" s="63"/>
    </row>
    <row r="7" spans="1:45" s="35" customFormat="1" ht="53.25" customHeight="1" x14ac:dyDescent="0.25">
      <c r="F7" s="34">
        <v>2</v>
      </c>
      <c r="G7" s="34" t="s">
        <v>9</v>
      </c>
      <c r="H7" s="128" t="s">
        <v>10</v>
      </c>
      <c r="I7" s="128"/>
      <c r="J7" s="128"/>
      <c r="K7" s="128"/>
      <c r="V7" s="63"/>
      <c r="W7" s="63"/>
      <c r="X7" s="63"/>
      <c r="AP7" s="63"/>
      <c r="AQ7" s="63"/>
      <c r="AR7" s="63"/>
    </row>
    <row r="8" spans="1:45" s="35" customFormat="1" ht="57" customHeight="1" x14ac:dyDescent="0.25">
      <c r="F8" s="34">
        <v>3</v>
      </c>
      <c r="G8" s="34" t="s">
        <v>11</v>
      </c>
      <c r="H8" s="128" t="s">
        <v>232</v>
      </c>
      <c r="I8" s="128"/>
      <c r="J8" s="128"/>
      <c r="K8" s="128"/>
      <c r="V8" s="63"/>
      <c r="W8" s="63"/>
      <c r="X8" s="63"/>
      <c r="AP8" s="63"/>
      <c r="AQ8" s="63"/>
      <c r="AR8" s="63"/>
    </row>
    <row r="9" spans="1:45" s="35" customFormat="1" x14ac:dyDescent="0.25">
      <c r="V9" s="63"/>
      <c r="W9" s="63"/>
      <c r="X9" s="63"/>
      <c r="AP9" s="63"/>
      <c r="AQ9" s="63"/>
      <c r="AR9" s="63"/>
    </row>
    <row r="10" spans="1:45" ht="14.45" customHeight="1" x14ac:dyDescent="0.25">
      <c r="A10" s="118" t="s">
        <v>12</v>
      </c>
      <c r="B10" s="118"/>
      <c r="C10" s="118" t="s">
        <v>13</v>
      </c>
      <c r="D10" s="118" t="s">
        <v>14</v>
      </c>
      <c r="E10" s="118"/>
      <c r="F10" s="118"/>
      <c r="G10" s="122" t="s">
        <v>15</v>
      </c>
      <c r="H10" s="122"/>
      <c r="I10" s="122"/>
      <c r="J10" s="122"/>
      <c r="K10" s="122"/>
      <c r="L10" s="122"/>
      <c r="M10" s="122"/>
      <c r="N10" s="122"/>
      <c r="O10" s="122"/>
      <c r="P10" s="122"/>
      <c r="Q10" s="122"/>
      <c r="R10" s="118" t="s">
        <v>16</v>
      </c>
      <c r="S10" s="118"/>
      <c r="T10" s="118"/>
      <c r="U10" s="118"/>
      <c r="V10" s="88" t="s">
        <v>17</v>
      </c>
      <c r="W10" s="89"/>
      <c r="X10" s="89"/>
      <c r="Y10" s="89"/>
      <c r="Z10" s="90"/>
      <c r="AA10" s="94" t="s">
        <v>18</v>
      </c>
      <c r="AB10" s="95"/>
      <c r="AC10" s="95"/>
      <c r="AD10" s="95"/>
      <c r="AE10" s="96"/>
      <c r="AF10" s="100" t="s">
        <v>19</v>
      </c>
      <c r="AG10" s="101"/>
      <c r="AH10" s="101"/>
      <c r="AI10" s="101"/>
      <c r="AJ10" s="102"/>
      <c r="AK10" s="106" t="s">
        <v>20</v>
      </c>
      <c r="AL10" s="107"/>
      <c r="AM10" s="107"/>
      <c r="AN10" s="107"/>
      <c r="AO10" s="108"/>
      <c r="AP10" s="112" t="s">
        <v>21</v>
      </c>
      <c r="AQ10" s="113"/>
      <c r="AR10" s="113"/>
      <c r="AS10" s="114"/>
    </row>
    <row r="11" spans="1:45" ht="14.45" customHeight="1" x14ac:dyDescent="0.25">
      <c r="A11" s="118"/>
      <c r="B11" s="118"/>
      <c r="C11" s="118"/>
      <c r="D11" s="118"/>
      <c r="E11" s="118"/>
      <c r="F11" s="118"/>
      <c r="G11" s="122"/>
      <c r="H11" s="122"/>
      <c r="I11" s="122"/>
      <c r="J11" s="122"/>
      <c r="K11" s="122"/>
      <c r="L11" s="122"/>
      <c r="M11" s="122"/>
      <c r="N11" s="122"/>
      <c r="O11" s="122"/>
      <c r="P11" s="122"/>
      <c r="Q11" s="122"/>
      <c r="R11" s="118"/>
      <c r="S11" s="118"/>
      <c r="T11" s="118"/>
      <c r="U11" s="118"/>
      <c r="V11" s="91"/>
      <c r="W11" s="92"/>
      <c r="X11" s="92"/>
      <c r="Y11" s="92"/>
      <c r="Z11" s="93"/>
      <c r="AA11" s="97"/>
      <c r="AB11" s="98"/>
      <c r="AC11" s="98"/>
      <c r="AD11" s="98"/>
      <c r="AE11" s="99"/>
      <c r="AF11" s="103"/>
      <c r="AG11" s="104"/>
      <c r="AH11" s="104"/>
      <c r="AI11" s="104"/>
      <c r="AJ11" s="105"/>
      <c r="AK11" s="109"/>
      <c r="AL11" s="110"/>
      <c r="AM11" s="110"/>
      <c r="AN11" s="110"/>
      <c r="AO11" s="111"/>
      <c r="AP11" s="115"/>
      <c r="AQ11" s="116"/>
      <c r="AR11" s="116"/>
      <c r="AS11" s="117"/>
    </row>
    <row r="12" spans="1:45" ht="45" x14ac:dyDescent="0.25">
      <c r="A12" s="2" t="s">
        <v>22</v>
      </c>
      <c r="B12" s="2" t="s">
        <v>23</v>
      </c>
      <c r="C12" s="118"/>
      <c r="D12" s="2" t="s">
        <v>24</v>
      </c>
      <c r="E12" s="2" t="s">
        <v>25</v>
      </c>
      <c r="F12" s="2" t="s">
        <v>26</v>
      </c>
      <c r="G12" s="17" t="s">
        <v>27</v>
      </c>
      <c r="H12" s="17" t="s">
        <v>28</v>
      </c>
      <c r="I12" s="17" t="s">
        <v>29</v>
      </c>
      <c r="J12" s="17" t="s">
        <v>30</v>
      </c>
      <c r="K12" s="17" t="s">
        <v>31</v>
      </c>
      <c r="L12" s="17" t="s">
        <v>32</v>
      </c>
      <c r="M12" s="17" t="s">
        <v>33</v>
      </c>
      <c r="N12" s="17" t="s">
        <v>34</v>
      </c>
      <c r="O12" s="17" t="s">
        <v>35</v>
      </c>
      <c r="P12" s="17" t="s">
        <v>36</v>
      </c>
      <c r="Q12" s="17" t="s">
        <v>37</v>
      </c>
      <c r="R12" s="2" t="s">
        <v>38</v>
      </c>
      <c r="S12" s="2" t="s">
        <v>39</v>
      </c>
      <c r="T12" s="2" t="s">
        <v>40</v>
      </c>
      <c r="U12" s="2" t="s">
        <v>41</v>
      </c>
      <c r="V12" s="3" t="s">
        <v>42</v>
      </c>
      <c r="W12" s="3" t="s">
        <v>43</v>
      </c>
      <c r="X12" s="3" t="s">
        <v>44</v>
      </c>
      <c r="Y12" s="3" t="s">
        <v>45</v>
      </c>
      <c r="Z12" s="3" t="s">
        <v>46</v>
      </c>
      <c r="AA12" s="20" t="s">
        <v>42</v>
      </c>
      <c r="AB12" s="20" t="s">
        <v>43</v>
      </c>
      <c r="AC12" s="20" t="s">
        <v>44</v>
      </c>
      <c r="AD12" s="20" t="s">
        <v>45</v>
      </c>
      <c r="AE12" s="20" t="s">
        <v>46</v>
      </c>
      <c r="AF12" s="21" t="s">
        <v>42</v>
      </c>
      <c r="AG12" s="21" t="s">
        <v>43</v>
      </c>
      <c r="AH12" s="21" t="s">
        <v>44</v>
      </c>
      <c r="AI12" s="21" t="s">
        <v>45</v>
      </c>
      <c r="AJ12" s="21" t="s">
        <v>46</v>
      </c>
      <c r="AK12" s="22" t="s">
        <v>42</v>
      </c>
      <c r="AL12" s="22" t="s">
        <v>43</v>
      </c>
      <c r="AM12" s="22" t="s">
        <v>44</v>
      </c>
      <c r="AN12" s="22" t="s">
        <v>45</v>
      </c>
      <c r="AO12" s="22" t="s">
        <v>46</v>
      </c>
      <c r="AP12" s="4" t="s">
        <v>42</v>
      </c>
      <c r="AQ12" s="4" t="s">
        <v>43</v>
      </c>
      <c r="AR12" s="4" t="s">
        <v>44</v>
      </c>
      <c r="AS12" s="4" t="s">
        <v>45</v>
      </c>
    </row>
    <row r="13" spans="1:45" s="27" customFormat="1" ht="60" x14ac:dyDescent="0.25">
      <c r="A13" s="19">
        <v>4</v>
      </c>
      <c r="B13" s="18" t="s">
        <v>47</v>
      </c>
      <c r="C13" s="18" t="s">
        <v>48</v>
      </c>
      <c r="D13" s="23" t="s">
        <v>49</v>
      </c>
      <c r="E13" s="18" t="s">
        <v>50</v>
      </c>
      <c r="F13" s="18" t="s">
        <v>51</v>
      </c>
      <c r="G13" s="18" t="s">
        <v>52</v>
      </c>
      <c r="H13" s="18" t="s">
        <v>53</v>
      </c>
      <c r="I13" s="29" t="s">
        <v>54</v>
      </c>
      <c r="J13" s="18" t="s">
        <v>55</v>
      </c>
      <c r="K13" s="18" t="s">
        <v>56</v>
      </c>
      <c r="L13" s="30">
        <v>0</v>
      </c>
      <c r="M13" s="30">
        <v>0</v>
      </c>
      <c r="N13" s="30">
        <v>0</v>
      </c>
      <c r="O13" s="30">
        <v>0.75</v>
      </c>
      <c r="P13" s="30">
        <v>0.75</v>
      </c>
      <c r="Q13" s="18" t="s">
        <v>57</v>
      </c>
      <c r="R13" s="18" t="s">
        <v>58</v>
      </c>
      <c r="S13" s="18" t="s">
        <v>59</v>
      </c>
      <c r="T13" s="18" t="s">
        <v>60</v>
      </c>
      <c r="U13" s="18" t="s">
        <v>61</v>
      </c>
      <c r="V13" s="78" t="s">
        <v>62</v>
      </c>
      <c r="W13" s="78" t="s">
        <v>62</v>
      </c>
      <c r="X13" s="78" t="s">
        <v>62</v>
      </c>
      <c r="Y13" s="81" t="s">
        <v>63</v>
      </c>
      <c r="Z13" s="78" t="s">
        <v>62</v>
      </c>
      <c r="AA13" s="30">
        <f t="shared" ref="AA13:AA24" si="0">M13</f>
        <v>0</v>
      </c>
      <c r="AB13" s="18" t="s">
        <v>209</v>
      </c>
      <c r="AC13" s="29" t="s">
        <v>209</v>
      </c>
      <c r="AD13" s="18" t="s">
        <v>209</v>
      </c>
      <c r="AE13" s="18" t="s">
        <v>209</v>
      </c>
      <c r="AF13" s="26">
        <f t="shared" ref="AF13:AF24" si="1">N13</f>
        <v>0</v>
      </c>
      <c r="AG13" s="18"/>
      <c r="AH13" s="18" t="e">
        <f>IF(AG13/AF13&gt;100%,100%,AG13/AF13)</f>
        <v>#DIV/0!</v>
      </c>
      <c r="AI13" s="18"/>
      <c r="AJ13" s="18"/>
      <c r="AK13" s="26">
        <f t="shared" ref="AK13:AK24" si="2">O13</f>
        <v>0.75</v>
      </c>
      <c r="AL13" s="18"/>
      <c r="AM13" s="18">
        <f>IF(AL13/AK13&gt;100%,100%,AL13/AK13)</f>
        <v>0</v>
      </c>
      <c r="AN13" s="18"/>
      <c r="AO13" s="18"/>
      <c r="AP13" s="78">
        <f t="shared" ref="AP13:AP24" si="3">P13</f>
        <v>0.75</v>
      </c>
      <c r="AQ13" s="78">
        <v>0</v>
      </c>
      <c r="AR13" s="79">
        <f>IF(AQ13/AP13&gt;100%,100%,AQ13/AP13)</f>
        <v>0</v>
      </c>
      <c r="AS13" s="81" t="s">
        <v>209</v>
      </c>
    </row>
    <row r="14" spans="1:45" s="27" customFormat="1" ht="240" x14ac:dyDescent="0.25">
      <c r="A14" s="19">
        <v>4</v>
      </c>
      <c r="B14" s="18" t="s">
        <v>47</v>
      </c>
      <c r="C14" s="18" t="s">
        <v>64</v>
      </c>
      <c r="D14" s="23" t="s">
        <v>65</v>
      </c>
      <c r="E14" s="18" t="s">
        <v>66</v>
      </c>
      <c r="F14" s="18" t="s">
        <v>51</v>
      </c>
      <c r="G14" s="18" t="s">
        <v>67</v>
      </c>
      <c r="H14" s="18" t="s">
        <v>68</v>
      </c>
      <c r="I14" s="18" t="s">
        <v>54</v>
      </c>
      <c r="J14" s="18" t="s">
        <v>55</v>
      </c>
      <c r="K14" s="18" t="s">
        <v>56</v>
      </c>
      <c r="L14" s="30">
        <v>0.14000000000000001</v>
      </c>
      <c r="M14" s="30">
        <v>0.27</v>
      </c>
      <c r="N14" s="30">
        <v>0.45</v>
      </c>
      <c r="O14" s="30">
        <v>0.65</v>
      </c>
      <c r="P14" s="30">
        <v>0.65</v>
      </c>
      <c r="Q14" s="18" t="s">
        <v>69</v>
      </c>
      <c r="R14" s="18" t="s">
        <v>70</v>
      </c>
      <c r="S14" s="18" t="s">
        <v>71</v>
      </c>
      <c r="T14" s="18" t="s">
        <v>60</v>
      </c>
      <c r="U14" s="18" t="s">
        <v>61</v>
      </c>
      <c r="V14" s="66">
        <v>0.14000000000000001</v>
      </c>
      <c r="W14" s="82">
        <v>0.32869999999999999</v>
      </c>
      <c r="X14" s="82">
        <f t="shared" ref="X14:X24" si="4">IF(W14/V14&gt;100%,100%,W14/V14)</f>
        <v>1</v>
      </c>
      <c r="Y14" s="18" t="s">
        <v>72</v>
      </c>
      <c r="Z14" s="18" t="s">
        <v>73</v>
      </c>
      <c r="AA14" s="30">
        <f t="shared" si="0"/>
        <v>0.27</v>
      </c>
      <c r="AB14" s="29">
        <v>0.54730000000000001</v>
      </c>
      <c r="AC14" s="29">
        <f t="shared" ref="AC14:AC24" si="5">IF(AB14/AA14&gt;100%,100%,AB14/AA14)</f>
        <v>1</v>
      </c>
      <c r="AD14" s="18" t="s">
        <v>214</v>
      </c>
      <c r="AE14" s="18" t="s">
        <v>219</v>
      </c>
      <c r="AF14" s="26">
        <f t="shared" si="1"/>
        <v>0.45</v>
      </c>
      <c r="AG14" s="18"/>
      <c r="AH14" s="18">
        <f t="shared" ref="AH14:AH24" si="6">IF(AG14/AF14&gt;100%,100%,AG14/AF14)</f>
        <v>0</v>
      </c>
      <c r="AI14" s="18"/>
      <c r="AJ14" s="18"/>
      <c r="AK14" s="26">
        <f t="shared" si="2"/>
        <v>0.65</v>
      </c>
      <c r="AL14" s="18"/>
      <c r="AM14" s="18">
        <f t="shared" ref="AM14:AM24" si="7">IF(AL14/AK14&gt;100%,100%,AL14/AK14)</f>
        <v>0</v>
      </c>
      <c r="AN14" s="18"/>
      <c r="AO14" s="18"/>
      <c r="AP14" s="78">
        <f t="shared" si="3"/>
        <v>0.65</v>
      </c>
      <c r="AQ14" s="79">
        <v>0.54730000000000001</v>
      </c>
      <c r="AR14" s="79">
        <f t="shared" ref="AR14:AR24" si="8">IF(AQ14/AP14&gt;100%,100%,AQ14/AP14)</f>
        <v>0.84199999999999997</v>
      </c>
      <c r="AS14" s="18" t="s">
        <v>214</v>
      </c>
    </row>
    <row r="15" spans="1:45" s="27" customFormat="1" ht="120" x14ac:dyDescent="0.25">
      <c r="A15" s="19">
        <v>4</v>
      </c>
      <c r="B15" s="18" t="s">
        <v>47</v>
      </c>
      <c r="C15" s="18" t="s">
        <v>64</v>
      </c>
      <c r="D15" s="23" t="s">
        <v>74</v>
      </c>
      <c r="E15" s="18" t="s">
        <v>75</v>
      </c>
      <c r="F15" s="18" t="s">
        <v>51</v>
      </c>
      <c r="G15" s="18" t="s">
        <v>76</v>
      </c>
      <c r="H15" s="18" t="s">
        <v>77</v>
      </c>
      <c r="I15" s="18" t="s">
        <v>54</v>
      </c>
      <c r="J15" s="18" t="s">
        <v>55</v>
      </c>
      <c r="K15" s="18" t="s">
        <v>56</v>
      </c>
      <c r="L15" s="30">
        <v>0.12</v>
      </c>
      <c r="M15" s="30">
        <v>0.25</v>
      </c>
      <c r="N15" s="30">
        <v>0.43</v>
      </c>
      <c r="O15" s="30">
        <v>0.63</v>
      </c>
      <c r="P15" s="30">
        <v>0.63</v>
      </c>
      <c r="Q15" s="18" t="s">
        <v>69</v>
      </c>
      <c r="R15" s="18" t="s">
        <v>70</v>
      </c>
      <c r="S15" s="18" t="s">
        <v>71</v>
      </c>
      <c r="T15" s="18" t="s">
        <v>60</v>
      </c>
      <c r="U15" s="18" t="s">
        <v>61</v>
      </c>
      <c r="V15" s="66">
        <v>0.12</v>
      </c>
      <c r="W15" s="82">
        <v>0.40570000000000001</v>
      </c>
      <c r="X15" s="82">
        <f t="shared" si="4"/>
        <v>1</v>
      </c>
      <c r="Y15" s="18" t="s">
        <v>78</v>
      </c>
      <c r="Z15" s="18" t="s">
        <v>73</v>
      </c>
      <c r="AA15" s="30">
        <f t="shared" si="0"/>
        <v>0.25</v>
      </c>
      <c r="AB15" s="29">
        <v>0.45119999999999999</v>
      </c>
      <c r="AC15" s="29">
        <f t="shared" si="5"/>
        <v>1</v>
      </c>
      <c r="AD15" s="18" t="s">
        <v>216</v>
      </c>
      <c r="AE15" s="18" t="s">
        <v>220</v>
      </c>
      <c r="AF15" s="26">
        <f t="shared" si="1"/>
        <v>0.43</v>
      </c>
      <c r="AG15" s="18"/>
      <c r="AH15" s="18">
        <f t="shared" si="6"/>
        <v>0</v>
      </c>
      <c r="AI15" s="18"/>
      <c r="AJ15" s="18"/>
      <c r="AK15" s="26">
        <f t="shared" si="2"/>
        <v>0.63</v>
      </c>
      <c r="AL15" s="18"/>
      <c r="AM15" s="18">
        <f t="shared" si="7"/>
        <v>0</v>
      </c>
      <c r="AN15" s="18"/>
      <c r="AO15" s="18"/>
      <c r="AP15" s="78">
        <f t="shared" si="3"/>
        <v>0.63</v>
      </c>
      <c r="AQ15" s="79">
        <v>0.45119999999999999</v>
      </c>
      <c r="AR15" s="79">
        <f t="shared" si="8"/>
        <v>0.71619047619047616</v>
      </c>
      <c r="AS15" s="18" t="s">
        <v>216</v>
      </c>
    </row>
    <row r="16" spans="1:45" s="27" customFormat="1" ht="225" x14ac:dyDescent="0.25">
      <c r="A16" s="19">
        <v>4</v>
      </c>
      <c r="B16" s="18" t="s">
        <v>47</v>
      </c>
      <c r="C16" s="18" t="s">
        <v>64</v>
      </c>
      <c r="D16" s="23" t="s">
        <v>79</v>
      </c>
      <c r="E16" s="18" t="s">
        <v>80</v>
      </c>
      <c r="F16" s="18" t="s">
        <v>51</v>
      </c>
      <c r="G16" s="18" t="s">
        <v>81</v>
      </c>
      <c r="H16" s="18" t="s">
        <v>82</v>
      </c>
      <c r="I16" s="30" t="s">
        <v>54</v>
      </c>
      <c r="J16" s="18" t="s">
        <v>55</v>
      </c>
      <c r="K16" s="18" t="s">
        <v>56</v>
      </c>
      <c r="L16" s="30">
        <v>0.1</v>
      </c>
      <c r="M16" s="30">
        <v>0.3</v>
      </c>
      <c r="N16" s="31">
        <v>0.56000000000000005</v>
      </c>
      <c r="O16" s="31">
        <v>0.96</v>
      </c>
      <c r="P16" s="30">
        <v>0.96</v>
      </c>
      <c r="Q16" s="18" t="s">
        <v>69</v>
      </c>
      <c r="R16" s="18" t="s">
        <v>70</v>
      </c>
      <c r="S16" s="18" t="s">
        <v>71</v>
      </c>
      <c r="T16" s="18" t="s">
        <v>60</v>
      </c>
      <c r="U16" s="18" t="s">
        <v>61</v>
      </c>
      <c r="V16" s="66">
        <v>0.1</v>
      </c>
      <c r="W16" s="82">
        <v>5.8299999999999998E-2</v>
      </c>
      <c r="X16" s="82">
        <f t="shared" si="4"/>
        <v>0.58299999999999996</v>
      </c>
      <c r="Y16" s="18" t="s">
        <v>83</v>
      </c>
      <c r="Z16" s="18" t="s">
        <v>73</v>
      </c>
      <c r="AA16" s="30">
        <f t="shared" si="0"/>
        <v>0.3</v>
      </c>
      <c r="AB16" s="29">
        <v>0.18010000000000001</v>
      </c>
      <c r="AC16" s="29">
        <f t="shared" si="5"/>
        <v>0.60033333333333339</v>
      </c>
      <c r="AD16" s="18" t="s">
        <v>217</v>
      </c>
      <c r="AE16" s="18" t="s">
        <v>221</v>
      </c>
      <c r="AF16" s="26">
        <f t="shared" si="1"/>
        <v>0.56000000000000005</v>
      </c>
      <c r="AG16" s="18"/>
      <c r="AH16" s="18">
        <f t="shared" si="6"/>
        <v>0</v>
      </c>
      <c r="AI16" s="18"/>
      <c r="AJ16" s="18"/>
      <c r="AK16" s="26">
        <f t="shared" si="2"/>
        <v>0.96</v>
      </c>
      <c r="AL16" s="18"/>
      <c r="AM16" s="18">
        <f t="shared" si="7"/>
        <v>0</v>
      </c>
      <c r="AN16" s="18"/>
      <c r="AO16" s="18"/>
      <c r="AP16" s="78">
        <f t="shared" si="3"/>
        <v>0.96</v>
      </c>
      <c r="AQ16" s="79">
        <v>0.18010000000000001</v>
      </c>
      <c r="AR16" s="79">
        <f t="shared" si="8"/>
        <v>0.18760416666666668</v>
      </c>
      <c r="AS16" s="18" t="s">
        <v>217</v>
      </c>
    </row>
    <row r="17" spans="1:45" s="27" customFormat="1" ht="180" x14ac:dyDescent="0.25">
      <c r="A17" s="19">
        <v>4</v>
      </c>
      <c r="B17" s="18" t="s">
        <v>47</v>
      </c>
      <c r="C17" s="18" t="s">
        <v>64</v>
      </c>
      <c r="D17" s="23" t="s">
        <v>84</v>
      </c>
      <c r="E17" s="18" t="s">
        <v>85</v>
      </c>
      <c r="F17" s="18" t="s">
        <v>51</v>
      </c>
      <c r="G17" s="18" t="s">
        <v>86</v>
      </c>
      <c r="H17" s="18" t="s">
        <v>87</v>
      </c>
      <c r="I17" s="30" t="s">
        <v>54</v>
      </c>
      <c r="J17" s="18" t="s">
        <v>55</v>
      </c>
      <c r="K17" s="18" t="s">
        <v>56</v>
      </c>
      <c r="L17" s="30">
        <v>0.1</v>
      </c>
      <c r="M17" s="30">
        <v>0.25</v>
      </c>
      <c r="N17" s="31">
        <v>0.35</v>
      </c>
      <c r="O17" s="31">
        <v>0.45</v>
      </c>
      <c r="P17" s="30">
        <v>0.45</v>
      </c>
      <c r="Q17" s="18" t="s">
        <v>69</v>
      </c>
      <c r="R17" s="18" t="s">
        <v>70</v>
      </c>
      <c r="S17" s="18" t="s">
        <v>71</v>
      </c>
      <c r="T17" s="18" t="s">
        <v>60</v>
      </c>
      <c r="U17" s="18" t="s">
        <v>61</v>
      </c>
      <c r="V17" s="66">
        <v>0.1</v>
      </c>
      <c r="W17" s="82">
        <v>1.4E-3</v>
      </c>
      <c r="X17" s="82">
        <f t="shared" si="4"/>
        <v>1.3999999999999999E-2</v>
      </c>
      <c r="Y17" s="18" t="s">
        <v>88</v>
      </c>
      <c r="Z17" s="18" t="s">
        <v>73</v>
      </c>
      <c r="AA17" s="30">
        <f t="shared" si="0"/>
        <v>0.25</v>
      </c>
      <c r="AB17" s="29">
        <v>7.1199999999999999E-2</v>
      </c>
      <c r="AC17" s="29">
        <f t="shared" si="5"/>
        <v>0.2848</v>
      </c>
      <c r="AD17" s="18" t="s">
        <v>218</v>
      </c>
      <c r="AE17" s="18" t="s">
        <v>215</v>
      </c>
      <c r="AF17" s="26">
        <f t="shared" si="1"/>
        <v>0.35</v>
      </c>
      <c r="AG17" s="18"/>
      <c r="AH17" s="18">
        <f t="shared" si="6"/>
        <v>0</v>
      </c>
      <c r="AI17" s="18"/>
      <c r="AJ17" s="18"/>
      <c r="AK17" s="26">
        <f t="shared" si="2"/>
        <v>0.45</v>
      </c>
      <c r="AL17" s="18"/>
      <c r="AM17" s="18">
        <f t="shared" si="7"/>
        <v>0</v>
      </c>
      <c r="AN17" s="18"/>
      <c r="AO17" s="18"/>
      <c r="AP17" s="78">
        <f t="shared" si="3"/>
        <v>0.45</v>
      </c>
      <c r="AQ17" s="79">
        <v>7.1199999999999999E-2</v>
      </c>
      <c r="AR17" s="79">
        <f t="shared" si="8"/>
        <v>0.15822222222222221</v>
      </c>
      <c r="AS17" s="18" t="s">
        <v>218</v>
      </c>
    </row>
    <row r="18" spans="1:45" s="27" customFormat="1" ht="155.25" customHeight="1" x14ac:dyDescent="0.25">
      <c r="A18" s="19">
        <v>4</v>
      </c>
      <c r="B18" s="18" t="s">
        <v>47</v>
      </c>
      <c r="C18" s="18" t="s">
        <v>64</v>
      </c>
      <c r="D18" s="23" t="s">
        <v>89</v>
      </c>
      <c r="E18" s="18" t="s">
        <v>90</v>
      </c>
      <c r="F18" s="18" t="s">
        <v>91</v>
      </c>
      <c r="G18" s="18" t="s">
        <v>92</v>
      </c>
      <c r="H18" s="18" t="s">
        <v>93</v>
      </c>
      <c r="I18" s="18" t="s">
        <v>54</v>
      </c>
      <c r="J18" s="18" t="s">
        <v>94</v>
      </c>
      <c r="K18" s="18" t="s">
        <v>56</v>
      </c>
      <c r="L18" s="30">
        <v>1</v>
      </c>
      <c r="M18" s="30">
        <v>1</v>
      </c>
      <c r="N18" s="30">
        <v>1</v>
      </c>
      <c r="O18" s="30">
        <v>1</v>
      </c>
      <c r="P18" s="30">
        <v>1</v>
      </c>
      <c r="Q18" s="18" t="s">
        <v>69</v>
      </c>
      <c r="R18" s="18" t="s">
        <v>95</v>
      </c>
      <c r="S18" s="18" t="s">
        <v>96</v>
      </c>
      <c r="T18" s="18" t="s">
        <v>60</v>
      </c>
      <c r="U18" s="18" t="s">
        <v>61</v>
      </c>
      <c r="V18" s="66">
        <v>1</v>
      </c>
      <c r="W18" s="66" t="s">
        <v>97</v>
      </c>
      <c r="X18" s="66" t="s">
        <v>97</v>
      </c>
      <c r="Y18" s="18" t="s">
        <v>98</v>
      </c>
      <c r="Z18" s="18" t="s">
        <v>97</v>
      </c>
      <c r="AA18" s="30">
        <f t="shared" si="0"/>
        <v>1</v>
      </c>
      <c r="AB18" s="31">
        <v>0</v>
      </c>
      <c r="AC18" s="29">
        <f t="shared" si="5"/>
        <v>0</v>
      </c>
      <c r="AD18" s="18" t="s">
        <v>98</v>
      </c>
      <c r="AE18" s="18" t="s">
        <v>98</v>
      </c>
      <c r="AF18" s="26">
        <f t="shared" si="1"/>
        <v>1</v>
      </c>
      <c r="AG18" s="18"/>
      <c r="AH18" s="18">
        <f t="shared" si="6"/>
        <v>0</v>
      </c>
      <c r="AI18" s="18"/>
      <c r="AJ18" s="18"/>
      <c r="AK18" s="26">
        <f t="shared" si="2"/>
        <v>1</v>
      </c>
      <c r="AL18" s="18"/>
      <c r="AM18" s="18">
        <f t="shared" si="7"/>
        <v>0</v>
      </c>
      <c r="AN18" s="18"/>
      <c r="AO18" s="18"/>
      <c r="AP18" s="78">
        <f t="shared" si="3"/>
        <v>1</v>
      </c>
      <c r="AQ18" s="66" t="s">
        <v>97</v>
      </c>
      <c r="AR18" s="66" t="s">
        <v>97</v>
      </c>
      <c r="AS18" s="18" t="s">
        <v>98</v>
      </c>
    </row>
    <row r="19" spans="1:45" s="27" customFormat="1" ht="174" customHeight="1" x14ac:dyDescent="0.25">
      <c r="A19" s="19">
        <v>4</v>
      </c>
      <c r="B19" s="18" t="s">
        <v>47</v>
      </c>
      <c r="C19" s="18" t="s">
        <v>64</v>
      </c>
      <c r="D19" s="23" t="s">
        <v>99</v>
      </c>
      <c r="E19" s="18" t="s">
        <v>100</v>
      </c>
      <c r="F19" s="18" t="s">
        <v>91</v>
      </c>
      <c r="G19" s="18" t="s">
        <v>101</v>
      </c>
      <c r="H19" s="18" t="s">
        <v>102</v>
      </c>
      <c r="I19" s="18" t="s">
        <v>54</v>
      </c>
      <c r="J19" s="18" t="s">
        <v>94</v>
      </c>
      <c r="K19" s="18" t="s">
        <v>56</v>
      </c>
      <c r="L19" s="30">
        <v>1</v>
      </c>
      <c r="M19" s="30">
        <v>1</v>
      </c>
      <c r="N19" s="30">
        <v>1</v>
      </c>
      <c r="O19" s="30">
        <v>1</v>
      </c>
      <c r="P19" s="30">
        <v>1</v>
      </c>
      <c r="Q19" s="18" t="s">
        <v>69</v>
      </c>
      <c r="R19" s="18" t="s">
        <v>95</v>
      </c>
      <c r="S19" s="18" t="s">
        <v>103</v>
      </c>
      <c r="T19" s="18" t="s">
        <v>60</v>
      </c>
      <c r="U19" s="18" t="s">
        <v>61</v>
      </c>
      <c r="V19" s="66">
        <v>1</v>
      </c>
      <c r="W19" s="66">
        <v>0.2</v>
      </c>
      <c r="X19" s="82">
        <f t="shared" si="4"/>
        <v>0.2</v>
      </c>
      <c r="Y19" s="18" t="s">
        <v>104</v>
      </c>
      <c r="Z19" s="18" t="s">
        <v>105</v>
      </c>
      <c r="AA19" s="30">
        <f t="shared" si="0"/>
        <v>1</v>
      </c>
      <c r="AB19" s="31">
        <v>0</v>
      </c>
      <c r="AC19" s="29">
        <f t="shared" si="5"/>
        <v>0</v>
      </c>
      <c r="AD19" s="18" t="s">
        <v>98</v>
      </c>
      <c r="AE19" s="18" t="s">
        <v>98</v>
      </c>
      <c r="AF19" s="26">
        <f t="shared" si="1"/>
        <v>1</v>
      </c>
      <c r="AG19" s="18"/>
      <c r="AH19" s="18">
        <f t="shared" si="6"/>
        <v>0</v>
      </c>
      <c r="AI19" s="18"/>
      <c r="AJ19" s="18"/>
      <c r="AK19" s="26">
        <f t="shared" si="2"/>
        <v>1</v>
      </c>
      <c r="AL19" s="18"/>
      <c r="AM19" s="18">
        <f t="shared" si="7"/>
        <v>0</v>
      </c>
      <c r="AN19" s="18"/>
      <c r="AO19" s="18"/>
      <c r="AP19" s="78">
        <f t="shared" si="3"/>
        <v>1</v>
      </c>
      <c r="AQ19" s="78">
        <v>0</v>
      </c>
      <c r="AR19" s="79">
        <f t="shared" si="8"/>
        <v>0</v>
      </c>
      <c r="AS19" s="18" t="s">
        <v>98</v>
      </c>
    </row>
    <row r="20" spans="1:45" s="27" customFormat="1" ht="120" x14ac:dyDescent="0.25">
      <c r="A20" s="19">
        <v>4</v>
      </c>
      <c r="B20" s="18" t="s">
        <v>47</v>
      </c>
      <c r="C20" s="18" t="s">
        <v>64</v>
      </c>
      <c r="D20" s="23" t="s">
        <v>106</v>
      </c>
      <c r="E20" s="18" t="s">
        <v>107</v>
      </c>
      <c r="F20" s="18" t="s">
        <v>91</v>
      </c>
      <c r="G20" s="18" t="s">
        <v>108</v>
      </c>
      <c r="H20" s="18" t="s">
        <v>109</v>
      </c>
      <c r="I20" s="18" t="s">
        <v>54</v>
      </c>
      <c r="J20" s="18" t="s">
        <v>94</v>
      </c>
      <c r="K20" s="18" t="s">
        <v>56</v>
      </c>
      <c r="L20" s="30">
        <v>0.9</v>
      </c>
      <c r="M20" s="30">
        <v>0.9</v>
      </c>
      <c r="N20" s="30">
        <v>0.9</v>
      </c>
      <c r="O20" s="30">
        <v>0.9</v>
      </c>
      <c r="P20" s="30">
        <v>0.9</v>
      </c>
      <c r="Q20" s="18" t="s">
        <v>69</v>
      </c>
      <c r="R20" s="18" t="s">
        <v>110</v>
      </c>
      <c r="S20" s="18" t="s">
        <v>103</v>
      </c>
      <c r="T20" s="18" t="s">
        <v>60</v>
      </c>
      <c r="U20" s="18" t="s">
        <v>111</v>
      </c>
      <c r="V20" s="66">
        <v>0.9</v>
      </c>
      <c r="W20" s="66" t="s">
        <v>97</v>
      </c>
      <c r="X20" s="66" t="s">
        <v>97</v>
      </c>
      <c r="Y20" s="18" t="s">
        <v>98</v>
      </c>
      <c r="Z20" s="66" t="s">
        <v>97</v>
      </c>
      <c r="AA20" s="30">
        <f t="shared" si="0"/>
        <v>0.9</v>
      </c>
      <c r="AB20" s="31">
        <v>0</v>
      </c>
      <c r="AC20" s="29">
        <f t="shared" si="5"/>
        <v>0</v>
      </c>
      <c r="AD20" s="18" t="s">
        <v>98</v>
      </c>
      <c r="AE20" s="18" t="s">
        <v>98</v>
      </c>
      <c r="AF20" s="26">
        <f t="shared" si="1"/>
        <v>0.9</v>
      </c>
      <c r="AG20" s="18"/>
      <c r="AH20" s="18">
        <f t="shared" si="6"/>
        <v>0</v>
      </c>
      <c r="AI20" s="18"/>
      <c r="AJ20" s="18"/>
      <c r="AK20" s="26">
        <f t="shared" si="2"/>
        <v>0.9</v>
      </c>
      <c r="AL20" s="18"/>
      <c r="AM20" s="18">
        <f t="shared" si="7"/>
        <v>0</v>
      </c>
      <c r="AN20" s="18"/>
      <c r="AO20" s="18"/>
      <c r="AP20" s="78">
        <f t="shared" si="3"/>
        <v>0.9</v>
      </c>
      <c r="AQ20" s="66" t="s">
        <v>97</v>
      </c>
      <c r="AR20" s="66" t="s">
        <v>97</v>
      </c>
      <c r="AS20" s="18" t="s">
        <v>98</v>
      </c>
    </row>
    <row r="21" spans="1:45" s="27" customFormat="1" ht="90" x14ac:dyDescent="0.25">
      <c r="A21" s="19">
        <v>4</v>
      </c>
      <c r="B21" s="18" t="s">
        <v>47</v>
      </c>
      <c r="C21" s="18" t="s">
        <v>64</v>
      </c>
      <c r="D21" s="23" t="s">
        <v>112</v>
      </c>
      <c r="E21" s="18" t="s">
        <v>113</v>
      </c>
      <c r="F21" s="18" t="s">
        <v>91</v>
      </c>
      <c r="G21" s="18" t="s">
        <v>108</v>
      </c>
      <c r="H21" s="18" t="s">
        <v>114</v>
      </c>
      <c r="I21" s="18" t="s">
        <v>54</v>
      </c>
      <c r="J21" s="18" t="s">
        <v>55</v>
      </c>
      <c r="K21" s="18" t="s">
        <v>56</v>
      </c>
      <c r="L21" s="30">
        <v>0</v>
      </c>
      <c r="M21" s="30">
        <v>0</v>
      </c>
      <c r="N21" s="30">
        <v>0</v>
      </c>
      <c r="O21" s="30">
        <v>1</v>
      </c>
      <c r="P21" s="30">
        <v>1</v>
      </c>
      <c r="Q21" s="18" t="s">
        <v>69</v>
      </c>
      <c r="R21" s="32" t="s">
        <v>110</v>
      </c>
      <c r="S21" s="32" t="s">
        <v>103</v>
      </c>
      <c r="T21" s="32" t="s">
        <v>60</v>
      </c>
      <c r="U21" s="32" t="s">
        <v>111</v>
      </c>
      <c r="V21" s="78" t="s">
        <v>62</v>
      </c>
      <c r="W21" s="78" t="s">
        <v>62</v>
      </c>
      <c r="X21" s="78" t="s">
        <v>62</v>
      </c>
      <c r="Y21" s="81" t="s">
        <v>63</v>
      </c>
      <c r="Z21" s="78" t="s">
        <v>62</v>
      </c>
      <c r="AA21" s="30">
        <f t="shared" si="0"/>
        <v>0</v>
      </c>
      <c r="AB21" s="18" t="s">
        <v>209</v>
      </c>
      <c r="AC21" s="29" t="s">
        <v>209</v>
      </c>
      <c r="AD21" s="18" t="s">
        <v>209</v>
      </c>
      <c r="AE21" s="18" t="s">
        <v>209</v>
      </c>
      <c r="AF21" s="26">
        <f t="shared" si="1"/>
        <v>0</v>
      </c>
      <c r="AG21" s="18"/>
      <c r="AH21" s="18" t="e">
        <f t="shared" si="6"/>
        <v>#DIV/0!</v>
      </c>
      <c r="AI21" s="18"/>
      <c r="AJ21" s="18"/>
      <c r="AK21" s="26">
        <f t="shared" si="2"/>
        <v>1</v>
      </c>
      <c r="AL21" s="18"/>
      <c r="AM21" s="18">
        <f t="shared" si="7"/>
        <v>0</v>
      </c>
      <c r="AN21" s="18"/>
      <c r="AO21" s="18"/>
      <c r="AP21" s="78">
        <f t="shared" si="3"/>
        <v>1</v>
      </c>
      <c r="AQ21" s="78">
        <v>0</v>
      </c>
      <c r="AR21" s="79">
        <f t="shared" si="8"/>
        <v>0</v>
      </c>
      <c r="AS21" s="81" t="s">
        <v>209</v>
      </c>
    </row>
    <row r="22" spans="1:45" s="27" customFormat="1" ht="330" x14ac:dyDescent="0.25">
      <c r="A22" s="19">
        <v>4</v>
      </c>
      <c r="B22" s="18" t="s">
        <v>47</v>
      </c>
      <c r="C22" s="18" t="s">
        <v>115</v>
      </c>
      <c r="D22" s="23" t="s">
        <v>116</v>
      </c>
      <c r="E22" s="18" t="s">
        <v>117</v>
      </c>
      <c r="F22" s="18" t="s">
        <v>91</v>
      </c>
      <c r="G22" s="18" t="s">
        <v>118</v>
      </c>
      <c r="H22" s="18" t="s">
        <v>119</v>
      </c>
      <c r="I22" s="18" t="s">
        <v>54</v>
      </c>
      <c r="J22" s="18" t="s">
        <v>120</v>
      </c>
      <c r="K22" s="18" t="s">
        <v>118</v>
      </c>
      <c r="L22" s="38">
        <v>3</v>
      </c>
      <c r="M22" s="38">
        <v>3</v>
      </c>
      <c r="N22" s="38">
        <v>3</v>
      </c>
      <c r="O22" s="38">
        <v>3</v>
      </c>
      <c r="P22" s="18">
        <f>SUM(L22:O22)</f>
        <v>12</v>
      </c>
      <c r="Q22" s="18" t="s">
        <v>69</v>
      </c>
      <c r="R22" s="18" t="s">
        <v>121</v>
      </c>
      <c r="S22" s="18" t="s">
        <v>122</v>
      </c>
      <c r="T22" s="18" t="s">
        <v>123</v>
      </c>
      <c r="U22" s="18" t="s">
        <v>124</v>
      </c>
      <c r="V22" s="65">
        <f t="shared" ref="V22:V24" si="9">L22</f>
        <v>3</v>
      </c>
      <c r="W22" s="19">
        <v>3</v>
      </c>
      <c r="X22" s="82">
        <f t="shared" si="4"/>
        <v>1</v>
      </c>
      <c r="Y22" s="18" t="s">
        <v>125</v>
      </c>
      <c r="Z22" s="18" t="s">
        <v>126</v>
      </c>
      <c r="AA22" s="26">
        <f t="shared" si="0"/>
        <v>3</v>
      </c>
      <c r="AB22" s="18">
        <v>3</v>
      </c>
      <c r="AC22" s="29">
        <f t="shared" si="5"/>
        <v>1</v>
      </c>
      <c r="AD22" s="18" t="s">
        <v>210</v>
      </c>
      <c r="AE22" s="18" t="s">
        <v>211</v>
      </c>
      <c r="AF22" s="26">
        <f t="shared" si="1"/>
        <v>3</v>
      </c>
      <c r="AG22" s="18"/>
      <c r="AH22" s="18">
        <f t="shared" si="6"/>
        <v>0</v>
      </c>
      <c r="AI22" s="18"/>
      <c r="AJ22" s="18"/>
      <c r="AK22" s="26">
        <f t="shared" si="2"/>
        <v>3</v>
      </c>
      <c r="AL22" s="18"/>
      <c r="AM22" s="18">
        <f t="shared" si="7"/>
        <v>0</v>
      </c>
      <c r="AN22" s="18"/>
      <c r="AO22" s="18"/>
      <c r="AP22" s="19">
        <f t="shared" si="3"/>
        <v>12</v>
      </c>
      <c r="AQ22" s="19">
        <f>SUM(W22,AB22,AG22,AL22)</f>
        <v>6</v>
      </c>
      <c r="AR22" s="79">
        <f t="shared" si="8"/>
        <v>0.5</v>
      </c>
      <c r="AS22" s="18" t="s">
        <v>210</v>
      </c>
    </row>
    <row r="23" spans="1:45" s="27" customFormat="1" ht="409.5" x14ac:dyDescent="0.25">
      <c r="A23" s="19">
        <v>4</v>
      </c>
      <c r="B23" s="18" t="s">
        <v>47</v>
      </c>
      <c r="C23" s="18" t="s">
        <v>115</v>
      </c>
      <c r="D23" s="23" t="s">
        <v>127</v>
      </c>
      <c r="E23" s="18" t="s">
        <v>128</v>
      </c>
      <c r="F23" s="18" t="s">
        <v>51</v>
      </c>
      <c r="G23" s="18" t="s">
        <v>129</v>
      </c>
      <c r="H23" s="18" t="s">
        <v>130</v>
      </c>
      <c r="I23" s="18" t="s">
        <v>54</v>
      </c>
      <c r="J23" s="18" t="s">
        <v>120</v>
      </c>
      <c r="K23" s="18" t="s">
        <v>129</v>
      </c>
      <c r="L23" s="38">
        <v>3</v>
      </c>
      <c r="M23" s="38">
        <v>5</v>
      </c>
      <c r="N23" s="38">
        <v>6</v>
      </c>
      <c r="O23" s="38">
        <v>4</v>
      </c>
      <c r="P23" s="18">
        <f t="shared" ref="P23:P24" si="10">SUM(L23:O23)</f>
        <v>18</v>
      </c>
      <c r="Q23" s="18" t="s">
        <v>69</v>
      </c>
      <c r="R23" s="18" t="s">
        <v>121</v>
      </c>
      <c r="S23" s="18" t="s">
        <v>122</v>
      </c>
      <c r="T23" s="18" t="s">
        <v>123</v>
      </c>
      <c r="U23" s="18" t="s">
        <v>124</v>
      </c>
      <c r="V23" s="65">
        <f t="shared" si="9"/>
        <v>3</v>
      </c>
      <c r="W23" s="19">
        <v>4</v>
      </c>
      <c r="X23" s="82">
        <f t="shared" si="4"/>
        <v>1</v>
      </c>
      <c r="Y23" s="18" t="s">
        <v>131</v>
      </c>
      <c r="Z23" s="18" t="s">
        <v>126</v>
      </c>
      <c r="AA23" s="26">
        <f t="shared" si="0"/>
        <v>5</v>
      </c>
      <c r="AB23" s="18">
        <v>5</v>
      </c>
      <c r="AC23" s="29">
        <f t="shared" si="5"/>
        <v>1</v>
      </c>
      <c r="AD23" s="18" t="s">
        <v>212</v>
      </c>
      <c r="AE23" s="18" t="s">
        <v>211</v>
      </c>
      <c r="AF23" s="26">
        <f t="shared" si="1"/>
        <v>6</v>
      </c>
      <c r="AG23" s="18"/>
      <c r="AH23" s="18">
        <f t="shared" si="6"/>
        <v>0</v>
      </c>
      <c r="AI23" s="18"/>
      <c r="AJ23" s="18"/>
      <c r="AK23" s="26">
        <f t="shared" si="2"/>
        <v>4</v>
      </c>
      <c r="AL23" s="18"/>
      <c r="AM23" s="18">
        <f t="shared" si="7"/>
        <v>0</v>
      </c>
      <c r="AN23" s="18"/>
      <c r="AO23" s="18"/>
      <c r="AP23" s="19">
        <f t="shared" si="3"/>
        <v>18</v>
      </c>
      <c r="AQ23" s="19">
        <f>SUM(W23,AB23,AG23,AL23)</f>
        <v>9</v>
      </c>
      <c r="AR23" s="79">
        <f t="shared" si="8"/>
        <v>0.5</v>
      </c>
      <c r="AS23" s="18" t="s">
        <v>212</v>
      </c>
    </row>
    <row r="24" spans="1:45" s="27" customFormat="1" ht="247.5" customHeight="1" x14ac:dyDescent="0.25">
      <c r="A24" s="19">
        <v>4</v>
      </c>
      <c r="B24" s="18" t="s">
        <v>47</v>
      </c>
      <c r="C24" s="18" t="s">
        <v>115</v>
      </c>
      <c r="D24" s="23" t="s">
        <v>132</v>
      </c>
      <c r="E24" s="18" t="s">
        <v>133</v>
      </c>
      <c r="F24" s="18" t="s">
        <v>51</v>
      </c>
      <c r="G24" s="18" t="s">
        <v>134</v>
      </c>
      <c r="H24" s="18" t="s">
        <v>135</v>
      </c>
      <c r="I24" s="18" t="s">
        <v>54</v>
      </c>
      <c r="J24" s="18" t="s">
        <v>120</v>
      </c>
      <c r="K24" s="18" t="s">
        <v>134</v>
      </c>
      <c r="L24" s="38">
        <v>3</v>
      </c>
      <c r="M24" s="38">
        <v>4</v>
      </c>
      <c r="N24" s="38">
        <v>4</v>
      </c>
      <c r="O24" s="38">
        <v>4</v>
      </c>
      <c r="P24" s="18">
        <f t="shared" si="10"/>
        <v>15</v>
      </c>
      <c r="Q24" s="18" t="s">
        <v>69</v>
      </c>
      <c r="R24" s="18" t="s">
        <v>121</v>
      </c>
      <c r="S24" s="18" t="s">
        <v>122</v>
      </c>
      <c r="T24" s="18" t="s">
        <v>123</v>
      </c>
      <c r="U24" s="18" t="s">
        <v>124</v>
      </c>
      <c r="V24" s="65">
        <f t="shared" si="9"/>
        <v>3</v>
      </c>
      <c r="W24" s="19">
        <v>3</v>
      </c>
      <c r="X24" s="82">
        <f t="shared" si="4"/>
        <v>1</v>
      </c>
      <c r="Y24" s="18" t="s">
        <v>136</v>
      </c>
      <c r="Z24" s="18" t="s">
        <v>126</v>
      </c>
      <c r="AA24" s="26">
        <f t="shared" si="0"/>
        <v>4</v>
      </c>
      <c r="AB24" s="18">
        <v>4</v>
      </c>
      <c r="AC24" s="29">
        <f t="shared" si="5"/>
        <v>1</v>
      </c>
      <c r="AD24" s="18" t="s">
        <v>213</v>
      </c>
      <c r="AE24" s="18" t="s">
        <v>211</v>
      </c>
      <c r="AF24" s="26">
        <f t="shared" si="1"/>
        <v>4</v>
      </c>
      <c r="AG24" s="18"/>
      <c r="AH24" s="18">
        <f t="shared" si="6"/>
        <v>0</v>
      </c>
      <c r="AI24" s="18"/>
      <c r="AJ24" s="18"/>
      <c r="AK24" s="26">
        <f t="shared" si="2"/>
        <v>4</v>
      </c>
      <c r="AL24" s="18"/>
      <c r="AM24" s="18">
        <f t="shared" si="7"/>
        <v>0</v>
      </c>
      <c r="AN24" s="18"/>
      <c r="AO24" s="18"/>
      <c r="AP24" s="19">
        <f t="shared" si="3"/>
        <v>15</v>
      </c>
      <c r="AQ24" s="19">
        <f>SUM(W24,AB24,AG24,AL24)</f>
        <v>7</v>
      </c>
      <c r="AR24" s="79">
        <f t="shared" si="8"/>
        <v>0.46666666666666667</v>
      </c>
      <c r="AS24" s="18" t="s">
        <v>213</v>
      </c>
    </row>
    <row r="25" spans="1:45" s="5" customFormat="1" ht="15.75" x14ac:dyDescent="0.25">
      <c r="A25" s="10"/>
      <c r="B25" s="10"/>
      <c r="C25" s="10"/>
      <c r="D25" s="10"/>
      <c r="E25" s="13" t="s">
        <v>137</v>
      </c>
      <c r="F25" s="10"/>
      <c r="G25" s="10"/>
      <c r="H25" s="10"/>
      <c r="I25" s="10"/>
      <c r="J25" s="10"/>
      <c r="K25" s="10"/>
      <c r="L25" s="15"/>
      <c r="M25" s="15"/>
      <c r="N25" s="15"/>
      <c r="O25" s="15"/>
      <c r="P25" s="15"/>
      <c r="Q25" s="10"/>
      <c r="R25" s="10"/>
      <c r="S25" s="10"/>
      <c r="T25" s="10"/>
      <c r="U25" s="10"/>
      <c r="V25" s="67"/>
      <c r="W25" s="67"/>
      <c r="X25" s="80">
        <f>AVERAGE(X13:X24)*80%</f>
        <v>0.5797000000000001</v>
      </c>
      <c r="Y25" s="15"/>
      <c r="Z25" s="15"/>
      <c r="AA25" s="15"/>
      <c r="AB25" s="15"/>
      <c r="AC25" s="87">
        <f>AVERAGE(AC13:AC24)*80%</f>
        <v>0.47081066666666677</v>
      </c>
      <c r="AD25" s="15"/>
      <c r="AE25" s="15"/>
      <c r="AF25" s="15"/>
      <c r="AG25" s="15"/>
      <c r="AH25" s="15" t="e">
        <f>AVERAGE(AH13:AH24)*80%</f>
        <v>#DIV/0!</v>
      </c>
      <c r="AI25" s="15"/>
      <c r="AJ25" s="15"/>
      <c r="AK25" s="15"/>
      <c r="AL25" s="15"/>
      <c r="AM25" s="15">
        <f>AVERAGE(AM13:AM24)*80%</f>
        <v>0</v>
      </c>
      <c r="AN25" s="10"/>
      <c r="AO25" s="10"/>
      <c r="AP25" s="67"/>
      <c r="AQ25" s="67"/>
      <c r="AR25" s="80">
        <f>AVERAGE(AR13:AR24)*80%</f>
        <v>0.26965468253968256</v>
      </c>
      <c r="AS25" s="10"/>
    </row>
    <row r="26" spans="1:45" s="52" customFormat="1" ht="105" customHeight="1" x14ac:dyDescent="0.25">
      <c r="A26" s="33">
        <v>7</v>
      </c>
      <c r="B26" s="24" t="s">
        <v>138</v>
      </c>
      <c r="C26" s="24" t="s">
        <v>139</v>
      </c>
      <c r="D26" s="39" t="s">
        <v>140</v>
      </c>
      <c r="E26" s="40" t="s">
        <v>141</v>
      </c>
      <c r="F26" s="40" t="s">
        <v>142</v>
      </c>
      <c r="G26" s="40" t="s">
        <v>143</v>
      </c>
      <c r="H26" s="40" t="s">
        <v>144</v>
      </c>
      <c r="I26" s="41" t="s">
        <v>145</v>
      </c>
      <c r="J26" s="40" t="s">
        <v>146</v>
      </c>
      <c r="K26" s="40" t="s">
        <v>147</v>
      </c>
      <c r="L26" s="42" t="s">
        <v>62</v>
      </c>
      <c r="M26" s="43">
        <v>0.8</v>
      </c>
      <c r="N26" s="42" t="s">
        <v>62</v>
      </c>
      <c r="O26" s="44">
        <v>0.8</v>
      </c>
      <c r="P26" s="44">
        <v>0.8</v>
      </c>
      <c r="Q26" s="45" t="s">
        <v>148</v>
      </c>
      <c r="R26" s="45" t="s">
        <v>149</v>
      </c>
      <c r="S26" s="40" t="s">
        <v>150</v>
      </c>
      <c r="T26" s="40" t="s">
        <v>151</v>
      </c>
      <c r="U26" s="46" t="s">
        <v>152</v>
      </c>
      <c r="V26" s="68" t="s">
        <v>62</v>
      </c>
      <c r="W26" s="33" t="s">
        <v>62</v>
      </c>
      <c r="X26" s="69" t="s">
        <v>62</v>
      </c>
      <c r="Y26" s="24" t="s">
        <v>63</v>
      </c>
      <c r="Z26" s="24" t="s">
        <v>62</v>
      </c>
      <c r="AA26" s="48">
        <f>M26</f>
        <v>0.8</v>
      </c>
      <c r="AB26" s="49">
        <v>0.86</v>
      </c>
      <c r="AC26" s="50">
        <f t="shared" ref="AC26:AC32" si="11">IF(AB26/AA26&gt;100%,100%,AB26/AA26)</f>
        <v>1</v>
      </c>
      <c r="AD26" s="24" t="s">
        <v>222</v>
      </c>
      <c r="AE26" s="24" t="s">
        <v>224</v>
      </c>
      <c r="AF26" s="47" t="s">
        <v>62</v>
      </c>
      <c r="AG26" s="24" t="s">
        <v>62</v>
      </c>
      <c r="AH26" s="24" t="s">
        <v>62</v>
      </c>
      <c r="AI26" s="24" t="s">
        <v>62</v>
      </c>
      <c r="AJ26" s="24" t="s">
        <v>62</v>
      </c>
      <c r="AK26" s="48">
        <f>O26</f>
        <v>0.8</v>
      </c>
      <c r="AL26" s="24"/>
      <c r="AM26" s="50">
        <f t="shared" ref="AM26:AM32" si="12">IF(AL26/AK26&gt;100%,100%,AL26/AK26)</f>
        <v>0</v>
      </c>
      <c r="AN26" s="24"/>
      <c r="AO26" s="24"/>
      <c r="AP26" s="62">
        <f>P26</f>
        <v>0.8</v>
      </c>
      <c r="AQ26" s="75">
        <f>AVERAGE(AB26,AL26)</f>
        <v>0.86</v>
      </c>
      <c r="AR26" s="50">
        <f t="shared" ref="AR26:AR32" si="13">IF(AQ26/AP26&gt;100%,100%,AQ26/AP26)</f>
        <v>1</v>
      </c>
      <c r="AS26" s="24" t="s">
        <v>222</v>
      </c>
    </row>
    <row r="27" spans="1:45" s="52" customFormat="1" ht="105" x14ac:dyDescent="0.25">
      <c r="A27" s="33">
        <v>7</v>
      </c>
      <c r="B27" s="24" t="s">
        <v>138</v>
      </c>
      <c r="C27" s="24" t="s">
        <v>139</v>
      </c>
      <c r="D27" s="53" t="s">
        <v>153</v>
      </c>
      <c r="E27" s="45" t="s">
        <v>154</v>
      </c>
      <c r="F27" s="45" t="s">
        <v>142</v>
      </c>
      <c r="G27" s="45" t="s">
        <v>155</v>
      </c>
      <c r="H27" s="45" t="s">
        <v>156</v>
      </c>
      <c r="I27" s="45" t="s">
        <v>157</v>
      </c>
      <c r="J27" s="45" t="s">
        <v>146</v>
      </c>
      <c r="K27" s="45" t="s">
        <v>158</v>
      </c>
      <c r="L27" s="54">
        <v>1</v>
      </c>
      <c r="M27" s="54">
        <v>1</v>
      </c>
      <c r="N27" s="54">
        <v>1</v>
      </c>
      <c r="O27" s="55">
        <v>1</v>
      </c>
      <c r="P27" s="55">
        <v>1</v>
      </c>
      <c r="Q27" s="45" t="s">
        <v>148</v>
      </c>
      <c r="R27" s="45" t="s">
        <v>159</v>
      </c>
      <c r="S27" s="45" t="s">
        <v>160</v>
      </c>
      <c r="T27" s="40" t="s">
        <v>151</v>
      </c>
      <c r="U27" s="46" t="s">
        <v>161</v>
      </c>
      <c r="V27" s="70">
        <v>1</v>
      </c>
      <c r="W27" s="69">
        <v>0.58819999999999995</v>
      </c>
      <c r="X27" s="50">
        <f t="shared" ref="X27:X32" si="14">IF(W27/V27&gt;100%,100%,W27/V27)</f>
        <v>0.58819999999999995</v>
      </c>
      <c r="Y27" s="24" t="s">
        <v>162</v>
      </c>
      <c r="Z27" s="24" t="s">
        <v>163</v>
      </c>
      <c r="AA27" s="48">
        <f t="shared" ref="AA27:AA32" si="15">M27</f>
        <v>1</v>
      </c>
      <c r="AB27" s="51">
        <v>1</v>
      </c>
      <c r="AC27" s="50">
        <f t="shared" si="11"/>
        <v>1</v>
      </c>
      <c r="AD27" s="24" t="s">
        <v>225</v>
      </c>
      <c r="AE27" s="24" t="s">
        <v>223</v>
      </c>
      <c r="AF27" s="48">
        <f>N27</f>
        <v>1</v>
      </c>
      <c r="AG27" s="56"/>
      <c r="AH27" s="50">
        <f t="shared" ref="AH27:AH29" si="16">IF(AG27/AF27&gt;100%,100%,AG27/AF27)</f>
        <v>0</v>
      </c>
      <c r="AI27" s="24"/>
      <c r="AJ27" s="24"/>
      <c r="AK27" s="48">
        <f t="shared" ref="AK27:AK32" si="17">O27</f>
        <v>1</v>
      </c>
      <c r="AL27" s="56"/>
      <c r="AM27" s="50">
        <f t="shared" si="12"/>
        <v>0</v>
      </c>
      <c r="AN27" s="24"/>
      <c r="AO27" s="24"/>
      <c r="AP27" s="62">
        <f t="shared" ref="AP27:AP31" si="18">P27</f>
        <v>1</v>
      </c>
      <c r="AQ27" s="75">
        <f>AVERAGE(W27,AB27,AG27,AL27)</f>
        <v>0.79410000000000003</v>
      </c>
      <c r="AR27" s="50">
        <f t="shared" si="13"/>
        <v>0.79410000000000003</v>
      </c>
      <c r="AS27" s="24" t="s">
        <v>225</v>
      </c>
    </row>
    <row r="28" spans="1:45" s="52" customFormat="1" ht="150" x14ac:dyDescent="0.25">
      <c r="A28" s="33">
        <v>7</v>
      </c>
      <c r="B28" s="24" t="s">
        <v>138</v>
      </c>
      <c r="C28" s="24" t="s">
        <v>164</v>
      </c>
      <c r="D28" s="53" t="s">
        <v>165</v>
      </c>
      <c r="E28" s="45" t="s">
        <v>166</v>
      </c>
      <c r="F28" s="45" t="s">
        <v>142</v>
      </c>
      <c r="G28" s="45" t="s">
        <v>167</v>
      </c>
      <c r="H28" s="45" t="s">
        <v>168</v>
      </c>
      <c r="I28" s="45" t="s">
        <v>157</v>
      </c>
      <c r="J28" s="45" t="s">
        <v>146</v>
      </c>
      <c r="K28" s="45" t="s">
        <v>169</v>
      </c>
      <c r="L28" s="42" t="s">
        <v>62</v>
      </c>
      <c r="M28" s="43">
        <v>1</v>
      </c>
      <c r="N28" s="43">
        <v>1</v>
      </c>
      <c r="O28" s="44">
        <v>1</v>
      </c>
      <c r="P28" s="44">
        <v>1</v>
      </c>
      <c r="Q28" s="45" t="s">
        <v>148</v>
      </c>
      <c r="R28" s="45" t="s">
        <v>170</v>
      </c>
      <c r="S28" s="45" t="s">
        <v>171</v>
      </c>
      <c r="T28" s="40" t="s">
        <v>151</v>
      </c>
      <c r="U28" s="46" t="s">
        <v>172</v>
      </c>
      <c r="V28" s="70" t="s">
        <v>62</v>
      </c>
      <c r="W28" s="33" t="s">
        <v>62</v>
      </c>
      <c r="X28" s="33" t="s">
        <v>62</v>
      </c>
      <c r="Y28" s="24" t="s">
        <v>63</v>
      </c>
      <c r="Z28" s="24" t="s">
        <v>62</v>
      </c>
      <c r="AA28" s="48">
        <f t="shared" si="15"/>
        <v>1</v>
      </c>
      <c r="AB28" s="129">
        <v>1</v>
      </c>
      <c r="AC28" s="130">
        <f t="shared" si="11"/>
        <v>1</v>
      </c>
      <c r="AD28" s="25" t="s">
        <v>231</v>
      </c>
      <c r="AE28" s="25"/>
      <c r="AF28" s="48">
        <f t="shared" ref="AF28:AF29" si="19">N28</f>
        <v>1</v>
      </c>
      <c r="AG28" s="24"/>
      <c r="AH28" s="50">
        <f t="shared" si="16"/>
        <v>0</v>
      </c>
      <c r="AI28" s="24"/>
      <c r="AJ28" s="24"/>
      <c r="AK28" s="48">
        <f t="shared" si="17"/>
        <v>1</v>
      </c>
      <c r="AL28" s="24"/>
      <c r="AM28" s="50">
        <f t="shared" si="12"/>
        <v>0</v>
      </c>
      <c r="AN28" s="24"/>
      <c r="AO28" s="24"/>
      <c r="AP28" s="62">
        <f t="shared" si="18"/>
        <v>1</v>
      </c>
      <c r="AQ28" s="75">
        <f>AVERAGE(AB28,AG28,AL28)</f>
        <v>1</v>
      </c>
      <c r="AR28" s="50">
        <f t="shared" si="13"/>
        <v>1</v>
      </c>
      <c r="AS28" s="24" t="s">
        <v>231</v>
      </c>
    </row>
    <row r="29" spans="1:45" s="52" customFormat="1" ht="105" x14ac:dyDescent="0.25">
      <c r="A29" s="33">
        <v>7</v>
      </c>
      <c r="B29" s="24" t="s">
        <v>138</v>
      </c>
      <c r="C29" s="24" t="s">
        <v>139</v>
      </c>
      <c r="D29" s="53" t="s">
        <v>173</v>
      </c>
      <c r="E29" s="45" t="s">
        <v>174</v>
      </c>
      <c r="F29" s="45" t="s">
        <v>142</v>
      </c>
      <c r="G29" s="45" t="s">
        <v>175</v>
      </c>
      <c r="H29" s="45" t="s">
        <v>176</v>
      </c>
      <c r="I29" s="45" t="s">
        <v>157</v>
      </c>
      <c r="J29" s="45" t="s">
        <v>94</v>
      </c>
      <c r="K29" s="45" t="s">
        <v>175</v>
      </c>
      <c r="L29" s="43">
        <v>1</v>
      </c>
      <c r="M29" s="42" t="s">
        <v>62</v>
      </c>
      <c r="N29" s="43">
        <v>1</v>
      </c>
      <c r="O29" s="44" t="s">
        <v>62</v>
      </c>
      <c r="P29" s="44">
        <v>1</v>
      </c>
      <c r="Q29" s="45" t="s">
        <v>69</v>
      </c>
      <c r="R29" s="45" t="s">
        <v>177</v>
      </c>
      <c r="S29" s="45" t="s">
        <v>177</v>
      </c>
      <c r="T29" s="40" t="s">
        <v>151</v>
      </c>
      <c r="U29" s="46" t="s">
        <v>161</v>
      </c>
      <c r="V29" s="70">
        <v>1</v>
      </c>
      <c r="W29" s="71">
        <v>1</v>
      </c>
      <c r="X29" s="50">
        <f t="shared" si="14"/>
        <v>1</v>
      </c>
      <c r="Y29" s="24" t="s">
        <v>178</v>
      </c>
      <c r="Z29" s="24" t="s">
        <v>179</v>
      </c>
      <c r="AA29" s="48" t="str">
        <f t="shared" si="15"/>
        <v>No programada</v>
      </c>
      <c r="AB29" s="51" t="s">
        <v>209</v>
      </c>
      <c r="AC29" s="50" t="s">
        <v>209</v>
      </c>
      <c r="AD29" s="24" t="s">
        <v>209</v>
      </c>
      <c r="AE29" s="24" t="s">
        <v>226</v>
      </c>
      <c r="AF29" s="48">
        <f t="shared" si="19"/>
        <v>1</v>
      </c>
      <c r="AG29" s="56"/>
      <c r="AH29" s="50">
        <f t="shared" si="16"/>
        <v>0</v>
      </c>
      <c r="AI29" s="24"/>
      <c r="AJ29" s="24"/>
      <c r="AK29" s="48" t="str">
        <f t="shared" si="17"/>
        <v>No programada</v>
      </c>
      <c r="AL29" s="28" t="s">
        <v>62</v>
      </c>
      <c r="AM29" s="28" t="s">
        <v>62</v>
      </c>
      <c r="AN29" s="28" t="s">
        <v>62</v>
      </c>
      <c r="AO29" s="28" t="s">
        <v>62</v>
      </c>
      <c r="AP29" s="62">
        <f t="shared" si="18"/>
        <v>1</v>
      </c>
      <c r="AQ29" s="75">
        <v>0.5</v>
      </c>
      <c r="AR29" s="50">
        <f t="shared" si="13"/>
        <v>0.5</v>
      </c>
      <c r="AS29" s="24" t="s">
        <v>209</v>
      </c>
    </row>
    <row r="30" spans="1:45" s="52" customFormat="1" ht="105" x14ac:dyDescent="0.25">
      <c r="A30" s="33">
        <v>7</v>
      </c>
      <c r="B30" s="24" t="s">
        <v>138</v>
      </c>
      <c r="C30" s="24" t="s">
        <v>139</v>
      </c>
      <c r="D30" s="53" t="s">
        <v>180</v>
      </c>
      <c r="E30" s="24" t="s">
        <v>181</v>
      </c>
      <c r="F30" s="24" t="s">
        <v>142</v>
      </c>
      <c r="G30" s="24" t="s">
        <v>182</v>
      </c>
      <c r="H30" s="24" t="s">
        <v>183</v>
      </c>
      <c r="I30" s="24" t="s">
        <v>97</v>
      </c>
      <c r="J30" s="25" t="s">
        <v>120</v>
      </c>
      <c r="K30" s="24" t="s">
        <v>182</v>
      </c>
      <c r="L30" s="57">
        <v>0</v>
      </c>
      <c r="M30" s="57">
        <v>1</v>
      </c>
      <c r="N30" s="57">
        <v>0</v>
      </c>
      <c r="O30" s="57">
        <v>1</v>
      </c>
      <c r="P30" s="57">
        <v>2</v>
      </c>
      <c r="Q30" s="24" t="s">
        <v>69</v>
      </c>
      <c r="R30" s="58" t="s">
        <v>177</v>
      </c>
      <c r="S30" s="58" t="s">
        <v>177</v>
      </c>
      <c r="T30" s="24" t="s">
        <v>184</v>
      </c>
      <c r="U30" s="59" t="s">
        <v>62</v>
      </c>
      <c r="V30" s="68" t="s">
        <v>62</v>
      </c>
      <c r="W30" s="68" t="s">
        <v>62</v>
      </c>
      <c r="X30" s="68" t="s">
        <v>62</v>
      </c>
      <c r="Y30" s="24" t="s">
        <v>63</v>
      </c>
      <c r="Z30" s="24" t="s">
        <v>62</v>
      </c>
      <c r="AA30" s="60">
        <f t="shared" si="15"/>
        <v>1</v>
      </c>
      <c r="AB30" s="60">
        <v>1</v>
      </c>
      <c r="AC30" s="50">
        <f t="shared" si="11"/>
        <v>1</v>
      </c>
      <c r="AD30" s="24" t="s">
        <v>227</v>
      </c>
      <c r="AE30" s="59" t="s">
        <v>228</v>
      </c>
      <c r="AF30" s="59" t="s">
        <v>62</v>
      </c>
      <c r="AG30" s="59" t="s">
        <v>62</v>
      </c>
      <c r="AH30" s="59" t="s">
        <v>62</v>
      </c>
      <c r="AI30" s="59" t="s">
        <v>62</v>
      </c>
      <c r="AJ30" s="60">
        <f t="shared" ref="AJ30" si="20">O30</f>
        <v>1</v>
      </c>
      <c r="AK30" s="48">
        <f t="shared" si="17"/>
        <v>1</v>
      </c>
      <c r="AL30" s="61"/>
      <c r="AM30" s="50">
        <f t="shared" si="12"/>
        <v>0</v>
      </c>
      <c r="AN30" s="24"/>
      <c r="AO30" s="59"/>
      <c r="AP30" s="76">
        <f t="shared" si="18"/>
        <v>2</v>
      </c>
      <c r="AQ30" s="76">
        <f>SUM(AB30,AL30)</f>
        <v>1</v>
      </c>
      <c r="AR30" s="50">
        <f t="shared" si="13"/>
        <v>0.5</v>
      </c>
      <c r="AS30" s="24" t="s">
        <v>227</v>
      </c>
    </row>
    <row r="31" spans="1:45" s="52" customFormat="1" ht="105" x14ac:dyDescent="0.25">
      <c r="A31" s="33">
        <v>5</v>
      </c>
      <c r="B31" s="24" t="s">
        <v>185</v>
      </c>
      <c r="C31" s="24" t="s">
        <v>186</v>
      </c>
      <c r="D31" s="53" t="s">
        <v>187</v>
      </c>
      <c r="E31" s="45" t="s">
        <v>188</v>
      </c>
      <c r="F31" s="45" t="s">
        <v>142</v>
      </c>
      <c r="G31" s="45" t="s">
        <v>189</v>
      </c>
      <c r="H31" s="45" t="s">
        <v>190</v>
      </c>
      <c r="I31" s="45" t="s">
        <v>191</v>
      </c>
      <c r="J31" s="45" t="s">
        <v>120</v>
      </c>
      <c r="K31" s="45" t="s">
        <v>192</v>
      </c>
      <c r="L31" s="43">
        <v>1</v>
      </c>
      <c r="M31" s="43">
        <v>0</v>
      </c>
      <c r="N31" s="43">
        <v>0</v>
      </c>
      <c r="O31" s="44">
        <v>0</v>
      </c>
      <c r="P31" s="44">
        <v>1</v>
      </c>
      <c r="Q31" s="45" t="s">
        <v>69</v>
      </c>
      <c r="R31" s="45" t="s">
        <v>193</v>
      </c>
      <c r="S31" s="45" t="s">
        <v>194</v>
      </c>
      <c r="T31" s="40" t="s">
        <v>195</v>
      </c>
      <c r="U31" s="46" t="s">
        <v>196</v>
      </c>
      <c r="V31" s="62">
        <v>1</v>
      </c>
      <c r="W31" s="77">
        <v>1</v>
      </c>
      <c r="X31" s="50">
        <f t="shared" si="14"/>
        <v>1</v>
      </c>
      <c r="Y31" s="24" t="s">
        <v>197</v>
      </c>
      <c r="Z31" s="24" t="s">
        <v>198</v>
      </c>
      <c r="AA31" s="28" t="s">
        <v>62</v>
      </c>
      <c r="AB31" s="28" t="s">
        <v>62</v>
      </c>
      <c r="AC31" s="28" t="s">
        <v>62</v>
      </c>
      <c r="AD31" s="28" t="s">
        <v>62</v>
      </c>
      <c r="AE31" s="28" t="s">
        <v>62</v>
      </c>
      <c r="AF31" s="28" t="s">
        <v>62</v>
      </c>
      <c r="AG31" s="28" t="s">
        <v>62</v>
      </c>
      <c r="AH31" s="28" t="s">
        <v>62</v>
      </c>
      <c r="AI31" s="28" t="s">
        <v>62</v>
      </c>
      <c r="AJ31" s="28" t="s">
        <v>62</v>
      </c>
      <c r="AK31" s="28" t="s">
        <v>62</v>
      </c>
      <c r="AL31" s="28" t="s">
        <v>62</v>
      </c>
      <c r="AM31" s="28" t="s">
        <v>62</v>
      </c>
      <c r="AN31" s="28" t="s">
        <v>62</v>
      </c>
      <c r="AO31" s="28" t="s">
        <v>62</v>
      </c>
      <c r="AP31" s="62">
        <f t="shared" si="18"/>
        <v>1</v>
      </c>
      <c r="AQ31" s="77">
        <v>1</v>
      </c>
      <c r="AR31" s="50">
        <f t="shared" si="13"/>
        <v>1</v>
      </c>
      <c r="AS31" s="24" t="s">
        <v>62</v>
      </c>
    </row>
    <row r="32" spans="1:45" s="52" customFormat="1" ht="150" x14ac:dyDescent="0.25">
      <c r="A32" s="33">
        <v>5</v>
      </c>
      <c r="B32" s="24" t="s">
        <v>185</v>
      </c>
      <c r="C32" s="24" t="s">
        <v>186</v>
      </c>
      <c r="D32" s="53" t="s">
        <v>199</v>
      </c>
      <c r="E32" s="45" t="s">
        <v>200</v>
      </c>
      <c r="F32" s="45" t="s">
        <v>142</v>
      </c>
      <c r="G32" s="45" t="s">
        <v>201</v>
      </c>
      <c r="H32" s="45" t="s">
        <v>202</v>
      </c>
      <c r="I32" s="45" t="s">
        <v>97</v>
      </c>
      <c r="J32" s="45" t="s">
        <v>94</v>
      </c>
      <c r="K32" s="45" t="s">
        <v>203</v>
      </c>
      <c r="L32" s="43">
        <v>1</v>
      </c>
      <c r="M32" s="43">
        <v>1</v>
      </c>
      <c r="N32" s="43">
        <v>1</v>
      </c>
      <c r="O32" s="43">
        <v>1</v>
      </c>
      <c r="P32" s="43">
        <v>1</v>
      </c>
      <c r="Q32" s="45" t="s">
        <v>204</v>
      </c>
      <c r="R32" s="45" t="s">
        <v>205</v>
      </c>
      <c r="S32" s="45" t="s">
        <v>194</v>
      </c>
      <c r="T32" s="40" t="s">
        <v>195</v>
      </c>
      <c r="U32" s="46" t="s">
        <v>196</v>
      </c>
      <c r="V32" s="62">
        <v>1</v>
      </c>
      <c r="W32" s="50">
        <f>12/15</f>
        <v>0.8</v>
      </c>
      <c r="X32" s="50">
        <f t="shared" si="14"/>
        <v>0.8</v>
      </c>
      <c r="Y32" s="24" t="s">
        <v>206</v>
      </c>
      <c r="Z32" s="24" t="s">
        <v>198</v>
      </c>
      <c r="AA32" s="48">
        <f t="shared" si="15"/>
        <v>1</v>
      </c>
      <c r="AB32" s="50">
        <v>1</v>
      </c>
      <c r="AC32" s="50">
        <f t="shared" si="11"/>
        <v>1</v>
      </c>
      <c r="AD32" s="48" t="s">
        <v>229</v>
      </c>
      <c r="AE32" s="86" t="s">
        <v>230</v>
      </c>
      <c r="AF32" s="48">
        <f t="shared" ref="AF32" si="21">N32</f>
        <v>1</v>
      </c>
      <c r="AG32" s="48"/>
      <c r="AH32" s="50">
        <f t="shared" ref="AH32" si="22">IF(AG32/AF32&gt;100%,100%,AG32/AF32)</f>
        <v>0</v>
      </c>
      <c r="AI32" s="48"/>
      <c r="AJ32" s="48"/>
      <c r="AK32" s="48">
        <f t="shared" si="17"/>
        <v>1</v>
      </c>
      <c r="AL32" s="48"/>
      <c r="AM32" s="50">
        <f t="shared" si="12"/>
        <v>0</v>
      </c>
      <c r="AN32" s="48"/>
      <c r="AO32" s="48"/>
      <c r="AP32" s="62">
        <f>P32</f>
        <v>1</v>
      </c>
      <c r="AQ32" s="70">
        <f>AVERAGE(W32,AB32,AG32,AL32)</f>
        <v>0.9</v>
      </c>
      <c r="AR32" s="50">
        <f t="shared" si="13"/>
        <v>0.9</v>
      </c>
      <c r="AS32" s="24" t="s">
        <v>229</v>
      </c>
    </row>
    <row r="33" spans="1:45" s="5" customFormat="1" ht="15.75" x14ac:dyDescent="0.25">
      <c r="A33" s="10"/>
      <c r="B33" s="10"/>
      <c r="C33" s="10"/>
      <c r="D33" s="10"/>
      <c r="E33" s="11" t="s">
        <v>207</v>
      </c>
      <c r="F33" s="11"/>
      <c r="G33" s="11"/>
      <c r="H33" s="11"/>
      <c r="I33" s="11"/>
      <c r="J33" s="11"/>
      <c r="K33" s="11"/>
      <c r="L33" s="12"/>
      <c r="M33" s="12"/>
      <c r="N33" s="12"/>
      <c r="O33" s="12"/>
      <c r="P33" s="12"/>
      <c r="Q33" s="11"/>
      <c r="R33" s="10"/>
      <c r="S33" s="10"/>
      <c r="T33" s="10"/>
      <c r="U33" s="10"/>
      <c r="V33" s="72"/>
      <c r="W33" s="72"/>
      <c r="X33" s="80">
        <f>AVERAGE(X26:X32)*20%</f>
        <v>0.16941000000000003</v>
      </c>
      <c r="Y33" s="10"/>
      <c r="Z33" s="10"/>
      <c r="AA33" s="12"/>
      <c r="AB33" s="12"/>
      <c r="AC33" s="84">
        <f>AVERAGE(AC26:AC32)*20%</f>
        <v>0.2</v>
      </c>
      <c r="AD33" s="10"/>
      <c r="AE33" s="10"/>
      <c r="AF33" s="12"/>
      <c r="AG33" s="12"/>
      <c r="AH33" s="14">
        <f>AVERAGE(AH26:AH32)*20%</f>
        <v>0</v>
      </c>
      <c r="AI33" s="10"/>
      <c r="AJ33" s="10"/>
      <c r="AK33" s="12"/>
      <c r="AL33" s="12"/>
      <c r="AM33" s="14">
        <f>AVERAGE(AM26:AM32)*20%</f>
        <v>0</v>
      </c>
      <c r="AN33" s="10"/>
      <c r="AO33" s="10"/>
      <c r="AP33" s="72"/>
      <c r="AQ33" s="72"/>
      <c r="AR33" s="80">
        <f>AVERAGE(AR26:AR32)*20%</f>
        <v>0.16268857142857146</v>
      </c>
      <c r="AS33" s="10"/>
    </row>
    <row r="34" spans="1:45" s="9" customFormat="1" ht="18.75" x14ac:dyDescent="0.3">
      <c r="A34" s="6"/>
      <c r="B34" s="6"/>
      <c r="C34" s="6"/>
      <c r="D34" s="6"/>
      <c r="E34" s="7" t="s">
        <v>208</v>
      </c>
      <c r="F34" s="6"/>
      <c r="G34" s="6"/>
      <c r="H34" s="6"/>
      <c r="I34" s="6"/>
      <c r="J34" s="6"/>
      <c r="K34" s="6"/>
      <c r="L34" s="8"/>
      <c r="M34" s="8"/>
      <c r="N34" s="8"/>
      <c r="O34" s="8"/>
      <c r="P34" s="8"/>
      <c r="Q34" s="6"/>
      <c r="R34" s="6"/>
      <c r="S34" s="6"/>
      <c r="T34" s="6"/>
      <c r="U34" s="6"/>
      <c r="V34" s="73"/>
      <c r="W34" s="73"/>
      <c r="X34" s="83">
        <f>X25+X33</f>
        <v>0.74911000000000016</v>
      </c>
      <c r="Y34" s="6"/>
      <c r="Z34" s="6"/>
      <c r="AA34" s="8"/>
      <c r="AB34" s="8"/>
      <c r="AC34" s="85">
        <f>AC25+AC33</f>
        <v>0.67081066666666678</v>
      </c>
      <c r="AD34" s="6"/>
      <c r="AE34" s="6"/>
      <c r="AF34" s="8"/>
      <c r="AG34" s="8"/>
      <c r="AH34" s="16" t="e">
        <f>AH25+AH33</f>
        <v>#DIV/0!</v>
      </c>
      <c r="AI34" s="6"/>
      <c r="AJ34" s="6"/>
      <c r="AK34" s="8"/>
      <c r="AL34" s="8"/>
      <c r="AM34" s="16">
        <f>AM25+AM33</f>
        <v>0</v>
      </c>
      <c r="AN34" s="6"/>
      <c r="AO34" s="6"/>
      <c r="AP34" s="73"/>
      <c r="AQ34" s="73"/>
      <c r="AR34" s="83">
        <f>AR25+AR33</f>
        <v>0.43234325396825402</v>
      </c>
      <c r="AS34" s="6"/>
    </row>
  </sheetData>
  <mergeCells count="18">
    <mergeCell ref="R10:U11"/>
    <mergeCell ref="F4:K4"/>
    <mergeCell ref="H5:K5"/>
    <mergeCell ref="H6:K6"/>
    <mergeCell ref="H7:K7"/>
    <mergeCell ref="H8:K8"/>
    <mergeCell ref="A10:B11"/>
    <mergeCell ref="C10:C12"/>
    <mergeCell ref="A1:K1"/>
    <mergeCell ref="L1:P1"/>
    <mergeCell ref="D10:F11"/>
    <mergeCell ref="G10:Q11"/>
    <mergeCell ref="A2:K2"/>
    <mergeCell ref="V10:Z11"/>
    <mergeCell ref="AA10:AE11"/>
    <mergeCell ref="AF10:AJ11"/>
    <mergeCell ref="AK10:AO11"/>
    <mergeCell ref="AP10:AS11"/>
  </mergeCells>
  <phoneticPr fontId="14" type="noConversion"/>
  <dataValidations count="1">
    <dataValidation allowBlank="1" showInputMessage="1" showErrorMessage="1" error="Escriba un texto " promptTitle="Cualquier contenido" sqref="F12 F3:F9"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9E76F605-6537-463A-8FDD-F1BFB46BF568}">
          <x14:formula1>
            <xm:f>Listas!$A$2:$A$4</xm:f>
          </x14:formula1>
          <xm:sqref>F10:F11 F1 F13:F25 F33:F1048576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A4"/>
  <sheetViews>
    <sheetView workbookViewId="0"/>
  </sheetViews>
  <sheetFormatPr baseColWidth="10" defaultColWidth="11.42578125" defaultRowHeight="15" x14ac:dyDescent="0.25"/>
  <cols>
    <col min="1" max="1" width="34.5703125" bestFit="1" customWidth="1"/>
  </cols>
  <sheetData>
    <row r="1" spans="1:1" x14ac:dyDescent="0.25">
      <c r="A1" t="s">
        <v>26</v>
      </c>
    </row>
    <row r="2" spans="1:1" x14ac:dyDescent="0.25">
      <c r="A2" t="s">
        <v>91</v>
      </c>
    </row>
    <row r="3" spans="1:1" x14ac:dyDescent="0.25">
      <c r="A3" t="s">
        <v>51</v>
      </c>
    </row>
    <row r="4" spans="1:1" x14ac:dyDescent="0.25">
      <c r="A4" t="s">
        <v>142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1BD912C2-67FF-4F74-B857-B8D2F5FE6CA6}">
  <ds:schemaRefs>
    <ds:schemaRef ds:uri="http://schemas.microsoft.com/office/infopath/2007/PartnerControls"/>
    <ds:schemaRef ds:uri="http://www.w3.org/XML/1998/namespace"/>
    <ds:schemaRef ds:uri="http://purl.org/dc/dcmitype/"/>
    <ds:schemaRef ds:uri="http://schemas.microsoft.com/office/2006/documentManagement/types"/>
    <ds:schemaRef ds:uri="http://purl.org/dc/elements/1.1/"/>
    <ds:schemaRef ds:uri="http://purl.org/dc/terms/"/>
    <ds:schemaRef ds:uri="http://schemas.openxmlformats.org/package/2006/metadata/core-properties"/>
    <ds:schemaRef ds:uri="d6eaa91c-3afb-4015-aba1-5ff992c1a5ca"/>
    <ds:schemaRef ds:uri="4d1d2e24-7be0-47eb-a1db-99cc6d75caff"/>
    <ds:schemaRef ds:uri="http://schemas.microsoft.com/office/2006/metadata/properties"/>
  </ds:schemaRefs>
</ds:datastoreItem>
</file>

<file path=customXml/itemProps3.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2024-07-31T23:47:30Z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