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ttps://gobiernobogota-my.sharepoint.com/personal/dora_guevara_gobiernobogota_gov_co/Documents/1.OAP/1 PLANES 2024/PLANES ALCALDIAS2024/9 FONTIBON/"/>
    </mc:Choice>
  </mc:AlternateContent>
  <xr:revisionPtr revIDLastSave="102" documentId="13_ncr:1_{6C927C97-79F1-42FB-822F-1780BE5B0702}" xr6:coauthVersionLast="47" xr6:coauthVersionMax="47" xr10:uidLastSave="{0CC015C1-CF64-4554-B1A7-F0A530ADD5D1}"/>
  <bookViews>
    <workbookView xWindow="-120" yWindow="-120" windowWidth="20730" windowHeight="11040" xr2:uid="{00000000-000D-0000-FFFF-FFFF00000000}"/>
  </bookViews>
  <sheets>
    <sheet name="Hoja1" sheetId="1" r:id="rId1"/>
    <sheet name="Listas" sheetId="2" state="hidden" r:id="rId2"/>
  </sheets>
  <definedNames>
    <definedName name="_xlnm._FilterDatabase" localSheetId="0" hidden="1">Hoja1!$A$12:$AS$39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35" i="1" l="1"/>
  <c r="AQ37" i="1"/>
  <c r="AQ33" i="1"/>
  <c r="AQ32" i="1"/>
  <c r="AQ31" i="1"/>
  <c r="AQ29" i="1"/>
  <c r="AQ26" i="1"/>
  <c r="AQ27" i="1"/>
  <c r="AQ28" i="1"/>
  <c r="AQ23" i="1"/>
  <c r="AQ24" i="1"/>
  <c r="AQ25" i="1"/>
  <c r="AQ22" i="1"/>
  <c r="W37" i="1" l="1"/>
  <c r="AR13" i="1"/>
  <c r="AR14" i="1" l="1"/>
  <c r="X16" i="1"/>
  <c r="V14" i="1"/>
  <c r="AP37" i="1" l="1"/>
  <c r="AR37" i="1" s="1"/>
  <c r="AK37" i="1"/>
  <c r="AM37" i="1" s="1"/>
  <c r="AF37" i="1"/>
  <c r="AH37" i="1" s="1"/>
  <c r="AA37" i="1"/>
  <c r="AC37" i="1" s="1"/>
  <c r="X37" i="1"/>
  <c r="AP36" i="1"/>
  <c r="AR36" i="1" s="1"/>
  <c r="X36" i="1"/>
  <c r="AP35" i="1"/>
  <c r="AR35" i="1" s="1"/>
  <c r="AK35" i="1"/>
  <c r="AM35" i="1" s="1"/>
  <c r="AJ35" i="1"/>
  <c r="AA35" i="1"/>
  <c r="AC35" i="1" s="1"/>
  <c r="AP34" i="1"/>
  <c r="AR34" i="1" s="1"/>
  <c r="AK34" i="1"/>
  <c r="AF34" i="1"/>
  <c r="AH34" i="1" s="1"/>
  <c r="AA34" i="1"/>
  <c r="X34" i="1"/>
  <c r="AP33" i="1"/>
  <c r="AR33" i="1" s="1"/>
  <c r="AK33" i="1"/>
  <c r="AM33" i="1" s="1"/>
  <c r="AF33" i="1"/>
  <c r="AH33" i="1" s="1"/>
  <c r="AA33" i="1"/>
  <c r="AC33" i="1" s="1"/>
  <c r="AP32" i="1"/>
  <c r="AR32" i="1" s="1"/>
  <c r="AK32" i="1"/>
  <c r="AM32" i="1" s="1"/>
  <c r="AF32" i="1"/>
  <c r="AH32" i="1" s="1"/>
  <c r="AA32" i="1"/>
  <c r="AC32" i="1" s="1"/>
  <c r="X32" i="1"/>
  <c r="AP31" i="1"/>
  <c r="AR31" i="1" s="1"/>
  <c r="AK31" i="1"/>
  <c r="AM31" i="1" s="1"/>
  <c r="AA31" i="1"/>
  <c r="AC31" i="1" s="1"/>
  <c r="P29" i="1"/>
  <c r="P28" i="1"/>
  <c r="AR38" i="1" l="1"/>
  <c r="AH38" i="1"/>
  <c r="X38" i="1"/>
  <c r="AC38" i="1"/>
  <c r="AM38" i="1"/>
  <c r="P27" i="1"/>
  <c r="P26" i="1"/>
  <c r="P25" i="1"/>
  <c r="P24" i="1"/>
  <c r="P23" i="1"/>
  <c r="P22" i="1"/>
  <c r="AP13" i="1" l="1"/>
  <c r="AK13" i="1"/>
  <c r="AM13" i="1" s="1"/>
  <c r="AP29" i="1"/>
  <c r="AR29" i="1" s="1"/>
  <c r="AP28" i="1"/>
  <c r="AR28" i="1" s="1"/>
  <c r="AP27" i="1"/>
  <c r="AR27" i="1" s="1"/>
  <c r="AP26" i="1"/>
  <c r="AR26" i="1" s="1"/>
  <c r="AP25" i="1"/>
  <c r="AR25" i="1" s="1"/>
  <c r="AP24" i="1"/>
  <c r="AR24" i="1" s="1"/>
  <c r="AP23" i="1"/>
  <c r="AR23" i="1" s="1"/>
  <c r="AP22" i="1"/>
  <c r="AR22" i="1" s="1"/>
  <c r="AP21" i="1"/>
  <c r="AR21" i="1" s="1"/>
  <c r="AP20" i="1"/>
  <c r="AP19" i="1"/>
  <c r="AR19" i="1" s="1"/>
  <c r="AP18" i="1"/>
  <c r="AP17" i="1"/>
  <c r="AR17" i="1" s="1"/>
  <c r="AP16" i="1"/>
  <c r="AR16" i="1" s="1"/>
  <c r="AP15" i="1"/>
  <c r="AR15" i="1" s="1"/>
  <c r="AP14" i="1"/>
  <c r="AK29" i="1"/>
  <c r="AM29" i="1" s="1"/>
  <c r="AK28" i="1"/>
  <c r="AM28" i="1" s="1"/>
  <c r="AK27" i="1"/>
  <c r="AM27" i="1" s="1"/>
  <c r="AK26" i="1"/>
  <c r="AM26" i="1" s="1"/>
  <c r="AK25" i="1"/>
  <c r="AM25" i="1" s="1"/>
  <c r="AK24" i="1"/>
  <c r="AM24" i="1" s="1"/>
  <c r="AK23" i="1"/>
  <c r="AM23" i="1" s="1"/>
  <c r="AK22" i="1"/>
  <c r="AM22" i="1" s="1"/>
  <c r="AK21" i="1"/>
  <c r="AM21" i="1" s="1"/>
  <c r="AK20" i="1"/>
  <c r="AM20" i="1" s="1"/>
  <c r="AK19" i="1"/>
  <c r="AM19" i="1" s="1"/>
  <c r="AK18" i="1"/>
  <c r="AM18" i="1" s="1"/>
  <c r="AK17" i="1"/>
  <c r="AM17" i="1" s="1"/>
  <c r="AK16" i="1"/>
  <c r="AM16" i="1" s="1"/>
  <c r="AK15" i="1"/>
  <c r="AM15" i="1" s="1"/>
  <c r="AK14" i="1"/>
  <c r="AM14" i="1" s="1"/>
  <c r="AF29" i="1"/>
  <c r="AH29" i="1" s="1"/>
  <c r="AF28" i="1"/>
  <c r="AH28" i="1" s="1"/>
  <c r="AF27" i="1"/>
  <c r="AH27" i="1" s="1"/>
  <c r="AF26" i="1"/>
  <c r="AH26" i="1" s="1"/>
  <c r="AF25" i="1"/>
  <c r="AH25" i="1" s="1"/>
  <c r="AF24" i="1"/>
  <c r="AH24" i="1" s="1"/>
  <c r="AF23" i="1"/>
  <c r="AH23" i="1" s="1"/>
  <c r="AF22" i="1"/>
  <c r="AH22" i="1" s="1"/>
  <c r="AF21" i="1"/>
  <c r="AH21" i="1" s="1"/>
  <c r="AF20" i="1"/>
  <c r="AH20" i="1" s="1"/>
  <c r="AF19" i="1"/>
  <c r="AH19" i="1" s="1"/>
  <c r="AF18" i="1"/>
  <c r="AH18" i="1" s="1"/>
  <c r="AF17" i="1"/>
  <c r="AH17" i="1" s="1"/>
  <c r="AF16" i="1"/>
  <c r="AH16" i="1" s="1"/>
  <c r="AF15" i="1"/>
  <c r="AH15" i="1" s="1"/>
  <c r="AF14" i="1"/>
  <c r="AH14" i="1" s="1"/>
  <c r="AF13" i="1"/>
  <c r="AH13" i="1" s="1"/>
  <c r="AA29" i="1"/>
  <c r="AC29" i="1" s="1"/>
  <c r="AA28" i="1"/>
  <c r="AC28" i="1" s="1"/>
  <c r="AA27" i="1"/>
  <c r="AC27" i="1" s="1"/>
  <c r="AA26" i="1"/>
  <c r="AC26" i="1" s="1"/>
  <c r="AA25" i="1"/>
  <c r="AC25" i="1" s="1"/>
  <c r="AA24" i="1"/>
  <c r="AC24" i="1" s="1"/>
  <c r="AA23" i="1"/>
  <c r="AC23" i="1" s="1"/>
  <c r="AA22" i="1"/>
  <c r="AC22" i="1" s="1"/>
  <c r="AA21" i="1"/>
  <c r="AA20" i="1"/>
  <c r="AC20" i="1" s="1"/>
  <c r="AA19" i="1"/>
  <c r="AC19" i="1" s="1"/>
  <c r="AA18" i="1"/>
  <c r="AC18" i="1" s="1"/>
  <c r="AA17" i="1"/>
  <c r="AC17" i="1" s="1"/>
  <c r="AA16" i="1"/>
  <c r="AC16" i="1" s="1"/>
  <c r="AA15" i="1"/>
  <c r="AC15" i="1" s="1"/>
  <c r="AA14" i="1"/>
  <c r="AC14" i="1" s="1"/>
  <c r="AA13" i="1"/>
  <c r="V29" i="1"/>
  <c r="X29" i="1" s="1"/>
  <c r="V28" i="1"/>
  <c r="X28" i="1" s="1"/>
  <c r="V27" i="1"/>
  <c r="X27" i="1" s="1"/>
  <c r="V26" i="1"/>
  <c r="X26" i="1" s="1"/>
  <c r="V25" i="1"/>
  <c r="X25" i="1" s="1"/>
  <c r="V24" i="1"/>
  <c r="X24" i="1" s="1"/>
  <c r="V23" i="1"/>
  <c r="X23" i="1" s="1"/>
  <c r="V22" i="1"/>
  <c r="X22" i="1" s="1"/>
  <c r="V20" i="1"/>
  <c r="V19" i="1"/>
  <c r="X19" i="1" s="1"/>
  <c r="V18" i="1"/>
  <c r="V17" i="1"/>
  <c r="X17" i="1" s="1"/>
  <c r="V16" i="1"/>
  <c r="V15" i="1"/>
  <c r="X15" i="1" s="1"/>
  <c r="X14" i="1"/>
  <c r="AC30" i="1" l="1"/>
  <c r="AC39" i="1" s="1"/>
  <c r="X30" i="1"/>
  <c r="X39" i="1" s="1"/>
  <c r="AM30" i="1"/>
  <c r="AM39" i="1" s="1"/>
  <c r="AR30" i="1"/>
  <c r="AR39" i="1" s="1"/>
  <c r="AH30" i="1"/>
  <c r="AH3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0" authorId="0" shapeId="0" xr:uid="{00000000-0006-0000-0000-000005000000}">
      <text>
        <r>
          <rPr>
            <b/>
            <sz val="9"/>
            <color indexed="81"/>
            <rFont val="Tahoma"/>
            <family val="2"/>
          </rPr>
          <t>Indique el nombre del proceso al cual está asociada la meta</t>
        </r>
      </text>
    </comment>
    <comment ref="A12" authorId="0" shapeId="0" xr:uid="{00000000-0006-0000-0000-000006000000}">
      <text>
        <r>
          <rPr>
            <b/>
            <sz val="9"/>
            <color indexed="81"/>
            <rFont val="Tahoma"/>
            <family val="2"/>
          </rPr>
          <t>Incluya el número del objetivo estratégico, de acuerdo con lo adoptado en el Plan Estratégico Institucional</t>
        </r>
      </text>
    </comment>
    <comment ref="B12"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2" authorId="0" shapeId="0" xr:uid="{00000000-0006-0000-0000-000008000000}">
      <text>
        <r>
          <rPr>
            <b/>
            <sz val="9"/>
            <color indexed="81"/>
            <rFont val="Tahoma"/>
            <family val="2"/>
          </rPr>
          <t>Escriba el número de la meta, en orden consecutivo</t>
        </r>
      </text>
    </comment>
    <comment ref="E12"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2" authorId="0" shapeId="0" xr:uid="{00000000-0006-0000-0000-00000A000000}">
      <text>
        <r>
          <rPr>
            <b/>
            <sz val="9"/>
            <color indexed="81"/>
            <rFont val="Tahoma"/>
            <family val="2"/>
          </rPr>
          <t xml:space="preserve">Seleccione la opción que corresponda
</t>
        </r>
      </text>
    </comment>
    <comment ref="G12" authorId="0" shapeId="0" xr:uid="{00000000-0006-0000-0000-00000B000000}">
      <text>
        <r>
          <rPr>
            <b/>
            <sz val="9"/>
            <color indexed="81"/>
            <rFont val="Tahoma"/>
            <family val="2"/>
          </rPr>
          <t>Indique un nombre corto que refleje lo que pretende medir. 
Ej. Porcentaje de giros acumulados</t>
        </r>
      </text>
    </comment>
    <comment ref="H12"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2"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2"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2"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2" authorId="0" shapeId="0" xr:uid="{00000000-0006-0000-0000-000010000000}">
      <text>
        <r>
          <rPr>
            <b/>
            <sz val="9"/>
            <color indexed="81"/>
            <rFont val="Tahoma"/>
            <family val="2"/>
          </rPr>
          <t xml:space="preserve">Indique la magnitud programada para el trimestre. </t>
        </r>
      </text>
    </comment>
    <comment ref="M12" authorId="0" shapeId="0" xr:uid="{00000000-0006-0000-0000-000011000000}">
      <text>
        <r>
          <rPr>
            <b/>
            <sz val="9"/>
            <color indexed="81"/>
            <rFont val="Tahoma"/>
            <family val="2"/>
          </rPr>
          <t xml:space="preserve">Indique la magnitud programada para el trimestre. </t>
        </r>
      </text>
    </comment>
    <comment ref="N12" authorId="0" shapeId="0" xr:uid="{00000000-0006-0000-0000-000012000000}">
      <text>
        <r>
          <rPr>
            <b/>
            <sz val="9"/>
            <color indexed="81"/>
            <rFont val="Tahoma"/>
            <family val="2"/>
          </rPr>
          <t xml:space="preserve">Indique la magnitud programada para el trimestre. </t>
        </r>
      </text>
    </comment>
    <comment ref="O12" authorId="0" shapeId="0" xr:uid="{00000000-0006-0000-0000-000013000000}">
      <text>
        <r>
          <rPr>
            <b/>
            <sz val="9"/>
            <color indexed="81"/>
            <rFont val="Tahoma"/>
            <family val="2"/>
          </rPr>
          <t xml:space="preserve">Indique la magnitud programada para el trimestre. </t>
        </r>
      </text>
    </comment>
    <comment ref="P12" authorId="0" shapeId="0" xr:uid="{00000000-0006-0000-0000-000014000000}">
      <text>
        <r>
          <rPr>
            <b/>
            <sz val="9"/>
            <color indexed="81"/>
            <rFont val="Tahoma"/>
            <family val="2"/>
          </rPr>
          <t>Indique la programación total de la vigencia. 
Debe ser coherente con la meta.</t>
        </r>
      </text>
    </comment>
    <comment ref="Q12" authorId="0" shapeId="0" xr:uid="{00000000-0006-0000-0000-000015000000}">
      <text>
        <r>
          <rPr>
            <b/>
            <sz val="9"/>
            <color indexed="81"/>
            <rFont val="Tahoma"/>
            <family val="2"/>
          </rPr>
          <t xml:space="preserve">Indique el tipo de indicador: 
- Eficancia 
- Eficiencia 
- Efectividad </t>
        </r>
      </text>
    </comment>
    <comment ref="R12" authorId="0" shapeId="0" xr:uid="{00000000-0006-0000-0000-000016000000}">
      <text>
        <r>
          <rPr>
            <b/>
            <sz val="9"/>
            <color indexed="81"/>
            <rFont val="Tahoma"/>
            <family val="2"/>
          </rPr>
          <t>Indique la evidencia a presentar del cumplimiento de la meta. Se debe redactar de forma concreta y coherente con la meta</t>
        </r>
      </text>
    </comment>
    <comment ref="S12"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2" authorId="0" shapeId="0" xr:uid="{00000000-0006-0000-0000-000018000000}">
      <text>
        <r>
          <rPr>
            <b/>
            <sz val="9"/>
            <color indexed="81"/>
            <rFont val="Tahoma"/>
            <family val="2"/>
          </rPr>
          <t>Indique el área y grupo de trabajo (si se tiene), responsable de cumplir o ejecutar la meta</t>
        </r>
      </text>
    </comment>
    <comment ref="U12" authorId="0" shapeId="0" xr:uid="{00000000-0006-0000-0000-000019000000}">
      <text>
        <r>
          <rPr>
            <b/>
            <sz val="9"/>
            <color indexed="81"/>
            <rFont val="Tahoma"/>
            <family val="2"/>
          </rPr>
          <t>Indique el nombre de la dependencia responsable de reportar trimestralmente la meta a la OAP</t>
        </r>
      </text>
    </comment>
    <comment ref="V12" authorId="0" shapeId="0" xr:uid="{00000000-0006-0000-0000-00001A000000}">
      <text>
        <r>
          <rPr>
            <b/>
            <sz val="9"/>
            <color indexed="81"/>
            <rFont val="Tahoma"/>
            <family val="2"/>
          </rPr>
          <t>Indique la magnitud programada</t>
        </r>
      </text>
    </comment>
    <comment ref="W12" authorId="0" shapeId="0" xr:uid="{00000000-0006-0000-0000-00001B000000}">
      <text>
        <r>
          <rPr>
            <b/>
            <sz val="9"/>
            <color indexed="81"/>
            <rFont val="Tahoma"/>
            <family val="2"/>
          </rPr>
          <t>Indique la magnitud ejecutada. Corresponde al resultado de medir el indicador de la meta</t>
        </r>
      </text>
    </comment>
    <comment ref="X12"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2"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2" authorId="0" shapeId="0" xr:uid="{00000000-0006-0000-0000-00001E000000}">
      <text>
        <r>
          <rPr>
            <b/>
            <sz val="9"/>
            <color indexed="81"/>
            <rFont val="Tahoma"/>
            <family val="2"/>
          </rPr>
          <t xml:space="preserve">Indicar el nombre concreto de la evidencia aportada. </t>
        </r>
      </text>
    </comment>
    <comment ref="AA12" authorId="0" shapeId="0" xr:uid="{00000000-0006-0000-0000-00001F000000}">
      <text>
        <r>
          <rPr>
            <b/>
            <sz val="9"/>
            <color indexed="81"/>
            <rFont val="Tahoma"/>
            <family val="2"/>
          </rPr>
          <t>Indique la magnitud programada</t>
        </r>
      </text>
    </comment>
    <comment ref="AB12" authorId="0" shapeId="0" xr:uid="{00000000-0006-0000-0000-000020000000}">
      <text>
        <r>
          <rPr>
            <b/>
            <sz val="9"/>
            <color indexed="81"/>
            <rFont val="Tahoma"/>
            <family val="2"/>
          </rPr>
          <t>Indique la magnitud ejecutada. Corresponde al resultado de medir el indicador de la meta</t>
        </r>
      </text>
    </comment>
    <comment ref="AC12"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2"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2" authorId="0" shapeId="0" xr:uid="{00000000-0006-0000-0000-000023000000}">
      <text>
        <r>
          <rPr>
            <b/>
            <sz val="9"/>
            <color indexed="81"/>
            <rFont val="Tahoma"/>
            <family val="2"/>
          </rPr>
          <t xml:space="preserve">Indicar el nombre concreto de la evidencia aportada. </t>
        </r>
      </text>
    </comment>
    <comment ref="AF12" authorId="0" shapeId="0" xr:uid="{00000000-0006-0000-0000-000024000000}">
      <text>
        <r>
          <rPr>
            <b/>
            <sz val="9"/>
            <color indexed="81"/>
            <rFont val="Tahoma"/>
            <family val="2"/>
          </rPr>
          <t>Indique la magnitud programada</t>
        </r>
      </text>
    </comment>
    <comment ref="AG12" authorId="0" shapeId="0" xr:uid="{00000000-0006-0000-0000-000025000000}">
      <text>
        <r>
          <rPr>
            <b/>
            <sz val="9"/>
            <color indexed="81"/>
            <rFont val="Tahoma"/>
            <family val="2"/>
          </rPr>
          <t>Indique la magnitud ejecutada. Corresponde al resultado de medir el indicador de la meta</t>
        </r>
      </text>
    </comment>
    <comment ref="AH12"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2"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2" authorId="0" shapeId="0" xr:uid="{00000000-0006-0000-0000-000028000000}">
      <text>
        <r>
          <rPr>
            <b/>
            <sz val="9"/>
            <color indexed="81"/>
            <rFont val="Tahoma"/>
            <family val="2"/>
          </rPr>
          <t xml:space="preserve">Indicar el nombre concreto de la evidencia aportada. </t>
        </r>
      </text>
    </comment>
    <comment ref="AK12" authorId="0" shapeId="0" xr:uid="{00000000-0006-0000-0000-000029000000}">
      <text>
        <r>
          <rPr>
            <b/>
            <sz val="9"/>
            <color indexed="81"/>
            <rFont val="Tahoma"/>
            <family val="2"/>
          </rPr>
          <t>Indique la magnitud programada</t>
        </r>
      </text>
    </comment>
    <comment ref="AL12" authorId="0" shapeId="0" xr:uid="{00000000-0006-0000-0000-00002A000000}">
      <text>
        <r>
          <rPr>
            <b/>
            <sz val="9"/>
            <color indexed="81"/>
            <rFont val="Tahoma"/>
            <family val="2"/>
          </rPr>
          <t>Indique la magnitud ejecutada. Corresponde al resultado de medir el indicador de la meta</t>
        </r>
      </text>
    </comment>
    <comment ref="AM12"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2"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2" authorId="0" shapeId="0" xr:uid="{00000000-0006-0000-0000-00002D000000}">
      <text>
        <r>
          <rPr>
            <b/>
            <sz val="9"/>
            <color indexed="81"/>
            <rFont val="Tahoma"/>
            <family val="2"/>
          </rPr>
          <t xml:space="preserve">Indicar el nombre concreto de la evidencia aportada. </t>
        </r>
      </text>
    </comment>
    <comment ref="AP12" authorId="0" shapeId="0" xr:uid="{00000000-0006-0000-0000-00002E000000}">
      <text>
        <r>
          <rPr>
            <b/>
            <sz val="9"/>
            <color indexed="81"/>
            <rFont val="Tahoma"/>
            <family val="2"/>
          </rPr>
          <t>Indique la magnitud total programada para la vigencia</t>
        </r>
      </text>
    </comment>
    <comment ref="AQ12" authorId="0" shapeId="0" xr:uid="{00000000-0006-0000-0000-00002F000000}">
      <text>
        <r>
          <rPr>
            <b/>
            <sz val="9"/>
            <color indexed="81"/>
            <rFont val="Tahoma"/>
            <family val="2"/>
          </rPr>
          <t xml:space="preserve">Indique la magnitud ejecutada acumulada para la vigencia </t>
        </r>
      </text>
    </comment>
    <comment ref="AR12"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2" authorId="0" shapeId="0" xr:uid="{00000000-0006-0000-0000-000031000000}">
      <text>
        <r>
          <rPr>
            <b/>
            <sz val="9"/>
            <color indexed="81"/>
            <rFont val="Tahoma"/>
            <family val="2"/>
          </rPr>
          <t>Es la descripción detallada de los avances y logros obtenidos con la ejecución de la meta acumulados para la vigencia</t>
        </r>
      </text>
    </comment>
    <comment ref="E30" authorId="0" shapeId="0" xr:uid="{00000000-0006-0000-0000-000032000000}">
      <text>
        <r>
          <rPr>
            <b/>
            <sz val="9"/>
            <color indexed="81"/>
            <rFont val="Tahoma"/>
            <family val="2"/>
          </rPr>
          <t>Promedio obtenido para el periodo x 80%</t>
        </r>
      </text>
    </comment>
    <comment ref="E38" authorId="0" shapeId="0" xr:uid="{559E0C75-5121-4B99-8D77-3875C5A72AEA}">
      <text>
        <r>
          <rPr>
            <b/>
            <sz val="9"/>
            <color indexed="81"/>
            <rFont val="Tahoma"/>
            <family val="2"/>
          </rPr>
          <t>Promedio obtenido en las metas transversales para el periodo x 20%</t>
        </r>
      </text>
    </comment>
    <comment ref="E39" authorId="0" shapeId="0" xr:uid="{392EA1E8-EFC6-4212-B843-2F7A3D600678}">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<sst xmlns="http://schemas.openxmlformats.org/spreadsheetml/2006/main" count="614" uniqueCount="291">
  <si>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</si>
  <si>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2024</t>
  </si>
  <si>
    <t>CONTROL DE CAMBIOS</t>
  </si>
  <si>
    <t>VERSIÓN</t>
  </si>
  <si>
    <t>FECHA</t>
  </si>
  <si>
    <t>DESCRIPCIÓN DE LA MODIFICACIÓN</t>
  </si>
  <si>
    <t>30 de enero de 2024</t>
  </si>
  <si>
    <r>
      <t xml:space="preserve">Publicación del plan de gestión aprobado. Caso HOLA: </t>
    </r>
    <r>
      <rPr>
        <b/>
        <sz val="11"/>
        <color theme="1"/>
        <rFont val="Calibri Light"/>
        <family val="2"/>
        <scheme val="major"/>
      </rPr>
      <t>14564</t>
    </r>
    <r>
      <rPr>
        <sz val="11"/>
        <color theme="1"/>
        <rFont val="Calibri Light"/>
        <family val="2"/>
        <scheme val="major"/>
      </rPr>
      <t xml:space="preserve"> </t>
    </r>
  </si>
  <si>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</si>
  <si>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</si>
  <si>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</si>
  <si>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</si>
  <si>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</si>
  <si>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</si>
  <si>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</si>
  <si>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</si>
  <si>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</si>
  <si>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</si>
  <si>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</si>
  <si>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</si>
  <si>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</si>
  <si>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</si>
  <si>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</si>
  <si>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</si>
  <si>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</si>
  <si>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</si>
  <si>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</si>
  <si>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</si>
  <si>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</si>
  <si>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</si>
  <si>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</si>
  <si>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</si>
  <si>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</si>
  <si>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</si>
  <si>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</si>
  <si>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</si>
  <si>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</si>
  <si>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</si>
  <si>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</si>
  <si>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</si>
  <si>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</si>
  <si>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</si>
  <si>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</si>
  <si>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Realizar acciones enfocadas al fortalecimiento de la gobernabilidad democrática local</t>
  </si>
  <si>
    <t>Gestión Pública Territorial Local</t>
  </si>
  <si>
    <t>1</t>
  </si>
  <si>
    <t>Alcanzar en un 75% el avance de las metas del Plan de Desarrollo Local acumuladas al 30 de septiembre de 2024 (metas entregadas)</t>
  </si>
  <si>
    <t>Retadora (mejora)</t>
  </si>
  <si>
    <t>Avance cumplimiento metas Plan de Desarrollo Local (metas entregadas)</t>
  </si>
  <si>
    <t>% de avance de metas del Plan de Desarrollo Local acumulado al 30 de septiembre de 2024</t>
  </si>
  <si>
    <t>Resultados a 31 de diciembre de 2023</t>
  </si>
  <si>
    <t>Creciente</t>
  </si>
  <si>
    <t>Porcentaje</t>
  </si>
  <si>
    <t>Efectividad</t>
  </si>
  <si>
    <t>Reporte trimestral de avance del Plan de Desarrollo Local - PDL</t>
  </si>
  <si>
    <t>MUSI</t>
  </si>
  <si>
    <t>Alcaldía Local - Área de Gestión del Desarrollo, Adminsitrativa y Financiera</t>
  </si>
  <si>
    <t>Dirección para la Gestión del Desarrollo Local</t>
  </si>
  <si>
    <t>Gestión Corporativa Institucional</t>
  </si>
  <si>
    <t>2</t>
  </si>
  <si>
    <t>Girar mínimo el 65% del presupuesto comprometido constituido como obligaciones por pagar de la vigencia 2023</t>
  </si>
  <si>
    <t>Porcentaje de giros acumulados de obligaciones por pagar de la vigencia 2023</t>
  </si>
  <si>
    <t>(Giros acumulados/Presupuesto comprometido constituido como obligaciones por pagar de la vigencia 2023)*100</t>
  </si>
  <si>
    <t>Eficacia</t>
  </si>
  <si>
    <t>Reporte seguimiento mensual consolidado</t>
  </si>
  <si>
    <t>BOGDATA</t>
  </si>
  <si>
    <t>3</t>
  </si>
  <si>
    <t>Girar mínimo el 63% del presupuesto comprometido constituido como obligaciones por pagar de la vigencia 2022 y anteriores</t>
  </si>
  <si>
    <t>Porcentaje de giros acumulados de obligaciones por pagar de la vigencia 2022 y anteriores</t>
  </si>
  <si>
    <t>(Giros acumulados/Presupuesto comprometido constituido como obligaciones por pagar de la vigencia 2022 y anteriores)*100</t>
  </si>
  <si>
    <t>4</t>
  </si>
  <si>
    <t>Comprometer mínimo el 30% al 30 de junio y el 96% al 31 de diciembre del presupuesto de inversión directa de la vigencia 2024</t>
  </si>
  <si>
    <t>Porcentaje de compromiso del presupuesto de inversión directa de la vigencia 2024</t>
  </si>
  <si>
    <t>(Valor de RP de inversión directa de la vigencia  / Valor total del presupuesto de inversión directa de la Vigencia)*100</t>
  </si>
  <si>
    <t>5</t>
  </si>
  <si>
    <t>Girar mínimo el 52% del presupuesto total  disponible de inversión directa de la vigencia</t>
  </si>
  <si>
    <t>Porcentaje de giros acumulados de inversión directa de la vigencia</t>
  </si>
  <si>
    <t>(Giros acumulados de inversión directa/Presupuesto disponible de inversión directa de la vigencia)*100</t>
  </si>
  <si>
    <t>6</t>
  </si>
  <si>
    <r>
      <t xml:space="preserve">Registrar en el sistema SIPSE Local, el </t>
    </r>
    <r>
      <rPr>
        <sz val="11"/>
        <rFont val="Calibri Light"/>
        <family val="2"/>
        <scheme val="major"/>
      </rPr>
      <t>100</t>
    </r>
    <r>
      <rPr>
        <sz val="11"/>
        <color theme="1"/>
        <rFont val="Calibri Light"/>
        <family val="2"/>
        <scheme val="major"/>
      </rPr>
      <t>% de los contratos publicados en la plataforma SECOP II de la vigencia. (Con excepción de comodatos, procesos de contratos de corredor de seguros, convenios interadministrativos, procesos de contratación por Tienda Virtual)</t>
    </r>
  </si>
  <si>
    <t>Gestión</t>
  </si>
  <si>
    <t>Porcentaje de contratos registrados en SIPSE Local</t>
  </si>
  <si>
    <t>(Número de contratos registrados en SIPSE Local /Número de contratos publicados en la plataforma SECOP II)*100%
Nota: No se tendrán en cuenta los procesos registrados en SIPSE susceptibles a cambio de base de datos y que no se puedan registrar y una vez se cuente con la debida justificación tramitada por el FDL</t>
  </si>
  <si>
    <t>Constante</t>
  </si>
  <si>
    <t>Reporte de seguimiento  consolidado</t>
  </si>
  <si>
    <t>SIPSE LOCAL y SECOP</t>
  </si>
  <si>
    <t>7</t>
  </si>
  <si>
    <r>
      <t xml:space="preserve">Lograr que el </t>
    </r>
    <r>
      <rPr>
        <sz val="11"/>
        <rFont val="Calibri Light"/>
        <family val="2"/>
        <scheme val="major"/>
      </rPr>
      <t>100</t>
    </r>
    <r>
      <rPr>
        <sz val="11"/>
        <color theme="1"/>
        <rFont val="Calibri Light"/>
        <family val="2"/>
        <scheme val="major"/>
      </rPr>
      <t>% de los contratos registrados en SIPSE-Local se encuentren, dentro del sistema, en estado “ejecución”</t>
    </r>
  </si>
  <si>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</si>
  <si>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</si>
  <si>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SIPSE LOCAL</t>
  </si>
  <si>
    <t>8</t>
  </si>
  <si>
    <r>
      <t xml:space="preserve">Registrar y actualizar al </t>
    </r>
    <r>
      <rPr>
        <sz val="11"/>
        <rFont val="Calibri Light"/>
        <family val="2"/>
        <scheme val="major"/>
      </rPr>
      <t>90</t>
    </r>
    <r>
      <rPr>
        <sz val="11"/>
        <color theme="1"/>
        <rFont val="Calibri Light"/>
        <family val="2"/>
        <scheme val="major"/>
      </rPr>
      <t>% la información en el Módulo de proyectos de SIPSE LOCAL de proyectos de inversión de la vigencia 2024</t>
    </r>
  </si>
  <si>
    <t>Porcentaje de proyectos de inversión con información de resultados actualizada en SIPSE Local</t>
  </si>
  <si>
    <t>(Número de Proyectos de inversión con información de seguimiento actualizada en SIPSE Local / Número de Proyectos de inversión registrados en SIPSE LOCAL (SEGPLAN))*90%</t>
  </si>
  <si>
    <t>Reporte de seguimiento
consolidado</t>
  </si>
  <si>
    <t>9</t>
  </si>
  <si>
    <r>
      <t xml:space="preserve">Registrar  al </t>
    </r>
    <r>
      <rPr>
        <sz val="11"/>
        <rFont val="Calibri Light"/>
        <family val="2"/>
        <scheme val="major"/>
      </rPr>
      <t>100</t>
    </r>
    <r>
      <rPr>
        <sz val="11"/>
        <color theme="1"/>
        <rFont val="Calibri Light"/>
        <family val="2"/>
        <scheme val="major"/>
      </rPr>
      <t>% la información en el Módulo de proyectos de SIPSE LOCAL de proyectos de inversión del nuevo plan de desarrollo local de la vigencia 2025 - 2028</t>
    </r>
  </si>
  <si>
    <t>(Numero Proyectos de inversión registrados en SIPSE Local / Numero de Proyectos de inversión aprobados en SEGPLAN)*100%</t>
  </si>
  <si>
    <t>Inspección, Vigilancia y Control</t>
  </si>
  <si>
    <t>10</t>
  </si>
  <si>
    <r>
      <t xml:space="preserve">Realizar </t>
    </r>
    <r>
      <rPr>
        <sz val="11"/>
        <rFont val="Calibri Light"/>
        <family val="2"/>
        <scheme val="major"/>
      </rPr>
      <t>11.088</t>
    </r>
    <r>
      <rPr>
        <sz val="11"/>
        <color theme="1"/>
        <rFont val="Calibri Light"/>
        <family val="2"/>
        <scheme val="major"/>
      </rPr>
      <t xml:space="preserve"> impulsos procesales (avocar, rechazar, enviar al competente y todo lo que derive del desarrollo de la actuación) sobre las actuaciones de policía que se encuentran a cargo de las inspecciones de policía</t>
    </r>
  </si>
  <si>
    <t>Expedientes a cargo de las inspecciones de policía impulsados</t>
  </si>
  <si>
    <t>Número de expedientes a cargo de las inspecciones de policía impulsados</t>
  </si>
  <si>
    <t>Suma</t>
  </si>
  <si>
    <t>Expedientes de actuaciones de policía</t>
  </si>
  <si>
    <t>Reporte de seguimiento de impulsos procesales</t>
  </si>
  <si>
    <t>Aplicativo ARCO</t>
  </si>
  <si>
    <t>Alcaldía Local - Área de Gestión Policiva</t>
  </si>
  <si>
    <t>Dirección para la Gestión Policiva</t>
  </si>
  <si>
    <t>11</t>
  </si>
  <si>
    <r>
      <t xml:space="preserve">Proferir </t>
    </r>
    <r>
      <rPr>
        <sz val="11"/>
        <rFont val="Calibri Light"/>
        <family val="2"/>
        <scheme val="major"/>
      </rPr>
      <t>3.696</t>
    </r>
    <r>
      <rPr>
        <sz val="11"/>
        <color theme="1"/>
        <rFont val="Calibri Light"/>
        <family val="2"/>
        <scheme val="major"/>
      </rPr>
      <t xml:space="preserve"> fallos de fondo en primera instancia sobre las actuaciones de policía que se encuentran a cargo de las inspecciones de policía</t>
    </r>
  </si>
  <si>
    <t>Fallos de fondo en primera instancia proferidos</t>
  </si>
  <si>
    <t>Número de Fallos de fondo en primera instancia proferidos</t>
  </si>
  <si>
    <t>Fallos de fondo</t>
  </si>
  <si>
    <t>Reporte de seguimiento de fallos de fondo de actuaciones de policía</t>
  </si>
  <si>
    <t>12</t>
  </si>
  <si>
    <r>
      <t xml:space="preserve">Terminar (archivar) </t>
    </r>
    <r>
      <rPr>
        <sz val="11"/>
        <rFont val="Calibri Light"/>
        <family val="2"/>
        <scheme val="major"/>
      </rPr>
      <t>120</t>
    </r>
    <r>
      <rPr>
        <sz val="11"/>
        <color theme="1"/>
        <rFont val="Calibri Light"/>
        <family val="2"/>
        <scheme val="major"/>
      </rPr>
      <t xml:space="preserve"> actuaciones administrativas activas</t>
    </r>
  </si>
  <si>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</si>
  <si>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</si>
  <si>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</si>
  <si>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</si>
  <si>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 I</t>
  </si>
  <si>
    <t>13</t>
  </si>
  <si>
    <r>
      <t xml:space="preserve">Terminar </t>
    </r>
    <r>
      <rPr>
        <sz val="11"/>
        <rFont val="Calibri Light"/>
        <family val="2"/>
        <scheme val="major"/>
      </rPr>
      <t>192</t>
    </r>
    <r>
      <rPr>
        <sz val="11"/>
        <color theme="1"/>
        <rFont val="Calibri Light"/>
        <family val="2"/>
        <scheme val="major"/>
      </rPr>
      <t xml:space="preserve"> actuaciones administrativas en primera instancia</t>
    </r>
  </si>
  <si>
    <t>Actuaciones Administrativas terminadas hasta la primera instancia</t>
  </si>
  <si>
    <t>Número de Actuaciones Administrativas terminadas hasta la primera instancia</t>
  </si>
  <si>
    <t>Actuaciones administrativas terminadas por vía gubernativa</t>
  </si>
  <si>
    <t>14</t>
  </si>
  <si>
    <t>Realizar 81 operativos de inspección, vigilancia y control en materia de integridad del espacio público</t>
  </si>
  <si>
    <t>Acciones de control u operativos en materia de  integridad del espacio publico</t>
  </si>
  <si>
    <t>Número de acciones de control u operativos en materia de  integridad del espacio publico</t>
  </si>
  <si>
    <t>Acciones de control u operativos</t>
  </si>
  <si>
    <t>Formatos de evidencia de reunión diligenciados de los operativos realizados en materia de integridad del espacio público</t>
  </si>
  <si>
    <t>Registros de operativos Alcaldía Local</t>
  </si>
  <si>
    <t>15</t>
  </si>
  <si>
    <t>Realizar 165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</si>
  <si>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</si>
  <si>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</si>
  <si>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</si>
  <si>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16</t>
  </si>
  <si>
    <r>
      <t xml:space="preserve">Realizar </t>
    </r>
    <r>
      <rPr>
        <sz val="11"/>
        <rFont val="Calibri Light"/>
        <family val="2"/>
        <scheme val="major"/>
      </rPr>
      <t>10</t>
    </r>
    <r>
      <rPr>
        <sz val="11"/>
        <color theme="1"/>
        <rFont val="Calibri Light"/>
        <family val="2"/>
        <scheme val="major"/>
      </rPr>
      <t xml:space="preserve"> operativos de inspección, vigilancia y control para dar cumplimiento a los fallos de río Bogotá</t>
    </r>
  </si>
  <si>
    <t>Acciones de control u operativos para el cumplimiento de los fallos de río Bogotá realizadas</t>
  </si>
  <si>
    <t>Número de acciones de control u operativos para el cumplimiento de los fallos de Río Bogotá</t>
  </si>
  <si>
    <t>Formatos de evidencia de reunión diligenciados de los operativos realizados en materia de fallos río Bogotá</t>
  </si>
  <si>
    <t>17</t>
  </si>
  <si>
    <t>Realizar 39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</si>
  <si>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</si>
  <si>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</si>
  <si>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</si>
  <si>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Total metas técnicas (80%)</t>
  </si>
  <si>
    <t>Fortalecer la gestión institucional aumentando las capacidades de la entidad para la planeación, seguimiento y ejecución de sus metas y recursos, y la gestión del talento humano.</t>
  </si>
  <si>
    <t>Planeación Institucional</t>
  </si>
  <si>
    <t>MT1</t>
  </si>
  <si>
    <t>Obtener una ponderación semestral de 80% en la implementación del sistema de gestión ambiental en la alcaldía local, de acuerdo a la herramienta de medición construida por la OAP</t>
  </si>
  <si>
    <t>Sostenibilidad del sistema de gestión</t>
  </si>
  <si>
    <t>Criterios ambientales</t>
  </si>
  <si>
    <t>No. de criterios ambientales cumplidos / No. de criterios ambientales establecidos en la herramienta de medición) X 100</t>
  </si>
  <si>
    <t>80% meta 2023</t>
  </si>
  <si>
    <t xml:space="preserve">Constante </t>
  </si>
  <si>
    <t>Porcentaje de buenas prácticas ambientales implementadas</t>
  </si>
  <si>
    <t>No programada</t>
  </si>
  <si>
    <t xml:space="preserve">Eficacia </t>
  </si>
  <si>
    <t>Reporte de resultados de medición de los criterios ambientales</t>
  </si>
  <si>
    <t>Herramienta Oficina Asesora de Planeación</t>
  </si>
  <si>
    <t>Alcaldía local</t>
  </si>
  <si>
    <t>Oficina Asesora de Planeación Institucional - Equipo de gestión ambiental</t>
  </si>
  <si>
    <t>MT2</t>
  </si>
  <si>
    <t>Mantener el 100% de las acciones de mejora asignadas al proceso/Alcaldía con relación a planes de mejoramiento interno documentadas y vigentes</t>
  </si>
  <si>
    <t>Porcentaje de acciones de mejora documentadas y vigentes</t>
  </si>
  <si>
    <t>1 - (No. De acciones vencidas del plan de mejoramiento  / No  de acciones a gestionar bajo responsabilidad del proceso) X 100</t>
  </si>
  <si>
    <t>100% meta 2023</t>
  </si>
  <si>
    <t>Porcentaje de planes de mejora sin vencimientos</t>
  </si>
  <si>
    <t>Reporte de acciones de mejora sin vencimiento</t>
  </si>
  <si>
    <t>MIMEC - SIG</t>
  </si>
  <si>
    <t>Oficina Asesora de Planeación Institucional - Equipo de planeación institucional y sectorial</t>
  </si>
  <si>
    <t xml:space="preserve">Comunicación Estratégica </t>
  </si>
  <si>
    <t>MT3</t>
  </si>
  <si>
    <t>Mantener el 100% de la información de la página Web actualizada, de acuerdo a lo establecido en la Resolución 1519 de 2020 de MINTIC</t>
  </si>
  <si>
    <t>Porcentaje de cumplimiento en la publicación de información</t>
  </si>
  <si>
    <t>(No. de requisitos de la Resolución 1519 de 2020 de MINTIC de publicación de la información en la página web cumplidos / No total de requisitos de la Resolución 1519 de 2020 de MINTIC de publicación de la información) X 100</t>
  </si>
  <si>
    <t>Porcentaje de requisitos cumplidos</t>
  </si>
  <si>
    <t>Reporte de actualización de la información en la página web de la alcaldía local</t>
  </si>
  <si>
    <t>Página Web Alcaldía Local</t>
  </si>
  <si>
    <t>Oficina Asesora de Comunicaciones</t>
  </si>
  <si>
    <t>MT4</t>
  </si>
  <si>
    <t>Participar del 100% de las capacitaciones que se realicen por parte de la Oficina Asesora de Planeación relacionadas con el Modelo Integrado de Planeación y Gestión</t>
  </si>
  <si>
    <t>Porcentaje de partipación en capacitaciones</t>
  </si>
  <si>
    <t>(Número de capacitaciones en las que se participó la alcaldía local / Número de capacitaciones convocadas) *100</t>
  </si>
  <si>
    <t>Registro de asistencia y presentación realizada</t>
  </si>
  <si>
    <t>MT5</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</si>
  <si>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</si>
  <si>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</si>
  <si>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</si>
  <si>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N/A</t>
  </si>
  <si>
    <t>Líder del proceso</t>
  </si>
  <si>
    <t>Brindar atención oportuna y de calidad a los diferentes sectores poblacionales, generando relaciones de confianza y respeto por la diferencia.</t>
  </si>
  <si>
    <t>Servicio a la Ciudadanía</t>
  </si>
  <si>
    <t>MT6</t>
  </si>
  <si>
    <t>Dar respuesta al 100% de los requerimientos ciudadanos asignados a la Alcaldía Local con corte a 31 de diciembre de 2023 tipificadas y registradas como Derechos de Petición en el aplicativo Bogotá te Escucha y gestor documental ORFEO.</t>
  </si>
  <si>
    <t>Porcentaje de requerimientos ciudadanos con respuesta definitiva</t>
  </si>
  <si>
    <t>(No. de respuestas efectuadas / No. requerimientos instaurados antes del 31 de diciembre 2023 pendientes de gestionar) X 100</t>
  </si>
  <si>
    <t>Peticiones pendientes por gestionar al 31 de diciembre de  2023</t>
  </si>
  <si>
    <t>Porcentaje de requerimientos ciudadanos gestionados con respuesta definitiva</t>
  </si>
  <si>
    <t>Reporte de peticiones ciudadanas gestionadas  (con respuesta definitiva o traslado por competencia)</t>
  </si>
  <si>
    <t xml:space="preserve">Reporte Sistema Distrital de Gestión de Peticiones Ciudadanas - Bogotá te  Escucha </t>
  </si>
  <si>
    <t>Alcaldía Local</t>
  </si>
  <si>
    <t>Subsecretaria de Gestión Institucional - Proceso Servicio de Atención a la Ciudadanía</t>
  </si>
  <si>
    <t>MT7</t>
  </si>
  <si>
    <t xml:space="preserve">
Gestionar oportunamente el 100% de los requerimientos  que se tipifiquen como derecho de petición ciudadano en los aplicativos Bogotá Te Escucha y  ORFEO, que  sean asignados a la Alcaldía Local durante la vigencia 2024.
</t>
  </si>
  <si>
    <t>Porcentaje de requerimientos ciudadanos  gestionados dentro del término de ley.</t>
  </si>
  <si>
    <t>(No. de peticiones gestionadas en los términos de ley / No. Requerimientos recibidos en la vigencia 2024 que deben tener respuesta) X 100</t>
  </si>
  <si>
    <t>Porcentaje de requerimientos ciudadanos gestionados</t>
  </si>
  <si>
    <t>Eficiencia</t>
  </si>
  <si>
    <t>Reporte de peticiones ciudadanas gestionadas (con respuesta definitiva o traslado por competencia)</t>
  </si>
  <si>
    <t>Total metas transversales (20%)</t>
  </si>
  <si>
    <t xml:space="preserve">Total plan de gestión </t>
  </si>
  <si>
    <t>Se realizaron 6 operativos de la siguiente manera:
Enero 2 Operativos
Febrero 3 Operativos
Marzo 1 Operativo
mediante los cuales se logró hacer control de emisiones en la localidad y ocupaciones indebidas en los humedales.</t>
  </si>
  <si>
    <t>Se realizaron 2 operativos de la siguiente manera: 
Enero 1 Operativo
Febrero 1 Operativo
Con estas acciones se pudo evitar la presencia de semovientes e identificar algunos individuos arbóreos que requieren mantenimiento, dando cumplimiento a los fallos del río Bogotá.</t>
  </si>
  <si>
    <t>Se realizaron 11 operativos de la siguiente manera:
Enero 3 Operativos
Febrero 8 Operativos
De esta manera se logró intensificar las acciones de control en la localidad.</t>
  </si>
  <si>
    <t>Se adjunta memorando con reporte de la Dirección para la Gestión Policiva.
I trimestre IVC Localidades - Meta 10</t>
  </si>
  <si>
    <t>Se adjunta memorando con reporte de la Dirección para la Gestión Policiva.
I trimestre IVC Localidades - Meta 11</t>
  </si>
  <si>
    <t>Se adjunta memorando con reporte de la Dirección para la Gestión Policiva.
I trimestre IVC Localidades - Meta 12</t>
  </si>
  <si>
    <t>Se adjunta memorando con reporte de la Dirección para la Gestión Policiva.
I trimestre IVC Localidades - Meta 13</t>
  </si>
  <si>
    <t>La Alcaldía Local logró el giro de $5.498.342.315 con corte al 31 de marzo, que corresponde al 22,42% de las obligaciones por pagar de la vigencia 2023. Desde el área de liquidaciones se vienen haciendo mesas de trabajo entre los apoyos a la supervisión de contratos y el nivel central para gestionar de forma eficiente los recursos constituidos como obligaciones por pagar de la vigencia 2023 y dar cumplimiento a las metas establecidas.</t>
  </si>
  <si>
    <t>Se adjunta Ejecución presupuestal - Meta 2 - Reporte de metas Alcaldías Locales</t>
  </si>
  <si>
    <t>Se adjunta Ejecución presupuestal - Meta 3 - Reporte de metas Alcaldías Locales</t>
  </si>
  <si>
    <t>Se adjunta Ejecución presupuestal - Meta 4  - Reporte de metas Alcaldías Locales</t>
  </si>
  <si>
    <t>Se adjunta Ejecución presupuestal - Meta 5 - Reporte de metas Alcaldías Locales</t>
  </si>
  <si>
    <t>Se adjunta Reporte de metas Alcaldías Locales</t>
  </si>
  <si>
    <t>No programada para el periodo</t>
  </si>
  <si>
    <t>Se realizaron giros por un total de  $3.588.479.293, teniendo en cuenta que las obligaciones por pagar de la vigencia 2022 y anteriores alcanzan el monto de $17.096.628.083, el valor girado representó el 20,99%. Desde la Alcaldía Local se vienen adelantando mesas de trabajo con el acompañamiento de nivel central, con el propósito de realizar los giros que permitan dar cumplimiento a la meta establecida por trimestre.</t>
  </si>
  <si>
    <t>Se comprometieron recursos por un valor de $2.872.298.000, alcanzando una ejecución del 5,18% de la meta del trimestre. Con la formulación de los  pincipales proyectos de inversión se espera alcanzar el 100% de la meta establecida para el próximo trimestre.</t>
  </si>
  <si>
    <t>Los giros acumulados en el primer trimestre sólo representaron el 1,04% de la meta establecida, quedando en $ 577.200.000. Las dinámicas propias del fondo de desarrollo local en inicio de año no permitieron un avance significativo en esta meta, pese a esto, la administración local concentrará sus esfuerzos para alcanzar la meta del próximo trimestre y de la vigencia.</t>
  </si>
  <si>
    <t>Se realizó el registro de 64 contratos de 84 registrados en secop. Se espera redoblar esfuerzos en los próximos trimestres para alcanzar la meta establecida.</t>
  </si>
  <si>
    <t>Desde las 4 inspecciones con las que cuenta la localidad, se realizaron 3.705 impulsos procesales sobre los expedientes asignados, logrando agilizar el trámite de los mismos.</t>
  </si>
  <si>
    <t>Se logró fallar en primera instancia un total de 675 expedientes, con el ánimo de definir la situación jurídica en cada caso. Se establecerá un plan de trabajo que permita el cumplimiento de la meta para los próximos trimestres, teniendo en cuenta que durante el primer trimestre sólo se contó con 2 de los  4 inspectores en la localidad.</t>
  </si>
  <si>
    <t>Se logró terminar 14 actuaciones administrativas activas. El área de Gestión Policiva de la Alcaldía Local, tiene en marcha un plan de depuración de las actuaciones administrativas con el objetivo de dar cumplimiento a las metas establecidas.</t>
  </si>
  <si>
    <t>El área de Gestión Policiva de la Alcaldía Local, dando cumplimiento al plan de depuración de las actuaciones administrativas, pudo superar la meta establecida en el trimestre y logró terminar 4 actuaciones administrativas en primera instancia adicionales.</t>
  </si>
  <si>
    <t>Se realizaron 29 operativos de la siguiente manera:
Enero 10 Operativos
Febrero 15 Operativos
Marzo 4 Operativos
Garantizando la verificación del correcto funcionamiento de los establecimientos en la localidad y aplicando en algunos casos medidas preventivas.</t>
  </si>
  <si>
    <t>La alcaldía local cuenta con 3 de 15 acciones de mejora vencidas en MIMEC</t>
  </si>
  <si>
    <t>Reporte MIMEC</t>
  </si>
  <si>
    <t>La alcaldía local asistió a la capacitación realizada por la Oficina Asesora de Planeación sobre el sistema de gestión y el modelo integrado de Planeación y Gestión MIPG, realizada el día 13 de marzo de 2024, en el auditorio de la Localidad de Barrios Unidos</t>
  </si>
  <si>
    <t>Listado de asistencia y presentación</t>
  </si>
  <si>
    <t>Memorando SGI 20244600114073</t>
  </si>
  <si>
    <t>La alcaldía local logró la atención del 100% de requerimientos ciudadanos asignados a 31 de diciembre de 2023, registrados y tipificados como Derechos de Petición en el aplicativo Bogotá te Escucha y gestor documental ORFEO.</t>
  </si>
  <si>
    <t>La alcaldía local cumplió oportunamente con la atención de 99 requerimientos registrados y tipificados como Derechos de Petición en el aplicativo Bogotá te Escucha y gestor documental ORFEO durante la vigencia 2024.</t>
  </si>
  <si>
    <t>10 de mayo de 2024</t>
  </si>
  <si>
    <r>
      <rPr>
        <b/>
        <sz val="14"/>
        <rFont val="Calibri Light"/>
        <family val="2"/>
        <scheme val="major"/>
      </rPr>
      <t>FORMULACIÓN Y SEGUIMIENTO PLANES DE GESTIÓN NIVEL LOCAL</t>
    </r>
    <r>
      <rPr>
        <b/>
        <sz val="11"/>
        <color theme="1"/>
        <rFont val="Calibri Light"/>
        <family val="2"/>
        <scheme val="major"/>
      </rPr>
      <t xml:space="preserve">
ALCALDÍA LOCAL DE </t>
    </r>
    <r>
      <rPr>
        <b/>
        <u/>
        <sz val="11"/>
        <color theme="1"/>
        <rFont val="Calibri Light"/>
        <family val="2"/>
        <scheme val="major"/>
      </rPr>
      <t>FONTIBÓN</t>
    </r>
  </si>
  <si>
    <t xml:space="preserve">Meta no reportada por la Dirección para la Gestión del Desarrollo Local. </t>
  </si>
  <si>
    <t>Para el primer trimestre de la vigencia 2024, el Plan de Gestión de la Alcaldía Local alcanzó un nivel de desempeño del 83,88% y del 17,98% acumulado para la vigencia. Se corrige el responsable de reporte.</t>
  </si>
  <si>
    <t>30 de julio de 2024</t>
  </si>
  <si>
    <t xml:space="preserve">Meta no programada </t>
  </si>
  <si>
    <t xml:space="preserve">Meta no porgramada </t>
  </si>
  <si>
    <t xml:space="preserve">No programada </t>
  </si>
  <si>
    <t>La Alcaldía Local logró el giro de $11.084.060.363 con corte al 30 de junio, que corresponde al 45,20% de las obligaciones por pagar de la vigencia 2023. Desde el área de liquidaciones se vienen haciendo mesas de trabajo entre los apoyos a la supervisión de contratos y el nivel central para gestionar de forma eficiente los recursos constituidos como obligaciones por pagar de la vigencia 2023 y dar cumplimiento a las metas establecidas.</t>
  </si>
  <si>
    <t>Se realizaron giros por un total de  $8.651.691.250, teniendo en cuenta que las obligaciones por pagar de la vigencia 2022 y anteriores alcanzan el monto de $17.096.628.083, el valor girado representó el 50,60%. Desde la Alcaldía Local se vienen adelantando mesas de trabajo con el acompañamiento de nivel central, con el propósito de realizar los giros que permitan dar cumplimiento a la meta establecida por trimestre.</t>
  </si>
  <si>
    <t>Se comprometieron recursos por un valor de $7.215.646.500, alcanzando una ejecución del 43,37% de la meta del trimestre. Con la formulación de los  pincipales proyectos de inversión, la nueva administración espera alcanzar el 100% de la meta establecida para el próximo trimestre.</t>
  </si>
  <si>
    <t>Se adjunta Archivo de reporte AGDL - Meta 4 - Reporte de metas Alcaldías Locales</t>
  </si>
  <si>
    <t>Los giros acumulados en el segundo trimestre sólo representaron el 24,16% de la meta establecida, quedando en $ 3.346.144.966; La designación de la nueva administración concentrará sus esfuerzos para alcanzar la meta del próximo trimestre y de la vigencia.</t>
  </si>
  <si>
    <t>Se adjunta Archivo de reporte AGDL - Meta 5 - Reporte de metas Alcaldías Locales</t>
  </si>
  <si>
    <t>Se realizaron 4.809 impulsos procesales sobre los expedientes asignados, logrando agilizar el trámite de los mismos. El avance perimitió superar ampliamente la meta establecida para el trimestre.</t>
  </si>
  <si>
    <t>Se adjunta memorando con reporte de la Dirección para la Gestión Policiva.
II trimestre IVC Localidades - Meta 10</t>
  </si>
  <si>
    <t>Se pudo fallar en primera instancia un total de 926 expedientes, con el ánimo de definir la situación jurídica en cada caso. Con este avance se pudo cumplir con el 100% de la meta del trimestre.</t>
  </si>
  <si>
    <t>Se adjunta memorando con reporte de la Dirección para la Gestión Policiva.
II trimestre IVC Localidades - Meta 11</t>
  </si>
  <si>
    <t>El área de Gestión Policiva de la Alcaldía Local logró un avance de 41 actuaciones administrativas, logrando superar la meta del trimestre.</t>
  </si>
  <si>
    <t>Se adjunta memorando con reporte de la Dirección para la Gestión Policiva.
II trimestre IVC Localidades - Meta 12</t>
  </si>
  <si>
    <t>El área de Gestión Policiva de la Alcaldía Local, pudo alcnzar la meta establecida en el trimestre con un total de 57 actuaciones administrativas en primera instancia.</t>
  </si>
  <si>
    <t>Se adjunta memorando con reporte de la Dirección para la Gestión Policiva.
II trimestre IVC Localidades - Meta 13</t>
  </si>
  <si>
    <t>Se realizaron 34 operativos de la siguiente manera:
Abril 5 Operativos
Mayo 17 Operativos
Junio 12 Operativos
De esta manera se logró intensificar las acciones de control en la localidad y alcanzar el 100% d ela meta programada.</t>
  </si>
  <si>
    <t>Se adjunta carpeta META 14 - OPERATIVOS ESPACIO PÚBLICO</t>
  </si>
  <si>
    <t>Se realizaron 56 operativos de inspección, vigilancia y control en materia de actividad económica:
Abril 22 Operativos
Mayo 22 Operativos
Junio 12 Operativos
Para lograr un cumplimiento del 100% de la meta del trimestre.</t>
  </si>
  <si>
    <t>Se adjunta carpeta META 15 - OPERATIVOS ACTIVIDAD ECONÓMICA</t>
  </si>
  <si>
    <t>Se realizaron 3 operativos de la siguiente manera: 
Abril 1 Operativo
Mayo 1 Operativo
Junio 1 Operativo
Estas acciones permitieron el cumplimiento del 100% de la meta establecida para el segundo trimestre.</t>
  </si>
  <si>
    <t>Se adjunta carpeta META 16 - OPERATIVO RIO BOGOTÁ</t>
  </si>
  <si>
    <t>Se realizaron 15 operativos de la siguiente manera:
Abril 3 Operativos
Mayo 7 Operativos
Junio 5 Operativos
mediante los cuales se logró hacer control de residuos y ocupaciones indebidas en los humedales. Con los operativos realizados se superó la meta establecida para el segundo trimestre</t>
  </si>
  <si>
    <t>Se adjunta carpeta META 17 - OPERATIVOS ACTIVIDAD AMBIENTAL</t>
  </si>
  <si>
    <t xml:space="preserve">Meta no reportada por la DGDL </t>
  </si>
  <si>
    <t>Se adjunta Archivo de reporte DGDL - Meta 2 - Reporte de metas Alcaldías Locales</t>
  </si>
  <si>
    <t>Se adjunta Archivo de reporte DGDL - Meta 3 - Reporte de metas Alcaldías Locales</t>
  </si>
  <si>
    <t>La calificación se otorga teniendo en cuenta los siguientes parámetros:  
*Inspección ambiental ( ponderación 60%): obtuvo en inspección ambiental del 21 de junio de 2024, una calificación del 79%
*Indicadores agua, energía ( ponderación 20%):   No cuenta con indicadores actualizados desde abril de 2023.
* Reporte consumo de papel ( ponderación 10%):   No cuenta con indicadores actualizados desde 2023
*Reporte ciclistas ( ponderación 10%):    No cuenta con indicadores actualizados desde 2023</t>
  </si>
  <si>
    <t>Reporte meta ambiental OAP</t>
  </si>
  <si>
    <t xml:space="preserve">La alcaldía local cuenta con 0 acciones de mejora vencidas de las 15 acciones de mejora abiertas, lo que representa una ejecución de la meta del 100%. </t>
  </si>
  <si>
    <t>Reporte MIMEC OAP</t>
  </si>
  <si>
    <t>La alcaldia local dio repuesta a 165 requerimientos de los  176 instaurados según  Radicado No. 20244600214423</t>
  </si>
  <si>
    <t>Respuesta a requerimientos ciudadanos según Radicado No. 20244600214423</t>
  </si>
  <si>
    <t>No. de requisitos de la Resolución 1519 de 2020 de MINTIC de publicación de la información en la página web cumplidos</t>
  </si>
  <si>
    <t>Reporte meta Oficina Asesora de Comunicaciones</t>
  </si>
  <si>
    <t>La alcaldia realizo la actividad programada para el periodo</t>
  </si>
  <si>
    <t xml:space="preserve">PPT y video </t>
  </si>
  <si>
    <t>Para el segundo trimestre de la vigencia 2024, el Plan de Gestión de la Alcaldía Local alcanzó un nivel de desempeño del 75,98% y del 48,19% acumulado para la vigencia.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</si>
</sst>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18" x14ac:knownFonts="1">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sz val="11"/>
      <color rgb="FF0070C0"/>
      <name val="Calibri Light"/>
      <family val="2"/>
    </font>
    <font>
      <b/>
      <u/>
      <sz val="11"/>
      <color theme="1"/>
      <name val="Calibri Light"/>
      <family val="2"/>
      <scheme val="major"/>
    </font>
    <font>
      <sz val="11"/>
      <color theme="8"/>
      <name val="Calibri"/>
      <family val="2"/>
      <scheme val="minor"/>
    </font>
  </fonts>
  <fills count="10">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9" fontId="4" fillId="0" borderId="0" applyFont="0" applyFill="0" applyBorder="0" applyAlignment="0" applyProtection="0"/>
    <xf numFmtId="41" fontId="4" fillId="0" borderId="0" applyFont="0" applyFill="0" applyBorder="0" applyAlignment="0" applyProtection="0"/>
  </cellStyleXfs>
  <cellXfs count="130">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0" fontId="7" fillId="3" borderId="1" xfId="0" applyFont="1" applyFill="1" applyBorder="1" applyAlignment="1">
      <alignment wrapText="1"/>
    </xf>
    <xf numFmtId="9" fontId="7" fillId="3" borderId="1" xfId="1" applyFont="1" applyFill="1" applyBorder="1" applyAlignment="1">
      <alignment wrapText="1"/>
    </xf>
    <xf numFmtId="9" fontId="9"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5" fillId="9" borderId="1" xfId="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0" borderId="1" xfId="2" applyNumberFormat="1" applyFont="1" applyBorder="1" applyAlignment="1">
      <alignment horizontal="justify" vertical="center" wrapText="1"/>
    </xf>
    <xf numFmtId="0" fontId="15" fillId="0" borderId="11" xfId="0" applyFont="1" applyBorder="1" applyAlignment="1">
      <alignment horizontal="center" vertical="center" wrapText="1"/>
    </xf>
    <xf numFmtId="0" fontId="15" fillId="0" borderId="11" xfId="0" applyFont="1" applyBorder="1" applyAlignment="1">
      <alignment horizontal="left" vertical="center" wrapText="1"/>
    </xf>
    <xf numFmtId="9" fontId="15" fillId="0" borderId="11" xfId="0" applyNumberFormat="1" applyFont="1" applyBorder="1" applyAlignment="1">
      <alignment horizontal="left" vertical="center" wrapText="1"/>
    </xf>
    <xf numFmtId="0" fontId="15" fillId="0" borderId="12" xfId="0" applyFont="1" applyBorder="1" applyAlignment="1">
      <alignment horizontal="center" vertical="center" wrapText="1"/>
    </xf>
    <xf numFmtId="9" fontId="15" fillId="0" borderId="12" xfId="1" applyFont="1" applyBorder="1" applyAlignment="1">
      <alignment horizontal="center" vertical="center" wrapText="1"/>
    </xf>
    <xf numFmtId="9" fontId="15" fillId="0" borderId="1" xfId="1" applyFont="1" applyBorder="1" applyAlignment="1">
      <alignment horizontal="center" vertical="center" wrapText="1"/>
    </xf>
    <xf numFmtId="0" fontId="15" fillId="0" borderId="1" xfId="0" applyFont="1" applyBorder="1" applyAlignment="1">
      <alignment horizontal="left" vertical="center" wrapText="1"/>
    </xf>
    <xf numFmtId="0" fontId="15" fillId="0" borderId="8" xfId="0" applyFont="1" applyBorder="1" applyAlignment="1">
      <alignment horizontal="left" vertical="center" wrapText="1"/>
    </xf>
    <xf numFmtId="1" fontId="5" fillId="0" borderId="1" xfId="0" applyNumberFormat="1" applyFont="1" applyBorder="1" applyAlignment="1">
      <alignment horizontal="justify" vertical="center" wrapText="1"/>
    </xf>
    <xf numFmtId="9" fontId="5" fillId="0" borderId="1" xfId="1" applyFont="1" applyBorder="1" applyAlignment="1">
      <alignment horizontal="justify" vertical="center" wrapText="1"/>
    </xf>
    <xf numFmtId="164" fontId="5" fillId="0" borderId="1" xfId="1" applyNumberFormat="1" applyFont="1" applyBorder="1" applyAlignment="1">
      <alignment horizontal="justify" vertical="center" wrapText="1"/>
    </xf>
    <xf numFmtId="10" fontId="5" fillId="0" borderId="1" xfId="1" applyNumberFormat="1" applyFont="1" applyBorder="1" applyAlignment="1">
      <alignment horizontal="center" vertical="center" wrapText="1"/>
    </xf>
    <xf numFmtId="164" fontId="5" fillId="0" borderId="1" xfId="0" applyNumberFormat="1" applyFont="1" applyBorder="1" applyAlignment="1">
      <alignment horizontal="justify" vertical="center" wrapText="1"/>
    </xf>
    <xf numFmtId="0" fontId="5" fillId="0" borderId="0" xfId="0" applyFont="1" applyAlignment="1">
      <alignment horizontal="justify" vertical="center" wrapText="1"/>
    </xf>
    <xf numFmtId="0" fontId="15" fillId="0" borderId="1" xfId="0" applyFont="1" applyBorder="1" applyAlignment="1">
      <alignment horizontal="center" vertical="center" wrapText="1"/>
    </xf>
    <xf numFmtId="9" fontId="15" fillId="0" borderId="12" xfId="1" applyFont="1" applyFill="1" applyBorder="1" applyAlignment="1">
      <alignment horizontal="center" vertical="center" wrapText="1"/>
    </xf>
    <xf numFmtId="9" fontId="15" fillId="0" borderId="1" xfId="1" applyFont="1" applyFill="1" applyBorder="1" applyAlignment="1">
      <alignment horizontal="center" vertical="center" wrapText="1"/>
    </xf>
    <xf numFmtId="9" fontId="5" fillId="0" borderId="1" xfId="0" applyNumberFormat="1" applyFont="1" applyBorder="1" applyAlignment="1">
      <alignment horizontal="justify" vertical="center" wrapText="1"/>
    </xf>
    <xf numFmtId="1" fontId="5" fillId="9" borderId="1" xfId="1" applyNumberFormat="1" applyFont="1" applyFill="1" applyBorder="1" applyAlignment="1">
      <alignment horizontal="center" vertical="center" wrapText="1"/>
    </xf>
    <xf numFmtId="0" fontId="5" fillId="0" borderId="1" xfId="0" applyFont="1" applyBorder="1" applyAlignment="1">
      <alignment horizontal="left" vertical="center" wrapText="1"/>
    </xf>
    <xf numFmtId="1" fontId="5" fillId="0" borderId="1" xfId="0" applyNumberFormat="1" applyFont="1" applyBorder="1" applyAlignment="1">
      <alignment horizontal="left" vertical="center" wrapText="1"/>
    </xf>
    <xf numFmtId="1" fontId="5" fillId="0" borderId="1" xfId="1" applyNumberFormat="1" applyFont="1" applyBorder="1" applyAlignment="1">
      <alignment horizontal="justify" vertical="center" wrapText="1"/>
    </xf>
    <xf numFmtId="10" fontId="5" fillId="0" borderId="1" xfId="1" applyNumberFormat="1" applyFont="1" applyBorder="1" applyAlignment="1">
      <alignment horizontal="justify" vertical="center" wrapText="1"/>
    </xf>
    <xf numFmtId="9" fontId="5" fillId="0" borderId="1" xfId="1" applyFont="1" applyBorder="1" applyAlignment="1">
      <alignment horizontal="center" vertical="center" wrapText="1"/>
    </xf>
    <xf numFmtId="0" fontId="1" fillId="9" borderId="0" xfId="0" applyFont="1" applyFill="1" applyAlignment="1">
      <alignment horizontal="center" wrapText="1"/>
    </xf>
    <xf numFmtId="0" fontId="1" fillId="9" borderId="0" xfId="0" applyFont="1" applyFill="1" applyAlignment="1">
      <alignment horizontal="center" vertical="center" wrapText="1"/>
    </xf>
    <xf numFmtId="9" fontId="1" fillId="0" borderId="1" xfId="1" applyFont="1" applyBorder="1" applyAlignment="1">
      <alignment horizontal="center" vertical="center" wrapText="1"/>
    </xf>
    <xf numFmtId="10" fontId="1" fillId="0" borderId="1" xfId="0" applyNumberFormat="1" applyFont="1" applyBorder="1" applyAlignment="1">
      <alignment horizontal="center" vertical="center" wrapText="1"/>
    </xf>
    <xf numFmtId="9" fontId="7" fillId="3" borderId="1" xfId="1" applyFont="1" applyFill="1" applyBorder="1" applyAlignment="1">
      <alignment horizontal="center" wrapText="1"/>
    </xf>
    <xf numFmtId="164" fontId="5" fillId="0" borderId="1" xfId="0" applyNumberFormat="1" applyFont="1" applyBorder="1" applyAlignment="1">
      <alignment horizontal="center" vertical="center" wrapText="1"/>
    </xf>
    <xf numFmtId="1" fontId="5" fillId="0" borderId="1" xfId="1" applyNumberFormat="1" applyFont="1" applyBorder="1" applyAlignment="1">
      <alignment horizontal="center" vertical="center" wrapText="1"/>
    </xf>
    <xf numFmtId="9" fontId="10" fillId="3" borderId="1" xfId="0" applyNumberFormat="1" applyFont="1" applyFill="1" applyBorder="1" applyAlignment="1">
      <alignment horizontal="center" wrapText="1"/>
    </xf>
    <xf numFmtId="9" fontId="8" fillId="2" borderId="1" xfId="1" applyFont="1" applyFill="1" applyBorder="1" applyAlignment="1">
      <alignment horizontal="center" wrapText="1"/>
    </xf>
    <xf numFmtId="0" fontId="1" fillId="0" borderId="0" xfId="0" applyFont="1" applyAlignment="1">
      <alignment horizontal="center" wrapText="1"/>
    </xf>
    <xf numFmtId="1" fontId="1" fillId="0" borderId="1" xfId="0" applyNumberFormat="1" applyFont="1" applyBorder="1" applyAlignment="1">
      <alignment horizontal="center" vertical="center" wrapText="1"/>
    </xf>
    <xf numFmtId="9" fontId="1" fillId="0" borderId="1" xfId="0" applyNumberFormat="1" applyFont="1" applyBorder="1" applyAlignment="1">
      <alignment horizontal="center" vertical="center" wrapText="1"/>
    </xf>
    <xf numFmtId="10" fontId="1" fillId="0" borderId="1" xfId="1" applyNumberFormat="1" applyFont="1" applyBorder="1" applyAlignment="1">
      <alignment horizontal="center" vertical="center" wrapText="1"/>
    </xf>
    <xf numFmtId="1" fontId="5" fillId="0" borderId="1" xfId="0" applyNumberFormat="1" applyFont="1" applyBorder="1" applyAlignment="1">
      <alignment horizontal="center" vertical="center" wrapText="1"/>
    </xf>
    <xf numFmtId="10" fontId="5" fillId="0" borderId="1" xfId="0" applyNumberFormat="1" applyFont="1" applyBorder="1" applyAlignment="1">
      <alignment horizontal="center" vertical="center" wrapText="1"/>
    </xf>
    <xf numFmtId="164" fontId="5" fillId="0" borderId="1" xfId="1"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10" fontId="7" fillId="3" borderId="1" xfId="1" applyNumberFormat="1" applyFont="1" applyFill="1" applyBorder="1" applyAlignment="1">
      <alignment horizontal="center" wrapText="1"/>
    </xf>
    <xf numFmtId="10" fontId="9" fillId="2" borderId="1" xfId="1" applyNumberFormat="1" applyFont="1" applyFill="1" applyBorder="1" applyAlignment="1">
      <alignment horizontal="center" wrapText="1"/>
    </xf>
    <xf numFmtId="10" fontId="1" fillId="0" borderId="1" xfId="1" applyNumberFormat="1" applyFont="1" applyBorder="1" applyAlignment="1">
      <alignment horizontal="justify" vertical="center" wrapText="1"/>
    </xf>
    <xf numFmtId="164" fontId="1" fillId="0" borderId="1" xfId="1" applyNumberFormat="1" applyFont="1" applyBorder="1" applyAlignment="1">
      <alignment horizontal="justify" vertical="center" wrapText="1"/>
    </xf>
    <xf numFmtId="10" fontId="7" fillId="3" borderId="1" xfId="1" applyNumberFormat="1" applyFont="1" applyFill="1" applyBorder="1" applyAlignment="1">
      <alignment wrapText="1"/>
    </xf>
    <xf numFmtId="0" fontId="17" fillId="0" borderId="0" xfId="0" applyFont="1" applyAlignment="1">
      <alignment vertical="center" wrapText="1"/>
    </xf>
    <xf numFmtId="10" fontId="9" fillId="2" borderId="1" xfId="0" applyNumberFormat="1" applyFont="1" applyFill="1" applyBorder="1" applyAlignment="1">
      <alignment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164" fontId="5" fillId="9" borderId="1" xfId="0" applyNumberFormat="1" applyFont="1" applyFill="1" applyBorder="1" applyAlignment="1">
      <alignment horizontal="justify" vertical="center" wrapText="1"/>
    </xf>
    <xf numFmtId="1" fontId="5" fillId="9" borderId="1" xfId="0" applyNumberFormat="1" applyFont="1" applyFill="1" applyBorder="1" applyAlignment="1">
      <alignment horizontal="left"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39"/>
  <sheetViews>
    <sheetView tabSelected="1" zoomScale="80" zoomScaleNormal="80" workbookViewId="0">
      <selection activeCell="J13" sqref="J13"/>
    </sheetView>
  </sheetViews>
  <sheetFormatPr baseColWidth="10" defaultColWidth="10.85546875" defaultRowHeight="15" x14ac:dyDescent="0.25"/>
  <cols>
    <col min="1" max="1" width="4.140625" style="1" customWidth="1"/>
    <col min="2" max="2" width="25.57031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42.140625" style="1" customWidth="1"/>
    <col min="9" max="9" width="13.85546875"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4" width="16.5703125" style="72" hidden="1" customWidth="1"/>
    <col min="25" max="25" width="40.28515625" style="1" hidden="1" customWidth="1"/>
    <col min="26" max="26" width="16.5703125" style="1" hidden="1" customWidth="1"/>
    <col min="27" max="29" width="16.5703125" style="1" customWidth="1"/>
    <col min="30" max="30" width="33.42578125" style="1" customWidth="1"/>
    <col min="31" max="31" width="16.5703125" style="1" customWidth="1"/>
    <col min="32" max="34" width="16.5703125" style="1" hidden="1" customWidth="1"/>
    <col min="35" max="35" width="43.7109375" style="1" hidden="1" customWidth="1"/>
    <col min="36" max="36" width="16.5703125" style="1" hidden="1" customWidth="1"/>
    <col min="37" max="38" width="22" style="1" hidden="1" customWidth="1"/>
    <col min="39" max="39" width="16.5703125" style="1" hidden="1" customWidth="1"/>
    <col min="40" max="40" width="34.85546875" style="1" hidden="1" customWidth="1"/>
    <col min="41" max="41" width="16.5703125" style="1" hidden="1" customWidth="1"/>
    <col min="42" max="43" width="16.5703125" style="72" customWidth="1"/>
    <col min="44" max="44" width="21.5703125" style="72" customWidth="1"/>
    <col min="45" max="45" width="39.42578125" style="1" customWidth="1"/>
    <col min="46" max="16384" width="10.85546875" style="1"/>
  </cols>
  <sheetData>
    <row r="1" spans="1:45" s="35" customFormat="1" ht="70.5" customHeight="1" x14ac:dyDescent="0.25">
      <c r="A1" s="92" t="s">
        <v>248</v>
      </c>
      <c r="B1" s="93"/>
      <c r="C1" s="93"/>
      <c r="D1" s="93"/>
      <c r="E1" s="93"/>
      <c r="F1" s="93"/>
      <c r="G1" s="93"/>
      <c r="H1" s="93"/>
      <c r="I1" s="93"/>
      <c r="J1" s="93"/>
      <c r="K1" s="93"/>
      <c r="L1" s="94" t="s">
        <v>0</v>
      </c>
      <c r="M1" s="94"/>
      <c r="N1" s="94"/>
      <c r="O1" s="94"/>
      <c r="P1" s="94"/>
      <c r="V1" s="63"/>
      <c r="W1" s="63"/>
      <c r="X1" s="63"/>
      <c r="AP1" s="63"/>
      <c r="AQ1" s="63"/>
      <c r="AR1" s="63"/>
    </row>
    <row r="2" spans="1:45" s="37" customFormat="1" ht="23.45" customHeight="1" x14ac:dyDescent="0.25">
      <c r="A2" s="96" t="s">
        <v>1</v>
      </c>
      <c r="B2" s="97"/>
      <c r="C2" s="97"/>
      <c r="D2" s="97"/>
      <c r="E2" s="97"/>
      <c r="F2" s="97"/>
      <c r="G2" s="97"/>
      <c r="H2" s="97"/>
      <c r="I2" s="97"/>
      <c r="J2" s="97"/>
      <c r="K2" s="97"/>
      <c r="L2" s="36"/>
      <c r="M2" s="36"/>
      <c r="N2" s="36"/>
      <c r="O2" s="36"/>
      <c r="P2" s="36"/>
      <c r="V2" s="64"/>
      <c r="W2" s="64"/>
      <c r="X2" s="64"/>
      <c r="AP2" s="64"/>
      <c r="AQ2" s="64"/>
      <c r="AR2" s="64"/>
    </row>
    <row r="3" spans="1:45" s="35" customFormat="1" x14ac:dyDescent="0.25">
      <c r="V3" s="63"/>
      <c r="W3" s="63"/>
      <c r="X3" s="63"/>
      <c r="AP3" s="63"/>
      <c r="AQ3" s="63"/>
      <c r="AR3" s="63"/>
    </row>
    <row r="4" spans="1:45" s="35" customFormat="1" ht="29.1" customHeight="1" x14ac:dyDescent="0.25">
      <c r="F4" s="88" t="s">
        <v>2</v>
      </c>
      <c r="G4" s="89"/>
      <c r="H4" s="89"/>
      <c r="I4" s="89"/>
      <c r="J4" s="89"/>
      <c r="K4" s="90"/>
      <c r="V4" s="63"/>
      <c r="W4" s="63"/>
      <c r="X4" s="63"/>
      <c r="AP4" s="63"/>
      <c r="AQ4" s="63"/>
      <c r="AR4" s="63"/>
    </row>
    <row r="5" spans="1:45" s="35" customFormat="1" ht="15" customHeight="1" x14ac:dyDescent="0.25">
      <c r="F5" s="2" t="s">
        <v>3</v>
      </c>
      <c r="G5" s="2" t="s">
        <v>4</v>
      </c>
      <c r="H5" s="88" t="s">
        <v>5</v>
      </c>
      <c r="I5" s="89"/>
      <c r="J5" s="89"/>
      <c r="K5" s="90"/>
      <c r="V5" s="63"/>
      <c r="W5" s="63"/>
      <c r="X5" s="63"/>
      <c r="AP5" s="63"/>
      <c r="AQ5" s="63"/>
      <c r="AR5" s="63"/>
    </row>
    <row r="6" spans="1:45" s="35" customFormat="1" x14ac:dyDescent="0.25">
      <c r="F6" s="34">
        <v>1</v>
      </c>
      <c r="G6" s="34" t="s">
        <v>6</v>
      </c>
      <c r="H6" s="91" t="s">
        <v>7</v>
      </c>
      <c r="I6" s="91"/>
      <c r="J6" s="91"/>
      <c r="K6" s="91"/>
      <c r="V6" s="63"/>
      <c r="W6" s="63"/>
      <c r="X6" s="63"/>
      <c r="AP6" s="63"/>
      <c r="AQ6" s="63"/>
      <c r="AR6" s="63"/>
    </row>
    <row r="7" spans="1:45" s="35" customFormat="1" ht="54.75" customHeight="1" x14ac:dyDescent="0.25">
      <c r="F7" s="34">
        <v>2</v>
      </c>
      <c r="G7" s="34" t="s">
        <v>247</v>
      </c>
      <c r="H7" s="91" t="s">
        <v>250</v>
      </c>
      <c r="I7" s="91"/>
      <c r="J7" s="91"/>
      <c r="K7" s="91"/>
      <c r="V7" s="63"/>
      <c r="W7" s="63"/>
      <c r="X7" s="63"/>
      <c r="AP7" s="63"/>
      <c r="AQ7" s="63"/>
      <c r="AR7" s="63"/>
    </row>
    <row r="8" spans="1:45" s="35" customFormat="1" ht="36" customHeight="1" x14ac:dyDescent="0.25">
      <c r="F8" s="34">
        <v>3</v>
      </c>
      <c r="G8" s="34" t="s">
        <v>251</v>
      </c>
      <c r="H8" s="91" t="s">
        <v>290</v>
      </c>
      <c r="I8" s="91"/>
      <c r="J8" s="91"/>
      <c r="K8" s="91"/>
      <c r="V8" s="63"/>
      <c r="W8" s="63"/>
      <c r="X8" s="63"/>
      <c r="AP8" s="63"/>
      <c r="AQ8" s="63"/>
      <c r="AR8" s="63"/>
    </row>
    <row r="9" spans="1:45" s="35" customFormat="1" x14ac:dyDescent="0.25">
      <c r="V9" s="63"/>
      <c r="W9" s="63"/>
      <c r="X9" s="63"/>
      <c r="AP9" s="63"/>
      <c r="AQ9" s="63"/>
      <c r="AR9" s="63"/>
    </row>
    <row r="10" spans="1:45" ht="14.45" customHeight="1" x14ac:dyDescent="0.25">
      <c r="A10" s="87" t="s">
        <v>8</v>
      </c>
      <c r="B10" s="87"/>
      <c r="C10" s="87" t="s">
        <v>9</v>
      </c>
      <c r="D10" s="87" t="s">
        <v>10</v>
      </c>
      <c r="E10" s="87"/>
      <c r="F10" s="87"/>
      <c r="G10" s="95" t="s">
        <v>11</v>
      </c>
      <c r="H10" s="95"/>
      <c r="I10" s="95"/>
      <c r="J10" s="95"/>
      <c r="K10" s="95"/>
      <c r="L10" s="95"/>
      <c r="M10" s="95"/>
      <c r="N10" s="95"/>
      <c r="O10" s="95"/>
      <c r="P10" s="95"/>
      <c r="Q10" s="95"/>
      <c r="R10" s="87" t="s">
        <v>12</v>
      </c>
      <c r="S10" s="87"/>
      <c r="T10" s="87"/>
      <c r="U10" s="87"/>
      <c r="V10" s="98" t="s">
        <v>13</v>
      </c>
      <c r="W10" s="99"/>
      <c r="X10" s="99"/>
      <c r="Y10" s="99"/>
      <c r="Z10" s="100"/>
      <c r="AA10" s="104" t="s">
        <v>14</v>
      </c>
      <c r="AB10" s="105"/>
      <c r="AC10" s="105"/>
      <c r="AD10" s="105"/>
      <c r="AE10" s="106"/>
      <c r="AF10" s="110" t="s">
        <v>15</v>
      </c>
      <c r="AG10" s="111"/>
      <c r="AH10" s="111"/>
      <c r="AI10" s="111"/>
      <c r="AJ10" s="112"/>
      <c r="AK10" s="116" t="s">
        <v>16</v>
      </c>
      <c r="AL10" s="117"/>
      <c r="AM10" s="117"/>
      <c r="AN10" s="117"/>
      <c r="AO10" s="118"/>
      <c r="AP10" s="122" t="s">
        <v>17</v>
      </c>
      <c r="AQ10" s="123"/>
      <c r="AR10" s="123"/>
      <c r="AS10" s="124"/>
    </row>
    <row r="11" spans="1:45" ht="14.45" customHeight="1" x14ac:dyDescent="0.25">
      <c r="A11" s="87"/>
      <c r="B11" s="87"/>
      <c r="C11" s="87"/>
      <c r="D11" s="87"/>
      <c r="E11" s="87"/>
      <c r="F11" s="87"/>
      <c r="G11" s="95"/>
      <c r="H11" s="95"/>
      <c r="I11" s="95"/>
      <c r="J11" s="95"/>
      <c r="K11" s="95"/>
      <c r="L11" s="95"/>
      <c r="M11" s="95"/>
      <c r="N11" s="95"/>
      <c r="O11" s="95"/>
      <c r="P11" s="95"/>
      <c r="Q11" s="95"/>
      <c r="R11" s="87"/>
      <c r="S11" s="87"/>
      <c r="T11" s="87"/>
      <c r="U11" s="87"/>
      <c r="V11" s="101"/>
      <c r="W11" s="102"/>
      <c r="X11" s="102"/>
      <c r="Y11" s="102"/>
      <c r="Z11" s="103"/>
      <c r="AA11" s="107"/>
      <c r="AB11" s="108"/>
      <c r="AC11" s="108"/>
      <c r="AD11" s="108"/>
      <c r="AE11" s="109"/>
      <c r="AF11" s="113"/>
      <c r="AG11" s="114"/>
      <c r="AH11" s="114"/>
      <c r="AI11" s="114"/>
      <c r="AJ11" s="115"/>
      <c r="AK11" s="119"/>
      <c r="AL11" s="120"/>
      <c r="AM11" s="120"/>
      <c r="AN11" s="120"/>
      <c r="AO11" s="121"/>
      <c r="AP11" s="125"/>
      <c r="AQ11" s="126"/>
      <c r="AR11" s="126"/>
      <c r="AS11" s="127"/>
    </row>
    <row r="12" spans="1:45" ht="45" x14ac:dyDescent="0.25">
      <c r="A12" s="2" t="s">
        <v>18</v>
      </c>
      <c r="B12" s="2" t="s">
        <v>19</v>
      </c>
      <c r="C12" s="87"/>
      <c r="D12" s="2" t="s">
        <v>20</v>
      </c>
      <c r="E12" s="2" t="s">
        <v>21</v>
      </c>
      <c r="F12" s="2" t="s">
        <v>22</v>
      </c>
      <c r="G12" s="17" t="s">
        <v>23</v>
      </c>
      <c r="H12" s="17" t="s">
        <v>24</v>
      </c>
      <c r="I12" s="17" t="s">
        <v>25</v>
      </c>
      <c r="J12" s="17" t="s">
        <v>26</v>
      </c>
      <c r="K12" s="17" t="s">
        <v>27</v>
      </c>
      <c r="L12" s="17" t="s">
        <v>28</v>
      </c>
      <c r="M12" s="17" t="s">
        <v>29</v>
      </c>
      <c r="N12" s="17" t="s">
        <v>30</v>
      </c>
      <c r="O12" s="17" t="s">
        <v>31</v>
      </c>
      <c r="P12" s="17" t="s">
        <v>32</v>
      </c>
      <c r="Q12" s="17" t="s">
        <v>33</v>
      </c>
      <c r="R12" s="2" t="s">
        <v>34</v>
      </c>
      <c r="S12" s="2" t="s">
        <v>35</v>
      </c>
      <c r="T12" s="2" t="s">
        <v>36</v>
      </c>
      <c r="U12" s="2" t="s">
        <v>37</v>
      </c>
      <c r="V12" s="3" t="s">
        <v>38</v>
      </c>
      <c r="W12" s="3" t="s">
        <v>39</v>
      </c>
      <c r="X12" s="3" t="s">
        <v>40</v>
      </c>
      <c r="Y12" s="3" t="s">
        <v>41</v>
      </c>
      <c r="Z12" s="3" t="s">
        <v>42</v>
      </c>
      <c r="AA12" s="20" t="s">
        <v>38</v>
      </c>
      <c r="AB12" s="20" t="s">
        <v>39</v>
      </c>
      <c r="AC12" s="20" t="s">
        <v>40</v>
      </c>
      <c r="AD12" s="20" t="s">
        <v>41</v>
      </c>
      <c r="AE12" s="20" t="s">
        <v>42</v>
      </c>
      <c r="AF12" s="21" t="s">
        <v>38</v>
      </c>
      <c r="AG12" s="21" t="s">
        <v>39</v>
      </c>
      <c r="AH12" s="21" t="s">
        <v>40</v>
      </c>
      <c r="AI12" s="21" t="s">
        <v>41</v>
      </c>
      <c r="AJ12" s="21" t="s">
        <v>42</v>
      </c>
      <c r="AK12" s="22" t="s">
        <v>38</v>
      </c>
      <c r="AL12" s="22" t="s">
        <v>39</v>
      </c>
      <c r="AM12" s="22" t="s">
        <v>40</v>
      </c>
      <c r="AN12" s="22" t="s">
        <v>41</v>
      </c>
      <c r="AO12" s="22" t="s">
        <v>42</v>
      </c>
      <c r="AP12" s="4" t="s">
        <v>38</v>
      </c>
      <c r="AQ12" s="4" t="s">
        <v>39</v>
      </c>
      <c r="AR12" s="4" t="s">
        <v>40</v>
      </c>
      <c r="AS12" s="4" t="s">
        <v>41</v>
      </c>
    </row>
    <row r="13" spans="1:45" s="27" customFormat="1" ht="60" x14ac:dyDescent="0.25">
      <c r="A13" s="19">
        <v>4</v>
      </c>
      <c r="B13" s="18" t="s">
        <v>43</v>
      </c>
      <c r="C13" s="18" t="s">
        <v>44</v>
      </c>
      <c r="D13" s="23" t="s">
        <v>45</v>
      </c>
      <c r="E13" s="18" t="s">
        <v>46</v>
      </c>
      <c r="F13" s="18" t="s">
        <v>47</v>
      </c>
      <c r="G13" s="18" t="s">
        <v>48</v>
      </c>
      <c r="H13" s="18" t="s">
        <v>49</v>
      </c>
      <c r="I13" s="29" t="s">
        <v>50</v>
      </c>
      <c r="J13" s="18" t="s">
        <v>51</v>
      </c>
      <c r="K13" s="18" t="s">
        <v>52</v>
      </c>
      <c r="L13" s="30"/>
      <c r="M13" s="30">
        <v>0</v>
      </c>
      <c r="N13" s="30">
        <v>0</v>
      </c>
      <c r="O13" s="30">
        <v>0.75</v>
      </c>
      <c r="P13" s="30">
        <v>0.75</v>
      </c>
      <c r="Q13" s="18" t="s">
        <v>53</v>
      </c>
      <c r="R13" s="18" t="s">
        <v>54</v>
      </c>
      <c r="S13" s="18" t="s">
        <v>55</v>
      </c>
      <c r="T13" s="18" t="s">
        <v>56</v>
      </c>
      <c r="U13" s="18" t="s">
        <v>57</v>
      </c>
      <c r="V13" s="73" t="s">
        <v>161</v>
      </c>
      <c r="W13" s="73" t="s">
        <v>161</v>
      </c>
      <c r="X13" s="73" t="s">
        <v>161</v>
      </c>
      <c r="Y13" s="26" t="s">
        <v>230</v>
      </c>
      <c r="Z13" s="26" t="s">
        <v>161</v>
      </c>
      <c r="AA13" s="31">
        <f t="shared" ref="AA13:AA29" si="0">M13</f>
        <v>0</v>
      </c>
      <c r="AB13" s="18" t="s">
        <v>252</v>
      </c>
      <c r="AC13" s="82" t="s">
        <v>252</v>
      </c>
      <c r="AD13" s="18" t="s">
        <v>253</v>
      </c>
      <c r="AE13" s="18" t="s">
        <v>252</v>
      </c>
      <c r="AF13" s="26">
        <f t="shared" ref="AF13:AF29" si="1">N13</f>
        <v>0</v>
      </c>
      <c r="AG13" s="18"/>
      <c r="AH13" s="18" t="e">
        <f>IF(AG13/AF13&gt;100%,100%,AG13/AF13)</f>
        <v>#DIV/0!</v>
      </c>
      <c r="AI13" s="18"/>
      <c r="AJ13" s="18"/>
      <c r="AK13" s="26">
        <f t="shared" ref="AK13:AK29" si="2">O13</f>
        <v>0.75</v>
      </c>
      <c r="AL13" s="18"/>
      <c r="AM13" s="18">
        <f>IF(AL13/AK13&gt;100%,100%,AL13/AK13)</f>
        <v>0</v>
      </c>
      <c r="AN13" s="18"/>
      <c r="AO13" s="18"/>
      <c r="AP13" s="65">
        <f t="shared" ref="AP13:AP29" si="3">P13</f>
        <v>0.75</v>
      </c>
      <c r="AQ13" s="74">
        <v>0</v>
      </c>
      <c r="AR13" s="66">
        <f>IF(AQ13/AP13&gt;100%,100%,AQ13/AP13)</f>
        <v>0</v>
      </c>
      <c r="AS13" s="26" t="s">
        <v>230</v>
      </c>
    </row>
    <row r="14" spans="1:45" s="27" customFormat="1" ht="195" x14ac:dyDescent="0.25">
      <c r="A14" s="19">
        <v>4</v>
      </c>
      <c r="B14" s="18" t="s">
        <v>43</v>
      </c>
      <c r="C14" s="18" t="s">
        <v>58</v>
      </c>
      <c r="D14" s="23" t="s">
        <v>59</v>
      </c>
      <c r="E14" s="18" t="s">
        <v>60</v>
      </c>
      <c r="F14" s="18" t="s">
        <v>47</v>
      </c>
      <c r="G14" s="18" t="s">
        <v>61</v>
      </c>
      <c r="H14" s="18" t="s">
        <v>62</v>
      </c>
      <c r="I14" s="18" t="s">
        <v>50</v>
      </c>
      <c r="J14" s="18" t="s">
        <v>51</v>
      </c>
      <c r="K14" s="18" t="s">
        <v>52</v>
      </c>
      <c r="L14" s="30">
        <v>0.14000000000000001</v>
      </c>
      <c r="M14" s="30">
        <v>0.27</v>
      </c>
      <c r="N14" s="30">
        <v>0.45</v>
      </c>
      <c r="O14" s="30">
        <v>0.65</v>
      </c>
      <c r="P14" s="30">
        <v>0.65</v>
      </c>
      <c r="Q14" s="18" t="s">
        <v>63</v>
      </c>
      <c r="R14" s="18" t="s">
        <v>64</v>
      </c>
      <c r="S14" s="18" t="s">
        <v>65</v>
      </c>
      <c r="T14" s="18" t="s">
        <v>56</v>
      </c>
      <c r="U14" s="18" t="s">
        <v>57</v>
      </c>
      <c r="V14" s="65">
        <f>L14</f>
        <v>0.14000000000000001</v>
      </c>
      <c r="W14" s="66">
        <v>0.22420000000000001</v>
      </c>
      <c r="X14" s="65">
        <f t="shared" ref="X14:X29" si="4">IF(W14/V14&gt;100%,100%,W14/V14)</f>
        <v>1</v>
      </c>
      <c r="Y14" s="18" t="s">
        <v>224</v>
      </c>
      <c r="Z14" s="18" t="s">
        <v>225</v>
      </c>
      <c r="AA14" s="31">
        <f t="shared" si="0"/>
        <v>0.27</v>
      </c>
      <c r="AB14" s="83">
        <v>0.45200000000000001</v>
      </c>
      <c r="AC14" s="82">
        <f t="shared" ref="AC14:AC29" si="5">IF(AB14/AA14&gt;100%,100%,AB14/AA14)</f>
        <v>1</v>
      </c>
      <c r="AD14" s="18" t="s">
        <v>255</v>
      </c>
      <c r="AE14" s="18" t="s">
        <v>278</v>
      </c>
      <c r="AF14" s="26">
        <f t="shared" si="1"/>
        <v>0.45</v>
      </c>
      <c r="AG14" s="18"/>
      <c r="AH14" s="18">
        <f t="shared" ref="AH14:AH29" si="6">IF(AG14/AF14&gt;100%,100%,AG14/AF14)</f>
        <v>0</v>
      </c>
      <c r="AI14" s="18"/>
      <c r="AJ14" s="18"/>
      <c r="AK14" s="26">
        <f t="shared" si="2"/>
        <v>0.65</v>
      </c>
      <c r="AL14" s="18"/>
      <c r="AM14" s="18">
        <f t="shared" ref="AM14:AM29" si="7">IF(AL14/AK14&gt;100%,100%,AL14/AK14)</f>
        <v>0</v>
      </c>
      <c r="AN14" s="18"/>
      <c r="AO14" s="18"/>
      <c r="AP14" s="65">
        <f t="shared" si="3"/>
        <v>0.65</v>
      </c>
      <c r="AQ14" s="66">
        <v>0.45200000000000001</v>
      </c>
      <c r="AR14" s="66">
        <f>IF(AQ14/AP14&gt;100%,100%,AQ14/AP14)</f>
        <v>0.69538461538461538</v>
      </c>
      <c r="AS14" s="18" t="s">
        <v>255</v>
      </c>
    </row>
    <row r="15" spans="1:45" s="27" customFormat="1" ht="195" x14ac:dyDescent="0.25">
      <c r="A15" s="19">
        <v>4</v>
      </c>
      <c r="B15" s="18" t="s">
        <v>43</v>
      </c>
      <c r="C15" s="18" t="s">
        <v>58</v>
      </c>
      <c r="D15" s="23" t="s">
        <v>66</v>
      </c>
      <c r="E15" s="18" t="s">
        <v>67</v>
      </c>
      <c r="F15" s="18" t="s">
        <v>47</v>
      </c>
      <c r="G15" s="18" t="s">
        <v>68</v>
      </c>
      <c r="H15" s="18" t="s">
        <v>69</v>
      </c>
      <c r="I15" s="18" t="s">
        <v>50</v>
      </c>
      <c r="J15" s="18" t="s">
        <v>51</v>
      </c>
      <c r="K15" s="18" t="s">
        <v>52</v>
      </c>
      <c r="L15" s="30">
        <v>0.12</v>
      </c>
      <c r="M15" s="30">
        <v>0.25</v>
      </c>
      <c r="N15" s="30">
        <v>0.43</v>
      </c>
      <c r="O15" s="30">
        <v>0.63</v>
      </c>
      <c r="P15" s="30">
        <v>0.63</v>
      </c>
      <c r="Q15" s="18" t="s">
        <v>63</v>
      </c>
      <c r="R15" s="18" t="s">
        <v>64</v>
      </c>
      <c r="S15" s="18" t="s">
        <v>65</v>
      </c>
      <c r="T15" s="18" t="s">
        <v>56</v>
      </c>
      <c r="U15" s="18" t="s">
        <v>57</v>
      </c>
      <c r="V15" s="65">
        <f t="shared" ref="V15:V29" si="8">L15</f>
        <v>0.12</v>
      </c>
      <c r="W15" s="75">
        <v>0.2099</v>
      </c>
      <c r="X15" s="65">
        <f t="shared" si="4"/>
        <v>1</v>
      </c>
      <c r="Y15" s="18" t="s">
        <v>231</v>
      </c>
      <c r="Z15" s="18" t="s">
        <v>226</v>
      </c>
      <c r="AA15" s="31">
        <f t="shared" si="0"/>
        <v>0.25</v>
      </c>
      <c r="AB15" s="83">
        <v>0.50600000000000001</v>
      </c>
      <c r="AC15" s="82">
        <f t="shared" si="5"/>
        <v>1</v>
      </c>
      <c r="AD15" s="18" t="s">
        <v>256</v>
      </c>
      <c r="AE15" s="18" t="s">
        <v>279</v>
      </c>
      <c r="AF15" s="26">
        <f t="shared" si="1"/>
        <v>0.43</v>
      </c>
      <c r="AG15" s="18"/>
      <c r="AH15" s="18">
        <f t="shared" si="6"/>
        <v>0</v>
      </c>
      <c r="AI15" s="18"/>
      <c r="AJ15" s="18"/>
      <c r="AK15" s="26">
        <f t="shared" si="2"/>
        <v>0.63</v>
      </c>
      <c r="AL15" s="18"/>
      <c r="AM15" s="18">
        <f t="shared" si="7"/>
        <v>0</v>
      </c>
      <c r="AN15" s="18"/>
      <c r="AO15" s="18"/>
      <c r="AP15" s="65">
        <f t="shared" si="3"/>
        <v>0.63</v>
      </c>
      <c r="AQ15" s="66">
        <v>0.50600000000000001</v>
      </c>
      <c r="AR15" s="66">
        <f t="shared" ref="AR15:AR29" si="9">IF(AQ15/AP15&gt;100%,100%,AQ15/AP15)</f>
        <v>0.80317460317460321</v>
      </c>
      <c r="AS15" s="18" t="s">
        <v>256</v>
      </c>
    </row>
    <row r="16" spans="1:45" s="27" customFormat="1" ht="135" x14ac:dyDescent="0.25">
      <c r="A16" s="19">
        <v>4</v>
      </c>
      <c r="B16" s="18" t="s">
        <v>43</v>
      </c>
      <c r="C16" s="18" t="s">
        <v>58</v>
      </c>
      <c r="D16" s="23" t="s">
        <v>70</v>
      </c>
      <c r="E16" s="18" t="s">
        <v>71</v>
      </c>
      <c r="F16" s="18" t="s">
        <v>47</v>
      </c>
      <c r="G16" s="18" t="s">
        <v>72</v>
      </c>
      <c r="H16" s="18" t="s">
        <v>73</v>
      </c>
      <c r="I16" s="30" t="s">
        <v>50</v>
      </c>
      <c r="J16" s="18" t="s">
        <v>51</v>
      </c>
      <c r="K16" s="18" t="s">
        <v>52</v>
      </c>
      <c r="L16" s="30">
        <v>0.2</v>
      </c>
      <c r="M16" s="30">
        <v>0.3</v>
      </c>
      <c r="N16" s="31">
        <v>0.6</v>
      </c>
      <c r="O16" s="31">
        <v>0.96</v>
      </c>
      <c r="P16" s="30">
        <v>0.96</v>
      </c>
      <c r="Q16" s="18" t="s">
        <v>63</v>
      </c>
      <c r="R16" s="18" t="s">
        <v>64</v>
      </c>
      <c r="S16" s="18" t="s">
        <v>65</v>
      </c>
      <c r="T16" s="18" t="s">
        <v>56</v>
      </c>
      <c r="U16" s="18" t="s">
        <v>57</v>
      </c>
      <c r="V16" s="65">
        <f t="shared" si="8"/>
        <v>0.2</v>
      </c>
      <c r="W16" s="66">
        <v>5.1799999999999999E-2</v>
      </c>
      <c r="X16" s="65">
        <f>IF(W16/V16&gt;100%,100%,W16/V16)</f>
        <v>0.25899999999999995</v>
      </c>
      <c r="Y16" s="18" t="s">
        <v>232</v>
      </c>
      <c r="Z16" s="18" t="s">
        <v>227</v>
      </c>
      <c r="AA16" s="31">
        <f t="shared" si="0"/>
        <v>0.3</v>
      </c>
      <c r="AB16" s="83">
        <v>0.13009999999999999</v>
      </c>
      <c r="AC16" s="82">
        <f t="shared" si="5"/>
        <v>0.43366666666666664</v>
      </c>
      <c r="AD16" s="18" t="s">
        <v>257</v>
      </c>
      <c r="AE16" s="18" t="s">
        <v>258</v>
      </c>
      <c r="AF16" s="26">
        <f t="shared" si="1"/>
        <v>0.6</v>
      </c>
      <c r="AG16" s="18"/>
      <c r="AH16" s="18">
        <f t="shared" si="6"/>
        <v>0</v>
      </c>
      <c r="AI16" s="18"/>
      <c r="AJ16" s="18"/>
      <c r="AK16" s="26">
        <f t="shared" si="2"/>
        <v>0.96</v>
      </c>
      <c r="AL16" s="18"/>
      <c r="AM16" s="18">
        <f t="shared" si="7"/>
        <v>0</v>
      </c>
      <c r="AN16" s="18"/>
      <c r="AO16" s="18"/>
      <c r="AP16" s="65">
        <f t="shared" si="3"/>
        <v>0.96</v>
      </c>
      <c r="AQ16" s="66">
        <v>0.13</v>
      </c>
      <c r="AR16" s="66">
        <f t="shared" si="9"/>
        <v>0.13541666666666669</v>
      </c>
      <c r="AS16" s="18" t="s">
        <v>257</v>
      </c>
    </row>
    <row r="17" spans="1:45" s="27" customFormat="1" ht="135" x14ac:dyDescent="0.25">
      <c r="A17" s="19">
        <v>4</v>
      </c>
      <c r="B17" s="18" t="s">
        <v>43</v>
      </c>
      <c r="C17" s="18" t="s">
        <v>58</v>
      </c>
      <c r="D17" s="23" t="s">
        <v>74</v>
      </c>
      <c r="E17" s="18" t="s">
        <v>75</v>
      </c>
      <c r="F17" s="18" t="s">
        <v>47</v>
      </c>
      <c r="G17" s="18" t="s">
        <v>76</v>
      </c>
      <c r="H17" s="18" t="s">
        <v>77</v>
      </c>
      <c r="I17" s="30" t="s">
        <v>50</v>
      </c>
      <c r="J17" s="18" t="s">
        <v>51</v>
      </c>
      <c r="K17" s="18" t="s">
        <v>52</v>
      </c>
      <c r="L17" s="30">
        <v>0.1</v>
      </c>
      <c r="M17" s="30">
        <v>0.25</v>
      </c>
      <c r="N17" s="31">
        <v>0.35</v>
      </c>
      <c r="O17" s="31">
        <v>0.52</v>
      </c>
      <c r="P17" s="30">
        <v>0.52</v>
      </c>
      <c r="Q17" s="18" t="s">
        <v>63</v>
      </c>
      <c r="R17" s="18" t="s">
        <v>64</v>
      </c>
      <c r="S17" s="18" t="s">
        <v>65</v>
      </c>
      <c r="T17" s="18" t="s">
        <v>56</v>
      </c>
      <c r="U17" s="18" t="s">
        <v>57</v>
      </c>
      <c r="V17" s="65">
        <f t="shared" si="8"/>
        <v>0.1</v>
      </c>
      <c r="W17" s="66">
        <v>1.04E-2</v>
      </c>
      <c r="X17" s="75">
        <f t="shared" si="4"/>
        <v>0.104</v>
      </c>
      <c r="Y17" s="18" t="s">
        <v>233</v>
      </c>
      <c r="Z17" s="18" t="s">
        <v>228</v>
      </c>
      <c r="AA17" s="31">
        <f t="shared" si="0"/>
        <v>0.25</v>
      </c>
      <c r="AB17" s="83">
        <v>6.0400000000000002E-2</v>
      </c>
      <c r="AC17" s="82">
        <f t="shared" si="5"/>
        <v>0.24160000000000001</v>
      </c>
      <c r="AD17" s="18" t="s">
        <v>259</v>
      </c>
      <c r="AE17" s="18" t="s">
        <v>260</v>
      </c>
      <c r="AF17" s="26">
        <f t="shared" si="1"/>
        <v>0.35</v>
      </c>
      <c r="AG17" s="18"/>
      <c r="AH17" s="18">
        <f t="shared" si="6"/>
        <v>0</v>
      </c>
      <c r="AI17" s="18"/>
      <c r="AJ17" s="18"/>
      <c r="AK17" s="26">
        <f t="shared" si="2"/>
        <v>0.52</v>
      </c>
      <c r="AL17" s="18"/>
      <c r="AM17" s="18">
        <f t="shared" si="7"/>
        <v>0</v>
      </c>
      <c r="AN17" s="18"/>
      <c r="AO17" s="18"/>
      <c r="AP17" s="65">
        <f t="shared" si="3"/>
        <v>0.52</v>
      </c>
      <c r="AQ17" s="66">
        <v>0.06</v>
      </c>
      <c r="AR17" s="66">
        <f t="shared" si="9"/>
        <v>0.11538461538461538</v>
      </c>
      <c r="AS17" s="18" t="s">
        <v>259</v>
      </c>
    </row>
    <row r="18" spans="1:45" s="27" customFormat="1" ht="135" x14ac:dyDescent="0.25">
      <c r="A18" s="19">
        <v>4</v>
      </c>
      <c r="B18" s="18" t="s">
        <v>43</v>
      </c>
      <c r="C18" s="18" t="s">
        <v>58</v>
      </c>
      <c r="D18" s="23" t="s">
        <v>78</v>
      </c>
      <c r="E18" s="18" t="s">
        <v>79</v>
      </c>
      <c r="F18" s="18" t="s">
        <v>80</v>
      </c>
      <c r="G18" s="18" t="s">
        <v>81</v>
      </c>
      <c r="H18" s="18" t="s">
        <v>82</v>
      </c>
      <c r="I18" s="18" t="s">
        <v>50</v>
      </c>
      <c r="J18" s="18" t="s">
        <v>83</v>
      </c>
      <c r="K18" s="18" t="s">
        <v>52</v>
      </c>
      <c r="L18" s="30">
        <v>1</v>
      </c>
      <c r="M18" s="30">
        <v>1</v>
      </c>
      <c r="N18" s="30">
        <v>1</v>
      </c>
      <c r="O18" s="30">
        <v>1</v>
      </c>
      <c r="P18" s="30">
        <v>1</v>
      </c>
      <c r="Q18" s="18" t="s">
        <v>63</v>
      </c>
      <c r="R18" s="18" t="s">
        <v>84</v>
      </c>
      <c r="S18" s="18" t="s">
        <v>85</v>
      </c>
      <c r="T18" s="18" t="s">
        <v>56</v>
      </c>
      <c r="U18" s="18" t="s">
        <v>57</v>
      </c>
      <c r="V18" s="65">
        <f t="shared" si="8"/>
        <v>1</v>
      </c>
      <c r="W18" s="74" t="s">
        <v>194</v>
      </c>
      <c r="X18" s="74" t="s">
        <v>194</v>
      </c>
      <c r="Y18" s="18" t="s">
        <v>249</v>
      </c>
      <c r="Z18" s="74" t="s">
        <v>194</v>
      </c>
      <c r="AA18" s="31">
        <f t="shared" si="0"/>
        <v>1</v>
      </c>
      <c r="AB18" s="18">
        <v>0</v>
      </c>
      <c r="AC18" s="82">
        <f t="shared" si="5"/>
        <v>0</v>
      </c>
      <c r="AD18" s="18" t="s">
        <v>249</v>
      </c>
      <c r="AE18" s="18" t="s">
        <v>277</v>
      </c>
      <c r="AF18" s="26">
        <f t="shared" si="1"/>
        <v>1</v>
      </c>
      <c r="AG18" s="18"/>
      <c r="AH18" s="18">
        <f t="shared" si="6"/>
        <v>0</v>
      </c>
      <c r="AI18" s="18"/>
      <c r="AJ18" s="18"/>
      <c r="AK18" s="26">
        <f t="shared" si="2"/>
        <v>1</v>
      </c>
      <c r="AL18" s="18"/>
      <c r="AM18" s="18">
        <f t="shared" si="7"/>
        <v>0</v>
      </c>
      <c r="AN18" s="18"/>
      <c r="AO18" s="18"/>
      <c r="AP18" s="65">
        <f t="shared" si="3"/>
        <v>1</v>
      </c>
      <c r="AQ18" s="74" t="s">
        <v>194</v>
      </c>
      <c r="AR18" s="74" t="s">
        <v>194</v>
      </c>
      <c r="AS18" s="18" t="s">
        <v>249</v>
      </c>
    </row>
    <row r="19" spans="1:45" s="27" customFormat="1" ht="150" x14ac:dyDescent="0.25">
      <c r="A19" s="19">
        <v>4</v>
      </c>
      <c r="B19" s="18" t="s">
        <v>43</v>
      </c>
      <c r="C19" s="18" t="s">
        <v>58</v>
      </c>
      <c r="D19" s="23" t="s">
        <v>86</v>
      </c>
      <c r="E19" s="18" t="s">
        <v>87</v>
      </c>
      <c r="F19" s="18" t="s">
        <v>80</v>
      </c>
      <c r="G19" s="18" t="s">
        <v>88</v>
      </c>
      <c r="H19" s="18" t="s">
        <v>89</v>
      </c>
      <c r="I19" s="18" t="s">
        <v>50</v>
      </c>
      <c r="J19" s="18" t="s">
        <v>83</v>
      </c>
      <c r="K19" s="18" t="s">
        <v>52</v>
      </c>
      <c r="L19" s="30">
        <v>1</v>
      </c>
      <c r="M19" s="30">
        <v>1</v>
      </c>
      <c r="N19" s="30">
        <v>1</v>
      </c>
      <c r="O19" s="30">
        <v>1</v>
      </c>
      <c r="P19" s="30">
        <v>1</v>
      </c>
      <c r="Q19" s="18" t="s">
        <v>63</v>
      </c>
      <c r="R19" s="18" t="s">
        <v>84</v>
      </c>
      <c r="S19" s="18" t="s">
        <v>90</v>
      </c>
      <c r="T19" s="18" t="s">
        <v>56</v>
      </c>
      <c r="U19" s="18" t="s">
        <v>57</v>
      </c>
      <c r="V19" s="65">
        <f t="shared" si="8"/>
        <v>1</v>
      </c>
      <c r="W19" s="75">
        <v>0.76190000000000002</v>
      </c>
      <c r="X19" s="75">
        <f t="shared" si="4"/>
        <v>0.76190000000000002</v>
      </c>
      <c r="Y19" s="18" t="s">
        <v>234</v>
      </c>
      <c r="Z19" s="18" t="s">
        <v>229</v>
      </c>
      <c r="AA19" s="31">
        <f t="shared" si="0"/>
        <v>1</v>
      </c>
      <c r="AB19" s="18">
        <v>0</v>
      </c>
      <c r="AC19" s="82">
        <f t="shared" si="5"/>
        <v>0</v>
      </c>
      <c r="AD19" s="18" t="s">
        <v>249</v>
      </c>
      <c r="AE19" s="18" t="s">
        <v>277</v>
      </c>
      <c r="AF19" s="26">
        <f t="shared" si="1"/>
        <v>1</v>
      </c>
      <c r="AG19" s="18"/>
      <c r="AH19" s="18">
        <f t="shared" si="6"/>
        <v>0</v>
      </c>
      <c r="AI19" s="18"/>
      <c r="AJ19" s="18"/>
      <c r="AK19" s="26">
        <f t="shared" si="2"/>
        <v>1</v>
      </c>
      <c r="AL19" s="18"/>
      <c r="AM19" s="18">
        <f t="shared" si="7"/>
        <v>0</v>
      </c>
      <c r="AN19" s="18"/>
      <c r="AO19" s="18"/>
      <c r="AP19" s="65">
        <f t="shared" si="3"/>
        <v>1</v>
      </c>
      <c r="AQ19" s="66">
        <v>0.1905</v>
      </c>
      <c r="AR19" s="66">
        <f t="shared" si="9"/>
        <v>0.1905</v>
      </c>
      <c r="AS19" s="18" t="s">
        <v>249</v>
      </c>
    </row>
    <row r="20" spans="1:45" s="27" customFormat="1" ht="84.75" customHeight="1" x14ac:dyDescent="0.25">
      <c r="A20" s="19">
        <v>4</v>
      </c>
      <c r="B20" s="18" t="s">
        <v>43</v>
      </c>
      <c r="C20" s="18" t="s">
        <v>58</v>
      </c>
      <c r="D20" s="23" t="s">
        <v>91</v>
      </c>
      <c r="E20" s="18" t="s">
        <v>92</v>
      </c>
      <c r="F20" s="18" t="s">
        <v>80</v>
      </c>
      <c r="G20" s="18" t="s">
        <v>93</v>
      </c>
      <c r="H20" s="18" t="s">
        <v>94</v>
      </c>
      <c r="I20" s="18" t="s">
        <v>50</v>
      </c>
      <c r="J20" s="18" t="s">
        <v>83</v>
      </c>
      <c r="K20" s="18" t="s">
        <v>52</v>
      </c>
      <c r="L20" s="30">
        <v>0.9</v>
      </c>
      <c r="M20" s="30">
        <v>0.9</v>
      </c>
      <c r="N20" s="30">
        <v>0.9</v>
      </c>
      <c r="O20" s="30">
        <v>0.9</v>
      </c>
      <c r="P20" s="30">
        <v>0.9</v>
      </c>
      <c r="Q20" s="18" t="s">
        <v>63</v>
      </c>
      <c r="R20" s="18" t="s">
        <v>95</v>
      </c>
      <c r="S20" s="18" t="s">
        <v>90</v>
      </c>
      <c r="T20" s="18" t="s">
        <v>56</v>
      </c>
      <c r="U20" s="18" t="s">
        <v>57</v>
      </c>
      <c r="V20" s="65">
        <f t="shared" si="8"/>
        <v>0.9</v>
      </c>
      <c r="W20" s="74" t="s">
        <v>194</v>
      </c>
      <c r="X20" s="74" t="s">
        <v>194</v>
      </c>
      <c r="Y20" s="18" t="s">
        <v>249</v>
      </c>
      <c r="Z20" s="74" t="s">
        <v>194</v>
      </c>
      <c r="AA20" s="31">
        <f t="shared" si="0"/>
        <v>0.9</v>
      </c>
      <c r="AB20" s="18">
        <v>0</v>
      </c>
      <c r="AC20" s="82">
        <f t="shared" si="5"/>
        <v>0</v>
      </c>
      <c r="AD20" s="18" t="s">
        <v>249</v>
      </c>
      <c r="AE20" s="18" t="s">
        <v>277</v>
      </c>
      <c r="AF20" s="26">
        <f t="shared" si="1"/>
        <v>0.9</v>
      </c>
      <c r="AG20" s="18"/>
      <c r="AH20" s="18">
        <f t="shared" si="6"/>
        <v>0</v>
      </c>
      <c r="AI20" s="18"/>
      <c r="AJ20" s="18"/>
      <c r="AK20" s="26">
        <f t="shared" si="2"/>
        <v>0.9</v>
      </c>
      <c r="AL20" s="18"/>
      <c r="AM20" s="18">
        <f t="shared" si="7"/>
        <v>0</v>
      </c>
      <c r="AN20" s="18"/>
      <c r="AO20" s="18"/>
      <c r="AP20" s="65">
        <f t="shared" si="3"/>
        <v>0.9</v>
      </c>
      <c r="AQ20" s="74" t="s">
        <v>194</v>
      </c>
      <c r="AR20" s="74" t="s">
        <v>194</v>
      </c>
      <c r="AS20" s="18" t="s">
        <v>249</v>
      </c>
    </row>
    <row r="21" spans="1:45" s="27" customFormat="1" ht="77.25" customHeight="1" x14ac:dyDescent="0.25">
      <c r="A21" s="19">
        <v>4</v>
      </c>
      <c r="B21" s="18" t="s">
        <v>43</v>
      </c>
      <c r="C21" s="18" t="s">
        <v>58</v>
      </c>
      <c r="D21" s="23" t="s">
        <v>96</v>
      </c>
      <c r="E21" s="18" t="s">
        <v>97</v>
      </c>
      <c r="F21" s="18" t="s">
        <v>80</v>
      </c>
      <c r="G21" s="18" t="s">
        <v>93</v>
      </c>
      <c r="H21" s="18" t="s">
        <v>98</v>
      </c>
      <c r="I21" s="18" t="s">
        <v>50</v>
      </c>
      <c r="J21" s="18" t="s">
        <v>51</v>
      </c>
      <c r="K21" s="18" t="s">
        <v>52</v>
      </c>
      <c r="L21" s="30">
        <v>0</v>
      </c>
      <c r="M21" s="30">
        <v>0</v>
      </c>
      <c r="N21" s="30">
        <v>0</v>
      </c>
      <c r="O21" s="30">
        <v>1</v>
      </c>
      <c r="P21" s="30">
        <v>1</v>
      </c>
      <c r="Q21" s="18" t="s">
        <v>63</v>
      </c>
      <c r="R21" s="32" t="s">
        <v>95</v>
      </c>
      <c r="S21" s="32" t="s">
        <v>90</v>
      </c>
      <c r="T21" s="32" t="s">
        <v>56</v>
      </c>
      <c r="U21" s="32" t="s">
        <v>206</v>
      </c>
      <c r="V21" s="73" t="s">
        <v>161</v>
      </c>
      <c r="W21" s="73" t="s">
        <v>161</v>
      </c>
      <c r="X21" s="73" t="s">
        <v>161</v>
      </c>
      <c r="Y21" s="26" t="s">
        <v>230</v>
      </c>
      <c r="Z21" s="26" t="s">
        <v>161</v>
      </c>
      <c r="AA21" s="31">
        <f t="shared" si="0"/>
        <v>0</v>
      </c>
      <c r="AB21" s="18" t="s">
        <v>161</v>
      </c>
      <c r="AC21" s="82" t="s">
        <v>254</v>
      </c>
      <c r="AD21" s="18" t="s">
        <v>230</v>
      </c>
      <c r="AE21" s="18" t="s">
        <v>252</v>
      </c>
      <c r="AF21" s="26">
        <f t="shared" si="1"/>
        <v>0</v>
      </c>
      <c r="AG21" s="18"/>
      <c r="AH21" s="18" t="e">
        <f t="shared" si="6"/>
        <v>#DIV/0!</v>
      </c>
      <c r="AI21" s="18"/>
      <c r="AJ21" s="18"/>
      <c r="AK21" s="26">
        <f t="shared" si="2"/>
        <v>1</v>
      </c>
      <c r="AL21" s="18"/>
      <c r="AM21" s="18">
        <f t="shared" si="7"/>
        <v>0</v>
      </c>
      <c r="AN21" s="18"/>
      <c r="AO21" s="18"/>
      <c r="AP21" s="65">
        <f t="shared" si="3"/>
        <v>1</v>
      </c>
      <c r="AQ21" s="66">
        <v>0</v>
      </c>
      <c r="AR21" s="66">
        <f t="shared" si="9"/>
        <v>0</v>
      </c>
      <c r="AS21" s="26" t="s">
        <v>230</v>
      </c>
    </row>
    <row r="22" spans="1:45" s="27" customFormat="1" ht="120" x14ac:dyDescent="0.25">
      <c r="A22" s="19">
        <v>4</v>
      </c>
      <c r="B22" s="18" t="s">
        <v>43</v>
      </c>
      <c r="C22" s="18" t="s">
        <v>99</v>
      </c>
      <c r="D22" s="23" t="s">
        <v>100</v>
      </c>
      <c r="E22" s="18" t="s">
        <v>101</v>
      </c>
      <c r="F22" s="18" t="s">
        <v>80</v>
      </c>
      <c r="G22" s="18" t="s">
        <v>102</v>
      </c>
      <c r="H22" s="18" t="s">
        <v>103</v>
      </c>
      <c r="I22" s="18" t="s">
        <v>50</v>
      </c>
      <c r="J22" s="18" t="s">
        <v>104</v>
      </c>
      <c r="K22" s="18" t="s">
        <v>105</v>
      </c>
      <c r="L22" s="18">
        <v>2772</v>
      </c>
      <c r="M22" s="18">
        <v>2772</v>
      </c>
      <c r="N22" s="18">
        <v>2772</v>
      </c>
      <c r="O22" s="18">
        <v>2772</v>
      </c>
      <c r="P22" s="18">
        <f t="shared" ref="P22:P29" si="10">SUM(L22:O22)</f>
        <v>11088</v>
      </c>
      <c r="Q22" s="18" t="s">
        <v>63</v>
      </c>
      <c r="R22" s="18" t="s">
        <v>106</v>
      </c>
      <c r="S22" s="18" t="s">
        <v>107</v>
      </c>
      <c r="T22" s="18" t="s">
        <v>108</v>
      </c>
      <c r="U22" s="18" t="s">
        <v>109</v>
      </c>
      <c r="V22" s="73">
        <f t="shared" si="8"/>
        <v>2772</v>
      </c>
      <c r="W22" s="19">
        <v>3705</v>
      </c>
      <c r="X22" s="65">
        <f t="shared" si="4"/>
        <v>1</v>
      </c>
      <c r="Y22" s="18" t="s">
        <v>235</v>
      </c>
      <c r="Z22" s="18" t="s">
        <v>220</v>
      </c>
      <c r="AA22" s="26">
        <f t="shared" si="0"/>
        <v>2772</v>
      </c>
      <c r="AB22" s="18">
        <v>4809</v>
      </c>
      <c r="AC22" s="82">
        <f t="shared" si="5"/>
        <v>1</v>
      </c>
      <c r="AD22" s="18" t="s">
        <v>261</v>
      </c>
      <c r="AE22" s="18" t="s">
        <v>262</v>
      </c>
      <c r="AF22" s="26">
        <f t="shared" si="1"/>
        <v>2772</v>
      </c>
      <c r="AG22" s="18"/>
      <c r="AH22" s="18">
        <f t="shared" si="6"/>
        <v>0</v>
      </c>
      <c r="AI22" s="18"/>
      <c r="AJ22" s="18"/>
      <c r="AK22" s="26">
        <f t="shared" si="2"/>
        <v>2772</v>
      </c>
      <c r="AL22" s="18"/>
      <c r="AM22" s="18">
        <f t="shared" si="7"/>
        <v>0</v>
      </c>
      <c r="AN22" s="18"/>
      <c r="AO22" s="18"/>
      <c r="AP22" s="19">
        <f t="shared" si="3"/>
        <v>11088</v>
      </c>
      <c r="AQ22" s="19">
        <f>SUM(W22,AB22,AG22,AL22)</f>
        <v>8514</v>
      </c>
      <c r="AR22" s="66">
        <f t="shared" si="9"/>
        <v>0.7678571428571429</v>
      </c>
      <c r="AS22" s="18" t="s">
        <v>261</v>
      </c>
    </row>
    <row r="23" spans="1:45" s="27" customFormat="1" ht="120" x14ac:dyDescent="0.25">
      <c r="A23" s="19">
        <v>4</v>
      </c>
      <c r="B23" s="18" t="s">
        <v>43</v>
      </c>
      <c r="C23" s="18" t="s">
        <v>99</v>
      </c>
      <c r="D23" s="23" t="s">
        <v>110</v>
      </c>
      <c r="E23" s="18" t="s">
        <v>111</v>
      </c>
      <c r="F23" s="18" t="s">
        <v>47</v>
      </c>
      <c r="G23" s="18" t="s">
        <v>112</v>
      </c>
      <c r="H23" s="18" t="s">
        <v>113</v>
      </c>
      <c r="I23" s="18" t="s">
        <v>50</v>
      </c>
      <c r="J23" s="18" t="s">
        <v>104</v>
      </c>
      <c r="K23" s="18" t="s">
        <v>114</v>
      </c>
      <c r="L23" s="38">
        <v>924</v>
      </c>
      <c r="M23" s="38">
        <v>924</v>
      </c>
      <c r="N23" s="38">
        <v>924</v>
      </c>
      <c r="O23" s="38">
        <v>924</v>
      </c>
      <c r="P23" s="18">
        <f t="shared" si="10"/>
        <v>3696</v>
      </c>
      <c r="Q23" s="18" t="s">
        <v>63</v>
      </c>
      <c r="R23" s="18" t="s">
        <v>115</v>
      </c>
      <c r="S23" s="18" t="s">
        <v>107</v>
      </c>
      <c r="T23" s="18" t="s">
        <v>108</v>
      </c>
      <c r="U23" s="18" t="s">
        <v>109</v>
      </c>
      <c r="V23" s="73">
        <f t="shared" si="8"/>
        <v>924</v>
      </c>
      <c r="W23" s="19">
        <v>675</v>
      </c>
      <c r="X23" s="65">
        <f t="shared" si="4"/>
        <v>0.73051948051948057</v>
      </c>
      <c r="Y23" s="18" t="s">
        <v>236</v>
      </c>
      <c r="Z23" s="18" t="s">
        <v>221</v>
      </c>
      <c r="AA23" s="26">
        <f t="shared" si="0"/>
        <v>924</v>
      </c>
      <c r="AB23" s="18">
        <v>926</v>
      </c>
      <c r="AC23" s="82">
        <f t="shared" si="5"/>
        <v>1</v>
      </c>
      <c r="AD23" s="18" t="s">
        <v>263</v>
      </c>
      <c r="AE23" s="18" t="s">
        <v>264</v>
      </c>
      <c r="AF23" s="26">
        <f t="shared" si="1"/>
        <v>924</v>
      </c>
      <c r="AG23" s="18"/>
      <c r="AH23" s="18">
        <f t="shared" si="6"/>
        <v>0</v>
      </c>
      <c r="AI23" s="18"/>
      <c r="AJ23" s="18"/>
      <c r="AK23" s="26">
        <f t="shared" si="2"/>
        <v>924</v>
      </c>
      <c r="AL23" s="18"/>
      <c r="AM23" s="18">
        <f t="shared" si="7"/>
        <v>0</v>
      </c>
      <c r="AN23" s="18"/>
      <c r="AO23" s="18"/>
      <c r="AP23" s="19">
        <f t="shared" si="3"/>
        <v>3696</v>
      </c>
      <c r="AQ23" s="19">
        <f t="shared" ref="AQ23:AQ28" si="11">SUM(W23,AB23,AG23,AL23)</f>
        <v>1601</v>
      </c>
      <c r="AR23" s="66">
        <f t="shared" si="9"/>
        <v>0.43317099567099565</v>
      </c>
      <c r="AS23" s="18" t="s">
        <v>263</v>
      </c>
    </row>
    <row r="24" spans="1:45" s="27" customFormat="1" ht="120" x14ac:dyDescent="0.25">
      <c r="A24" s="19">
        <v>4</v>
      </c>
      <c r="B24" s="18" t="s">
        <v>43</v>
      </c>
      <c r="C24" s="18" t="s">
        <v>99</v>
      </c>
      <c r="D24" s="23" t="s">
        <v>116</v>
      </c>
      <c r="E24" s="18" t="s">
        <v>117</v>
      </c>
      <c r="F24" s="18" t="s">
        <v>47</v>
      </c>
      <c r="G24" s="18" t="s">
        <v>118</v>
      </c>
      <c r="H24" s="18" t="s">
        <v>119</v>
      </c>
      <c r="I24" s="18" t="s">
        <v>50</v>
      </c>
      <c r="J24" s="18" t="s">
        <v>104</v>
      </c>
      <c r="K24" s="18" t="s">
        <v>120</v>
      </c>
      <c r="L24" s="38">
        <v>15</v>
      </c>
      <c r="M24" s="38">
        <v>40</v>
      </c>
      <c r="N24" s="38">
        <v>40</v>
      </c>
      <c r="O24" s="38">
        <v>25</v>
      </c>
      <c r="P24" s="18">
        <f t="shared" si="10"/>
        <v>120</v>
      </c>
      <c r="Q24" s="18" t="s">
        <v>63</v>
      </c>
      <c r="R24" s="18" t="s">
        <v>121</v>
      </c>
      <c r="S24" s="18" t="s">
        <v>122</v>
      </c>
      <c r="T24" s="18" t="s">
        <v>108</v>
      </c>
      <c r="U24" s="18" t="s">
        <v>109</v>
      </c>
      <c r="V24" s="73">
        <f t="shared" si="8"/>
        <v>15</v>
      </c>
      <c r="W24" s="19">
        <v>14</v>
      </c>
      <c r="X24" s="65">
        <f t="shared" si="4"/>
        <v>0.93333333333333335</v>
      </c>
      <c r="Y24" s="18" t="s">
        <v>237</v>
      </c>
      <c r="Z24" s="18" t="s">
        <v>222</v>
      </c>
      <c r="AA24" s="26">
        <f t="shared" si="0"/>
        <v>40</v>
      </c>
      <c r="AB24" s="18">
        <v>41</v>
      </c>
      <c r="AC24" s="82">
        <f t="shared" si="5"/>
        <v>1</v>
      </c>
      <c r="AD24" s="18" t="s">
        <v>265</v>
      </c>
      <c r="AE24" s="18" t="s">
        <v>266</v>
      </c>
      <c r="AF24" s="26">
        <f t="shared" si="1"/>
        <v>40</v>
      </c>
      <c r="AG24" s="18"/>
      <c r="AH24" s="18">
        <f t="shared" si="6"/>
        <v>0</v>
      </c>
      <c r="AI24" s="18"/>
      <c r="AJ24" s="18"/>
      <c r="AK24" s="26">
        <f t="shared" si="2"/>
        <v>25</v>
      </c>
      <c r="AL24" s="18"/>
      <c r="AM24" s="18">
        <f t="shared" si="7"/>
        <v>0</v>
      </c>
      <c r="AN24" s="18"/>
      <c r="AO24" s="18"/>
      <c r="AP24" s="19">
        <f t="shared" si="3"/>
        <v>120</v>
      </c>
      <c r="AQ24" s="19">
        <f t="shared" si="11"/>
        <v>55</v>
      </c>
      <c r="AR24" s="66">
        <f t="shared" si="9"/>
        <v>0.45833333333333331</v>
      </c>
      <c r="AS24" s="18" t="s">
        <v>265</v>
      </c>
    </row>
    <row r="25" spans="1:45" s="27" customFormat="1" ht="120" x14ac:dyDescent="0.25">
      <c r="A25" s="19">
        <v>4</v>
      </c>
      <c r="B25" s="18" t="s">
        <v>43</v>
      </c>
      <c r="C25" s="18" t="s">
        <v>99</v>
      </c>
      <c r="D25" s="23" t="s">
        <v>123</v>
      </c>
      <c r="E25" s="18" t="s">
        <v>124</v>
      </c>
      <c r="F25" s="18" t="s">
        <v>80</v>
      </c>
      <c r="G25" s="18" t="s">
        <v>125</v>
      </c>
      <c r="H25" s="18" t="s">
        <v>126</v>
      </c>
      <c r="I25" s="18" t="s">
        <v>50</v>
      </c>
      <c r="J25" s="18" t="s">
        <v>104</v>
      </c>
      <c r="K25" s="18" t="s">
        <v>127</v>
      </c>
      <c r="L25" s="18">
        <v>20</v>
      </c>
      <c r="M25" s="18">
        <v>57</v>
      </c>
      <c r="N25" s="18">
        <v>58</v>
      </c>
      <c r="O25" s="18">
        <v>57</v>
      </c>
      <c r="P25" s="18">
        <f t="shared" si="10"/>
        <v>192</v>
      </c>
      <c r="Q25" s="18" t="s">
        <v>63</v>
      </c>
      <c r="R25" s="18" t="s">
        <v>121</v>
      </c>
      <c r="S25" s="18" t="s">
        <v>122</v>
      </c>
      <c r="T25" s="18" t="s">
        <v>108</v>
      </c>
      <c r="U25" s="18" t="s">
        <v>109</v>
      </c>
      <c r="V25" s="73">
        <f t="shared" si="8"/>
        <v>20</v>
      </c>
      <c r="W25" s="19">
        <v>24</v>
      </c>
      <c r="X25" s="65">
        <f t="shared" si="4"/>
        <v>1</v>
      </c>
      <c r="Y25" s="18" t="s">
        <v>238</v>
      </c>
      <c r="Z25" s="18" t="s">
        <v>223</v>
      </c>
      <c r="AA25" s="26">
        <f t="shared" si="0"/>
        <v>57</v>
      </c>
      <c r="AB25" s="18">
        <v>57</v>
      </c>
      <c r="AC25" s="82">
        <f t="shared" si="5"/>
        <v>1</v>
      </c>
      <c r="AD25" s="18" t="s">
        <v>267</v>
      </c>
      <c r="AE25" s="18" t="s">
        <v>268</v>
      </c>
      <c r="AF25" s="26">
        <f t="shared" si="1"/>
        <v>58</v>
      </c>
      <c r="AG25" s="18"/>
      <c r="AH25" s="18">
        <f t="shared" si="6"/>
        <v>0</v>
      </c>
      <c r="AI25" s="18"/>
      <c r="AJ25" s="18"/>
      <c r="AK25" s="26">
        <f t="shared" si="2"/>
        <v>57</v>
      </c>
      <c r="AL25" s="18"/>
      <c r="AM25" s="18">
        <f t="shared" si="7"/>
        <v>0</v>
      </c>
      <c r="AN25" s="18"/>
      <c r="AO25" s="18"/>
      <c r="AP25" s="19">
        <f t="shared" si="3"/>
        <v>192</v>
      </c>
      <c r="AQ25" s="19">
        <f t="shared" si="11"/>
        <v>81</v>
      </c>
      <c r="AR25" s="66">
        <f t="shared" si="9"/>
        <v>0.421875</v>
      </c>
      <c r="AS25" s="18" t="s">
        <v>267</v>
      </c>
    </row>
    <row r="26" spans="1:45" s="27" customFormat="1" ht="118.5" customHeight="1" x14ac:dyDescent="0.25">
      <c r="A26" s="19">
        <v>4</v>
      </c>
      <c r="B26" s="18" t="s">
        <v>43</v>
      </c>
      <c r="C26" s="18" t="s">
        <v>99</v>
      </c>
      <c r="D26" s="23" t="s">
        <v>128</v>
      </c>
      <c r="E26" s="18" t="s">
        <v>129</v>
      </c>
      <c r="F26" s="18" t="s">
        <v>80</v>
      </c>
      <c r="G26" s="18" t="s">
        <v>130</v>
      </c>
      <c r="H26" s="18" t="s">
        <v>131</v>
      </c>
      <c r="I26" s="18" t="s">
        <v>50</v>
      </c>
      <c r="J26" s="18" t="s">
        <v>104</v>
      </c>
      <c r="K26" s="18" t="s">
        <v>132</v>
      </c>
      <c r="L26" s="18">
        <v>10</v>
      </c>
      <c r="M26" s="18">
        <v>30</v>
      </c>
      <c r="N26" s="18">
        <v>24</v>
      </c>
      <c r="O26" s="18">
        <v>17</v>
      </c>
      <c r="P26" s="18">
        <f t="shared" si="10"/>
        <v>81</v>
      </c>
      <c r="Q26" s="18" t="s">
        <v>63</v>
      </c>
      <c r="R26" s="18" t="s">
        <v>133</v>
      </c>
      <c r="S26" s="18" t="s">
        <v>134</v>
      </c>
      <c r="T26" s="18" t="s">
        <v>108</v>
      </c>
      <c r="U26" s="32" t="s">
        <v>206</v>
      </c>
      <c r="V26" s="73">
        <f t="shared" si="8"/>
        <v>10</v>
      </c>
      <c r="W26" s="19">
        <v>11</v>
      </c>
      <c r="X26" s="65">
        <f t="shared" si="4"/>
        <v>1</v>
      </c>
      <c r="Y26" s="18" t="s">
        <v>219</v>
      </c>
      <c r="Z26" s="18" t="s">
        <v>133</v>
      </c>
      <c r="AA26" s="26">
        <f t="shared" si="0"/>
        <v>30</v>
      </c>
      <c r="AB26" s="18">
        <v>34</v>
      </c>
      <c r="AC26" s="82">
        <f t="shared" si="5"/>
        <v>1</v>
      </c>
      <c r="AD26" s="18" t="s">
        <v>269</v>
      </c>
      <c r="AE26" s="18" t="s">
        <v>270</v>
      </c>
      <c r="AF26" s="26">
        <f t="shared" si="1"/>
        <v>24</v>
      </c>
      <c r="AG26" s="18"/>
      <c r="AH26" s="18">
        <f t="shared" si="6"/>
        <v>0</v>
      </c>
      <c r="AI26" s="18"/>
      <c r="AJ26" s="18"/>
      <c r="AK26" s="26">
        <f t="shared" si="2"/>
        <v>17</v>
      </c>
      <c r="AL26" s="18"/>
      <c r="AM26" s="18">
        <f t="shared" si="7"/>
        <v>0</v>
      </c>
      <c r="AN26" s="18"/>
      <c r="AO26" s="18"/>
      <c r="AP26" s="19">
        <f t="shared" si="3"/>
        <v>81</v>
      </c>
      <c r="AQ26" s="19">
        <f>SUM(W26,AB26,AG26,AL26)</f>
        <v>45</v>
      </c>
      <c r="AR26" s="66">
        <f t="shared" si="9"/>
        <v>0.55555555555555558</v>
      </c>
      <c r="AS26" s="18" t="s">
        <v>269</v>
      </c>
    </row>
    <row r="27" spans="1:45" s="27" customFormat="1" ht="135" x14ac:dyDescent="0.25">
      <c r="A27" s="19">
        <v>4</v>
      </c>
      <c r="B27" s="18" t="s">
        <v>43</v>
      </c>
      <c r="C27" s="18" t="s">
        <v>99</v>
      </c>
      <c r="D27" s="23" t="s">
        <v>135</v>
      </c>
      <c r="E27" s="18" t="s">
        <v>136</v>
      </c>
      <c r="F27" s="18" t="s">
        <v>80</v>
      </c>
      <c r="G27" s="18" t="s">
        <v>137</v>
      </c>
      <c r="H27" s="18" t="s">
        <v>138</v>
      </c>
      <c r="I27" s="18" t="s">
        <v>50</v>
      </c>
      <c r="J27" s="18" t="s">
        <v>104</v>
      </c>
      <c r="K27" s="18" t="s">
        <v>132</v>
      </c>
      <c r="L27" s="18">
        <v>20</v>
      </c>
      <c r="M27" s="18">
        <v>48</v>
      </c>
      <c r="N27" s="18">
        <v>48</v>
      </c>
      <c r="O27" s="18">
        <v>49</v>
      </c>
      <c r="P27" s="18">
        <f t="shared" si="10"/>
        <v>165</v>
      </c>
      <c r="Q27" s="18" t="s">
        <v>63</v>
      </c>
      <c r="R27" s="18" t="s">
        <v>139</v>
      </c>
      <c r="S27" s="18" t="s">
        <v>134</v>
      </c>
      <c r="T27" s="18" t="s">
        <v>108</v>
      </c>
      <c r="U27" s="32" t="s">
        <v>206</v>
      </c>
      <c r="V27" s="73">
        <f t="shared" si="8"/>
        <v>20</v>
      </c>
      <c r="W27" s="19">
        <v>29</v>
      </c>
      <c r="X27" s="65">
        <f t="shared" si="4"/>
        <v>1</v>
      </c>
      <c r="Y27" s="18" t="s">
        <v>239</v>
      </c>
      <c r="Z27" s="18" t="s">
        <v>139</v>
      </c>
      <c r="AA27" s="26">
        <f t="shared" si="0"/>
        <v>48</v>
      </c>
      <c r="AB27" s="18">
        <v>56</v>
      </c>
      <c r="AC27" s="82">
        <f t="shared" si="5"/>
        <v>1</v>
      </c>
      <c r="AD27" s="18" t="s">
        <v>271</v>
      </c>
      <c r="AE27" s="18" t="s">
        <v>272</v>
      </c>
      <c r="AF27" s="26">
        <f t="shared" si="1"/>
        <v>48</v>
      </c>
      <c r="AG27" s="18"/>
      <c r="AH27" s="18">
        <f t="shared" si="6"/>
        <v>0</v>
      </c>
      <c r="AI27" s="18"/>
      <c r="AJ27" s="18"/>
      <c r="AK27" s="26">
        <f t="shared" si="2"/>
        <v>49</v>
      </c>
      <c r="AL27" s="18"/>
      <c r="AM27" s="18">
        <f t="shared" si="7"/>
        <v>0</v>
      </c>
      <c r="AN27" s="18"/>
      <c r="AO27" s="18"/>
      <c r="AP27" s="19">
        <f t="shared" si="3"/>
        <v>165</v>
      </c>
      <c r="AQ27" s="19">
        <f t="shared" si="11"/>
        <v>85</v>
      </c>
      <c r="AR27" s="66">
        <f t="shared" si="9"/>
        <v>0.51515151515151514</v>
      </c>
      <c r="AS27" s="18" t="s">
        <v>271</v>
      </c>
    </row>
    <row r="28" spans="1:45" s="27" customFormat="1" ht="135" x14ac:dyDescent="0.25">
      <c r="A28" s="19">
        <v>4</v>
      </c>
      <c r="B28" s="18" t="s">
        <v>43</v>
      </c>
      <c r="C28" s="18" t="s">
        <v>99</v>
      </c>
      <c r="D28" s="23" t="s">
        <v>140</v>
      </c>
      <c r="E28" s="18" t="s">
        <v>141</v>
      </c>
      <c r="F28" s="18" t="s">
        <v>80</v>
      </c>
      <c r="G28" s="18" t="s">
        <v>142</v>
      </c>
      <c r="H28" s="18" t="s">
        <v>143</v>
      </c>
      <c r="I28" s="18" t="s">
        <v>50</v>
      </c>
      <c r="J28" s="18" t="s">
        <v>104</v>
      </c>
      <c r="K28" s="18" t="s">
        <v>132</v>
      </c>
      <c r="L28" s="18">
        <v>1</v>
      </c>
      <c r="M28" s="18">
        <v>3</v>
      </c>
      <c r="N28" s="18">
        <v>3</v>
      </c>
      <c r="O28" s="18">
        <v>3</v>
      </c>
      <c r="P28" s="18">
        <f t="shared" si="10"/>
        <v>10</v>
      </c>
      <c r="Q28" s="18" t="s">
        <v>63</v>
      </c>
      <c r="R28" s="18" t="s">
        <v>144</v>
      </c>
      <c r="S28" s="18" t="s">
        <v>134</v>
      </c>
      <c r="T28" s="18" t="s">
        <v>108</v>
      </c>
      <c r="U28" s="32" t="s">
        <v>206</v>
      </c>
      <c r="V28" s="73">
        <f t="shared" si="8"/>
        <v>1</v>
      </c>
      <c r="W28" s="19">
        <v>2</v>
      </c>
      <c r="X28" s="65">
        <f t="shared" si="4"/>
        <v>1</v>
      </c>
      <c r="Y28" s="18" t="s">
        <v>218</v>
      </c>
      <c r="Z28" s="18" t="s">
        <v>144</v>
      </c>
      <c r="AA28" s="26">
        <f t="shared" si="0"/>
        <v>3</v>
      </c>
      <c r="AB28" s="18">
        <v>3</v>
      </c>
      <c r="AC28" s="82">
        <f t="shared" si="5"/>
        <v>1</v>
      </c>
      <c r="AD28" s="18" t="s">
        <v>273</v>
      </c>
      <c r="AE28" s="18" t="s">
        <v>274</v>
      </c>
      <c r="AF28" s="26">
        <f t="shared" si="1"/>
        <v>3</v>
      </c>
      <c r="AG28" s="18"/>
      <c r="AH28" s="18">
        <f t="shared" si="6"/>
        <v>0</v>
      </c>
      <c r="AI28" s="18"/>
      <c r="AJ28" s="18"/>
      <c r="AK28" s="26">
        <f t="shared" si="2"/>
        <v>3</v>
      </c>
      <c r="AL28" s="18"/>
      <c r="AM28" s="18">
        <f t="shared" si="7"/>
        <v>0</v>
      </c>
      <c r="AN28" s="18"/>
      <c r="AO28" s="18"/>
      <c r="AP28" s="19">
        <f t="shared" si="3"/>
        <v>10</v>
      </c>
      <c r="AQ28" s="19">
        <f t="shared" si="11"/>
        <v>5</v>
      </c>
      <c r="AR28" s="66">
        <f t="shared" si="9"/>
        <v>0.5</v>
      </c>
      <c r="AS28" s="18" t="s">
        <v>273</v>
      </c>
    </row>
    <row r="29" spans="1:45" s="27" customFormat="1" ht="165" x14ac:dyDescent="0.25">
      <c r="A29" s="19">
        <v>4</v>
      </c>
      <c r="B29" s="18" t="s">
        <v>43</v>
      </c>
      <c r="C29" s="18" t="s">
        <v>99</v>
      </c>
      <c r="D29" s="23" t="s">
        <v>145</v>
      </c>
      <c r="E29" s="18" t="s">
        <v>146</v>
      </c>
      <c r="F29" s="18" t="s">
        <v>80</v>
      </c>
      <c r="G29" s="18" t="s">
        <v>147</v>
      </c>
      <c r="H29" s="18" t="s">
        <v>148</v>
      </c>
      <c r="I29" s="18" t="s">
        <v>50</v>
      </c>
      <c r="J29" s="18" t="s">
        <v>104</v>
      </c>
      <c r="K29" s="18" t="s">
        <v>132</v>
      </c>
      <c r="L29" s="18">
        <v>3</v>
      </c>
      <c r="M29" s="18">
        <v>12</v>
      </c>
      <c r="N29" s="18">
        <v>12</v>
      </c>
      <c r="O29" s="18">
        <v>12</v>
      </c>
      <c r="P29" s="18">
        <f t="shared" si="10"/>
        <v>39</v>
      </c>
      <c r="Q29" s="18" t="s">
        <v>63</v>
      </c>
      <c r="R29" s="18" t="s">
        <v>149</v>
      </c>
      <c r="S29" s="18" t="s">
        <v>134</v>
      </c>
      <c r="T29" s="18" t="s">
        <v>108</v>
      </c>
      <c r="U29" s="32" t="s">
        <v>206</v>
      </c>
      <c r="V29" s="73">
        <f t="shared" si="8"/>
        <v>3</v>
      </c>
      <c r="W29" s="19">
        <v>6</v>
      </c>
      <c r="X29" s="65">
        <f t="shared" si="4"/>
        <v>1</v>
      </c>
      <c r="Y29" s="18" t="s">
        <v>217</v>
      </c>
      <c r="Z29" s="18" t="s">
        <v>149</v>
      </c>
      <c r="AA29" s="26">
        <f t="shared" si="0"/>
        <v>12</v>
      </c>
      <c r="AB29" s="18">
        <v>15</v>
      </c>
      <c r="AC29" s="82">
        <f t="shared" si="5"/>
        <v>1</v>
      </c>
      <c r="AD29" s="18" t="s">
        <v>275</v>
      </c>
      <c r="AE29" s="18" t="s">
        <v>276</v>
      </c>
      <c r="AF29" s="26">
        <f t="shared" si="1"/>
        <v>12</v>
      </c>
      <c r="AG29" s="18"/>
      <c r="AH29" s="18">
        <f t="shared" si="6"/>
        <v>0</v>
      </c>
      <c r="AI29" s="18"/>
      <c r="AJ29" s="18"/>
      <c r="AK29" s="26">
        <f t="shared" si="2"/>
        <v>12</v>
      </c>
      <c r="AL29" s="18"/>
      <c r="AM29" s="18">
        <f t="shared" si="7"/>
        <v>0</v>
      </c>
      <c r="AN29" s="18"/>
      <c r="AO29" s="18"/>
      <c r="AP29" s="19">
        <f t="shared" si="3"/>
        <v>39</v>
      </c>
      <c r="AQ29" s="19">
        <f>SUM(W29,AB29,AG29,AL29)</f>
        <v>21</v>
      </c>
      <c r="AR29" s="66">
        <f t="shared" si="9"/>
        <v>0.53846153846153844</v>
      </c>
      <c r="AS29" s="18" t="s">
        <v>275</v>
      </c>
    </row>
    <row r="30" spans="1:45" s="5" customFormat="1" ht="15.75" x14ac:dyDescent="0.25">
      <c r="A30" s="10"/>
      <c r="B30" s="10"/>
      <c r="C30" s="10"/>
      <c r="D30" s="10"/>
      <c r="E30" s="13" t="s">
        <v>150</v>
      </c>
      <c r="F30" s="10"/>
      <c r="G30" s="10"/>
      <c r="H30" s="10"/>
      <c r="I30" s="10"/>
      <c r="J30" s="10"/>
      <c r="K30" s="10"/>
      <c r="L30" s="15"/>
      <c r="M30" s="15"/>
      <c r="N30" s="15"/>
      <c r="O30" s="15"/>
      <c r="P30" s="15"/>
      <c r="Q30" s="10"/>
      <c r="R30" s="10"/>
      <c r="S30" s="10"/>
      <c r="T30" s="10"/>
      <c r="U30" s="10"/>
      <c r="V30" s="67"/>
      <c r="W30" s="67"/>
      <c r="X30" s="80">
        <f>AVERAGE(X13:X29)*80%</f>
        <v>0.66392325008325015</v>
      </c>
      <c r="Y30" s="15"/>
      <c r="Z30" s="15"/>
      <c r="AA30" s="15"/>
      <c r="AB30" s="15"/>
      <c r="AC30" s="84">
        <f>AVERAGE(AC13:AC29)*80%</f>
        <v>0.5693475555555555</v>
      </c>
      <c r="AD30" s="15"/>
      <c r="AE30" s="15"/>
      <c r="AF30" s="15"/>
      <c r="AG30" s="15"/>
      <c r="AH30" s="15" t="e">
        <f>AVERAGE(AH13:AH29)*80%</f>
        <v>#DIV/0!</v>
      </c>
      <c r="AI30" s="15"/>
      <c r="AJ30" s="15"/>
      <c r="AK30" s="15"/>
      <c r="AL30" s="15"/>
      <c r="AM30" s="15">
        <f>AVERAGE(AM13:AM29)*80%</f>
        <v>0</v>
      </c>
      <c r="AN30" s="10"/>
      <c r="AO30" s="10"/>
      <c r="AP30" s="67"/>
      <c r="AQ30" s="67"/>
      <c r="AR30" s="80">
        <f>AVERAGE(AR13:AR29)*80%</f>
        <v>0.32694749768749765</v>
      </c>
      <c r="AS30" s="10"/>
    </row>
    <row r="31" spans="1:45" s="52" customFormat="1" ht="105" customHeight="1" x14ac:dyDescent="0.25">
      <c r="A31" s="33">
        <v>7</v>
      </c>
      <c r="B31" s="24" t="s">
        <v>151</v>
      </c>
      <c r="C31" s="24" t="s">
        <v>152</v>
      </c>
      <c r="D31" s="39" t="s">
        <v>153</v>
      </c>
      <c r="E31" s="40" t="s">
        <v>154</v>
      </c>
      <c r="F31" s="40" t="s">
        <v>155</v>
      </c>
      <c r="G31" s="40" t="s">
        <v>156</v>
      </c>
      <c r="H31" s="40" t="s">
        <v>157</v>
      </c>
      <c r="I31" s="41" t="s">
        <v>158</v>
      </c>
      <c r="J31" s="40" t="s">
        <v>159</v>
      </c>
      <c r="K31" s="40" t="s">
        <v>160</v>
      </c>
      <c r="L31" s="42" t="s">
        <v>161</v>
      </c>
      <c r="M31" s="43">
        <v>0.8</v>
      </c>
      <c r="N31" s="42" t="s">
        <v>161</v>
      </c>
      <c r="O31" s="44">
        <v>0.8</v>
      </c>
      <c r="P31" s="44">
        <v>0.8</v>
      </c>
      <c r="Q31" s="45" t="s">
        <v>162</v>
      </c>
      <c r="R31" s="45" t="s">
        <v>163</v>
      </c>
      <c r="S31" s="40" t="s">
        <v>164</v>
      </c>
      <c r="T31" s="40" t="s">
        <v>165</v>
      </c>
      <c r="U31" s="46" t="s">
        <v>166</v>
      </c>
      <c r="V31" s="76" t="s">
        <v>161</v>
      </c>
      <c r="W31" s="33" t="s">
        <v>161</v>
      </c>
      <c r="X31" s="77" t="s">
        <v>161</v>
      </c>
      <c r="Y31" s="24" t="s">
        <v>230</v>
      </c>
      <c r="Z31" s="24" t="s">
        <v>161</v>
      </c>
      <c r="AA31" s="48">
        <f>M31</f>
        <v>0.8</v>
      </c>
      <c r="AB31" s="49">
        <v>0.66</v>
      </c>
      <c r="AC31" s="50">
        <f t="shared" ref="AC31:AC37" si="12">IF(AB31/AA31&gt;100%,100%,AB31/AA31)</f>
        <v>0.82499999999999996</v>
      </c>
      <c r="AD31" s="24" t="s">
        <v>280</v>
      </c>
      <c r="AE31" s="24" t="s">
        <v>281</v>
      </c>
      <c r="AF31" s="47" t="s">
        <v>161</v>
      </c>
      <c r="AG31" s="24" t="s">
        <v>161</v>
      </c>
      <c r="AH31" s="24" t="s">
        <v>161</v>
      </c>
      <c r="AI31" s="24" t="s">
        <v>161</v>
      </c>
      <c r="AJ31" s="24" t="s">
        <v>161</v>
      </c>
      <c r="AK31" s="48">
        <f>O31</f>
        <v>0.8</v>
      </c>
      <c r="AL31" s="24"/>
      <c r="AM31" s="50">
        <f t="shared" ref="AM31:AM37" si="13">IF(AL31/AK31&gt;100%,100%,AL31/AK31)</f>
        <v>0</v>
      </c>
      <c r="AN31" s="24"/>
      <c r="AO31" s="24"/>
      <c r="AP31" s="62">
        <f>P31</f>
        <v>0.8</v>
      </c>
      <c r="AQ31" s="68">
        <f>AVERAGE(AB31,AL31)</f>
        <v>0.66</v>
      </c>
      <c r="AR31" s="50">
        <f t="shared" ref="AR31:AR37" si="14">IF(AQ31/AP31&gt;100%,100%,AQ31/AP31)</f>
        <v>0.82499999999999996</v>
      </c>
      <c r="AS31" s="24" t="s">
        <v>230</v>
      </c>
    </row>
    <row r="32" spans="1:45" s="52" customFormat="1" ht="105" x14ac:dyDescent="0.25">
      <c r="A32" s="33">
        <v>7</v>
      </c>
      <c r="B32" s="24" t="s">
        <v>151</v>
      </c>
      <c r="C32" s="24" t="s">
        <v>152</v>
      </c>
      <c r="D32" s="53" t="s">
        <v>167</v>
      </c>
      <c r="E32" s="45" t="s">
        <v>168</v>
      </c>
      <c r="F32" s="45" t="s">
        <v>155</v>
      </c>
      <c r="G32" s="45" t="s">
        <v>169</v>
      </c>
      <c r="H32" s="45" t="s">
        <v>170</v>
      </c>
      <c r="I32" s="45" t="s">
        <v>171</v>
      </c>
      <c r="J32" s="45" t="s">
        <v>159</v>
      </c>
      <c r="K32" s="45" t="s">
        <v>172</v>
      </c>
      <c r="L32" s="54">
        <v>1</v>
      </c>
      <c r="M32" s="54">
        <v>1</v>
      </c>
      <c r="N32" s="54">
        <v>1</v>
      </c>
      <c r="O32" s="55">
        <v>1</v>
      </c>
      <c r="P32" s="55">
        <v>1</v>
      </c>
      <c r="Q32" s="45" t="s">
        <v>162</v>
      </c>
      <c r="R32" s="45" t="s">
        <v>173</v>
      </c>
      <c r="S32" s="45" t="s">
        <v>174</v>
      </c>
      <c r="T32" s="40" t="s">
        <v>165</v>
      </c>
      <c r="U32" s="46" t="s">
        <v>175</v>
      </c>
      <c r="V32" s="78">
        <v>1</v>
      </c>
      <c r="W32" s="79">
        <v>0.8</v>
      </c>
      <c r="X32" s="50">
        <f t="shared" ref="X32:X37" si="15">IF(W32/V32&gt;100%,100%,W32/V32)</f>
        <v>0.8</v>
      </c>
      <c r="Y32" s="24" t="s">
        <v>240</v>
      </c>
      <c r="Z32" s="24" t="s">
        <v>241</v>
      </c>
      <c r="AA32" s="48">
        <f t="shared" ref="AA32:AA37" si="16">M32</f>
        <v>1</v>
      </c>
      <c r="AB32" s="51">
        <v>1</v>
      </c>
      <c r="AC32" s="50">
        <f t="shared" si="12"/>
        <v>1</v>
      </c>
      <c r="AD32" s="24" t="s">
        <v>282</v>
      </c>
      <c r="AE32" s="24" t="s">
        <v>283</v>
      </c>
      <c r="AF32" s="48">
        <f>N32</f>
        <v>1</v>
      </c>
      <c r="AG32" s="56"/>
      <c r="AH32" s="50">
        <f t="shared" ref="AH32:AH34" si="17">IF(AG32/AF32&gt;100%,100%,AG32/AF32)</f>
        <v>0</v>
      </c>
      <c r="AI32" s="24"/>
      <c r="AJ32" s="24"/>
      <c r="AK32" s="48">
        <f t="shared" ref="AK32:AK37" si="18">O32</f>
        <v>1</v>
      </c>
      <c r="AL32" s="56"/>
      <c r="AM32" s="50">
        <f t="shared" si="13"/>
        <v>0</v>
      </c>
      <c r="AN32" s="24"/>
      <c r="AO32" s="24"/>
      <c r="AP32" s="62">
        <f t="shared" ref="AP32:AP37" si="19">P32</f>
        <v>1</v>
      </c>
      <c r="AQ32" s="68">
        <f>AVERAGE(W32,AB32,AL32)</f>
        <v>0.9</v>
      </c>
      <c r="AR32" s="50">
        <f t="shared" si="14"/>
        <v>0.9</v>
      </c>
      <c r="AS32" s="24" t="s">
        <v>282</v>
      </c>
    </row>
    <row r="33" spans="1:45" s="52" customFormat="1" ht="105" x14ac:dyDescent="0.25">
      <c r="A33" s="33">
        <v>7</v>
      </c>
      <c r="B33" s="24" t="s">
        <v>151</v>
      </c>
      <c r="C33" s="24" t="s">
        <v>176</v>
      </c>
      <c r="D33" s="53" t="s">
        <v>177</v>
      </c>
      <c r="E33" s="45" t="s">
        <v>178</v>
      </c>
      <c r="F33" s="45" t="s">
        <v>155</v>
      </c>
      <c r="G33" s="45" t="s">
        <v>179</v>
      </c>
      <c r="H33" s="45" t="s">
        <v>180</v>
      </c>
      <c r="I33" s="45" t="s">
        <v>171</v>
      </c>
      <c r="J33" s="45" t="s">
        <v>159</v>
      </c>
      <c r="K33" s="45" t="s">
        <v>181</v>
      </c>
      <c r="L33" s="42" t="s">
        <v>161</v>
      </c>
      <c r="M33" s="43">
        <v>1</v>
      </c>
      <c r="N33" s="43">
        <v>1</v>
      </c>
      <c r="O33" s="44">
        <v>1</v>
      </c>
      <c r="P33" s="44">
        <v>1</v>
      </c>
      <c r="Q33" s="45" t="s">
        <v>162</v>
      </c>
      <c r="R33" s="45" t="s">
        <v>182</v>
      </c>
      <c r="S33" s="45" t="s">
        <v>183</v>
      </c>
      <c r="T33" s="40" t="s">
        <v>165</v>
      </c>
      <c r="U33" s="46" t="s">
        <v>184</v>
      </c>
      <c r="V33" s="78" t="s">
        <v>161</v>
      </c>
      <c r="W33" s="33" t="s">
        <v>161</v>
      </c>
      <c r="X33" s="33" t="s">
        <v>161</v>
      </c>
      <c r="Y33" s="24" t="s">
        <v>230</v>
      </c>
      <c r="Z33" s="24" t="s">
        <v>161</v>
      </c>
      <c r="AA33" s="48">
        <f t="shared" si="16"/>
        <v>1</v>
      </c>
      <c r="AB33" s="128">
        <v>1</v>
      </c>
      <c r="AC33" s="50">
        <f t="shared" si="12"/>
        <v>1</v>
      </c>
      <c r="AD33" s="25" t="s">
        <v>286</v>
      </c>
      <c r="AE33" s="24" t="s">
        <v>287</v>
      </c>
      <c r="AF33" s="48">
        <f t="shared" ref="AF33:AF34" si="20">N33</f>
        <v>1</v>
      </c>
      <c r="AG33" s="24"/>
      <c r="AH33" s="50">
        <f t="shared" si="17"/>
        <v>0</v>
      </c>
      <c r="AI33" s="24"/>
      <c r="AJ33" s="24"/>
      <c r="AK33" s="48">
        <f t="shared" si="18"/>
        <v>1</v>
      </c>
      <c r="AL33" s="24"/>
      <c r="AM33" s="50">
        <f t="shared" si="13"/>
        <v>0</v>
      </c>
      <c r="AN33" s="24"/>
      <c r="AO33" s="24"/>
      <c r="AP33" s="62">
        <f t="shared" si="19"/>
        <v>1</v>
      </c>
      <c r="AQ33" s="68">
        <f>AVERAGE(AB33,AG33,AL33)</f>
        <v>1</v>
      </c>
      <c r="AR33" s="50">
        <f t="shared" si="14"/>
        <v>1</v>
      </c>
      <c r="AS33" s="24" t="s">
        <v>230</v>
      </c>
    </row>
    <row r="34" spans="1:45" s="52" customFormat="1" ht="126" customHeight="1" x14ac:dyDescent="0.25">
      <c r="A34" s="33">
        <v>7</v>
      </c>
      <c r="B34" s="24" t="s">
        <v>151</v>
      </c>
      <c r="C34" s="24" t="s">
        <v>152</v>
      </c>
      <c r="D34" s="53" t="s">
        <v>185</v>
      </c>
      <c r="E34" s="45" t="s">
        <v>186</v>
      </c>
      <c r="F34" s="45" t="s">
        <v>155</v>
      </c>
      <c r="G34" s="45" t="s">
        <v>187</v>
      </c>
      <c r="H34" s="45" t="s">
        <v>188</v>
      </c>
      <c r="I34" s="45" t="s">
        <v>171</v>
      </c>
      <c r="J34" s="45" t="s">
        <v>83</v>
      </c>
      <c r="K34" s="45" t="s">
        <v>187</v>
      </c>
      <c r="L34" s="43">
        <v>1</v>
      </c>
      <c r="M34" s="42" t="s">
        <v>161</v>
      </c>
      <c r="N34" s="43">
        <v>1</v>
      </c>
      <c r="O34" s="44" t="s">
        <v>161</v>
      </c>
      <c r="P34" s="44">
        <v>1</v>
      </c>
      <c r="Q34" s="45" t="s">
        <v>63</v>
      </c>
      <c r="R34" s="45" t="s">
        <v>189</v>
      </c>
      <c r="S34" s="45" t="s">
        <v>189</v>
      </c>
      <c r="T34" s="40" t="s">
        <v>165</v>
      </c>
      <c r="U34" s="46" t="s">
        <v>175</v>
      </c>
      <c r="V34" s="78">
        <v>1</v>
      </c>
      <c r="W34" s="79">
        <v>1</v>
      </c>
      <c r="X34" s="50">
        <f t="shared" si="15"/>
        <v>1</v>
      </c>
      <c r="Y34" s="24" t="s">
        <v>242</v>
      </c>
      <c r="Z34" s="24" t="s">
        <v>243</v>
      </c>
      <c r="AA34" s="48" t="str">
        <f t="shared" si="16"/>
        <v>No programada</v>
      </c>
      <c r="AB34" s="51" t="s">
        <v>161</v>
      </c>
      <c r="AC34" s="50" t="s">
        <v>254</v>
      </c>
      <c r="AD34" s="24" t="s">
        <v>230</v>
      </c>
      <c r="AE34" s="24" t="s">
        <v>161</v>
      </c>
      <c r="AF34" s="48">
        <f t="shared" si="20"/>
        <v>1</v>
      </c>
      <c r="AG34" s="56"/>
      <c r="AH34" s="50">
        <f t="shared" si="17"/>
        <v>0</v>
      </c>
      <c r="AI34" s="24"/>
      <c r="AJ34" s="24"/>
      <c r="AK34" s="48" t="str">
        <f t="shared" si="18"/>
        <v>No programada</v>
      </c>
      <c r="AL34" s="28" t="s">
        <v>161</v>
      </c>
      <c r="AM34" s="28" t="s">
        <v>161</v>
      </c>
      <c r="AN34" s="28" t="s">
        <v>161</v>
      </c>
      <c r="AO34" s="28" t="s">
        <v>161</v>
      </c>
      <c r="AP34" s="62">
        <f t="shared" si="19"/>
        <v>1</v>
      </c>
      <c r="AQ34" s="68">
        <v>0.5</v>
      </c>
      <c r="AR34" s="50">
        <f t="shared" si="14"/>
        <v>0.5</v>
      </c>
      <c r="AS34" s="24" t="s">
        <v>242</v>
      </c>
    </row>
    <row r="35" spans="1:45" s="52" customFormat="1" ht="105" x14ac:dyDescent="0.25">
      <c r="A35" s="33">
        <v>7</v>
      </c>
      <c r="B35" s="24" t="s">
        <v>151</v>
      </c>
      <c r="C35" s="24" t="s">
        <v>152</v>
      </c>
      <c r="D35" s="53" t="s">
        <v>190</v>
      </c>
      <c r="E35" s="24" t="s">
        <v>191</v>
      </c>
      <c r="F35" s="24" t="s">
        <v>155</v>
      </c>
      <c r="G35" s="24" t="s">
        <v>192</v>
      </c>
      <c r="H35" s="24" t="s">
        <v>193</v>
      </c>
      <c r="I35" s="24" t="s">
        <v>194</v>
      </c>
      <c r="J35" s="25" t="s">
        <v>104</v>
      </c>
      <c r="K35" s="24" t="s">
        <v>192</v>
      </c>
      <c r="L35" s="57">
        <v>0</v>
      </c>
      <c r="M35" s="57">
        <v>1</v>
      </c>
      <c r="N35" s="57">
        <v>0</v>
      </c>
      <c r="O35" s="57">
        <v>1</v>
      </c>
      <c r="P35" s="57">
        <v>2</v>
      </c>
      <c r="Q35" s="24" t="s">
        <v>63</v>
      </c>
      <c r="R35" s="58" t="s">
        <v>189</v>
      </c>
      <c r="S35" s="58" t="s">
        <v>189</v>
      </c>
      <c r="T35" s="24" t="s">
        <v>195</v>
      </c>
      <c r="U35" s="59" t="s">
        <v>161</v>
      </c>
      <c r="V35" s="76" t="s">
        <v>161</v>
      </c>
      <c r="W35" s="76" t="s">
        <v>161</v>
      </c>
      <c r="X35" s="76" t="s">
        <v>161</v>
      </c>
      <c r="Y35" s="24" t="s">
        <v>230</v>
      </c>
      <c r="Z35" s="59" t="s">
        <v>161</v>
      </c>
      <c r="AA35" s="60">
        <f t="shared" si="16"/>
        <v>1</v>
      </c>
      <c r="AB35" s="61">
        <v>1</v>
      </c>
      <c r="AC35" s="50">
        <f t="shared" si="12"/>
        <v>1</v>
      </c>
      <c r="AD35" s="25" t="s">
        <v>288</v>
      </c>
      <c r="AE35" s="129" t="s">
        <v>289</v>
      </c>
      <c r="AF35" s="59" t="s">
        <v>161</v>
      </c>
      <c r="AG35" s="59" t="s">
        <v>161</v>
      </c>
      <c r="AH35" s="59" t="s">
        <v>161</v>
      </c>
      <c r="AI35" s="59" t="s">
        <v>161</v>
      </c>
      <c r="AJ35" s="60">
        <f t="shared" ref="AJ35" si="21">O35</f>
        <v>1</v>
      </c>
      <c r="AK35" s="48">
        <f t="shared" si="18"/>
        <v>1</v>
      </c>
      <c r="AL35" s="61"/>
      <c r="AM35" s="50">
        <f t="shared" si="13"/>
        <v>0</v>
      </c>
      <c r="AN35" s="24"/>
      <c r="AO35" s="59"/>
      <c r="AP35" s="69">
        <f t="shared" si="19"/>
        <v>2</v>
      </c>
      <c r="AQ35" s="69">
        <f>SUM(AB35,AL35)</f>
        <v>1</v>
      </c>
      <c r="AR35" s="50">
        <f t="shared" si="14"/>
        <v>0.5</v>
      </c>
      <c r="AS35" s="24" t="s">
        <v>230</v>
      </c>
    </row>
    <row r="36" spans="1:45" s="52" customFormat="1" ht="105" x14ac:dyDescent="0.25">
      <c r="A36" s="33">
        <v>5</v>
      </c>
      <c r="B36" s="24" t="s">
        <v>196</v>
      </c>
      <c r="C36" s="24" t="s">
        <v>197</v>
      </c>
      <c r="D36" s="53" t="s">
        <v>198</v>
      </c>
      <c r="E36" s="45" t="s">
        <v>199</v>
      </c>
      <c r="F36" s="45" t="s">
        <v>155</v>
      </c>
      <c r="G36" s="45" t="s">
        <v>200</v>
      </c>
      <c r="H36" s="45" t="s">
        <v>201</v>
      </c>
      <c r="I36" s="45" t="s">
        <v>202</v>
      </c>
      <c r="J36" s="45" t="s">
        <v>104</v>
      </c>
      <c r="K36" s="45" t="s">
        <v>203</v>
      </c>
      <c r="L36" s="43">
        <v>1</v>
      </c>
      <c r="M36" s="43">
        <v>0</v>
      </c>
      <c r="N36" s="43">
        <v>0</v>
      </c>
      <c r="O36" s="44">
        <v>0</v>
      </c>
      <c r="P36" s="44">
        <v>1</v>
      </c>
      <c r="Q36" s="45" t="s">
        <v>63</v>
      </c>
      <c r="R36" s="45" t="s">
        <v>204</v>
      </c>
      <c r="S36" s="45" t="s">
        <v>205</v>
      </c>
      <c r="T36" s="40" t="s">
        <v>206</v>
      </c>
      <c r="U36" s="46" t="s">
        <v>207</v>
      </c>
      <c r="V36" s="62">
        <v>1</v>
      </c>
      <c r="W36" s="62">
        <v>1</v>
      </c>
      <c r="X36" s="50">
        <f t="shared" si="15"/>
        <v>1</v>
      </c>
      <c r="Y36" s="24" t="s">
        <v>245</v>
      </c>
      <c r="Z36" s="24" t="s">
        <v>244</v>
      </c>
      <c r="AA36" s="28" t="s">
        <v>161</v>
      </c>
      <c r="AB36" s="28" t="s">
        <v>161</v>
      </c>
      <c r="AC36" s="28" t="s">
        <v>161</v>
      </c>
      <c r="AD36" s="28" t="s">
        <v>161</v>
      </c>
      <c r="AE36" s="28" t="s">
        <v>161</v>
      </c>
      <c r="AF36" s="28" t="s">
        <v>161</v>
      </c>
      <c r="AG36" s="28" t="s">
        <v>161</v>
      </c>
      <c r="AH36" s="28" t="s">
        <v>161</v>
      </c>
      <c r="AI36" s="28" t="s">
        <v>161</v>
      </c>
      <c r="AJ36" s="28" t="s">
        <v>161</v>
      </c>
      <c r="AK36" s="28" t="s">
        <v>161</v>
      </c>
      <c r="AL36" s="28" t="s">
        <v>161</v>
      </c>
      <c r="AM36" s="28" t="s">
        <v>161</v>
      </c>
      <c r="AN36" s="28" t="s">
        <v>161</v>
      </c>
      <c r="AO36" s="28" t="s">
        <v>161</v>
      </c>
      <c r="AP36" s="62">
        <f t="shared" si="19"/>
        <v>1</v>
      </c>
      <c r="AQ36" s="62">
        <v>1</v>
      </c>
      <c r="AR36" s="50">
        <f t="shared" si="14"/>
        <v>1</v>
      </c>
      <c r="AS36" s="24" t="s">
        <v>245</v>
      </c>
    </row>
    <row r="37" spans="1:45" s="52" customFormat="1" ht="150" x14ac:dyDescent="0.25">
      <c r="A37" s="33">
        <v>5</v>
      </c>
      <c r="B37" s="24" t="s">
        <v>196</v>
      </c>
      <c r="C37" s="24" t="s">
        <v>197</v>
      </c>
      <c r="D37" s="53" t="s">
        <v>208</v>
      </c>
      <c r="E37" s="45" t="s">
        <v>209</v>
      </c>
      <c r="F37" s="45" t="s">
        <v>155</v>
      </c>
      <c r="G37" s="45" t="s">
        <v>210</v>
      </c>
      <c r="H37" s="45" t="s">
        <v>211</v>
      </c>
      <c r="I37" s="45" t="s">
        <v>194</v>
      </c>
      <c r="J37" s="45" t="s">
        <v>83</v>
      </c>
      <c r="K37" s="45" t="s">
        <v>212</v>
      </c>
      <c r="L37" s="43">
        <v>1</v>
      </c>
      <c r="M37" s="43">
        <v>1</v>
      </c>
      <c r="N37" s="43">
        <v>1</v>
      </c>
      <c r="O37" s="43">
        <v>1</v>
      </c>
      <c r="P37" s="43">
        <v>1</v>
      </c>
      <c r="Q37" s="45" t="s">
        <v>213</v>
      </c>
      <c r="R37" s="45" t="s">
        <v>214</v>
      </c>
      <c r="S37" s="45" t="s">
        <v>205</v>
      </c>
      <c r="T37" s="40" t="s">
        <v>206</v>
      </c>
      <c r="U37" s="46" t="s">
        <v>207</v>
      </c>
      <c r="V37" s="62">
        <v>1</v>
      </c>
      <c r="W37" s="50">
        <f>99/142</f>
        <v>0.69718309859154926</v>
      </c>
      <c r="X37" s="50">
        <f t="shared" si="15"/>
        <v>0.69718309859154926</v>
      </c>
      <c r="Y37" s="24" t="s">
        <v>246</v>
      </c>
      <c r="Z37" s="24" t="s">
        <v>244</v>
      </c>
      <c r="AA37" s="48">
        <f t="shared" si="16"/>
        <v>1</v>
      </c>
      <c r="AB37" s="50">
        <v>0.9375</v>
      </c>
      <c r="AC37" s="50">
        <f t="shared" si="12"/>
        <v>0.9375</v>
      </c>
      <c r="AD37" s="85" t="s">
        <v>284</v>
      </c>
      <c r="AE37" s="48" t="s">
        <v>285</v>
      </c>
      <c r="AF37" s="48">
        <f t="shared" ref="AF37" si="22">N37</f>
        <v>1</v>
      </c>
      <c r="AG37" s="48"/>
      <c r="AH37" s="50">
        <f t="shared" ref="AH37" si="23">IF(AG37/AF37&gt;100%,100%,AG37/AF37)</f>
        <v>0</v>
      </c>
      <c r="AI37" s="48"/>
      <c r="AJ37" s="48"/>
      <c r="AK37" s="48">
        <f t="shared" si="18"/>
        <v>1</v>
      </c>
      <c r="AL37" s="48"/>
      <c r="AM37" s="50">
        <f t="shared" si="13"/>
        <v>0</v>
      </c>
      <c r="AN37" s="48"/>
      <c r="AO37" s="48"/>
      <c r="AP37" s="62">
        <f t="shared" si="19"/>
        <v>1</v>
      </c>
      <c r="AQ37" s="77">
        <f>AVERAGE(W37,AB34,AG34,AL37)</f>
        <v>0.69718309859154926</v>
      </c>
      <c r="AR37" s="50">
        <f t="shared" si="14"/>
        <v>0.69718309859154926</v>
      </c>
      <c r="AS37" s="24" t="s">
        <v>284</v>
      </c>
    </row>
    <row r="38" spans="1:45" s="5" customFormat="1" ht="15.75" x14ac:dyDescent="0.25">
      <c r="A38" s="10"/>
      <c r="B38" s="10"/>
      <c r="C38" s="10"/>
      <c r="D38" s="10"/>
      <c r="E38" s="11" t="s">
        <v>215</v>
      </c>
      <c r="F38" s="11"/>
      <c r="G38" s="11"/>
      <c r="H38" s="11"/>
      <c r="I38" s="11"/>
      <c r="J38" s="11"/>
      <c r="K38" s="11"/>
      <c r="L38" s="12"/>
      <c r="M38" s="12"/>
      <c r="N38" s="12"/>
      <c r="O38" s="12"/>
      <c r="P38" s="12"/>
      <c r="Q38" s="11"/>
      <c r="R38" s="10"/>
      <c r="S38" s="10"/>
      <c r="T38" s="10"/>
      <c r="U38" s="10"/>
      <c r="V38" s="70"/>
      <c r="W38" s="70"/>
      <c r="X38" s="80">
        <f>AVERAGE(X31:X37)*20%</f>
        <v>0.17485915492957746</v>
      </c>
      <c r="Y38" s="10"/>
      <c r="Z38" s="10"/>
      <c r="AA38" s="12"/>
      <c r="AB38" s="12"/>
      <c r="AC38" s="84">
        <f>AVERAGE(AC31:AC37)*20%</f>
        <v>0.1905</v>
      </c>
      <c r="AD38" s="10"/>
      <c r="AE38" s="10"/>
      <c r="AF38" s="12"/>
      <c r="AG38" s="12"/>
      <c r="AH38" s="14">
        <f>AVERAGE(AH31:AH37)*20%</f>
        <v>0</v>
      </c>
      <c r="AI38" s="10"/>
      <c r="AJ38" s="10"/>
      <c r="AK38" s="12"/>
      <c r="AL38" s="12"/>
      <c r="AM38" s="14">
        <f>AVERAGE(AM31:AM37)*20%</f>
        <v>0</v>
      </c>
      <c r="AN38" s="10"/>
      <c r="AO38" s="10"/>
      <c r="AP38" s="70"/>
      <c r="AQ38" s="70"/>
      <c r="AR38" s="80">
        <f>AVERAGE(AR31:AR37)*20%</f>
        <v>0.15491951710261567</v>
      </c>
      <c r="AS38" s="10"/>
    </row>
    <row r="39" spans="1:45" s="9" customFormat="1" ht="18.75" x14ac:dyDescent="0.3">
      <c r="A39" s="6"/>
      <c r="B39" s="6"/>
      <c r="C39" s="6"/>
      <c r="D39" s="6"/>
      <c r="E39" s="7" t="s">
        <v>216</v>
      </c>
      <c r="F39" s="6"/>
      <c r="G39" s="6"/>
      <c r="H39" s="6"/>
      <c r="I39" s="6"/>
      <c r="J39" s="6"/>
      <c r="K39" s="6"/>
      <c r="L39" s="8"/>
      <c r="M39" s="8"/>
      <c r="N39" s="8"/>
      <c r="O39" s="8"/>
      <c r="P39" s="8"/>
      <c r="Q39" s="6"/>
      <c r="R39" s="6"/>
      <c r="S39" s="6"/>
      <c r="T39" s="6"/>
      <c r="U39" s="6"/>
      <c r="V39" s="71"/>
      <c r="W39" s="71"/>
      <c r="X39" s="81">
        <f>X30+X38</f>
        <v>0.83878240501282764</v>
      </c>
      <c r="Y39" s="6"/>
      <c r="Z39" s="6"/>
      <c r="AA39" s="8"/>
      <c r="AB39" s="8"/>
      <c r="AC39" s="86">
        <f>AC30+AC38</f>
        <v>0.7598475555555555</v>
      </c>
      <c r="AD39" s="6"/>
      <c r="AE39" s="6"/>
      <c r="AF39" s="8"/>
      <c r="AG39" s="8"/>
      <c r="AH39" s="16" t="e">
        <f>AH30+AH38</f>
        <v>#DIV/0!</v>
      </c>
      <c r="AI39" s="6"/>
      <c r="AJ39" s="6"/>
      <c r="AK39" s="8"/>
      <c r="AL39" s="8"/>
      <c r="AM39" s="16">
        <f>AM30+AM38</f>
        <v>0</v>
      </c>
      <c r="AN39" s="6"/>
      <c r="AO39" s="6"/>
      <c r="AP39" s="71"/>
      <c r="AQ39" s="71"/>
      <c r="AR39" s="81">
        <f>AR30+AR38</f>
        <v>0.48186701479011329</v>
      </c>
      <c r="AS39" s="6"/>
    </row>
  </sheetData>
  <autoFilter ref="A12:AS39" xr:uid="{00000000-0001-0000-0000-000000000000}"/>
  <mergeCells count="18">
    <mergeCell ref="V10:Z11"/>
    <mergeCell ref="AA10:AE11"/>
    <mergeCell ref="AF10:AJ11"/>
    <mergeCell ref="AK10:AO11"/>
    <mergeCell ref="AP10:AS11"/>
    <mergeCell ref="A10:B11"/>
    <mergeCell ref="C10:C12"/>
    <mergeCell ref="A1:K1"/>
    <mergeCell ref="L1:P1"/>
    <mergeCell ref="D10:F11"/>
    <mergeCell ref="G10:Q11"/>
    <mergeCell ref="A2:K2"/>
    <mergeCell ref="R10:U11"/>
    <mergeCell ref="F4:K4"/>
    <mergeCell ref="H5:K5"/>
    <mergeCell ref="H6:K6"/>
    <mergeCell ref="H7:K7"/>
    <mergeCell ref="H8:K8"/>
  </mergeCells>
  <phoneticPr fontId="14" type="noConversion"/>
  <dataValidations count="1">
    <dataValidation allowBlank="1" showInputMessage="1" showErrorMessage="1" error="Escriba un texto " promptTitle="Cualquier contenido" sqref="F12 F3:F9"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F10:F11 F1 F13:F30 F40:F1048576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11.42578125" defaultRowHeight="15" x14ac:dyDescent="0.25"/>
  <cols>
    <col min="1" max="1" width="34.5703125" bestFit="1" customWidth="1"/>
  </cols>
  <sheetData>
    <row r="1" spans="1:1" x14ac:dyDescent="0.25">
      <c r="A1" t="s">
        <v>22</v>
      </c>
    </row>
    <row r="2" spans="1:1" x14ac:dyDescent="0.25">
      <c r="A2" t="s">
        <v>80</v>
      </c>
    </row>
    <row r="3" spans="1:1" x14ac:dyDescent="0.25">
      <c r="A3" t="s">
        <v>47</v>
      </c>
    </row>
    <row r="4" spans="1:1" x14ac:dyDescent="0.25">
      <c r="A4" t="s">
        <v>155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4" ma:contentTypeDescription="Crear nuevo documento." ma:contentTypeScope="" ma:versionID="9adc6aef112ce374d4d3a5f2145baaab">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26275b6cf75e4812a1477c958f750f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D912C2-67FF-4F74-B857-B8D2F5FE6CA6}">
  <ds:schemaRefs>
    <ds:schemaRef ds:uri="http://schemas.microsoft.com/office/2006/metadata/properties"/>
    <ds:schemaRef ds:uri="http://schemas.microsoft.com/office/infopath/2007/PartnerControls"/>
    <ds:schemaRef ds:uri="4d1d2e24-7be0-47eb-a1db-99cc6d75caff"/>
  </ds:schemaRefs>
</ds:datastoreItem>
</file>

<file path=customXml/itemProps2.xml><?xml version="1.0" encoding="utf-8"?>
<ds:datastoreItem xmlns:ds="http://schemas.openxmlformats.org/officeDocument/2006/customXml" ds:itemID="{265251AB-C88B-4079-B78F-2291AC2E7ABC}">
  <ds:schemaRefs>
    <ds:schemaRef ds:uri="http://schemas.microsoft.com/sharepoint/v3/contenttype/forms"/>
  </ds:schemaRefs>
</ds:datastoreItem>
</file>

<file path=customXml/itemProps3.xml><?xml version="1.0" encoding="utf-8"?>
<ds:datastoreItem xmlns:ds="http://schemas.openxmlformats.org/officeDocument/2006/customXml" ds:itemID="{9FC9A537-6340-403E-AE9D-33BDBA51BF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2024-07-31T20:41:11Z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ies>
</file>