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gobiernobogota-my.sharepoint.com/personal/yamile_espinosa_gobiernobogota_gov_co/Documents/VIGENCIA 2024/PLAN ESTRATEGICO SECTORIAL/"/>
    </mc:Choice>
  </mc:AlternateContent>
  <xr:revisionPtr revIDLastSave="7" documentId="14_{0E1F2ED9-189F-445A-9D9B-25BD782671EC}" xr6:coauthVersionLast="47" xr6:coauthVersionMax="47" xr10:uidLastSave="{A98F64A1-64B7-4124-91F7-5564C4197F05}"/>
  <workbookProtection workbookPassword="E772" lockStructure="1"/>
  <bookViews>
    <workbookView xWindow="-120" yWindow="-120" windowWidth="29040" windowHeight="15720" xr2:uid="{00000000-000D-0000-FFFF-FFFF00000000}"/>
  </bookViews>
  <sheets>
    <sheet name="Hoja1" sheetId="2" r:id="rId1"/>
  </sheets>
  <definedNames>
    <definedName name="_xlnm._FilterDatabase" localSheetId="0" hidden="1">Hoja1!$A$22:$BQ$57</definedName>
    <definedName name="_Hlk77162415" localSheetId="0">#N/A</definedName>
    <definedName name="_Hlk77162500" localSheetId="0">#N/A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43" i="2" l="1"/>
  <c r="T43" i="2"/>
  <c r="AZ24" i="2"/>
  <c r="V54" i="2"/>
  <c r="V53" i="2"/>
  <c r="V36" i="2"/>
  <c r="V35" i="2"/>
  <c r="V30" i="2"/>
  <c r="AZ40" i="2"/>
  <c r="AZ27" i="2"/>
  <c r="V34" i="2" l="1"/>
  <c r="AY33" i="2" l="1"/>
  <c r="BA33" i="2" s="1"/>
  <c r="BB33" i="2" s="1"/>
  <c r="AY34" i="2"/>
  <c r="BA34" i="2" s="1"/>
  <c r="BB34" i="2" s="1"/>
  <c r="Q34" i="2"/>
  <c r="AY54" i="2"/>
  <c r="BA54" i="2" s="1"/>
  <c r="BB54" i="2" s="1"/>
  <c r="Q54" i="2"/>
  <c r="BB30" i="2"/>
  <c r="BB51" i="2"/>
  <c r="AY50" i="2"/>
  <c r="BA50" i="2" s="1"/>
  <c r="BB50" i="2" s="1"/>
  <c r="BB49" i="2"/>
  <c r="AY48" i="2"/>
  <c r="BA48" i="2" s="1"/>
  <c r="BB48" i="2" s="1"/>
  <c r="BB47" i="2"/>
  <c r="BB45" i="2"/>
  <c r="AX45" i="2"/>
  <c r="AT45" i="2"/>
  <c r="AY44" i="2"/>
  <c r="BA44" i="2" s="1"/>
  <c r="BB44" i="2" s="1"/>
  <c r="BB43" i="2"/>
  <c r="AY37" i="2"/>
  <c r="BA37" i="2" s="1"/>
  <c r="BB37" i="2" s="1"/>
  <c r="BB32" i="2"/>
  <c r="AY28" i="2"/>
  <c r="AY25" i="2"/>
  <c r="BA25" i="2" s="1"/>
  <c r="BB25" i="2" s="1"/>
  <c r="BB24" i="2"/>
  <c r="AY57" i="2"/>
  <c r="BA57" i="2" s="1"/>
  <c r="BB57" i="2" s="1"/>
  <c r="AY55" i="2"/>
  <c r="AY53" i="2"/>
  <c r="BA53" i="2" s="1"/>
  <c r="AY51" i="2"/>
  <c r="BA51" i="2" s="1"/>
  <c r="AY49" i="2"/>
  <c r="BA49" i="2" s="1"/>
  <c r="AY47" i="2"/>
  <c r="BA47" i="2" s="1"/>
  <c r="AY46" i="2"/>
  <c r="BA46" i="2" s="1"/>
  <c r="AY45" i="2"/>
  <c r="BA45" i="2" s="1"/>
  <c r="AY43" i="2"/>
  <c r="BA43" i="2" s="1"/>
  <c r="AY40" i="2"/>
  <c r="AY38" i="2"/>
  <c r="AY36" i="2"/>
  <c r="BA36" i="2" s="1"/>
  <c r="AY35" i="2"/>
  <c r="BA35" i="2" s="1"/>
  <c r="AY32" i="2"/>
  <c r="BA32" i="2" s="1"/>
  <c r="AY31" i="2"/>
  <c r="BA31" i="2" s="1"/>
  <c r="AY30" i="2"/>
  <c r="BA30" i="2" s="1"/>
  <c r="AY29" i="2"/>
  <c r="BA29" i="2" s="1"/>
  <c r="AY27" i="2"/>
  <c r="AY26" i="2"/>
  <c r="BA26" i="2" s="1"/>
  <c r="AY24" i="2"/>
  <c r="BA24" i="2" s="1"/>
  <c r="AQ51" i="2"/>
  <c r="AT43" i="2"/>
  <c r="AO23" i="2"/>
  <c r="AP56" i="2"/>
  <c r="AO55" i="2"/>
  <c r="AO27" i="2"/>
  <c r="AO53" i="2"/>
  <c r="AP53" i="2" s="1"/>
  <c r="AN36" i="2"/>
  <c r="AO36" i="2"/>
  <c r="AP36" i="2" s="1"/>
  <c r="AP31" i="2"/>
  <c r="AO48" i="2"/>
  <c r="AP48" i="2" s="1"/>
  <c r="AO47" i="2"/>
  <c r="AO46" i="2"/>
  <c r="AO28" i="2"/>
  <c r="AP28" i="2" s="1"/>
  <c r="AP24" i="2"/>
  <c r="AO42" i="2"/>
  <c r="AP57" i="2"/>
  <c r="AP26" i="2"/>
  <c r="AP39" i="2"/>
  <c r="AN35" i="2"/>
  <c r="AO35" i="2" s="1"/>
  <c r="AP35" i="2" s="1"/>
  <c r="AP30" i="2"/>
  <c r="AO34" i="2"/>
  <c r="AP34" i="2" s="1"/>
  <c r="AO30" i="2"/>
  <c r="AK43" i="2"/>
  <c r="AL49" i="2"/>
  <c r="N51" i="2"/>
  <c r="AP51" i="2" s="1"/>
  <c r="N49" i="2"/>
  <c r="AP49" i="2" s="1"/>
  <c r="N47" i="2"/>
  <c r="AP47" i="2" s="1"/>
  <c r="N46" i="2"/>
  <c r="AP46" i="2" s="1"/>
  <c r="N45" i="2"/>
  <c r="N44" i="2"/>
  <c r="AP44" i="2" s="1"/>
  <c r="N43" i="2"/>
  <c r="AP43" i="2" s="1"/>
  <c r="N42" i="2"/>
  <c r="N32" i="2"/>
  <c r="AP32" i="2" s="1"/>
  <c r="N24" i="2"/>
  <c r="AK28" i="2"/>
  <c r="AO37" i="2"/>
  <c r="AP37" i="2" s="1"/>
  <c r="AJ54" i="2"/>
  <c r="AN54" i="2"/>
  <c r="AO54" i="2"/>
  <c r="AO33" i="2"/>
  <c r="AP33" i="2" s="1"/>
  <c r="AP23" i="2"/>
  <c r="AM23" i="2"/>
  <c r="AL51" i="2"/>
  <c r="AM50" i="2"/>
  <c r="AO50" i="2" s="1"/>
  <c r="AP50" i="2" s="1"/>
  <c r="AM49" i="2"/>
  <c r="AO49" i="2" s="1"/>
  <c r="AM25" i="2"/>
  <c r="AO25" i="2" s="1"/>
  <c r="AP25" i="2" s="1"/>
  <c r="AM24" i="2"/>
  <c r="AO24" i="2" s="1"/>
  <c r="AL47" i="2"/>
  <c r="AL23" i="2"/>
  <c r="AK48" i="2"/>
  <c r="AL46" i="2"/>
  <c r="AL30" i="2"/>
  <c r="AL24" i="2"/>
  <c r="AO44" i="2"/>
  <c r="AP42" i="2"/>
  <c r="AO32" i="2"/>
  <c r="AO56" i="2"/>
  <c r="AP27" i="2"/>
  <c r="AP55" i="2"/>
  <c r="AP54" i="2"/>
  <c r="BA28" i="2" l="1"/>
  <c r="BB28" i="2" s="1"/>
  <c r="BA55" i="2"/>
  <c r="BA40" i="2"/>
  <c r="BA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author>
    <author>Esperanza Florián</author>
  </authors>
  <commentList>
    <comment ref="O20" authorId="0" shapeId="0" xr:uid="{00000000-0006-0000-0000-000001000000}">
      <text>
        <r>
          <rPr>
            <sz val="12"/>
            <color indexed="81"/>
            <rFont val="Tahoma"/>
            <family val="2"/>
          </rPr>
          <t>Diligencie el año</t>
        </r>
      </text>
    </comment>
    <comment ref="T20" authorId="0" shapeId="0" xr:uid="{00000000-0006-0000-0000-000002000000}">
      <text>
        <r>
          <rPr>
            <sz val="12"/>
            <color indexed="81"/>
            <rFont val="Tahoma"/>
            <family val="2"/>
          </rPr>
          <t>Diligencie el año</t>
        </r>
      </text>
    </comment>
    <comment ref="Y20" authorId="0" shapeId="0" xr:uid="{00000000-0006-0000-0000-000003000000}">
      <text>
        <r>
          <rPr>
            <sz val="12"/>
            <color indexed="81"/>
            <rFont val="Tahoma"/>
            <family val="2"/>
          </rPr>
          <t>Diligencie el año</t>
        </r>
      </text>
    </comment>
    <comment ref="G21" authorId="0" shapeId="0" xr:uid="{00000000-0006-0000-0000-000004000000}">
      <text>
        <r>
          <rPr>
            <b/>
            <sz val="12"/>
            <color indexed="81"/>
            <rFont val="Tahoma"/>
            <family val="2"/>
          </rPr>
          <t>De acuerdo con el comportamiento de la meta y la acumulación o no de los datos para el horizonte del plan, seleccione una de las siguientes opciones: 
- Creciente
- Constante
- Suma
- Decreciente</t>
        </r>
      </text>
    </comment>
    <comment ref="H21" authorId="0" shapeId="0" xr:uid="{00000000-0006-0000-0000-000005000000}">
      <text>
        <r>
          <rPr>
            <b/>
            <sz val="12"/>
            <color indexed="81"/>
            <rFont val="Tahoma"/>
            <family val="2"/>
          </rPr>
          <t>Diligencie la unidad de medida para interpretar el resultado del indicador.
EJ: 
- Porcentaje
- Actividades
- Días</t>
        </r>
      </text>
    </comment>
    <comment ref="I21" authorId="0" shapeId="0" xr:uid="{00000000-0006-0000-0000-000006000000}">
      <text>
        <r>
          <rPr>
            <sz val="12"/>
            <color indexed="81"/>
            <rFont val="Tahoma"/>
            <family val="2"/>
          </rPr>
          <t>Registre la magnitud esperada de la meta para cada vigencia</t>
        </r>
      </text>
    </comment>
    <comment ref="O22" authorId="0" shapeId="0" xr:uid="{AC25D85C-9763-4884-A458-2BAB8B6F39D3}">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P22" authorId="0" shapeId="0" xr:uid="{70E12C30-4C89-41AD-9E47-6D8890A918DA}">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Q22" authorId="0" shapeId="0" xr:uid="{D981AB3A-F468-4BD2-ABA1-4AAEEFEECE8F}">
      <text>
        <r>
          <rPr>
            <b/>
            <sz val="12"/>
            <color indexed="81"/>
            <rFont val="Tahoma"/>
            <family val="2"/>
          </rPr>
          <t xml:space="preserve">Registe el resultado del indicador, de acuerdo con la formula. 
EJ. 100%
(Que corresponde al porcentaje de ejecución del plan de capacitación)
</t>
        </r>
      </text>
    </comment>
    <comment ref="R22" authorId="0" shapeId="0" xr:uid="{AB455655-D735-4486-9B98-9EE7C2A5D679}">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S22" authorId="0" shapeId="0" xr:uid="{DC3B4BB4-0A2D-4CF1-8155-7931D3D7BB74}">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T22" authorId="0" shapeId="0" xr:uid="{9BAE16A5-C3E1-4A96-BF85-645203C57BF6}">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U22" authorId="0" shapeId="0" xr:uid="{001A8F20-F469-4B4B-90B8-6EF8876424FD}">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V22" authorId="0" shapeId="0" xr:uid="{9FDB69DD-E89E-45D6-A08C-163A3B1623CA}">
      <text>
        <r>
          <rPr>
            <b/>
            <sz val="12"/>
            <color indexed="81"/>
            <rFont val="Tahoma"/>
            <family val="2"/>
          </rPr>
          <t xml:space="preserve">Registe el resultado del indicador, de acuerdo con la formula. 
EJ. 100%
(Que corresponde al porcentaje de ejecución del plan de capacitación)
</t>
        </r>
      </text>
    </comment>
    <comment ref="W22" authorId="0" shapeId="0" xr:uid="{A619A99F-CFF1-43FA-9546-BC0F176FCEB8}">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X22" authorId="0" shapeId="0" xr:uid="{F1AB3C91-C36F-4851-B955-D6BD555DF85A}">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Y22" authorId="0" shapeId="0" xr:uid="{00000000-0006-0000-0000-000011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Z22" authorId="0" shapeId="0" xr:uid="{00000000-0006-0000-0000-000012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A22" authorId="0" shapeId="0" xr:uid="{00000000-0006-0000-0000-000013000000}">
      <text>
        <r>
          <rPr>
            <b/>
            <sz val="12"/>
            <color indexed="81"/>
            <rFont val="Tahoma"/>
            <family val="2"/>
          </rPr>
          <t xml:space="preserve">Registe el resultado del indicador, de acuerdo con la formula. 
EJ. 100%
(Que corresponde al porcentaje de ejecución del plan de capacitación)
</t>
        </r>
      </text>
    </comment>
    <comment ref="AB22" authorId="0" shapeId="0" xr:uid="{00000000-0006-0000-0000-000014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C22" authorId="0" shapeId="0" xr:uid="{00000000-0006-0000-0000-000015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D22" authorId="0" shapeId="0" xr:uid="{00000000-0006-0000-0000-000016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AE22" authorId="0" shapeId="0" xr:uid="{00000000-0006-0000-0000-000017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F22" authorId="0" shapeId="0" xr:uid="{00000000-0006-0000-0000-000018000000}">
      <text>
        <r>
          <rPr>
            <b/>
            <sz val="12"/>
            <color indexed="81"/>
            <rFont val="Tahoma"/>
            <family val="2"/>
          </rPr>
          <t xml:space="preserve">Registe el resultado del indicador, de acuerdo con la formula. 
EJ. 100%
(Que corresponde al porcentaje de ejecución del plan de capacitación)
</t>
        </r>
      </text>
    </comment>
    <comment ref="AG22" authorId="0" shapeId="0" xr:uid="{00000000-0006-0000-0000-000019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H22" authorId="0" shapeId="0" xr:uid="{00000000-0006-0000-0000-00001A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I22" authorId="0" shapeId="0" xr:uid="{00000000-0006-0000-0000-00001B000000}">
      <text>
        <r>
          <rPr>
            <b/>
            <sz val="12"/>
            <color indexed="81"/>
            <rFont val="Tahoma"/>
            <family val="2"/>
          </rPr>
          <t>Registe el total de la magnitud de la meta programada para el año. 
EJ 100% (plan de capacitación  programado)
EJ. 1
(estrategia programada)</t>
        </r>
      </text>
    </comment>
    <comment ref="AJ22" authorId="0" shapeId="0" xr:uid="{00000000-0006-0000-0000-00001C000000}">
      <text>
        <r>
          <rPr>
            <b/>
            <sz val="12"/>
            <color indexed="81"/>
            <rFont val="Tahoma"/>
            <family val="2"/>
          </rPr>
          <t>Registe el resultado acumulado del indicador, de acuerdo con la formula. 
EJ. 99,2% (plan de capacitación  ejecutado)
EJ. 0,7 
(de la estrategia implementada)</t>
        </r>
      </text>
    </comment>
    <comment ref="AK22" authorId="0" shapeId="0" xr:uid="{00000000-0006-0000-0000-00001D000000}">
      <text>
        <r>
          <rPr>
            <b/>
            <sz val="12"/>
            <color indexed="81"/>
            <rFont val="Tahoma"/>
            <family val="2"/>
          </rPr>
          <t>Registre el porcentaje de avance acumulado de la vigencia, respecto a lo programado para la vigencia.
EJ. 99,2% (plan de capacitación  ejecutado)
EJ:  70%
(esto corresponde al resultado de 0,7 estrategias implementadas de 1 estrategia programada para la vigencia 2020)</t>
        </r>
      </text>
    </comment>
    <comment ref="AL22" authorId="0" shapeId="0" xr:uid="{00000000-0006-0000-0000-00001E000000}">
      <text>
        <r>
          <rPr>
            <b/>
            <sz val="12"/>
            <color indexed="81"/>
            <rFont val="Tahoma"/>
            <family val="2"/>
          </rPr>
          <t>Registre el porcentaje de avance acumulado de la meta para el cuatrienio. 
EJ. 19,84% 
(esto corresponde a la sumatoria de la ejecución del cuatrienio, dividida entre el número de periodos o años)
EJ:  23%
(esto corresponde al resultado de 0,7 estrategias implementadas de 3 estrategias programadas para el periodo 2020-2024)</t>
        </r>
        <r>
          <rPr>
            <sz val="9"/>
            <color indexed="81"/>
            <rFont val="Tahoma"/>
            <family val="2"/>
          </rPr>
          <t xml:space="preserve">
</t>
        </r>
      </text>
    </comment>
    <comment ref="AM22" authorId="0" shapeId="0" xr:uid="{00000000-0006-0000-0000-00001F000000}">
      <text>
        <r>
          <rPr>
            <b/>
            <sz val="12"/>
            <color indexed="81"/>
            <rFont val="Tahoma"/>
            <family val="2"/>
          </rPr>
          <t>Registe el total de la magnitud de la meta programada para el año. 
EJ. 1
(estrategia programada)</t>
        </r>
      </text>
    </comment>
    <comment ref="AN22" authorId="0" shapeId="0" xr:uid="{00000000-0006-0000-0000-000020000000}">
      <text>
        <r>
          <rPr>
            <b/>
            <sz val="12"/>
            <color indexed="81"/>
            <rFont val="Tahoma"/>
            <family val="2"/>
          </rPr>
          <t>Registre el porcentaje de avance acumulado de la vigencia, respecto a lo programado para la vigencia.
EJ:  0,4
(esto corresponde al resultado de 0,4 estrategia implementada de 1 estrategia programada para la vigencia 2021)</t>
        </r>
      </text>
    </comment>
    <comment ref="AO22" authorId="0" shapeId="0" xr:uid="{00000000-0006-0000-0000-000021000000}">
      <text>
        <r>
          <rPr>
            <b/>
            <sz val="12"/>
            <color indexed="81"/>
            <rFont val="Tahoma"/>
            <family val="2"/>
          </rPr>
          <t>Registre el porcentaje de avance acumulado de la vigencia, respecto a lo programado para la vigencia.
EJ:  40%
(esto corresponde al resultado de 0,4 estrategias implementadas de 1 estrategia programada para la vigencia 2021</t>
        </r>
      </text>
    </comment>
    <comment ref="AP22" authorId="0" shapeId="0" xr:uid="{00000000-0006-0000-0000-000022000000}">
      <text>
        <r>
          <rPr>
            <b/>
            <sz val="12"/>
            <color indexed="81"/>
            <rFont val="Tahoma"/>
            <family val="2"/>
          </rPr>
          <t>Registre el porcentaje de avance acumulado de la meta para el cuatrienio. 
EJ:  36,6%
(esto corresponde al resultado de 1,1 estrategias implementadas de 3 estrategias programadas para el periodo 2020-2024)</t>
        </r>
        <r>
          <rPr>
            <sz val="9"/>
            <color indexed="81"/>
            <rFont val="Tahoma"/>
            <family val="2"/>
          </rPr>
          <t xml:space="preserve">
</t>
        </r>
      </text>
    </comment>
    <comment ref="AQ22" authorId="0" shapeId="0" xr:uid="{00000000-0006-0000-0000-000023000000}">
      <text>
        <r>
          <rPr>
            <b/>
            <sz val="12"/>
            <color indexed="81"/>
            <rFont val="Tahoma"/>
            <family val="2"/>
          </rPr>
          <t>Registe el total de la magnitud de la meta programada para el año. 
EJ. 1
(estrategia programada)</t>
        </r>
      </text>
    </comment>
    <comment ref="AR22" authorId="0" shapeId="0" xr:uid="{00000000-0006-0000-0000-000024000000}">
      <text>
        <r>
          <rPr>
            <b/>
            <sz val="12"/>
            <color indexed="81"/>
            <rFont val="Tahoma"/>
            <family val="2"/>
          </rPr>
          <t>Registre el porcentaje de avance acumulado de la vigencia, respecto a lo programado para la vigencia.
EJ:  1,5
(esto corresponde al resultado de 1,5 estrategia implementada de 1 estrategia programada para la vigencia 2022)</t>
        </r>
      </text>
    </comment>
    <comment ref="AS22" authorId="0" shapeId="0" xr:uid="{00000000-0006-0000-0000-000025000000}">
      <text>
        <r>
          <rPr>
            <b/>
            <sz val="12"/>
            <color indexed="81"/>
            <rFont val="Tahoma"/>
            <family val="2"/>
          </rPr>
          <t xml:space="preserve">Registre el porcentaje de avance acumulado de la vigencia, respecto a lo programado para la vigencia.
EJ:  100%
(aunque el ejecutado supera a lo programado, el máximo resultado es el 100%
</t>
        </r>
      </text>
    </comment>
    <comment ref="AT22" authorId="0" shapeId="0" xr:uid="{00000000-0006-0000-0000-000026000000}">
      <text>
        <r>
          <rPr>
            <b/>
            <sz val="12"/>
            <color indexed="81"/>
            <rFont val="Tahoma"/>
            <family val="2"/>
          </rPr>
          <t>Registre el porcentaje de avance acumulado de la meta para el cuatrienio. 
EJ:  86,6%
(esto corresponde al resultado de 2,6 estrategias implementadas de 3 estrategias programadas para el periodo 2020-2024)</t>
        </r>
        <r>
          <rPr>
            <sz val="9"/>
            <color indexed="81"/>
            <rFont val="Tahoma"/>
            <family val="2"/>
          </rPr>
          <t xml:space="preserve">
</t>
        </r>
      </text>
    </comment>
    <comment ref="AU22" authorId="0" shapeId="0" xr:uid="{00000000-0006-0000-0000-000027000000}">
      <text>
        <r>
          <rPr>
            <b/>
            <sz val="12"/>
            <color indexed="81"/>
            <rFont val="Tahoma"/>
            <family val="2"/>
          </rPr>
          <t xml:space="preserve">Registe el total de la magnitud de la meta programada para el año. 
</t>
        </r>
      </text>
    </comment>
    <comment ref="AV22" authorId="0" shapeId="0" xr:uid="{00000000-0006-0000-0000-000028000000}">
      <text>
        <r>
          <rPr>
            <b/>
            <sz val="12"/>
            <color indexed="81"/>
            <rFont val="Tahoma"/>
            <family val="2"/>
          </rPr>
          <t xml:space="preserve">Registre el porcentaje de avance acumulado de la vigencia, respecto a lo programado para la vigencia.
</t>
        </r>
      </text>
    </comment>
    <comment ref="AW22" authorId="0" shapeId="0" xr:uid="{00000000-0006-0000-0000-000029000000}">
      <text>
        <r>
          <rPr>
            <b/>
            <sz val="12"/>
            <color indexed="81"/>
            <rFont val="Tahoma"/>
            <family val="2"/>
          </rPr>
          <t xml:space="preserve">Registre el porcentaje de avance acumulado de la vigencia, respecto a lo programado para la vigencia.
</t>
        </r>
      </text>
    </comment>
    <comment ref="AX22" authorId="0" shapeId="0" xr:uid="{00000000-0006-0000-0000-00002A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AY22" authorId="0" shapeId="0" xr:uid="{00000000-0006-0000-0000-00002B000000}">
      <text>
        <r>
          <rPr>
            <b/>
            <sz val="12"/>
            <color indexed="81"/>
            <rFont val="Tahoma"/>
            <family val="2"/>
          </rPr>
          <t xml:space="preserve">Registe el total de la magnitud de la meta programada para el año. 
</t>
        </r>
      </text>
    </comment>
    <comment ref="AZ22" authorId="0" shapeId="0" xr:uid="{00000000-0006-0000-0000-00002C000000}">
      <text>
        <r>
          <rPr>
            <b/>
            <sz val="12"/>
            <color indexed="81"/>
            <rFont val="Tahoma"/>
            <family val="2"/>
          </rPr>
          <t xml:space="preserve">Registre el porcentaje de avance acumulado de la vigencia, respecto a lo programado para la vigencia.
</t>
        </r>
      </text>
    </comment>
    <comment ref="BA22" authorId="0" shapeId="0" xr:uid="{00000000-0006-0000-0000-00002D000000}">
      <text>
        <r>
          <rPr>
            <b/>
            <sz val="12"/>
            <color indexed="81"/>
            <rFont val="Tahoma"/>
            <family val="2"/>
          </rPr>
          <t xml:space="preserve">Registre el porcentaje de avance acumulado de la vigencia, respecto a lo programado para la vigencia.
</t>
        </r>
      </text>
    </comment>
    <comment ref="BB22" authorId="0" shapeId="0" xr:uid="{00000000-0006-0000-0000-00002E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J47" authorId="1" shapeId="0" xr:uid="{00000000-0006-0000-0000-00002F000000}">
      <text>
        <r>
          <rPr>
            <b/>
            <sz val="9"/>
            <color indexed="81"/>
            <rFont val="Tahoma"/>
            <family val="2"/>
          </rPr>
          <t>Esperanza Florián:</t>
        </r>
        <r>
          <rPr>
            <sz val="9"/>
            <color indexed="81"/>
            <rFont val="Tahoma"/>
            <family val="2"/>
          </rPr>
          <t xml:space="preserve">
ajustado de 76 a 106</t>
        </r>
      </text>
    </comment>
    <comment ref="K47" authorId="1" shapeId="0" xr:uid="{00000000-0006-0000-0000-000030000000}">
      <text>
        <r>
          <rPr>
            <b/>
            <sz val="9"/>
            <color indexed="81"/>
            <rFont val="Tahoma"/>
            <family val="2"/>
          </rPr>
          <t>Esperanza Florián:</t>
        </r>
        <r>
          <rPr>
            <sz val="9"/>
            <color indexed="81"/>
            <rFont val="Tahoma"/>
            <family val="2"/>
          </rPr>
          <t xml:space="preserve">
de 77 a 67</t>
        </r>
      </text>
    </comment>
  </commentList>
</comments>
</file>

<file path=xl/sharedStrings.xml><?xml version="1.0" encoding="utf-8"?>
<sst xmlns="http://schemas.openxmlformats.org/spreadsheetml/2006/main" count="600" uniqueCount="319">
  <si>
    <t xml:space="preserve">SEGUIMIENTO PLAN ESTRATÉGICO SECTORIAL </t>
  </si>
  <si>
    <t>Código</t>
  </si>
  <si>
    <t>PLE-PGS-F001</t>
  </si>
  <si>
    <t>Versión</t>
  </si>
  <si>
    <t>Vigencia</t>
  </si>
  <si>
    <t>9 de marzo de 2021</t>
  </si>
  <si>
    <t>Caso HOLA:</t>
  </si>
  <si>
    <t xml:space="preserve">PLAN ESTRATÉGICO SECTORIAL </t>
  </si>
  <si>
    <t>2020-2024</t>
  </si>
  <si>
    <t>Ejecución de metas con corte a</t>
  </si>
  <si>
    <t>Creciente</t>
  </si>
  <si>
    <t>CONTROL DE CAMBIOS</t>
  </si>
  <si>
    <t>Constante</t>
  </si>
  <si>
    <t>VERSIÓN</t>
  </si>
  <si>
    <t>FECHA</t>
  </si>
  <si>
    <t>DESCRIPCIÓN DE LA MODIFICACIÓN</t>
  </si>
  <si>
    <t>Suma</t>
  </si>
  <si>
    <t xml:space="preserve">PROGRAMACIÓN PLAN ESTRATÉGICO SECTORIAL </t>
  </si>
  <si>
    <t xml:space="preserve">SEGUIMIENTO ACUMULADO </t>
  </si>
  <si>
    <t>Objetivo Estratégico</t>
  </si>
  <si>
    <t>No. Meta</t>
  </si>
  <si>
    <t>Meta Cuatrienio</t>
  </si>
  <si>
    <t>Dependencia Responsable del reportar</t>
  </si>
  <si>
    <t>Indicador</t>
  </si>
  <si>
    <t>Fórmula de indicador</t>
  </si>
  <si>
    <t xml:space="preserve">Tipo de programación </t>
  </si>
  <si>
    <t>Unidad de medida</t>
  </si>
  <si>
    <t>PROGRAMACIÓN DE LA META</t>
  </si>
  <si>
    <t>VIGENCIA 2020</t>
  </si>
  <si>
    <t>VIGENCIA 2021</t>
  </si>
  <si>
    <t>VIGENCIA 2022</t>
  </si>
  <si>
    <t>VIGENCIA 2023</t>
  </si>
  <si>
    <t>VIGENCIA 2024</t>
  </si>
  <si>
    <t>AÑO 2020</t>
  </si>
  <si>
    <t>AÑO 2021</t>
  </si>
  <si>
    <t>AÑO 2022</t>
  </si>
  <si>
    <t>AÑO 2023</t>
  </si>
  <si>
    <t>AÑO 2024</t>
  </si>
  <si>
    <t>TOTAL PROGRAMACIÓN  2020-2024</t>
  </si>
  <si>
    <t>Resultado del Numerador</t>
  </si>
  <si>
    <t xml:space="preserve">Resultado del Denominador </t>
  </si>
  <si>
    <t xml:space="preserve">Resultado Indicador </t>
  </si>
  <si>
    <t>Descripción del avance de la meta</t>
  </si>
  <si>
    <t>Reporte de la evidencia</t>
  </si>
  <si>
    <t xml:space="preserve">Programado </t>
  </si>
  <si>
    <t>Ejecutado</t>
  </si>
  <si>
    <t>% avance 
vigencia 2020</t>
  </si>
  <si>
    <t>% avance 
2020-2024</t>
  </si>
  <si>
    <t>% avance 
vigencia 2021</t>
  </si>
  <si>
    <t>% avance 
vigencia 2022</t>
  </si>
  <si>
    <t>% avance 
vigencia 2023</t>
  </si>
  <si>
    <t>% avance 
vigencia 2024</t>
  </si>
  <si>
    <t>Aumentar diez (10) puntos porcentuales en el Índice de Gestión Local</t>
  </si>
  <si>
    <t>SDG - Subsecretaría de Gestión Local</t>
  </si>
  <si>
    <t>10  puntos porcentuales en el Índice de Gestión Local</t>
  </si>
  <si>
    <t>Valor del índice gestión pública local IGPL %</t>
  </si>
  <si>
    <t>Porcentaje</t>
  </si>
  <si>
    <t xml:space="preserve">62,63%
Dcto IGPL 2022 (línea base 2020)
</t>
  </si>
  <si>
    <t xml:space="preserve">81,13%
(meta establecida con el anterior IGPL, modificada para 2022-2024)
</t>
  </si>
  <si>
    <t>72,63%
(proyectada a 30 de sept., de acuerdo coa la línea base ajustada en el 2022)</t>
  </si>
  <si>
    <t xml:space="preserve">10%
(equivale a 72,63% de acuerdo con el nuevo IGPL)
</t>
  </si>
  <si>
    <t>N/A</t>
  </si>
  <si>
    <t>Implementar una estrategia comunicativa que promueva valores y capacidades democráticas.</t>
  </si>
  <si>
    <t>IDPAC - Subdirección de Promoción</t>
  </si>
  <si>
    <t>Estrategias comunicativas implementadas.</t>
  </si>
  <si>
    <t>Número de estrategias comunicativas implementadas.</t>
  </si>
  <si>
    <t>Estrategia</t>
  </si>
  <si>
    <t>Asesorar 20 Alcaldías Locales en el diseño e implementación de los procesos de planeación y presupuesto participativo.</t>
  </si>
  <si>
    <t>Alcaldías Locales asesoradas en el diseño e implementación de los procesos de planeación y presupuesto participativo.</t>
  </si>
  <si>
    <t>Número de alcaldías Locales asesoradas en el diseño e implementación de los procesos de planeación y presupuesto participativo.</t>
  </si>
  <si>
    <t>Alcaldías locales</t>
  </si>
  <si>
    <t>Implementar un (1) Observatorio de conflictividad social que permita capturar información periódica y realizar seguimiento a las conflictividades y demandas ciudadanas en Bogotá.</t>
  </si>
  <si>
    <t>SDG - Dirección de Convivencia y Diálogo Social</t>
  </si>
  <si>
    <t>Observatorio de conflictividad implementado</t>
  </si>
  <si>
    <t>Observatorio de conflictividad implementado
Nota: se reporta según Hoja de vida indicadores proyectos de inversión y plan de desarrollo  (indicador 342)</t>
  </si>
  <si>
    <t>Observatorio</t>
  </si>
  <si>
    <t>Implementar un (1) Laboratorio de Innovación Social sobre Gobernabilidad Social, Derechos Humanos y Participación Ciudadana.</t>
  </si>
  <si>
    <t>SDG - Subsecretaría para la Gobernabilidad y la Garantía de Derechos</t>
  </si>
  <si>
    <t>Laboratorio de innovación implementado.</t>
  </si>
  <si>
    <t>Laboratorio de innovación social</t>
  </si>
  <si>
    <t>IDPAC - Gerencia de Escuela</t>
  </si>
  <si>
    <t>Porcentaje de laboratorio de innovación implementado.</t>
  </si>
  <si>
    <t>Elaborar 4 documentos de investigación sobre las tendencias, retos y necesidades de la administración frente al análisis del comportamiento de actores políticos.</t>
  </si>
  <si>
    <t>SDG - Dirección de Relaciones Políticas</t>
  </si>
  <si>
    <t>Número de documentos de investigación elaborados y publicados/número de documentos de investigación programados.</t>
  </si>
  <si>
    <t>Número de documentos de investigación elaborados y publicados/número de documentos de investigación programados</t>
  </si>
  <si>
    <t>Documentos elaborados</t>
  </si>
  <si>
    <t>Meta no programada</t>
  </si>
  <si>
    <t>Meta no programada para la vigencia 2020</t>
  </si>
  <si>
    <t>Realizar doce (12) publicaciones sobre acciones de generación, intercambio y divulgación de conocimiento en torno al espacio público de Bogotá.</t>
  </si>
  <si>
    <t xml:space="preserve">DADEP - Subdirección de Registro Inmobiliario </t>
  </si>
  <si>
    <t xml:space="preserve">Número de publicaciones realizas </t>
  </si>
  <si>
    <t>Publicaciones realizadas</t>
  </si>
  <si>
    <t>Publicaciones</t>
  </si>
  <si>
    <t>Realizar una (1) Matriz de caracterización de actores y grupos de valor de la entidad actualizada y publicada.</t>
  </si>
  <si>
    <t xml:space="preserve">DADEP - Oficina Asesora de Planeación </t>
  </si>
  <si>
    <t xml:space="preserve">Matriz de caracterización de actores y grupos de valor de la entidad actualizada y publicada </t>
  </si>
  <si>
    <t>Documento de Caracterización actualizado y publicado / Documento de Caracterización programado para actualizar y programar</t>
  </si>
  <si>
    <t>Matriz</t>
  </si>
  <si>
    <t>Consolidar un observatorio para el análisis y divulgación de información sobre participación ciudadana.</t>
  </si>
  <si>
    <t>IDPAC - Subdirección de Fortalecimiento</t>
  </si>
  <si>
    <t>Observatorio consolidado.</t>
  </si>
  <si>
    <t>Nivel de implementación del observatorio consolidado.</t>
  </si>
  <si>
    <t>Implementar la Política Pública de Transparencia y no Tolerancia con la Corrupción - PPTINTC.</t>
  </si>
  <si>
    <t>SDG - Subsecretaría de Gestión Institucional</t>
  </si>
  <si>
    <t>Porcentaje de implementación de la PPTINTC.</t>
  </si>
  <si>
    <t>(Sumatoria de productos ejecutados / Sumatoria de productos programados) x 100</t>
  </si>
  <si>
    <t>Política pública</t>
  </si>
  <si>
    <t>Formular y realizar seguimiento a una estrategia de Tecnología e Información - TI para mejorar la transparencia en los procesos de gestión pública en el sector.</t>
  </si>
  <si>
    <t>SDG - Dirección de Tecnologías e Información</t>
  </si>
  <si>
    <t>Una estrategia de Tecnología de Información - TI formulada y con seguimiento</t>
  </si>
  <si>
    <t>(Actividades ejecutadas / Actividades programadas)</t>
  </si>
  <si>
    <t>Lograr al 100% la información publicada sobre espacio
público de la ciudad disponible en plataformas abiertas del distrito, gestionada por el Observatorio.</t>
  </si>
  <si>
    <t>Publicaciones realizadas sobre espacio público en plataformas abiertas del distrito gestionada por el Observatorio</t>
  </si>
  <si>
    <t>Número de publicaciones realizas en plataformas abiertas del distrito gestionada por el Observatorio/ Número de publicaciones programadas x 100</t>
  </si>
  <si>
    <t>Lograr al 100% componentes tecnológicos implementados para la interoperabilidad informática entre entidades del sector y sus grupos de valor.</t>
  </si>
  <si>
    <t xml:space="preserve">DADEP - Oficina de Sistemas </t>
  </si>
  <si>
    <t xml:space="preserve">Número de componentes tecnológicos implementados / Número de componentes tecnológicos programados </t>
  </si>
  <si>
    <t>(Hitos cumplidos del componente tecnológico a implementar en la vigencia/Hitos programados del componente tecnológico programado para la vigencia) *100</t>
  </si>
  <si>
    <t>Lograr la interoperabilidad del 100% de las herramientas tecnológicas de empoderamiento social promovidas por el IDPAC.</t>
  </si>
  <si>
    <t>IDPAC - Secretaría General</t>
  </si>
  <si>
    <t>Herramientas tecnológicas de empoderamiento social promovidas</t>
  </si>
  <si>
    <t>Lograr que las 3 entidades del sector gobierno obtengan como mínimo 90 puntos sobre 100 en el Índice de Transparencia Bogotá -ITB.</t>
  </si>
  <si>
    <t xml:space="preserve">SDG - DADEP - IDPAC - Oficina Asesora de Planeación </t>
  </si>
  <si>
    <t>Número de entidades del sector con 90 puntos en el índice de transparencia Bogotá -ITB</t>
  </si>
  <si>
    <t>Índice de transparencia Bogotá – ITB, obtenido por el DADEP</t>
  </si>
  <si>
    <t>Entidades</t>
  </si>
  <si>
    <t>Lograr que las 3 entidades del sector gobierno obtengan como mínimo 90 puntos en el Índice de Desempeño Institucional.</t>
  </si>
  <si>
    <t>Número de entidades del sector con 90 puntos en el Índice de Desempeño Institucional</t>
  </si>
  <si>
    <t>Índice de desempeño institucional obtenido por el DADEP</t>
  </si>
  <si>
    <t>Implementar una estrategia democracia y participación digital como parte integral de Gobierno Abierto Bogotá GABO.</t>
  </si>
  <si>
    <t>Plataforma de Democracia Digital diseñada, desarrollada e implementada</t>
  </si>
  <si>
    <t>Reformular la Política Pública de Participación Incidente.</t>
  </si>
  <si>
    <t>Política pública de participación incidente formulada en el marco de la metodología CONPES-D</t>
  </si>
  <si>
    <t>Porcentaje de reformulación de la Política pública de participación incidente en el marco de la metodología CONPES-DC</t>
  </si>
  <si>
    <t>Política pública de participación incidente reformulada en el marco de la metodología CONPES-DC</t>
  </si>
  <si>
    <t>Nivel de reformulación de la Política pública de participación incidente en el marco de la metodología CONPES-DC</t>
  </si>
  <si>
    <t>Formar 100.000 ciudadanos en capacidades democráticas para la organización y la participación.</t>
  </si>
  <si>
    <t>Ciudadanos formados en capacidades democráticas.</t>
  </si>
  <si>
    <t>Número de ciudadanos formados en capacidades democráticas.</t>
  </si>
  <si>
    <t>Ciudadanos</t>
  </si>
  <si>
    <r>
      <rPr>
        <sz val="12"/>
        <rFont val="Calibri"/>
        <family val="2"/>
      </rPr>
      <t>Numero de acciones de fortalecimiento a instancias étnicas implementadas.</t>
    </r>
  </si>
  <si>
    <t>Número acciones de fortalecimiento a instancias étnicas implementadas</t>
  </si>
  <si>
    <t>Realizar 80 acciones de fortalecimiento de los Consejos Locales y Distrital de Juventud.</t>
  </si>
  <si>
    <t>Acciones de fortalecimiento de los Consejos Locales y Distrital de Juventud realizadas.</t>
  </si>
  <si>
    <t>Número de acciones de fortalecimiento de los Consejos Locales y Distrital de Juventud realizadas.</t>
  </si>
  <si>
    <t>Acciones</t>
  </si>
  <si>
    <t>Acciones de fortalecimiento de los medios comunitarios de comunicación alternativa implementados.</t>
  </si>
  <si>
    <t>Número de acciones de fortalecimiento de los medios comunitarios de comunicación alternativa implementados.</t>
  </si>
  <si>
    <t>Implementar iniciativas ciudadanas juveniles para potenciar liderazgos sociales, causas ciudadanas e innovación social.</t>
  </si>
  <si>
    <t>Iniciativas juveniles implementadas.</t>
  </si>
  <si>
    <t>Número de iniciativas juveniles implementadas.</t>
  </si>
  <si>
    <t>Iniciativas ciudadanas juveniles</t>
  </si>
  <si>
    <t>Implementar una (1) estrategia para fortalecer a las organizaciones sociales, comunitarias, de propiedad horizontal y comunales, y las instancias de participación.</t>
  </si>
  <si>
    <t>IDPAC - Subdirección de Fortalecimiento y Subdirección de Asuntos Comunales</t>
  </si>
  <si>
    <t>Estrategias para fortalecer a las organizaciones sociales, comunitarias, de propiedad horizontal y comunales, y las instancias de participación implementadas.</t>
  </si>
  <si>
    <t>Número de organizaciones sociales, comunitarias, de propiedad horizontal y comunales, y las instancias de participación fortalecidas / Número de organizaciones priorizadas</t>
  </si>
  <si>
    <t>Obras con saldo pedagógico para la participación y el cuidado realizadas.</t>
  </si>
  <si>
    <t>Número de obras con saldo pedagógico para la participación y el cuidado realizadas.</t>
  </si>
  <si>
    <t>Obras</t>
  </si>
  <si>
    <t>Implementar una estrategia de acciones diversas para la participación ciudadana.</t>
  </si>
  <si>
    <t>Estrategia de acciones diversas para la participación ciudadana implementadas.</t>
  </si>
  <si>
    <t>Implementar 58 procesos de mediación de conflictos en el marco de la estrategia de acciones diversas para la promoción de la participación</t>
  </si>
  <si>
    <t>Procesos de mediación de conflictos con participación ciudadana gestionados e implementados</t>
  </si>
  <si>
    <t>Número de acuerdos de convivencia y legitimidad desarrollados.</t>
  </si>
  <si>
    <t>Acuerdos</t>
  </si>
  <si>
    <t>Lograr dos (2) acciones innovadoras de participación e interacción a partir de nuevas tecnologías de información y comunicación.</t>
  </si>
  <si>
    <t>Número de acciones innovadoras de participación e interacción a partir de nuevas tecnologías de información y comunicación.</t>
  </si>
  <si>
    <t>Meta no programada para la vigencia 2021</t>
  </si>
  <si>
    <t>Diseñar e implementar una (1) estrategia integral del sector gobierno para la recuperación del espacio público</t>
  </si>
  <si>
    <t>DADEP - Subdirección de Administración Inmobiliaria y Espacio Público</t>
  </si>
  <si>
    <t>Una (1) estrategia integral del sector gobierno para la recuperación del espacio público diseñada e implementado</t>
  </si>
  <si>
    <t>1 estrategia diseñada e implementada</t>
  </si>
  <si>
    <t>Implementar al 100% las acciones programadas de la política pública de espacio público para las vigencias 2020-2024.</t>
  </si>
  <si>
    <t>DADEP - Subdirección de Registro Inmobiliario</t>
  </si>
  <si>
    <t>Acciones implementadas de la política pública de espacio público para las vigencias 2020-2024.</t>
  </si>
  <si>
    <t>Número de acciones implementadas/ Número de acciones programadas x 100</t>
  </si>
  <si>
    <t>Implementar dos (2) Políticas Públicas:
* Derechos Humanos para la superación de escenarios de vulneración de derechos.
 * Lucha contra la Trata de personas.</t>
  </si>
  <si>
    <t>SDG - Dirección de Derechos Humanos</t>
  </si>
  <si>
    <t>Plan de acción de la Política Pública Integral en Derechos Humanos implementado para el periodo 2020-2024</t>
  </si>
  <si>
    <t>Política Pública de Lucha contra la trata de personas formulada e implementada en el marco de la metodología CONPES-D</t>
  </si>
  <si>
    <t>Formular lineamientos para fortalecer la articulación entre las entidades del sector gobierno.</t>
  </si>
  <si>
    <t>SDG – Oficina Asesora de Planeación</t>
  </si>
  <si>
    <t>Un documento de lineamientos de articulación sectorial formulado.</t>
  </si>
  <si>
    <t>Lineamientos</t>
  </si>
  <si>
    <t>Realizar 335 obras con saldo pedagógico para la participación y el cuidado.</t>
  </si>
  <si>
    <t>Implementar 310 acciones de fortalecimiento de los medios comunitarios de comunicación alternativa.</t>
  </si>
  <si>
    <t>Meta cumplida en la vigencia 2022</t>
  </si>
  <si>
    <t xml:space="preserve">70,57%
</t>
  </si>
  <si>
    <t xml:space="preserve">N/A
</t>
  </si>
  <si>
    <r>
      <t xml:space="preserve">Objetivo Estratégico 1. </t>
    </r>
    <r>
      <rPr>
        <sz val="12"/>
        <color indexed="8"/>
        <rFont val="Calibri"/>
        <family val="2"/>
      </rPr>
      <t>Realizar acciones enfocadas al fortalecimiento de la gobernabilidad democrática local</t>
    </r>
  </si>
  <si>
    <r>
      <rPr>
        <b/>
        <sz val="12"/>
        <color indexed="8"/>
        <rFont val="Calibri"/>
        <family val="2"/>
      </rPr>
      <t xml:space="preserve"> Objetivo Estratégico 2.</t>
    </r>
    <r>
      <rPr>
        <sz val="12"/>
        <color indexed="8"/>
        <rFont val="Calibri"/>
        <family val="2"/>
      </rPr>
      <t xml:space="preserve">  Establecer lineamientos de gestión del conocimiento para el sector gobierno, con el fin de identificar la trazabilidad de la información y los servicios que se prestan para una mejor toma de decisiones, generar valor agregado a la información producida, y mitigar la fuga de conocimiento en el sector. </t>
    </r>
  </si>
  <si>
    <r>
      <rPr>
        <b/>
        <sz val="12"/>
        <color indexed="8"/>
        <rFont val="Calibri"/>
        <family val="2"/>
      </rPr>
      <t>Objetivo Estratégico 3.</t>
    </r>
    <r>
      <rPr>
        <sz val="12"/>
        <color indexed="8"/>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</si>
  <si>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r>
      <rPr>
        <b/>
        <sz val="12"/>
        <rFont val="Calibri"/>
        <family val="2"/>
      </rPr>
      <t>Objetivo Estratégico 3.</t>
    </r>
    <r>
      <rPr>
        <sz val="12"/>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</si>
  <si>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r>
      <rPr>
        <b/>
        <sz val="12"/>
        <color indexed="8"/>
        <rFont val="Calibri"/>
        <family val="2"/>
      </rPr>
      <t>Objetivo Estratégico 4</t>
    </r>
    <r>
      <rPr>
        <sz val="12"/>
        <color indexed="8"/>
        <rFont val="Calibri"/>
        <family val="2"/>
      </rPr>
      <t>.  Realizar acciones innovadoras y de empoderamiento en el Gobierno abierto en Bogotá, que fomenten la participación ciudadana incidente logrando el aumento de la confianza y el fortalecimiento del tejido social, para la construcción conjunta de ciudad y generación de nuevos liderazgos.</t>
    </r>
  </si>
  <si>
    <r>
      <rPr>
        <b/>
        <sz val="12"/>
        <color indexed="8"/>
        <rFont val="Calibri"/>
        <family val="2"/>
      </rPr>
      <t xml:space="preserve">Objetivo Estratégico 5. </t>
    </r>
    <r>
      <rPr>
        <sz val="12"/>
        <color indexed="8"/>
        <rFont val="Calibri"/>
        <family val="2"/>
      </rPr>
      <t xml:space="preserve"> Crear e implementar una estrategia de articulación sectorial e intersectorial que permita el logro de la misionalidad del sector. </t>
    </r>
  </si>
  <si>
    <t xml:space="preserve">Número de herramientas tecnológicas interoperables / número de herramientas programadas por el IDPAC X 100 </t>
  </si>
  <si>
    <t>Meta cumplida en la vigencia 2023</t>
  </si>
  <si>
    <t>EJECUCIÓN I TRIMESTRE VIGENCIA 2024</t>
  </si>
  <si>
    <t>EJECUCIÓN II TRIMESTRE VIGENCIA 2024</t>
  </si>
  <si>
    <t>EJECUCIÓN III TRIMESTRE VIGENCIA 2024</t>
  </si>
  <si>
    <t>EJECUCIÓN IV TRIMESTRE VIGENCIA 2024</t>
  </si>
  <si>
    <t>Circular 100-006-2024 DAFP</t>
  </si>
  <si>
    <t>Se brindaron lineamientos a las entidades del Sector Gobierno para la formulación de las metas del Plan Distrital de Desarrollo, lo que permitió contar con una primera versión, la cual sigue en construcción de acuerdo con los lineamientos generales que emita la Secretaría Distrital de Planeación</t>
  </si>
  <si>
    <t>Presentación PDD
Circular SDP</t>
  </si>
  <si>
    <t xml:space="preserve">N/A
</t>
  </si>
  <si>
    <t>Informe Publicaciones Transparencia
Consolidado Número de Impactos y Seguidores 2024
Control de Piezas Audiovisuales 2024
Cronograma Actividades OAC-IDPAC 2020-2024
Monitoreo de Medios OAC 2024
Publicaciones Transparencia - GLPI
Reporte DC Radio</t>
  </si>
  <si>
    <t>Se desarrollaron las actividades propuestas referidas al sistema informativo, difusión de temas de interés de la ciudadanía a través de medios de comunicación internos y externos, registro de impactos y seguidores en redes sociales. Se destaca la realización de productos como los de DCTV, DC Radio, Piezas Audiovisuales, Piezas Gráficas; Publicaciones en Redes y notas web publicadas.</t>
  </si>
  <si>
    <t>El 9 de febrero se realizó la primera sesión ordinaria de la Comisión Intersectorial CIP, en la cual se instaló la comisión. Así mismo, se avanzó en el 38% de la implementación de la estrategia de asesoría técnica a las alcaldías locales del Distrito Capital. Se avanzó en la actualización del documento metodológico de la estrategia y en el acompañamiento de los procesos de planeación participativa  y presupuestos participativos de las Alcaldías Locales.</t>
  </si>
  <si>
    <t>Acta capacitación Encuentros Ciudadanos 220324 con Alcaldías Locales 
Actas Comisión Intersectorial de Participación
Listado de Asistencia Socialización documentos y aclaraciones Circular Conjunta 006 de 2024
Propuesta de metodología sugerida para las “mesas temáticas” en el marco de los encuentros ciudadanos</t>
  </si>
  <si>
    <t>Documento términos de referencia para la convocatoria de CHIKANA
Actividades de la caja de herramientas
Actividades referentes a los Papers del años 2023</t>
  </si>
  <si>
    <t>Hoja de vida Observatorio
270224_Anexo Técnico Seguimiento Participación
MetodologíaEstadística_EVCM_2023
Informe de Procesos asociativos_final
Instancias de participación: 
https://app.powerbi.com/view?r=eyJrIjoiYjJkZjA1MjQtMTY5OS00MmQxLTgxMTktNGZhMzJmOTg1ZWE1IiwidCI6IjBmMTE1NmYxLTQwNmQtNDEyMy05OWYwLWE5NzZiODM1YjliNiIsImMiOjR9
Organizaciones Sociales:
https://app.powerbi.com/view?r=eyJrIjoiNTFkZGY3OWQtOWEwMC00NWQyLWExYzctMWY5M2VkZmQ2NjZhIiwidCI6IjBmMTE1NmYxLTQwNmQtNDEyMy05OWYwLWE5NzZiODM1YjliNiIsImMiOjR9
Organizaciones Comunales:
https://app.powerbi.com/view?r=eyJrIjoiYWRkZTkwYzctNTk4Yy00NTQzLWE5OTEtYWM2ZmVhMjJkMDE1IiwidCI6IjBmMTE1NmYxLTQwNmQtNDEyMy05OWYwLWE5NzZiODM1YjliNiIsImMiOjR9
Medios Comunitarios:
https://app.powerbi.com/view?r=eyJrIjoiMTg1OWVkN2UtMDRhMC00MTM3LThlNWEtNzFhNGQ0ZDFhMWJhIiwidCI6IjBmMTE1NmYxLTQwNmQtNDEyMy05OWYwLWE5NzZiODM1YjliNiIsImMiOjR9
Organizaciones de Propiedad Horizontal:
https://app.powerbi.com/view?r=eyJrIjoiZDI5MjJkNWYtYzZhMy00MjI3LWJiYzYtMGUyNDkxNzYyMzA5IiwidCI6IjBmMTE1NmYxLTQwNmQtNDEyMy05OWYwLWE5NzZiODM1YjliNiIsImMiOjR9</t>
  </si>
  <si>
    <t>Se actualizaron los planes de trabajo de cada una de las líneas de investigación del Observatorio y en el mes de febrero se realizó un espacio de socialización de las líneas de investigación del Observatorio y sus productos. Así mismo, se avanzó en la generación del documento de análisis de Política Pública, el Informe de análisis para la línea de Acción Colectiva y el Informe de Análisis de la línea de Cultura Política. Adicionalmente, se avanzó en la socialización e implementación del procedimiento de tratamiento de fuentes internas de información.</t>
  </si>
  <si>
    <t>IDPAC-CENT-PL-01 Plan para la renovación de la infraestructura TIC</t>
  </si>
  <si>
    <t>Durante el periodo se avanzó en el proceso de adquisición, instalación y puesta en funcionamiento de equipos de cómputo en el marco del proceso de renovación y actualización. Así mismo, de forma permanente se realiza soporte técnico, actualización, diagnóstico y parametrización de los módulos que soportan las actividades de los procesos de apoyo de la entidad. Adicionalmente, se avanzó en la seguridad perimetral, la disponibilidad de la  infraestructura tecnológica, el mantenimiento de la conectividad a nivel de LAN y WLAN, de hardware y nivel físico, al igual que la infraestructura Cluod Computing.</t>
  </si>
  <si>
    <t>La Escuela de la Participación formó 2.994 ciudadanos en las modalidades presencial, virtual y virtual asistida. Se han realizado al menos 39 ciclos de formación, destacando los de Derechos Humanos y Democracia, Cuidado y Convivencia, Fortalecimiento de Organizaciones, Construcción de Paz con Enfoque Territorial, entre otras.</t>
  </si>
  <si>
    <t xml:space="preserve">Reporte Procesos de formación Enero, Febrero y Marzo </t>
  </si>
  <si>
    <t>Planes de Fortalecimiento Mesa Autónoma Indigena Usaquen San Cristobal
Asistencias Técnicas San Cristobal, Bosa y Rafael Uribe Uribe</t>
  </si>
  <si>
    <t>Durante el periodo se realizaron 2 Planes de Fortalecimiento a las Mesas Atutónomas Indígenas de Usaquén y San Cristóbal. Así mismo, se implementaron 3 Asistencias Técnicas a las Comisiones Consultivas Locales NARP de San Cristóbal, Bosa y Rafael Uribe Uribe.</t>
  </si>
  <si>
    <t>Implementar el 100% de las acciones de fortalecimiento en capacidades organizativas y democráticas de 42 instancias étnicas.</t>
  </si>
  <si>
    <t>Se avanzó en 3 procesos de evaluación al ciclo de fortalecimiento a los Consejos Locales de Juventud de La Candelaria, Rafael Uribe Uribe y San Cristóbal, y la caracterización al CLJ de Suba.</t>
  </si>
  <si>
    <t>Evaluación Consejos Locales de Juventud: La Candelaria, Rafael Uribe Uribe y San Cristóbal.
Caracterización del Consejo Local de Juventud de Suba</t>
  </si>
  <si>
    <t>Según la metodología establecida, se avanzó en 7 medios alternativos fortalecidos. Así mismo, se avanzó en la caracterización de los 55 medios alternativos que se tiene como meta fortalecer durante la vigencia.</t>
  </si>
  <si>
    <t>Caracterizaciones de medios comunitarios</t>
  </si>
  <si>
    <t xml:space="preserve">En el marco de la convocatoria Jóvenes con Iniciativa 2024, se avanzó en las etapas de Formulación y ajuste de términos de referencia de la convocatoria. </t>
  </si>
  <si>
    <t>Proyección del documento de Términos de Referencia para la convocatoria Jóvenes con iniciativas -2024
Formato acta que avala postulación
Formato de compromiso de cumplimiento
Formato de declaración juramentada</t>
  </si>
  <si>
    <t>Acciones de Fortalecimiento a instancias
Incentivos ETB y JC - Puntos Agora
Indicador Propiedad Horizontal - 7685
Caracterizaciones de medios comunitarios
Caracterizaciones y Planes planes de fortalecimiento Organizaciones sociales fortalecidas</t>
  </si>
  <si>
    <t>Se entregaron incentivos a 80 organizaciones comunales mediante la implamentación de "Puntos Ágora", "Juntas de Colores" y Obras con Saldo Pedagógico; adicionalmente, se brindó asistencia técnica y se vinculó a las organizaciones a procesos de formación en capacidades, funciones, procesos y procedimientos ajustados a la Ley 2166 de 2021. Así mismo, se realizó acompañamiento técnico a 73 organizaciones de propiedad horizontal, principalmente en las temáticas de las generalidades de la Ley 675/2001 y sobre el Sistema de Seguridad y Salud en el Trabajo. Según la metodología establecida, se avanzó en 8 organizaciones sociales y 7 medios alternativos fortalecidos. Igualmente, se realizaron 67 caracterizaciones y 9 Planes de Fortalecimiento a las 67 organizaciones sociales y se avanzó en la caracterización de los 55 medios alternativos que se tiene como meta fortalecer durante la vigencia. Se realizaron 3 Caracterizaciones (10%), 4 procesos de Formación (13%), 19 Asistencias Técnicas (61%) y 5 Evaluaciones al Ciclo de Fortalecimiento (16%). La implementación de estas fases del modelo de fortalecimiento, han permitido que las instancias de participación accedan a distintas herramientas e instrumentos para identificar su estado y capacidad de sostenibilidad e incrementar sus capacidades organizativas.</t>
  </si>
  <si>
    <t>Se avanzó en 3 obras con saldo pedagógico, según la metodología definida en la Hoja de Vida del Indicador. En el marco de la convocatoria OSP 2024, se avanzó en las etapas de Formulación y ajuste de términos de referencia y de Revisión y aprobación de términos de referencia.</t>
  </si>
  <si>
    <t>Términos de referencia de la convocatoria de Obras con Saldo Pedagógico del Fondo Chikana
Hoja de Vida del Indicador Obras con Saldo Pedagógico</t>
  </si>
  <si>
    <t>Plan de Intervención Territorial
Modelo de Gestión Territorial
Hojas de Vida Indicadores Estrategia Territorial e Innovadora</t>
  </si>
  <si>
    <t>Se avanzó la implementación de la estrategia innovadora en un 20%, obedeciendo a la articulación y planeación en la elaboración de los planes de trabajo de las acciones de promoción a desarrollar con niñas y niños. Así mismo, se avanzó la implementación de la estrategia territorial en un 30%, en la cual se acompañaron las instancias de participación local y se realizaron ejercicios de secretaria técnica de acuerdo al cronograma.</t>
  </si>
  <si>
    <t>Según la metodología definida, se avanzó en 1 proceso de mediación. Actualmente se cuenta con 2 procesos adelantados (Ecobarrio La Roca y Ciudadela Colsubsidio) con un 20% de avance promedio, teniendo completas las etapas de "Explorar" y "Conocer y Comprender".</t>
  </si>
  <si>
    <t>Construcción del pacto Ecobarrio La Roca
Avance en etapas de exploración, conocimiento y comprensión del Pacto Barrio La Roca y Pacto Ciudadela Colsubsidio</t>
  </si>
  <si>
    <t>Meta programada a desarrollar en el 4 trimestre de 2024, teniendo en cuenta que la última actualización se realizó con la versión 4 de la Caracterización vigente desde: 31-01-2024 .</t>
  </si>
  <si>
    <t>En cumplimiento de la meta se elaboraron insumos para socialización de reporte técnico de indicadores en portal web y RRSS del documento del reporte técnico de indiciadores dando cumplimiento con su publicación. Como gestión adicional, se publicó en la Revista Derechos Humanos y Educación de la Universidad Nacional de Educación a Distancia UNED, el artículo "Espacio público y derecho a la ciudad para las mujeres: Construcción de un sistema de información para la toma de decisiones en la ciudad de Bogotá".</t>
  </si>
  <si>
    <t>Se realizaron las siguientes publicaciones durante el primer trimestre de 2024:
1.  La Defensoría del Espacio Público presenta el libro “Imaginarios Ciudadanos: Parque del Brasil”. El cual contiene en sus páginas un viaje a través del Parque del Brasil, relatos de expertos, las voces de la ciudadanía y una selección de obras artísticas que revelan la esencia y la belleza oculta de este lugar. Cada pieza artística, complementada con estudios, análisis y entrevistas con residentes y visitantes del sector, ofrece una mirada auténtica y profunda sobre el imaginario colectivo que envuelve este excepcional espacio público.
2.  Se presenta el proyecto Primera Infancia en el Espacio Público, como proyecto desarrollado desde el año 2022, ha sido un arduo trabajo para poder lograr grandes objetivos, como generar información en torno a la vulnerabilidad en la primera infancia asociada a la exposición de material particulado PM2.5 y PM10 en el espacio público de Bogotá.</t>
  </si>
  <si>
    <t>Publicación : Imaginarios Ciudadanos Parque del Brasil (Meta_12)
Primera Infancia en el Espacio Público</t>
  </si>
  <si>
    <t>Durante el Primer Trimestre del año 2024 se finalizó el desarrollo del módulo de intenciones de uso de SIDEP que contempló las modificaciones en el front para agregar la funcionalidad del uso de la construcción, el diálogo seleccionador del uso de la construcción, la consulta de la construcción, el listado de predios y uso de las construcción dentro de la tabla de inventarios de trámites, entre otros aspectos, y por ello, se entrega el informe denomidado Informe de Desarrollo Módulo de Intenciones de Uso SIDEP en donde se detallan los desarrollos realizados.</t>
  </si>
  <si>
    <t>Informe de Desarrollo Módulo de Intenciones de Uso SIDEP</t>
  </si>
  <si>
    <t xml:space="preserve">Se está adelantando la fase alistamiento para la presentación del FURAG en las entidades del Sector Gobierno. Con la información del FURAG el Departamento Administrativo de la Función Pública realizará la medición del  Índice de Desempeño Institucional de la vigencia 2023. De acuerdo con la Circular 100-006-2024, los resultados serán difundidos por el DAFP entre julio y diciembre de 2024, por lo tanto, la meta cierra su magnitud, con la última medición del IDI. </t>
  </si>
  <si>
    <t xml:space="preserve">El avance durante el I trimestre de 2024 relacionado con la estrategia integral para la recuperación del espacio, que tiene como fin primordial organizar y regular las actividades de los vendedores informales en el espacio público dentro de unos lineamientos que propendan por la seguridad y adecuado uso del espacio público, consiste en la realización de reuniones y mesas de trabajo interinstitucionales en las cuales se recogieron aportes que conllevan a la determinación de acciones de diseño de la estrategia transitoria que articule las regulaciones de reactivación económica. Para ello se realizaron las siguientes actividades: 
-	Mesa de gestión territorial con la población de vendedores informales del barrio La Victoria de San Cristóbal. Asistió: Comunidad, vendedores informales, SDG, alcaldía local de San Cristóbal, IPES y Concejo de Bogotá. 
-	Presentación contrato de prestación de servicios No. 850 de 2023 suscrito entre el Fondo de Desarrollo Local de Ciudad Bolívar y la Unión Temporal Informales 2023. Asistió: Alcaldía Local de Ciudad Bolívar, Policía Nacional, Consejo local de vendedores informales, Unión Temporal Informales 2023. 
</t>
  </si>
  <si>
    <t>Informe de meta, disponible en DADEP</t>
  </si>
  <si>
    <t>A continuación se presenta el avance en los hitos de la Política Pública de Espacio Público (PPEP):
Hitos 1 y 6:  Para el avance de este hito se avanzó en las siguientes investigaciones: 
a.Investigación de Espacio Público con enfoque de mujer y género: Se realizó la publicación en la revista de Derechos humanos y educación de la UNAD;
b.Investigación indicadores cualitativos: Se realizó la postulación para publicación del artículo en la revista Latinoamericana de Estudios Urbanos EURE de Chile (se presentó como documento dossier, pendiente de publicación).
c.Investigación de calidad del aire en la primera infancia: Se realizó la publicación del history maps con los resultados obtenidos.
Hito 2: Se realizó presentación de los avances del plan de acción de la Política Pública de Espacio Público en sesión de la CIEP el día 20 de marzo de 2024.
Hito 3 y 4: Se consolidó el seguimiento de la PDEP del cuarto trimestre de 2023 en los instrumentos establecidos por la Secretaría Distrital de Planeación.
Hito 5: Se realizó la publicación del Reporte Técnico de Indicadores de Espacio Público 2024. Los indicadores de espacio público se actualizan anualmente, por tal razón el seguimiento de este hito corresponde al siguiente P.D.D.
Hito 7: Se realizó y consolidó el balance de seguimiento del cuarto trimestre del año 2023 de la Política Pública Distrital del Espacio Público PDEP.
De acuerdo con el desarrollo de los Hitos para el primer trimestre del año 2024, se tiene al 31 de marzo de 2024, un porcentaje de avance del 63%.</t>
  </si>
  <si>
    <t xml:space="preserve">Reporte de meta.
 https://revistaderechoshumanosyeducacion.es/index.php/DHED/article/view/171 
 https://geo.dadep.gov.co/portal/apps/storymaps/stories/aa6f2bfd6b484924a976ead9a99a765e       
</t>
  </si>
  <si>
    <t xml:space="preserve">Se generaron Veintiocho (28) documentos distribuidos de la siguiente manera:
Veinticinco (25) Informes de conflictividad relacionados con la protesta social: 
-	cinco (5) informes de posmovilizacion, donde se detalla un resumen de las movilizaciones del día, y los situacionales reportados en el PMU.
-	Siete (7) informes ejecutivos de posmovilizaciones, en los que se da a conocer un resumen de los eventos, acompañados, el aforo total de la jornada, número de heridos, detenidos, aprehendidos, traslados por protección, y daños a infraestructura. Las movilizaciones presentadas, acompañamientos a PMU, PMI y número de gestores asignados a la jornada.
-	Seis (6) informes ejecutivos de movilizaciones sociales, para el periodo del 27 de febrero al 4 de marzo; del 3 al 7, del 10 al 22, del 18 al 31, del 23 al 31, del 26 al 31 de marzo.  
-	Cuatro (4) informes de resúmenes de movilizaciones, uno para el comité civil de convivencia, un informe ejecutivo mensual de movilizaciones, donde se detallan las movilizaciones por localidad, por reivindicación, actor social y los niveles de conflictividad y un comparativo de movilizaciones para los años 2022-23-24 para enero y febrero, donde se muestran las movilizaciones generadas por localidad y por alcance. Y dos de movilizaciones sociales mensuales 
-	Un (1) reporte enfocado a temas de entornos escolares y las movilizaciones acompañadas durante febrero.  
-	Dos (2) informes de problemáticas de coyuntura, un informe acerca de un fenómeno de ideación suicida en la UPN y un informe sobre un abuso sexual contra una menor de edad, cometido en un colegio de la localidad de Bosa.  
También se generaron Para la línea de Derechos Humanos, dos (2) informe de los casos de violaciones de derechos humanos documentadas en las rutas de atención. Sobre las conflictividades documentadas. 
Por último, emitió un (1) informe con las problemáticas documentadas durante el año 2023 en las localidades de la ciudad. 
Se llevo a cabo una reunión con el Laboratorio de Innovación, mediante la cual se socializó y se realizó una presentación sobre sus productos y sistemas de información, esto con el fin de generar una articulación con este laboratorio tendiente a generar una conceptualización sobre la Bogotaneidad, las actividades a desarrollar, tales como el diagnostico, generación del plan de trabajo y actividades se articularán también con los observatorios de asuntos políticos y gestión local. 
</t>
  </si>
  <si>
    <t xml:space="preserve">Presentación Comité civil de convivencia-FEB 2024
Comparativo enero febrero movilizaciones sociales 2022-23-24
Informes de posmovilizaciones
Informes ejecutivos de posmovilizaciones
Informes ejecutivos de movilizaciones
Informe caso de abuso sexual - menor de edad - Colegio Ciudadela Educativa de Bosa IED 
Boletín DDHH. Marzo 
informe protesta social mes de marzo OCSYDH 
Reporte Rutas de Atención
Informe situación Ideación suicida UPN
Presentación Secretario de Gobierno problemáticas
Socialización OCSYDH y articulación con el Laboratorio de Innovación 
</t>
  </si>
  <si>
    <t xml:space="preserve">Se realizaron los ajustes finales al documento de investigación “Herramientas para la construcción de consensos en Bogotá (2020-2023)”, que corresponde a la línea Accountability social. Este documento analiza los mecanismos implementados por la Administración Distrital para la resolución de conflictividades a nivel territorial, con el propósito de identificar la forma en que estos mecanismos han aportado a la generación de consensos sociales y políticos. En concreto se realizaron ajustes de forma en materia de presentación, paginación, correcciones de estilo, ortografía y redacción, así como otros ajustes de diseño de algunas gráficas y tablas en su contenido. Lo anterior permitió generar el documento final para una última revisión de estilo y posterior publicación por parte de la oficina de comunicaciones de la entidad. </t>
  </si>
  <si>
    <t>Herramientas para la construcción de consensos en Bogotá (2020-2023)</t>
  </si>
  <si>
    <t>Eviencia publicación Datos Abiertos
Solicitud usuario para postulación sello de excelencia
Correo de seguimiento para la postulación sello de excelencia</t>
  </si>
  <si>
    <t>En la presente vigencia se actualizaron los set de datos que se encuentran en el portal del distrito y federado con el de la Nación. De igual forma, con la Unidad Administrativa Especial de Catastro Distrital como líder del tema de los datos espaciales se actualizó la licencia de software abierto con el cual publicamos nuestras capas en el portal de Mapas Bogotá.</t>
  </si>
  <si>
    <t>Informe Trimestral Avance</t>
  </si>
  <si>
    <t>Se presenta Informe trimestral de acciones de la política pública de transparencia, integridad y no tolerancia con la corrupción con aplicación en el nivel central y local de la SDG.</t>
  </si>
  <si>
    <t>Resultado del 
Numerador</t>
  </si>
  <si>
    <t xml:space="preserve">Resultado del 
Denominador </t>
  </si>
  <si>
    <r>
      <rPr>
        <b/>
        <sz val="12"/>
        <color theme="1"/>
        <rFont val="Calibri"/>
        <family val="2"/>
      </rPr>
      <t xml:space="preserve"> Objetivo Estratégico 2.</t>
    </r>
    <r>
      <rPr>
        <sz val="12"/>
        <color theme="1"/>
        <rFont val="Calibri"/>
        <family val="2"/>
      </rPr>
      <t xml:space="preserve">  Establecer lineamientos de gestión del conocimiento para el sector gobierno, con el fin de identificar la trazabilidad de la información y los servicios que se prestan para una mejor toma de decisiones, generar valor agregado a la información producida, y mitigar la fuga de conocimiento en el sector. </t>
    </r>
  </si>
  <si>
    <t xml:space="preserve">En el primer trimestre se han adelantado las gestiones para iniciar la formulación de propuesta de circular con los lineamientos metodológicos que incluya el cronograma y la descripción técnica de las etapas de implementación de los presupuestos participativos.
En el marco del cumplimiento a las disposiciones del Acuerdo Distrital 878, el Decreto Distrital 495 y la Circular Conjunta 006, desde la Secretaría Distrital de Gobierno se ha avanzado en el primer borrador del proceso metodológico que reglamentará la implementación del proceso para la distribución porcentual del componente de Presupuestos Participativos. Este documento se encuentra en una primera versión, y será complementado, ajustado y modificado, en el trabajo conjunto con el Instituto Distrital para la Participación y la Acción Comunal – IDPAC y la Secretaría Distrital de Planeación - SDP.  
El proceso de asignación de prioridades por parte de la ciudadanía, mediante la implementación del proceso para la distribución porcentual del componente de Presupuestos Participativos, permite el fortalecimiento del relacionamiento de la administración distrital y local con la ciudadanía, reflejando los intereses y necesidades de la ciudadanía, en la inversión programada y desarrollada por parte de los Fondos de Desarrollo Local. Así mismo, prioriza la participación en Bogotá como un instrumento incidente que traduce en el mandato ciudadano para que la administración local tome decisiones para invertir recursos públicos, fortaleciendo la transparencia, la gobernanza y la inclusión de las poblaciones en la ciudad.  </t>
  </si>
  <si>
    <t>Propuesta Circular Presupuestos Participativos Fase 1</t>
  </si>
  <si>
    <t xml:space="preserve">Formato de seguimiento a implementación de la PPIIDDHH consolidado IV trimestre 2023, correos remisorios de versión inicial y alcances de subsanación. </t>
  </si>
  <si>
    <t xml:space="preserve">Atendiendo lo establecido en la rutina de seguimiento de la Secretaría Distrital de Planeación, socializada mediante Radicado 2-2024-02312, durante el trimestre se realizó la revisión y consolidación de los reportes remitidos por las (17)  entidades y (3) dependencias de la Secretaría Distrital de Gobierno, con compromiso en la ejecución de la Política Pública Integral de Derechos Humanos. Cabe mencionar que esta revisión comprende la validación en términos de garantizar que lo reportado corresponda a los lineamientos establecidos por la Secretaría Distrital de Planeación en cuanto a avance cuantitativo, cualitativo, implementación de enfoques y recurso ejecutado en la implementación de los productos.  Como resultado de esta validación, se identificaron algunas inconsistencias que requirieron subsanación por parte de entidades como la Secretaría Distrital de la Mujer y la Secretaría Distrital de Seguridad, Convivencia y Justicia. Posterior a ello, se procedió a remitir el consolidado del reporte de seguimiento correspondiente al IV trimestre de 2023 a la Oficina Asesora de Planeación, dentro de los términos establecidos. 
Se puede destacar la asertiva respuesta por parte de las entidades con compromiso en la Política Pública Integral de Derechos Humanos, quienes remitieron los reportes en el tiempo solicitado y quienes de acuerdo con las metas proyectadas para la vigencia 2023, presentan un adecuado avance en el cumplimiento de sus productos. Es importantte mencionar el proceso adelantado con la Secretaría de Seguridad, Convivencia y Justicia quien remitió subsanaciones de vigencias anteriores, logrando adelantar metas rezagadas para las vigencias 2020, 2021 y 2022. </t>
  </si>
  <si>
    <t>Durante el primer trimestre del 2024, el Laboratorio de Innovación Ciudadana "Particilab" realizó tareas de implementación de las "Cajas de Herramientas" y los "Clubes de la Democracia" en las localidades de Bogotá. De igual manera, se adelantaron mesas de trabajo con el fin de estipular los lineamientos en la actualización de la metodología implementada por el laboratorio.</t>
  </si>
  <si>
    <t>30 de junio de 2024</t>
  </si>
  <si>
    <t>26 de abril de 2024</t>
  </si>
  <si>
    <t>Su publica seguimiento del primer trimestre de 2024.</t>
  </si>
  <si>
    <t>Meta cumplida en la vigencia 2024</t>
  </si>
  <si>
    <t>1. https://datosabiertos.bogota.gov.co/organization/secretaria-distrital-de-gobierno
2. https://mapas.bogota.gov.co/
3. https://centrogobiernolocal.gobiernobogota.gov.co/alcaldias/mapa-de-localidades
4. C:\Users\alejandro.vargas\Documents\2024\Sello de excelencia</t>
  </si>
  <si>
    <t>Se levanta la documentación de los nuevos lineamientos dados por MINTIC para participar en sello de excelencia. De igual forma se actualizan los datos definidos por la función publica en el portal de datos abiertos de entidades publicas. 
Se actualizan los set de datos que estan postulados a trabajar en el concurso con la Subsecretaría de Gestión Local en los temas de parceros y reactivación económica.</t>
  </si>
  <si>
    <t>Se realizó el diligenciamiento, cargue y validación de la información del FURAG, el cual será utilizado por el DAFP para la medición del Índice de Desempeño Institucional. De acuerdo con la Circular No. 001 de 2024 del DAFP, los resultados del IDI serán publicados entre Julio y Diciembre de 2024.</t>
  </si>
  <si>
    <t>Se brindaron lineamientos a las entidades del Sector Gobierno para la formulación de las metas del Plan Distrital de Desarrollo, de acuerdo con los lineamientos generales emmitidos por la Secretaría Distrital de Planeación</t>
  </si>
  <si>
    <t>Soporte PDD
Circular SDP</t>
  </si>
  <si>
    <t>Informe posmovilización
Informes ejecutivos de movilizaciones
Diagnóstico de movilización social</t>
  </si>
  <si>
    <t>La SDG tiene como objetivo el desarrollo e implementación de las líneas de investigación que se encuentran en proceso de estructuración, las cuales giran en torno al tema de protestas, actores sociales, gobernabilidad y fortalecimiento de las capacidades institucionales para la atención de movilizaciones sociales y protestas. La implementación de estas líneas de investigación implicó el desarrollo de herramientas metodológicas para la recolección, almacenamiento, procesamiento y análisis de datos propios de las temáticas a abordar, razón por la cual se hace necesaria la contratación de profesionales que adelanten estas actividades.
Durante el proceso asumido por el Observatorio en materia de gestión de la información y gestión de conocimiento, es importante profundizar en los logros concernientes al desarrollo y entrega de informes, a la ciudanía y los(as) tomadores(as) de decisiones en la Secretaría de Gobierno, en materia de conflictividades, movilizaciones, derechos humanos, actores, gobernabilidad. A continuación se presentan los principales logros: 
a.	Informes en materia de movilizaciones sociales e Informes en materia de conflictividad social, algunos de los cuales establecen la línea base de conflictividades por localidades. 
b.	 Sistema de información POLISCOPIO. 
Uno de los procesos más significativos en el desarrollo del trabajo del Observatorio de Conflictividad Social ha sido el diseño, estructuración, puesta al servicio y mantenimiento del sistema de información Poliscopio, el cual captura y procesa información que está relacionada directamente a las conflictividades sociales y vulneraciones a los derechos humanos en Bogotá para la toma de decisiones por parte de la Subsecretaria de Gobernabilidad y Garantía de Derechos.
El sistema de información está compuesto por tres (3) módulos: Seguimiento y Monitoreo a la Protesta Social, Derechos Humanos y Conflictividades Locales, los cuales en el procesamiento y análisis de datos que desarrolla el Observatorio, se usan de forma conjunta sincrónicamente, puesto que los tres aportan a la compresión de los hechos locales en la ciudad y permiten analizar la gobernabilidad de la ciudad.</t>
  </si>
  <si>
    <t>Actividades Producto 5.1.5
Evidencia 1 - Personas Mayores Digitales V2_Junio2024
Evidencia 2 - ActaReuniónIdeaciónPersonasMayoresDigitales13deJunio.docx
Evidencia 3 - Fotografías ideación - Proyecto personas mayores digitales
Actividades Producto 7.1.6
Evidencia 1 - Proyecto Innovación Pública V2.
Evidencia 2 - Articulación Bogotaneidad Red Innova.
Evidencia 3 - PPT Bogotaneidad V2.
Evidencia 4 - Indicadores Bogotaneidad_Mayo2024.
Evidencia 5 - Resumen comportamientos tablero policivo.
Evidencia 6 - Proyección Bogotaneidad V1.
Evidencia 7 - Encuentro Red Innova Abril.
Evidencia 8 - Tercer Encuentro Red Innova Local Mayo.
Evidencia 9 - Presentación Proyectos GOLAB.
Evidencia 10 - Encuentro Virtual Red Innova Local Mayo 30.
Evidencia 11 - Cuarto Encuentro Red Innova Local con DTI Virtual 18 de junio.
Evidencia 12 - Quinto Encuentro Acta y Asistencia Red Innova Local_Usme 27 de junio.
Actividades Producto 7.1.7
Actividad 1 - Revisión de metodología para laboratorios cívicos sobre presupuestos participativos.</t>
  </si>
  <si>
    <t xml:space="preserve">Etapa de diagnóstico y formulación de los productos para cumplir la Política Pública de BT: a través de un trabajo colaborativo entre la institucionalidad y la ciudadanía, de cara a promover la gobernanza y así recuperar la confianza de los habitantes de la ciudad, permitiendo mejorar la eficiencia en la gestión pública. 
Se desarrolló el diseño de una estrategia para el fortalecimiento de las habilidades digitales y comunicativas para 100 adultos mayores, donde se busca aplicar una metodología presencial por medio de talleres, donde se realiza la tutoría por parte de un experto, que se complementa con espacios de práctica desde casa o cualquier entorno adicional, para fortalecer conocimientos y mejorar las aptitudes de quien aplica su metodología. 
Igualmente, se propone desarrollar estrategias y formulación, en: 
Innovación en la Secretaría Distrital de Gobierno: 
Campaña de comunicación interna, para dar a conocer que el GOLAB. 
Cafés de innovación, para compartir experiencias en ambientes propicios para la creatividad. 
Proyecto funcional para la Secretaría Distrital de Gobierno. 
Plan de asistencia técnica para la innovación en las 20 localidades: 
Encuentros experienciales. 
Espacios de intercambio de experiencias. 
Apoyo a localidades en creación y fortalecimiento de unidades de innovación (Red Innova Local), donde se da alcance y cumplimiento a la Circular 015 de 2023 y se articulan esfuerzos con referentes locales, la OAP y GOLAB. </t>
  </si>
  <si>
    <t>1.Circular 004 de 2024 CONFIS</t>
  </si>
  <si>
    <t>Se expide la Circular 004 de 2024 del CONFIS, a través de la cual se brindan los Lineamientos de Política para las líneas de Inversión Social 2025-2028 y Presupuestos Participativos como un proceso institucional, democrático, incluyente y pedagógico por medio del cual la ciudadanía y sus organizaciones deciden anualmente sobre la ejecución del 50% de la inversión de su localidad. 
Mediante este proceso se busca: 
Fortalecimiento de las capacidades ciudadanas para la incidencia y la toma de decisiones en materia presupuestal.  
Apropiación de la ciudadanía sobre los instrumentos participativos para la incidencia presupuestal en las Alcaldías Locales.  
Empoderamiento de la ciudadanía sobre los mecanismos e instrumentos de participación directa e incidente dispuestos por la administración distrital.</t>
  </si>
  <si>
    <t>Documento de comentarios y observaciones remitidos a la SDP, Informe cualitativo publicado por la SDP, Presentación  y listado de asistencia Mesa de Seguimiento a la implementación de la PPIDDHH.</t>
  </si>
  <si>
    <t xml:space="preserve">Con ocasión de la modificación de la rutina de seguimiento a la implementación de Políticas Públicas emitida por la Secretaría Distrital de Planeación, mediante la cual se estableció que los reportes consolidados se realizarían de manera semestral y no trimestral como se realizó durante la vigencia 2023, durante el segundo trimestre de la vigencia 2024 no se realizó consolidación de reportes de seguimiento a la implementación de la Política Pública Integral de Derechos Humanos, sino que se avanzó en la revisión y retroalimentación del informe cualitativo emitido por la Secretaría Distrital de Planeación, para poder realizar su respectiva publicación en el sitio web de dicha entidad. De este informe es importante destacar que, con corte a diciembre 31 de 2023, el avance acumulado de la política alcanzó un 75.28%. Entendiendo que la trayectoria ideal de implementación debería ser de 67.93% de avance, actualmente tiene una brecha positiva de 7.4%. 
Producto de este informe y en atención a lo dispuesto en el Decreto 204 de 2023, el 20 de junio de 2024 se llevó a cabo la segunda mesa técnica de seguimiento a la implementación de la Política Pública Integral de Derechos Humanos, en la cual el tema principal fue el análisis de los productos que presentan rezago en su cumplimiento. De esta manera, se establecieron compromisos con la Dirección de Convencia y Diálogo Social de la SDG, la Secretaría Juridica, el IDPAC, la Secretaría Distrital de Desarrollo Económico y la Secretaría de Seguridad, Convivencia y Justicia a fin de proponer acciones de mejora para la subsanación de los rezagos presentados. </t>
  </si>
  <si>
    <t xml:space="preserve">1. Bitácora de documentos 
2. Cronograma Hoja de Ruta
3. ptt Consejo Directivo 26 04 2024
4. Seguimiento PTEP primer cuatrimestre 2024 y enlace para verificación: 120241500125883_00002.xls 
5. Reunión de apoyo y enlace para verificación: 2. Acta Reunion SDG 02042024.pdf 
6. Reunión de apoyo y enlace para verificación 3. Reunión virtual 03042024.docx 
7. Reunión de apoyo y enlace para verificación 4. Reunion Virtual Estrategia SDG 05042024.docx 
8. Plan de Mejora SDG – ITB 2024 y enlace para verificación Plan Mejora SDG - ITB 19042024 (1).xlsx 
9. ptt 19 junio mesa de trabajo debida diligencia.pptx 
10. Listado maestro filtrado Transparencia.xlsx 
11. Formatos SARLAFT 
12. PLAN DE TRABAJO SOCIALIZACION 2024.xlsx 
13. PTT SARLAFT DEBIDA DILIGENCIA.pptx 
14. Piezas Publicitarias Invitación.pdf 
15. script_Dra_Carine final.docx 
16. Video Carine Pening Gaviria - Invitación a socializaciones debida diligencia.mp4 
17. Encuesta Forms 2024.pdf 
18. Cronograma de capacitaciones.pdf 
19. Planeación de fechas y agendamientos de socializaciones.docx 
20. Evidencia correo de difusión invitación soialización 28062024.pdf 
21. Reunion 14-06-2024.pdf 
22. Reunión 18 junio 2024.docx 
23. Información enviada a SIREL oficial 2024.docx 
24.  Matriz Escalamiento Canal Denuncias SDG 2024.xlsx </t>
  </si>
  <si>
    <t xml:space="preserve">Durante el periodo se realizaron las siguientes acciones en materia de Transparencia y no Tolerancia con la Corrupción:
1. Actualización relacionada con el levantamiento de información sobre SARLAFT, Anti-Soborno existente y pendiente, archivo llamado Bitácora de Documentos 
2. Actualización del cronograma hoja de ruta con tiempos y responsables  
3. Actualización de la presentación donde se explica la estrategia para la implementación del PTEP y la Gestión de Riesgos para el Comité Directivo 
4. Seguimiento PTEP Primer cuatrimestre 2024 
5.,6.,7. Reuniones de apoyo en el direccionamiento del PTEP en la SDG con algunas áreas clave 
8. Elaboración del plan de mejora SDG – ITB 2024, identificando avances con porcentaje sobre productos programados 
9. Presentación a la Subsecretaría sobre actualización de formatos de debida diligencia  
10. Revisión del listado maestro que contiene los formatos a cargo de la Subsecretaria 
11. Propuesta de creación, actualización o eliminación de formatos par el proceso de contratación de prestación de servicios  
12. Plan de trabajo socialización sesiones de sensibilización 2024, para antisoborno y Sarlaft 
13.  Presentación del taller en Power Point y se paso a plantilla de SDG la presentación respectiva 
14. Construcción de piezas publicitarias 
15. Script para la Dra Carine grabación del martes 25 
16. Grabación de video para la Dra Carine se realizó en el mes de junio 
17. Google forms con encuesta 2024  
18. Cronograma de capacitaciones y agenda equipo subsecretaria 
19. Listado de asistentes (servidores, colaboradores, alcaldías locales) 
20. Correos y agendamiento de participantes con la pieza publicitaria (4 sesiones ) desde el correo de la Dra Carine,estos agendamientos se realizaron en el mes de Junio 
21. Reuniones de direccionamiento del PTEP en la SDG con algunas áreas clave 
22. Participación en la reunión citada por la Alcaldía Mayor que convoco a la Red de oficiales de cumplimiento de las entidades distritales   
23. Solicitud de claves Sirel para el Oficial de cumplimiento 
24. Seguimiento a la matriz de escalamiento del canal ético  </t>
  </si>
  <si>
    <t>Se entrega el documento en formato PDF "Espacio Público para las mujeres"</t>
  </si>
  <si>
    <t>Durante el segundo trimestre de 2024 se adelantó el boletín final con los resultados de la investigación "Espacio Público para las mujeres" a través de la batería de indicadores de espacio público para mujeres se tiene como objetivo establecer un sistema de información que permita recopilar datos de calidad para monitorear y tomar decisiones encaminadas a eliminar progresivamente la violencia contra las mujeres en el espacio público y mejorar la seguridad y la experiencia en dichos espacios de la ciudad. Para poner la casa en orden y tener más y mejor espacio público, la Defensoría del Espacio Público por medio de su Observatorio se apoya en la consolidación de información de calidad para la toma de decisiones estratégicas de ciudad.</t>
  </si>
  <si>
    <t>Reporte técnico de indicadores de espacio público (Meta_07_Reporte_de_Indicadores_EP)
https://observatorio.dadep.gov.co/contenido/reporte-tecnico-de-indicadores-de-espacio-publico-2023-0#overlay-context=centro-documentacion</t>
  </si>
  <si>
    <t>Se realizó la publicación de Metodología del Observatorio de Espacio Público enfocada en mujer y género, fue destacada por la revista especializada: Derechos Humanos y Educación de la UNED</t>
  </si>
  <si>
    <t>Se entrega el documento en formato PDF de la publicación realizada</t>
  </si>
  <si>
    <t>Durante el segundo trimestre de 2024 se realizarón las pruebas y el dezpliegue requerido para implementación y puesta en producción del módulo de intenciones de uso en SIDEP.</t>
  </si>
  <si>
    <t>1. Informe de pruebas del módulo de intenciones de uso en SIDEP
2. Acta de despliegue del módulo de intenciones de uso en SIDEP</t>
  </si>
  <si>
    <t>Durante el periodo se ha logrado la recuperación de espacio público a tráves del procedimiento preventivo/persuasivo, lo que evidencia el acercamiento e interacción asertiva con la ciudadania. Por otra parte, gracias a la coordinación interinstitucional liderada por parte de la alcaldía mayor de Bogotá, D. C. y la Secretaría Distrital de Gobierno, se retomó la sostenibilidad, intervención y embellecimiento del corredor peatonal de la Carrera Séptima y el centro historico de la ciudad, situación que genera un aumento en la percepción de seguridad  y apropiación del espacio público por parte de la ciudadania. 
La recuperación del espacio público en la ciudad trae consigo el mejoramiento de los entornos y la garantia de espacios seguros para el disfrute de la ciudadanía.</t>
  </si>
  <si>
    <t xml:space="preserve">A continuación se presenta el avance en los hitos de la Política Pública de Espacio Público (PPEP) para el segundo trimestre: 
Hitos 1 y 6.Para el avance de este hito se avanzó en las siguientes investigaciones:  
a. Se realizó la articulación con IDECA para la actualización del indicador de caminabilidad para el plan de Desarrollo "Bogotá Camina Segura" 
b. Se realizó la socialización de la investigación de Espacio Público Rural  en el XVII Congreso Internacional de Ecociudades 2024.
c. Se realizó el documento del informe final de la investigación espacio público para las mujeres y se realizó el documento técnico de Cartilla de política pública de espacio público para su difusión.
Hito 7: Se solicitó y presentó la actualización financiera de la Política Pública de Espacio Público a la Secretaria Distrital de Planeación. 
De acuerdo con el desarrollo de los Hitos para el segundo trimestre del año 2024, se tiene al 30 de junio de 2024, un porcentaje de avance del 100% respecto al porcentaje de ejecución previsto para el presente periodo. </t>
  </si>
  <si>
    <t>Se entrega Documento en PDF de Hitos Adelantados.</t>
  </si>
  <si>
    <t xml:space="preserve">Documento metodológico Planeación y Presupuestos Participativos
Actas de reunión virtual de seguimiento y solución de dudas con las Alcaldías Locales sobre el desarrollo de los Encuentros Ciudadanos
Actas Comisión Intersectorial de Participación
Actas reunión virtual del equipo técnico CGPP
Planes de Asesoría a las Alcaldías Locales
</t>
  </si>
  <si>
    <t>De acuerdo con el Plan Estratégico de Comunicaciones, se desarrollaron las actividades propuestas referidas al sistema informativo, difusión de temas de interés de la ciudadanía a través de medios de comunicación internos y externos, registrando impactos y seguidores en redes sociales. Dentro de las acciones lideradas por la Oficina Asesora de Comunicaciones en el marco de la estrategia, se destacan los productos DCTV; los productos DC Radio; las piezas audiovisuales; las piezas gráficas; las publicaciones en redes y las notas web publicadas. Se avanzó en el 15% de implementación programado como meta para la vigencia.</t>
  </si>
  <si>
    <t>Se da cumplmiento a la meta establecida, mediante la implementación de la estrategia de asesoría técnica y acompañamiento en procesos de planeación participativa y presupuestos participativos en cada una de las veinte (20) alcaldías locales del distrito. Así mismo, el 9 de febrero se realizó la sesión ordinaria de la Comisión Intersectorial [CIP], en la cual se instaló la comisión y se establecieron directrices para implementar la participación ciudadana de cara a la elaboración del nuevo Plan de Desarrollo Distrital</t>
  </si>
  <si>
    <t>Presentación y términos de referencia convocatoria Chikaná</t>
  </si>
  <si>
    <t>Se ha completado el avance del 100% de la implementación de la estrategia del ParticiLab. Se tiene proyectado realizar la actividad "Realizar una convocatoria para Organizaciones Sociales enfocadas en innovación Social en el marco de Chikaná".  ParticiLab se fundamenta en cuatro ejes temáticos: innovación pública, participación ciudadana, movilidad y una red de laboratorios de innovación. Para lograrlo, se apoya en bases teóricas, promueve LABICs y fomenta la participación a través de un semillero. La combinación de componentes y complementos forma un ecosistema innovador que potencia las capacidades ciudadanas, contribuyendo a hacer de Bogotá una ciudad mejor y da cumplimiento a los objetivos establecidos en la administración.</t>
  </si>
  <si>
    <t>Se logró avanzar en el 5% de implementación de la estrategia del observatorio, cumpliendo la meta establecida para la vigencia, mediante la realización de los planes de trabajo en cada una de las líneas de investigación del Observatorio y sus productos, como son el documento de análisis de Política Pública, el Informe de análisis para la línea de Acción Colectiva, el Informe de Análisis de la línea de Cultura Política y la implementación del procedimiento de tratamiento de fuentes internas de información.</t>
  </si>
  <si>
    <t>Hoja de vida Observatorio
Avance cumplimiento Plan de Acción Institucional Observatorio</t>
  </si>
  <si>
    <t>Se completaron las actividades que dan cumplimiento a la meta establecida para el primer semestre de la vigencia, mediante el desarrollo de acciones de soporte técnico a funcionarios y contratistas de la entidad, la realización de jornadas de capacitación en los diferentes sistemas de información y el desarrollo de acciones de sensibilización en el uso y cuidado de las herramientas tecnológicas de la entidad. Así mismo, se avanzó en el constante soporte técnico, actualización, diagnóstico y parametrización de los módulos que soportan las actividades de los procesos de apoyo de la entidad.</t>
  </si>
  <si>
    <t>Desarrollo de las herramientas de la nueva plataforma de la participación en el componente conceptual de fortalecimiento, comunales e instancias. De los diferente módulos aplicados tales como IFORG - Organizaciones Comunales - Gestión Administrativa - Votec - Votec JAC - Convocatorias - Formularios de inscripción WEB Idpac - Repositorio Documental.</t>
  </si>
  <si>
    <t>Se ha logrado a corte de mayo un total de 6.102 ciudadanos formados.Enero: 1.664, Febrero: 422, Marzo: 908, Abril: 1.582, Mayo: 1.526. A través de la formación de los procesos de la Escuela de la Participación se busca el fortalecimiento de las capacidades democráticas: 1). análisis crítico contextual, 2). dialógica controversial y 3). creativa– para una transformación de actitudes y prácticas de la ciudadanía logrando una participación incidente de esta. El fortalecimiento de las capacidades democráticas en la ciudadanía posiciona la Escuela de la Participación del IDPAC como un escenario de encuentro, intercambio de saberes y prácticas, de construcción de cultura política democrática, de carácter público, gratuito e inclusivo.</t>
  </si>
  <si>
    <t>Reporte Procesos de formación</t>
  </si>
  <si>
    <t xml:space="preserve">Mediante la implementación de la estrategia de fortalecimiento, se ha logrado la promoción del empoderamiento ciudadano, lo cual contribuye al fortalecimiento de instancias étnicas en la ciudad y permite avanzar de manera significativa con la concertación de acciones afirmativas en favor de la ciudadanía. Así mismo, destacan actividades como el curso en como la del 21 de mayo, en la que se conmemoró el día de la “Día de la Afrocolombianidad”; ese mismo día, pero del 1851, a través de una ley de la república se da la abolición de la esclavitud en Colombia y el grito de libertad del primer pueblo libre de américa “San Basilio de Palenque”.  Igualmente, destaca el desarrollo del curso “Reconociendo los saberes del pueblo raizal en Bogotá” o “Recognaisin dih knalij ah dih Raizal pipl dem Ina Bogotá”, nombre del curso en kriol; el curso busca que los y las estudiantes identifiquen la construcción de los raizales y las razones por las que llegaron a Bogotá, cómo adaptaron sus prácticas culturales en la ciudad y la apuesta organizativa que tienen para contribuir al desarrollo social. </t>
  </si>
  <si>
    <t>Actas socialización caja de herramientas
Planes de Fortalecimiento Mesa Autónoma Indigena KENNEDY, Mesa Autónoma Indigena BARRIOS UNIDOS, Comisión Consultiva Local NARP SANTA FE, Comisión Consultiva Local NARP SAN CRISTOBAL, Comisión Consultiva Local NARP USME, Comisión Consultiva Local NARP TEUSAQUILLO, Comisión Consultiva Local NARP ANTONIO NARIÑO, Comisión Consultiva Local NARP CIUDAD BOLIVAR</t>
  </si>
  <si>
    <t>Durante el primer semestre de la vigencia 2024, se realizaron 20 acciones de fortalecimiento a los CLJ: 4 aplicaron el proceso de Caracterización, 3 desarrollaron Planes de Fortalecimiento, 11 recibieron Asistencia Técnica y 3 implementaron procesos de Evaluación al Ciclo de Fortalecimiento, generando espacios de asistencia técnica orientados a la capacitación sobre el Estatuto de Ciudadanía Juvenil, el Sistema Nacional de Juventudes, los roles y el funcionamiento orgánico de los Consejos de Juventud. Adicionalmente, se avanza en la construcción del Modelo Estandarizado para el Fortalecimiento y Modernización de las Organizaciones Sociales, la construcción de planes de incidencia de los Consejos de Juventud y Plataformas de Juventud, actualización de Plataforma Distrital de Juventud para el pleno funcionamiento del Subsistema de Participación Juvenil en Bogotá y el lineamiento metodológico para la construcción de las agendas juveniles que es  insumo para la construcción de las Asambleas Distritales de Juventud que se desarrollan  en diferentes localidades.</t>
  </si>
  <si>
    <t>Acta asistencia técnica-taller agenda de juventud
Caracterización del Consejo Local de Juventud de Kennedy, los Martires y chapinero
Planes de Fortalecimiento Kennedy, Martires y suba</t>
  </si>
  <si>
    <t>Se logró la meta establecida para la vigencia mediante el acompañamiento de 55 medios de comunicación comunitaria. Todos los medios completaron las fases de Caracterización, formulación de Planes de Fortalecimiento, Asistencia Técnica y Formación.</t>
  </si>
  <si>
    <t>Hoja de Vida Indicador - Medios Comunitarios
Seguimiento y registro Organizaciones Sociales y Meedios Comunitarios</t>
  </si>
  <si>
    <t>Se avanzó en la implementación de 25 iniciativas juveniles, mediante la culminación de las etapas de "Formulación y ajuste de términos de referencia de la convocatoria" y de "Realización de la convocatoria de iniciativas ciudadanas juveniles", la cual fue lanzada en el mes de abril.</t>
  </si>
  <si>
    <t xml:space="preserve">Acta Lanzamiento convocatoria Jóvenes con iniciativas- Fondo Chikaná  2024
Formato acta que avala postulación
Formato de compromiso de cumplimiento
Formato de declaración juramentada
MICROSITIO Jóvenes con Iniciativas 2024 _ Instituto Distrital de la Participación y Acción Comunal - IDPAC
</t>
  </si>
  <si>
    <t>Acciones de Fortalecimiento a instancias
Incentivos ETB y JC - Puntos Agora, asistencias tecnicas
Indicador Propiedad Horizontal - 7685
Caracterizaciones de medios comunitarios
Caracterizaciones y Planes de fortalecimiento Organizaciones sociales fortalecidas</t>
  </si>
  <si>
    <t>Se da cumplimiento a la meta establecida para la vigencia, mediante el financiamiento de las 10 Obras con Saldo Pedagógico de la convocatoria "Transformando Territorios desde la Participación Ciudadana", los resultados esperados serán visibles en la recuperación y embellecimiento del espacio público, la generación de un sentido de apropiación responsable del territorio mediante la construcción colectiva del tejido social, y mejoras sustanciales en seguridad y cultura ciudadana. Además, esta metodología contribuirá a la reactivación económica y ayudará a la mejora de los entornos ciudadanos. Las 10 OSP tienen un valor contratado aproximado de148 millones y comenzará su ejecución el segundo semestre del 2024</t>
  </si>
  <si>
    <t>Publicación y difusión de la convocatoria
Proceso de factibilidad, evaluación y selección de propuestas</t>
  </si>
  <si>
    <t>Plan de Intervención Territorial
Modelo de Gestión Territorial
Hojas de Vida Indicadores Estrategia Territorial e Innovadora
Actas Comité Intersectorial de Participación
Producto entregado PICNIC de la Particiáción</t>
  </si>
  <si>
    <t>Se completa la meta planteada para la vigencia, mediante la firma de los siguientes 5 acuerdos: 1. Pacto por el agua Localidad de Ciudad Bolívar: Conjunto Nuevo Balmoral, 2. Pacto por el agua Localidad de Ciudad Bolívar: Conjunto Atlanta, 3. Pacto por el Agua Localidad de Kennedy: Conjunto Nuevo Sol, 4. Pacto por el Agua Localidad de Kennedy: Conjunto Saucos del Bosque, 5. Pacto por el Agua Localidad de Los Martires: Conjunto Diana Carolina</t>
  </si>
  <si>
    <t>Acta de reunión seguimiento a pactos
Diagnostico pactos guardianes por el agua
Acta de Reunión con Acueducto y Alcantarillado de Bogotá
Evento Guardianes por el Agua</t>
  </si>
  <si>
    <t>Estrategia de Articulación Territorial: Se logró la implementación de la estrategia innovadora, obedeciendo a la articulación y planeación en la elaboración de los planes de trabajo de las acciones de promoción a desarrollar con niñas y niños. Así mismo, se logró la implementación de la estrategia territorial, en la cual se acompañaron las instancias de participación local y se realizaron ejercicios de secretaria técnica de acuerdo con su cronograma.
Estrategias Innovadoras de Promoción de la Participación: Se logró la implementación de la estrategia innovadora, obedeciendo a la articulación y planeación en la elaboración de los planes de trabajo de las acciones de promoción a desarrollar con niñas y niños. Así mismo, se logró la implementación de la estrategia territorial, en la cual se acompañaron las instancias de participación local y se realizaron ejercicios de secretaria técnica de acuerdo con su cronograma.</t>
  </si>
  <si>
    <t>En desarrollo de la estrategia para fortalecer a las organizaciones sociales, comunitarias, de propiedad horizontal y comunales, y las instancias de participación, se cuenta con los siguientes logros:
Se logró la meta establecida para la vigencia mediante el acompañamiento a 67 organizaciones sociales del Distrito Capital. Todas las organizaciones completaron las fases de Caracterización, formulación de Planes de Fortalecimiento, Asistencia Técnica y Formación. 
La implementación de las fases de Caracterización, Plan de Fortalecimiento, Formación, Asistencia Técnica y Evaluación, incluídas dentro del Modelo de Fortalecimiento, permitió que cuarenta y dos (42) instancias de participación accedieran a distintas herramientas e instrumentos para identificar su estado y capacidad de sostenibilidad, e incrementar así sus capacidades organizativas y desarrollar acciones que contribuyan a la transformación incidente de su territorio.
Se cumple la meta organizaciones comunales acompañadas planteada para la vigencia 2024, teniendo en cuenta que a corte de 31 de mayo se tiene la entrega de incentivos a 83 organizaciones. Adicionalmente, se contabilizan 17 asistencias técnicas a organizaciones comunales realizadas durante el mes de junio.
Se cumple la meta de acompañamiento a organizaciones de Propiedad Horizontal, teniendo en cuenta que a corte de 31 de mayo se avanzó en la implementación de 906 acciones de fortalecimiento a copropiedades del Distrito. Adicionalmente, 530 acciones de fortalecimiento a las organizaciones de propiedad horizontal realizadas durante el mes de junio.</t>
  </si>
  <si>
    <t>26 de julio de 2024</t>
  </si>
  <si>
    <t>Su publica seguimiento del segundo trimestre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</si>
</sst>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
    <numFmt numFmtId="167" formatCode="#,##0_ ;\-#,##0\ "/>
  </numFmts>
  <fonts count="5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6"/>
      <name val="Arial"/>
      <family val="2"/>
    </font>
    <font>
      <sz val="16"/>
      <color indexed="8"/>
      <name val="Arial"/>
      <family val="2"/>
    </font>
    <font>
      <b/>
      <sz val="12"/>
      <name val="Arial"/>
      <family val="2"/>
    </font>
    <font>
      <sz val="12"/>
      <name val="Arial"/>
      <family val="2"/>
    </font>
    <font>
      <sz val="9"/>
      <color indexed="81"/>
      <name val="Tahoma"/>
      <family val="2"/>
    </font>
    <font>
      <sz val="8"/>
      <name val="Calibri"/>
      <family val="2"/>
    </font>
    <font>
      <sz val="12"/>
      <name val="Calibri"/>
      <family val="2"/>
    </font>
    <font>
      <sz val="12"/>
      <color indexed="81"/>
      <name val="Tahoma"/>
      <family val="2"/>
    </font>
    <font>
      <b/>
      <sz val="12"/>
      <color indexed="81"/>
      <name val="Tahoma"/>
      <family val="2"/>
    </font>
    <font>
      <b/>
      <sz val="9"/>
      <color indexed="81"/>
      <name val="Tahoma"/>
      <family val="2"/>
    </font>
    <font>
      <sz val="20"/>
      <name val="Calibri"/>
      <family val="2"/>
    </font>
    <font>
      <sz val="12"/>
      <color theme="1"/>
      <name val="Calibri"/>
      <family val="2"/>
      <scheme val="minor"/>
    </font>
    <font>
      <sz val="12"/>
      <color rgb="FF006100"/>
      <name val="Calibri"/>
      <family val="2"/>
      <scheme val="minor"/>
    </font>
    <font>
      <sz val="12"/>
      <color rgb="FF3F3F76"/>
      <name val="Calibri"/>
      <family val="2"/>
      <scheme val="minor"/>
    </font>
    <font>
      <u/>
      <sz val="12"/>
      <color theme="10"/>
      <name val="Calibri"/>
      <family val="2"/>
      <scheme val="minor"/>
    </font>
    <font>
      <sz val="12"/>
      <color rgb="FF9C0006"/>
      <name val="Calibri"/>
      <family val="2"/>
      <scheme val="minor"/>
    </font>
    <font>
      <b/>
      <sz val="28"/>
      <name val="Calibri"/>
      <family val="2"/>
      <scheme val="minor"/>
    </font>
    <font>
      <b/>
      <sz val="48"/>
      <color rgb="FFC00000"/>
      <name val="Calibri"/>
      <family val="2"/>
      <scheme val="minor"/>
    </font>
    <font>
      <sz val="11"/>
      <color theme="1"/>
      <name val="Calibri"/>
      <family val="2"/>
      <scheme val="minor"/>
    </font>
    <font>
      <sz val="22"/>
      <name val="Calibri"/>
      <family val="2"/>
      <scheme val="minor"/>
    </font>
    <font>
      <sz val="12"/>
      <color theme="1"/>
      <name val="Calibri"/>
      <family val="2"/>
    </font>
    <font>
      <b/>
      <sz val="22"/>
      <name val="Calibri"/>
      <family val="2"/>
      <scheme val="minor"/>
    </font>
    <font>
      <sz val="20"/>
      <name val="Calibri"/>
      <family val="2"/>
      <scheme val="minor"/>
    </font>
    <font>
      <sz val="12"/>
      <color theme="0"/>
      <name val="Calibri"/>
      <family val="2"/>
    </font>
    <font>
      <b/>
      <sz val="20"/>
      <color theme="1"/>
      <name val="Calibri"/>
      <family val="2"/>
      <scheme val="minor"/>
    </font>
    <font>
      <sz val="20"/>
      <color theme="1"/>
      <name val="Calibri"/>
      <family val="2"/>
    </font>
    <font>
      <sz val="20"/>
      <color rgb="FFFF0000"/>
      <name val="Calibri"/>
      <family val="2"/>
    </font>
    <font>
      <sz val="14"/>
      <color rgb="FFFF0000"/>
      <name val="Calibri"/>
      <family val="2"/>
      <scheme val="minor"/>
    </font>
    <font>
      <sz val="14"/>
      <color theme="1"/>
      <name val="Calibri"/>
      <family val="2"/>
      <scheme val="minor"/>
    </font>
    <font>
      <b/>
      <sz val="14"/>
      <name val="Calibri"/>
      <family val="2"/>
      <scheme val="minor"/>
    </font>
    <font>
      <sz val="14"/>
      <color theme="0"/>
      <name val="Calibri"/>
      <family val="2"/>
      <scheme val="minor"/>
    </font>
    <font>
      <sz val="12"/>
      <color rgb="FFFF0000"/>
      <name val="Calibri"/>
      <family val="2"/>
    </font>
    <font>
      <sz val="22"/>
      <color theme="1"/>
      <name val="Calibri"/>
      <family val="2"/>
    </font>
    <font>
      <b/>
      <sz val="48"/>
      <name val="Calibri"/>
      <family val="2"/>
      <scheme val="minor"/>
    </font>
    <font>
      <b/>
      <sz val="18"/>
      <color rgb="FFC00000"/>
      <name val="Calibri"/>
      <family val="2"/>
      <scheme val="minor"/>
    </font>
    <font>
      <b/>
      <sz val="18"/>
      <name val="Calibri"/>
      <family val="2"/>
      <scheme val="minor"/>
    </font>
    <font>
      <b/>
      <sz val="14"/>
      <color theme="1"/>
      <name val="Calibri"/>
      <family val="2"/>
      <scheme val="minor"/>
    </font>
    <font>
      <b/>
      <sz val="20"/>
      <name val="Calibri"/>
      <family val="2"/>
      <scheme val="minor"/>
    </font>
    <font>
      <b/>
      <sz val="20"/>
      <color rgb="FFC00000"/>
      <name val="Calibri"/>
      <family val="2"/>
      <scheme val="minor"/>
    </font>
    <font>
      <b/>
      <sz val="20"/>
      <color rgb="FFC00000"/>
      <name val="Garamond"/>
      <family val="1"/>
    </font>
    <font>
      <sz val="12"/>
      <color rgb="FF000000"/>
      <name val="Calibri"/>
      <family val="2"/>
    </font>
    <font>
      <b/>
      <sz val="12"/>
      <name val="Calibri"/>
      <family val="2"/>
    </font>
    <font>
      <sz val="12"/>
      <color indexed="8"/>
      <name val="Calibri"/>
      <family val="2"/>
    </font>
    <font>
      <b/>
      <sz val="12"/>
      <color indexed="8"/>
      <name val="Calibri"/>
      <family val="2"/>
    </font>
    <font>
      <b/>
      <sz val="12"/>
      <color theme="1"/>
      <name val="Calibri"/>
      <family val="2"/>
    </font>
    <font>
      <sz val="12"/>
      <color rgb="FF00000A"/>
      <name val="Calibri"/>
      <family val="2"/>
    </font>
    <font>
      <sz val="12"/>
      <color rgb="FF000000"/>
      <name val="Calibri"/>
      <family val="2"/>
      <scheme val="minor"/>
    </font>
    <font>
      <sz val="12"/>
      <name val="Calibri"/>
    </font>
    <font>
      <sz val="12"/>
      <color rgb="FF000000"/>
      <name val="Calibri"/>
    </font>
  </fonts>
  <fills count="8">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C99"/>
      </patternFill>
    </fill>
    <fill>
      <patternFill patternType="solid">
        <fgColor rgb="FFFFC7CE"/>
      </patternFill>
    </fill>
    <fill>
      <patternFill patternType="solid">
        <fgColor theme="0"/>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rgb="FF7F7F7F"/>
      </right>
      <top style="thin">
        <color rgb="FF7F7F7F"/>
      </top>
      <bottom style="thin">
        <color rgb="FF7F7F7F"/>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0">
    <xf numFmtId="0" fontId="0" fillId="0" borderId="0"/>
    <xf numFmtId="0" fontId="20" fillId="3" borderId="0" applyNumberFormat="0" applyBorder="0" applyAlignment="0" applyProtection="0"/>
    <xf numFmtId="0" fontId="21" fillId="4" borderId="31"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43" fontId="19" fillId="0" borderId="0" applyFont="0" applyFill="0" applyBorder="0" applyAlignment="0" applyProtection="0"/>
    <xf numFmtId="0" fontId="7" fillId="0" borderId="0"/>
    <xf numFmtId="0" fontId="19" fillId="0" borderId="0"/>
    <xf numFmtId="9" fontId="19" fillId="0" borderId="0" applyFont="0" applyFill="0" applyBorder="0" applyAlignment="0" applyProtection="0"/>
  </cellStyleXfs>
  <cellXfs count="567">
    <xf numFmtId="0" fontId="0" fillId="0" borderId="0" xfId="0"/>
    <xf numFmtId="0" fontId="24" fillId="6" borderId="0" xfId="0" applyFont="1" applyFill="1" applyAlignment="1" applyProtection="1">
      <alignment vertical="center"/>
      <protection hidden="1"/>
    </xf>
    <xf numFmtId="0" fontId="25" fillId="6" borderId="0" xfId="0" applyFont="1" applyFill="1" applyAlignment="1" applyProtection="1">
      <alignment horizontal="center" vertical="center"/>
      <protection hidden="1"/>
    </xf>
    <xf numFmtId="0" fontId="26" fillId="0" borderId="0" xfId="0" applyFont="1" applyAlignment="1" applyProtection="1">
      <alignment vertical="center"/>
      <protection hidden="1"/>
    </xf>
    <xf numFmtId="0" fontId="8" fillId="0" borderId="0" xfId="0" applyFont="1" applyAlignment="1" applyProtection="1">
      <alignment horizontal="center"/>
      <protection hidden="1"/>
    </xf>
    <xf numFmtId="0" fontId="25" fillId="6" borderId="0" xfId="0" applyFont="1" applyFill="1" applyAlignment="1" applyProtection="1">
      <alignment vertical="center"/>
      <protection hidden="1"/>
    </xf>
    <xf numFmtId="14" fontId="8" fillId="0" borderId="0" xfId="0" applyNumberFormat="1" applyFont="1" applyAlignment="1" applyProtection="1">
      <alignment horizontal="center"/>
      <protection hidden="1"/>
    </xf>
    <xf numFmtId="0" fontId="9" fillId="2" borderId="0" xfId="0" applyFont="1" applyFill="1" applyAlignment="1" applyProtection="1">
      <alignment horizontal="center" vertical="center" wrapText="1"/>
      <protection hidden="1"/>
    </xf>
    <xf numFmtId="0" fontId="10" fillId="2" borderId="0" xfId="7" applyFont="1" applyFill="1" applyAlignment="1" applyProtection="1">
      <alignment horizontal="center" vertical="center" wrapText="1"/>
      <protection hidden="1"/>
    </xf>
    <xf numFmtId="0" fontId="11" fillId="0" borderId="0" xfId="0" applyFont="1" applyAlignment="1" applyProtection="1">
      <alignment horizontal="right"/>
      <protection hidden="1"/>
    </xf>
    <xf numFmtId="0" fontId="27" fillId="6" borderId="0" xfId="0" applyFont="1" applyFill="1" applyAlignment="1" applyProtection="1">
      <alignment horizontal="center" vertical="center"/>
      <protection hidden="1"/>
    </xf>
    <xf numFmtId="0" fontId="28" fillId="0" borderId="0" xfId="0" applyFont="1" applyAlignment="1" applyProtection="1">
      <alignment horizontal="center" vertical="center" wrapText="1"/>
      <protection hidden="1"/>
    </xf>
    <xf numFmtId="0" fontId="29" fillId="6" borderId="0" xfId="0" applyFont="1" applyFill="1" applyAlignment="1" applyProtection="1">
      <alignment horizontal="center" vertical="center"/>
      <protection hidden="1"/>
    </xf>
    <xf numFmtId="0" fontId="28" fillId="0" borderId="0" xfId="0" applyFont="1" applyAlignment="1" applyProtection="1">
      <alignment horizontal="justify" vertical="center" wrapText="1"/>
      <protection hidden="1"/>
    </xf>
    <xf numFmtId="0" fontId="27" fillId="6" borderId="0" xfId="0" applyFont="1" applyFill="1" applyAlignment="1" applyProtection="1">
      <alignment horizontal="justify" vertical="center"/>
      <protection hidden="1"/>
    </xf>
    <xf numFmtId="0" fontId="28" fillId="0" borderId="0" xfId="0" applyFont="1" applyAlignment="1" applyProtection="1">
      <alignment horizontal="left" vertical="center" wrapText="1"/>
      <protection hidden="1"/>
    </xf>
    <xf numFmtId="0" fontId="30" fillId="6" borderId="0" xfId="0" applyFont="1" applyFill="1" applyAlignment="1" applyProtection="1">
      <alignment horizontal="justify" vertical="center"/>
      <protection hidden="1"/>
    </xf>
    <xf numFmtId="0" fontId="30" fillId="6" borderId="0" xfId="0" applyFont="1" applyFill="1" applyAlignment="1" applyProtection="1">
      <alignment horizontal="center" vertical="center"/>
      <protection hidden="1"/>
    </xf>
    <xf numFmtId="1" fontId="28" fillId="0" borderId="0" xfId="9" applyNumberFormat="1" applyFont="1" applyFill="1" applyBorder="1" applyAlignment="1" applyProtection="1">
      <alignment horizontal="center" vertical="center" wrapText="1"/>
      <protection hidden="1"/>
    </xf>
    <xf numFmtId="0" fontId="28" fillId="0" borderId="0" xfId="0" applyFont="1" applyAlignment="1" applyProtection="1">
      <alignment horizontal="center" vertical="center"/>
      <protection hidden="1"/>
    </xf>
    <xf numFmtId="0" fontId="28" fillId="6" borderId="0" xfId="0" applyFont="1" applyFill="1" applyAlignment="1" applyProtection="1">
      <alignment horizontal="justify" vertical="center" wrapText="1"/>
      <protection hidden="1"/>
    </xf>
    <xf numFmtId="0" fontId="28" fillId="6" borderId="0" xfId="0" applyFont="1" applyFill="1" applyAlignment="1" applyProtection="1">
      <alignment horizontal="center" vertical="center" wrapText="1"/>
      <protection hidden="1"/>
    </xf>
    <xf numFmtId="0" fontId="33"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34" fillId="0" borderId="0" xfId="0" applyFont="1" applyAlignment="1" applyProtection="1">
      <alignment vertical="center"/>
      <protection hidden="1"/>
    </xf>
    <xf numFmtId="0" fontId="35" fillId="0" borderId="0" xfId="0" applyFont="1" applyAlignment="1" applyProtection="1">
      <alignment vertical="center"/>
      <protection hidden="1"/>
    </xf>
    <xf numFmtId="0" fontId="36" fillId="0" borderId="0" xfId="0" applyFont="1" applyAlignment="1" applyProtection="1">
      <alignment vertical="center"/>
      <protection hidden="1"/>
    </xf>
    <xf numFmtId="0" fontId="38" fillId="0" borderId="0" xfId="0" applyFont="1" applyAlignment="1" applyProtection="1">
      <alignment horizontal="center" vertical="center" wrapText="1"/>
      <protection hidden="1"/>
    </xf>
    <xf numFmtId="0" fontId="35" fillId="0" borderId="0" xfId="0" applyFont="1" applyAlignment="1" applyProtection="1">
      <alignment horizontal="center" vertical="center" wrapText="1"/>
      <protection hidden="1"/>
    </xf>
    <xf numFmtId="0" fontId="36" fillId="0" borderId="0" xfId="0" applyFont="1" applyAlignment="1" applyProtection="1">
      <alignment horizontal="center" vertical="center" wrapText="1"/>
      <protection hidden="1"/>
    </xf>
    <xf numFmtId="0" fontId="39" fillId="0" borderId="0" xfId="0" applyFont="1" applyAlignment="1" applyProtection="1">
      <alignment horizontal="left" vertical="center" wrapText="1"/>
      <protection hidden="1"/>
    </xf>
    <xf numFmtId="9" fontId="28" fillId="0" borderId="0" xfId="0" applyNumberFormat="1" applyFont="1" applyAlignment="1" applyProtection="1">
      <alignment horizontal="left" vertical="center" wrapText="1"/>
      <protection hidden="1"/>
    </xf>
    <xf numFmtId="1" fontId="28" fillId="0" borderId="0" xfId="0" applyNumberFormat="1" applyFont="1" applyAlignment="1" applyProtection="1">
      <alignment horizontal="center" vertical="center" wrapText="1"/>
      <protection hidden="1"/>
    </xf>
    <xf numFmtId="0" fontId="37" fillId="7" borderId="10" xfId="0" applyFont="1" applyFill="1" applyBorder="1" applyAlignment="1" applyProtection="1">
      <alignment horizontal="center" vertical="center"/>
      <protection hidden="1"/>
    </xf>
    <xf numFmtId="0" fontId="37" fillId="7" borderId="4" xfId="0" applyFont="1" applyFill="1" applyBorder="1" applyAlignment="1" applyProtection="1">
      <alignment horizontal="center" vertical="center"/>
      <protection hidden="1"/>
    </xf>
    <xf numFmtId="0" fontId="8" fillId="6" borderId="0" xfId="0" applyFont="1" applyFill="1" applyAlignment="1" applyProtection="1">
      <alignment horizontal="center" vertical="center"/>
      <protection hidden="1"/>
    </xf>
    <xf numFmtId="14" fontId="8" fillId="6" borderId="0" xfId="0" applyNumberFormat="1" applyFont="1" applyFill="1" applyAlignment="1" applyProtection="1">
      <alignment horizontal="center" vertical="center"/>
      <protection hidden="1"/>
    </xf>
    <xf numFmtId="0" fontId="9" fillId="6" borderId="0" xfId="0" applyFont="1" applyFill="1" applyAlignment="1" applyProtection="1">
      <alignment horizontal="center" vertical="center" wrapText="1"/>
      <protection hidden="1"/>
    </xf>
    <xf numFmtId="0" fontId="40" fillId="6" borderId="0" xfId="0" applyFont="1" applyFill="1" applyAlignment="1" applyProtection="1">
      <alignment horizontal="center" vertical="center" wrapText="1"/>
      <protection hidden="1"/>
    </xf>
    <xf numFmtId="0" fontId="33" fillId="6" borderId="0" xfId="0" applyFont="1" applyFill="1" applyAlignment="1" applyProtection="1">
      <alignment horizontal="center" vertical="center"/>
      <protection hidden="1"/>
    </xf>
    <xf numFmtId="0" fontId="24" fillId="6" borderId="0" xfId="0" applyFont="1" applyFill="1" applyAlignment="1" applyProtection="1">
      <alignment horizontal="center" vertical="center"/>
      <protection hidden="1"/>
    </xf>
    <xf numFmtId="1" fontId="37" fillId="7" borderId="18" xfId="9" applyNumberFormat="1" applyFont="1" applyFill="1" applyBorder="1" applyAlignment="1" applyProtection="1">
      <alignment horizontal="center" vertical="center" wrapText="1"/>
      <protection hidden="1"/>
    </xf>
    <xf numFmtId="0" fontId="37" fillId="7" borderId="17" xfId="0" applyFont="1" applyFill="1" applyBorder="1" applyAlignment="1" applyProtection="1">
      <alignment horizontal="center" vertical="center" wrapText="1"/>
      <protection hidden="1"/>
    </xf>
    <xf numFmtId="0" fontId="37" fillId="7" borderId="19" xfId="0" applyFont="1" applyFill="1" applyBorder="1" applyAlignment="1" applyProtection="1">
      <alignment horizontal="center" vertical="center" wrapText="1"/>
      <protection hidden="1"/>
    </xf>
    <xf numFmtId="1" fontId="37" fillId="7" borderId="20" xfId="9" applyNumberFormat="1" applyFont="1" applyFill="1" applyBorder="1" applyAlignment="1" applyProtection="1">
      <alignment horizontal="center" vertical="center" wrapText="1"/>
      <protection hidden="1"/>
    </xf>
    <xf numFmtId="2" fontId="28" fillId="6" borderId="0" xfId="0" applyNumberFormat="1" applyFont="1" applyFill="1" applyAlignment="1" applyProtection="1">
      <alignment horizontal="center" vertical="center" wrapText="1"/>
      <protection hidden="1"/>
    </xf>
    <xf numFmtId="0" fontId="37" fillId="7" borderId="13" xfId="0" applyFont="1" applyFill="1" applyBorder="1" applyAlignment="1" applyProtection="1">
      <alignment horizontal="center" vertical="center" wrapText="1"/>
      <protection hidden="1"/>
    </xf>
    <xf numFmtId="0" fontId="32" fillId="7" borderId="1"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41" fillId="6" borderId="0" xfId="0" applyFont="1" applyFill="1" applyAlignment="1" applyProtection="1">
      <alignment horizontal="center" vertical="center"/>
      <protection hidden="1"/>
    </xf>
    <xf numFmtId="0" fontId="14" fillId="0" borderId="0" xfId="0" applyFont="1" applyAlignment="1" applyProtection="1">
      <alignment horizontal="center" vertical="center" wrapText="1"/>
      <protection hidden="1"/>
    </xf>
    <xf numFmtId="0" fontId="18" fillId="0" borderId="0" xfId="0" applyFont="1" applyAlignment="1" applyProtection="1">
      <alignment horizontal="center" vertical="center"/>
      <protection hidden="1"/>
    </xf>
    <xf numFmtId="166" fontId="14" fillId="0" borderId="0" xfId="0" applyNumberFormat="1" applyFont="1" applyAlignment="1" applyProtection="1">
      <alignment horizontal="center" vertical="center" wrapText="1"/>
      <protection hidden="1"/>
    </xf>
    <xf numFmtId="0" fontId="6" fillId="6" borderId="0" xfId="0" applyFont="1" applyFill="1" applyAlignment="1" applyProtection="1">
      <alignment horizontal="center" vertical="center"/>
      <protection hidden="1"/>
    </xf>
    <xf numFmtId="0" fontId="6" fillId="0" borderId="0" xfId="0" applyFont="1" applyAlignment="1" applyProtection="1">
      <alignment vertical="center"/>
      <protection hidden="1"/>
    </xf>
    <xf numFmtId="3" fontId="14" fillId="0" borderId="0" xfId="0" applyNumberFormat="1" applyFont="1" applyAlignment="1" applyProtection="1">
      <alignment horizontal="center" vertical="center" wrapText="1"/>
      <protection hidden="1"/>
    </xf>
    <xf numFmtId="2" fontId="48" fillId="0" borderId="9" xfId="0" applyNumberFormat="1" applyFont="1" applyBorder="1" applyAlignment="1">
      <alignment horizontal="center" vertical="center" wrapText="1"/>
    </xf>
    <xf numFmtId="0" fontId="28" fillId="0" borderId="1" xfId="0" applyFont="1" applyBorder="1" applyAlignment="1" applyProtection="1">
      <alignment horizontal="justify" vertical="center" wrapText="1"/>
      <protection hidden="1"/>
    </xf>
    <xf numFmtId="0" fontId="48" fillId="0" borderId="3" xfId="0" applyFont="1" applyBorder="1" applyAlignment="1">
      <alignment horizontal="justify" vertical="center" wrapText="1"/>
    </xf>
    <xf numFmtId="0" fontId="24" fillId="6" borderId="11" xfId="0" applyFont="1" applyFill="1" applyBorder="1" applyAlignment="1" applyProtection="1">
      <alignment vertical="top"/>
      <protection hidden="1"/>
    </xf>
    <xf numFmtId="0" fontId="29" fillId="6" borderId="0" xfId="0" applyFont="1" applyFill="1" applyAlignment="1" applyProtection="1">
      <alignment horizontal="center" vertical="top"/>
      <protection hidden="1"/>
    </xf>
    <xf numFmtId="0" fontId="31" fillId="0" borderId="0" xfId="0" applyFont="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28" fillId="0" borderId="0" xfId="0" applyFont="1" applyAlignment="1" applyProtection="1">
      <alignment horizontal="left" vertical="top" wrapText="1"/>
      <protection hidden="1"/>
    </xf>
    <xf numFmtId="2" fontId="48" fillId="0" borderId="1" xfId="0" applyNumberFormat="1" applyFont="1" applyBorder="1" applyAlignment="1">
      <alignment horizontal="center" vertical="center" wrapText="1"/>
    </xf>
    <xf numFmtId="9" fontId="48" fillId="0" borderId="1" xfId="0" applyNumberFormat="1" applyFont="1" applyBorder="1" applyAlignment="1">
      <alignment horizontal="center" vertical="center" wrapText="1"/>
    </xf>
    <xf numFmtId="0" fontId="28" fillId="0" borderId="3" xfId="0" applyFont="1" applyBorder="1" applyAlignment="1" applyProtection="1">
      <alignment horizontal="justify" vertical="center" wrapText="1"/>
      <protection hidden="1"/>
    </xf>
    <xf numFmtId="0" fontId="48" fillId="0" borderId="3" xfId="0" applyFont="1" applyBorder="1" applyAlignment="1">
      <alignment vertical="center" wrapText="1"/>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horizontal="justify" vertical="center" wrapText="1"/>
      <protection locked="0"/>
    </xf>
    <xf numFmtId="2" fontId="14" fillId="0" borderId="9" xfId="0" applyNumberFormat="1" applyFont="1" applyBorder="1" applyAlignment="1" applyProtection="1">
      <alignment horizontal="center" vertical="center" wrapText="1"/>
      <protection locked="0"/>
    </xf>
    <xf numFmtId="2" fontId="14" fillId="0" borderId="1" xfId="0" applyNumberFormat="1" applyFont="1" applyBorder="1" applyAlignment="1" applyProtection="1">
      <alignment horizontal="center" vertical="center" wrapText="1"/>
      <protection locked="0"/>
    </xf>
    <xf numFmtId="9"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justify" vertical="center" wrapText="1"/>
      <protection locked="0"/>
    </xf>
    <xf numFmtId="0" fontId="14" fillId="0" borderId="16" xfId="0" applyFont="1" applyBorder="1" applyAlignment="1" applyProtection="1">
      <alignment horizontal="justify" vertical="center" wrapText="1"/>
      <protection locked="0"/>
    </xf>
    <xf numFmtId="0" fontId="14" fillId="0" borderId="3" xfId="0" applyFont="1" applyBorder="1" applyAlignment="1" applyProtection="1">
      <alignment horizontal="justify" vertical="center" wrapText="1"/>
      <protection locked="0"/>
    </xf>
    <xf numFmtId="9" fontId="14" fillId="0" borderId="9" xfId="0" applyNumberFormat="1"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2" fontId="14" fillId="0" borderId="9" xfId="9" applyNumberFormat="1" applyFont="1" applyFill="1" applyBorder="1" applyAlignment="1" applyProtection="1">
      <alignment horizontal="center" vertical="center" wrapText="1"/>
      <protection locked="0"/>
    </xf>
    <xf numFmtId="0" fontId="14" fillId="0" borderId="9" xfId="5" applyFont="1" applyFill="1" applyBorder="1" applyAlignment="1" applyProtection="1">
      <alignment horizontal="center" vertical="center" wrapText="1"/>
      <protection locked="0"/>
    </xf>
    <xf numFmtId="0" fontId="14" fillId="0" borderId="1" xfId="5" applyFont="1" applyFill="1" applyBorder="1" applyAlignment="1" applyProtection="1">
      <alignment horizontal="center" vertical="center" wrapText="1"/>
      <protection locked="0"/>
    </xf>
    <xf numFmtId="9" fontId="14" fillId="0" borderId="1" xfId="5" applyNumberFormat="1" applyFont="1" applyFill="1" applyBorder="1" applyAlignment="1" applyProtection="1">
      <alignment horizontal="center" vertical="center" wrapText="1"/>
      <protection locked="0"/>
    </xf>
    <xf numFmtId="0" fontId="14" fillId="0" borderId="1" xfId="5" applyFont="1" applyFill="1" applyBorder="1" applyAlignment="1" applyProtection="1">
      <alignment horizontal="justify" vertical="center" wrapText="1"/>
      <protection locked="0"/>
    </xf>
    <xf numFmtId="9" fontId="14" fillId="0" borderId="1" xfId="9" applyFont="1" applyFill="1" applyBorder="1" applyAlignment="1" applyProtection="1">
      <alignment horizontal="center" vertical="center" wrapText="1"/>
      <protection locked="0"/>
    </xf>
    <xf numFmtId="0" fontId="14" fillId="0" borderId="3" xfId="0" applyFont="1" applyBorder="1" applyAlignment="1" applyProtection="1">
      <alignment horizontal="left" vertical="center" wrapText="1"/>
      <protection locked="0"/>
    </xf>
    <xf numFmtId="1" fontId="14" fillId="0" borderId="9" xfId="0" applyNumberFormat="1"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9" fontId="14" fillId="0" borderId="9" xfId="9" applyFont="1" applyFill="1" applyBorder="1" applyAlignment="1" applyProtection="1">
      <alignment horizontal="center" vertical="center" wrapText="1"/>
      <protection locked="0"/>
    </xf>
    <xf numFmtId="0" fontId="28" fillId="0" borderId="3" xfId="0" applyFont="1" applyBorder="1" applyAlignment="1">
      <alignment horizontal="justify" vertical="center" wrapText="1"/>
    </xf>
    <xf numFmtId="0" fontId="14" fillId="0" borderId="1" xfId="0" applyFont="1" applyBorder="1" applyAlignment="1" applyProtection="1">
      <alignment horizontal="left" vertical="center" wrapText="1"/>
      <protection locked="0"/>
    </xf>
    <xf numFmtId="0" fontId="28" fillId="0" borderId="16" xfId="0" applyFont="1" applyBorder="1" applyAlignment="1" applyProtection="1">
      <alignment horizontal="left" vertical="center" wrapText="1"/>
      <protection hidden="1"/>
    </xf>
    <xf numFmtId="0" fontId="28" fillId="0" borderId="3" xfId="0" applyFont="1" applyBorder="1" applyAlignment="1" applyProtection="1">
      <alignment horizontal="left" vertical="center" wrapText="1"/>
      <protection hidden="1"/>
    </xf>
    <xf numFmtId="3" fontId="14" fillId="0" borderId="9" xfId="6" applyNumberFormat="1" applyFont="1" applyFill="1" applyBorder="1" applyAlignment="1" applyProtection="1">
      <alignment horizontal="center" vertical="center" wrapText="1"/>
      <protection locked="0"/>
    </xf>
    <xf numFmtId="167" fontId="14" fillId="0" borderId="1" xfId="6" applyNumberFormat="1" applyFont="1" applyBorder="1" applyAlignment="1" applyProtection="1">
      <alignment horizontal="center" vertical="center" wrapText="1"/>
      <protection locked="0"/>
    </xf>
    <xf numFmtId="9" fontId="14" fillId="0" borderId="1" xfId="9" applyFont="1" applyBorder="1" applyAlignment="1" applyProtection="1">
      <alignment horizontal="center" vertical="center" wrapText="1"/>
      <protection locked="0"/>
    </xf>
    <xf numFmtId="0" fontId="28" fillId="0" borderId="3" xfId="0" quotePrefix="1" applyFont="1" applyBorder="1" applyAlignment="1">
      <alignment horizontal="justify" vertical="center" wrapText="1"/>
    </xf>
    <xf numFmtId="0" fontId="28" fillId="0" borderId="3" xfId="0" applyFont="1" applyBorder="1" applyAlignment="1">
      <alignment horizontal="left" vertical="center" wrapText="1"/>
    </xf>
    <xf numFmtId="0" fontId="14" fillId="0" borderId="16" xfId="0" applyFont="1" applyBorder="1" applyAlignment="1" applyProtection="1">
      <alignment horizontal="left" vertical="center" wrapText="1"/>
      <protection locked="0"/>
    </xf>
    <xf numFmtId="9" fontId="14" fillId="0" borderId="1" xfId="8" applyNumberFormat="1" applyFont="1" applyBorder="1" applyAlignment="1" applyProtection="1">
      <alignment horizontal="center" vertical="center" wrapText="1"/>
      <protection locked="0"/>
    </xf>
    <xf numFmtId="0" fontId="28" fillId="0" borderId="9" xfId="0" applyFont="1" applyBorder="1" applyAlignment="1" applyProtection="1">
      <alignment horizontal="center" vertical="center"/>
      <protection locked="0" hidden="1"/>
    </xf>
    <xf numFmtId="0" fontId="28" fillId="0" borderId="1" xfId="0" applyFont="1" applyBorder="1" applyAlignment="1" applyProtection="1">
      <alignment horizontal="center" vertical="center"/>
      <protection locked="0" hidden="1"/>
    </xf>
    <xf numFmtId="0" fontId="14" fillId="0" borderId="10"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9" fontId="14" fillId="0" borderId="4"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justify" vertical="center" wrapText="1"/>
      <protection locked="0"/>
    </xf>
    <xf numFmtId="0" fontId="14" fillId="6" borderId="0" xfId="0" applyFont="1" applyFill="1" applyAlignment="1" applyProtection="1">
      <alignment horizontal="center" vertical="center"/>
      <protection hidden="1"/>
    </xf>
    <xf numFmtId="0" fontId="14" fillId="6" borderId="0" xfId="0" applyFont="1" applyFill="1" applyAlignment="1" applyProtection="1">
      <alignment horizontal="justify" vertical="center"/>
      <protection hidden="1"/>
    </xf>
    <xf numFmtId="0" fontId="49" fillId="6" borderId="0" xfId="0" applyFont="1" applyFill="1" applyAlignment="1" applyProtection="1">
      <alignment horizontal="center" vertical="center"/>
      <protection hidden="1"/>
    </xf>
    <xf numFmtId="0" fontId="49" fillId="6" borderId="0" xfId="0" applyFont="1" applyFill="1" applyAlignment="1" applyProtection="1">
      <alignment horizontal="justify" vertical="center"/>
      <protection hidden="1"/>
    </xf>
    <xf numFmtId="0" fontId="14" fillId="6" borderId="9"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28" fillId="6" borderId="1" xfId="0" applyFont="1" applyFill="1" applyBorder="1" applyAlignment="1" applyProtection="1">
      <alignment horizontal="justify" vertical="center" wrapText="1"/>
      <protection locked="0"/>
    </xf>
    <xf numFmtId="0" fontId="14" fillId="0" borderId="3" xfId="0" applyFont="1" applyBorder="1" applyAlignment="1" applyProtection="1">
      <alignment vertical="center" wrapText="1"/>
      <protection locked="0"/>
    </xf>
    <xf numFmtId="0" fontId="8" fillId="0" borderId="0" xfId="0" applyFont="1" applyAlignment="1" applyProtection="1">
      <alignment horizontal="left" vertical="center"/>
      <protection hidden="1"/>
    </xf>
    <xf numFmtId="14" fontId="8" fillId="0" borderId="0" xfId="0" applyNumberFormat="1" applyFont="1" applyAlignment="1" applyProtection="1">
      <alignment horizontal="left" vertical="center"/>
      <protection hidden="1"/>
    </xf>
    <xf numFmtId="1" fontId="6" fillId="0" borderId="1" xfId="0" applyNumberFormat="1" applyFont="1" applyBorder="1" applyAlignment="1" applyProtection="1">
      <alignment horizontal="center" vertical="center"/>
      <protection hidden="1"/>
    </xf>
    <xf numFmtId="0" fontId="14" fillId="0" borderId="2" xfId="0" applyFont="1" applyBorder="1" applyAlignment="1" applyProtection="1">
      <alignment horizontal="center" vertical="center" wrapText="1"/>
      <protection locked="0"/>
    </xf>
    <xf numFmtId="0" fontId="37" fillId="7" borderId="10" xfId="0" applyFont="1" applyFill="1" applyBorder="1" applyAlignment="1" applyProtection="1">
      <alignment horizontal="center" vertical="center" wrapText="1"/>
      <protection hidden="1"/>
    </xf>
    <xf numFmtId="0" fontId="37" fillId="7" borderId="4" xfId="0" applyFont="1" applyFill="1" applyBorder="1" applyAlignment="1" applyProtection="1">
      <alignment horizontal="center" vertical="center" wrapText="1"/>
      <protection hidden="1"/>
    </xf>
    <xf numFmtId="1" fontId="37" fillId="7" borderId="4" xfId="9" applyNumberFormat="1" applyFont="1" applyFill="1" applyBorder="1" applyAlignment="1" applyProtection="1">
      <alignment horizontal="center" vertical="center" wrapText="1"/>
      <protection hidden="1"/>
    </xf>
    <xf numFmtId="0" fontId="37" fillId="7" borderId="5" xfId="0" applyFont="1" applyFill="1" applyBorder="1" applyAlignment="1" applyProtection="1">
      <alignment horizontal="center" vertical="center" wrapText="1"/>
      <protection hidden="1"/>
    </xf>
    <xf numFmtId="0" fontId="37" fillId="7" borderId="12" xfId="0" applyFont="1" applyFill="1" applyBorder="1" applyAlignment="1" applyProtection="1">
      <alignment horizontal="center" vertical="center" wrapText="1"/>
      <protection hidden="1"/>
    </xf>
    <xf numFmtId="0" fontId="14" fillId="0" borderId="0" xfId="0" applyFont="1" applyAlignment="1" applyProtection="1">
      <alignment vertical="center" wrapText="1"/>
      <protection hidden="1"/>
    </xf>
    <xf numFmtId="0" fontId="39" fillId="0" borderId="0" xfId="0" applyFont="1" applyAlignment="1" applyProtection="1">
      <alignment vertical="center" wrapText="1"/>
      <protection hidden="1"/>
    </xf>
    <xf numFmtId="0" fontId="28" fillId="0" borderId="0" xfId="0" applyFont="1" applyAlignment="1" applyProtection="1">
      <alignment vertical="center" wrapText="1"/>
      <protection hidden="1"/>
    </xf>
    <xf numFmtId="0" fontId="14" fillId="0" borderId="1" xfId="0" applyFont="1" applyBorder="1" applyAlignment="1" applyProtection="1">
      <alignment horizontal="justify" vertical="top" wrapText="1"/>
      <protection hidden="1"/>
    </xf>
    <xf numFmtId="0" fontId="14" fillId="0" borderId="14" xfId="1" applyFont="1" applyFill="1" applyBorder="1" applyAlignment="1" applyProtection="1">
      <alignment horizontal="center" vertical="center" wrapText="1"/>
      <protection hidden="1"/>
    </xf>
    <xf numFmtId="0" fontId="28" fillId="0" borderId="7" xfId="0" applyFont="1" applyBorder="1" applyAlignment="1" applyProtection="1">
      <alignment horizontal="left" vertical="center" wrapText="1"/>
      <protection hidden="1"/>
    </xf>
    <xf numFmtId="0" fontId="28" fillId="0" borderId="7" xfId="0" applyFont="1" applyBorder="1" applyAlignment="1" applyProtection="1">
      <alignment horizontal="justify" vertical="center" wrapText="1"/>
      <protection hidden="1"/>
    </xf>
    <xf numFmtId="0" fontId="28" fillId="0" borderId="7"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164" fontId="28" fillId="0" borderId="14" xfId="0" applyNumberFormat="1" applyFont="1" applyBorder="1" applyAlignment="1" applyProtection="1">
      <alignment horizontal="center" vertical="center" wrapText="1"/>
      <protection hidden="1"/>
    </xf>
    <xf numFmtId="10" fontId="28" fillId="0" borderId="7" xfId="0" applyNumberFormat="1" applyFont="1" applyBorder="1" applyAlignment="1" applyProtection="1">
      <alignment horizontal="center" vertical="center" wrapText="1"/>
      <protection hidden="1"/>
    </xf>
    <xf numFmtId="9" fontId="28" fillId="0" borderId="21" xfId="0" applyNumberFormat="1" applyFont="1" applyBorder="1" applyAlignment="1" applyProtection="1">
      <alignment horizontal="center" vertical="center" wrapText="1"/>
      <protection hidden="1"/>
    </xf>
    <xf numFmtId="1" fontId="28" fillId="0" borderId="7" xfId="0" applyNumberFormat="1" applyFont="1" applyBorder="1" applyAlignment="1" applyProtection="1">
      <alignment horizontal="center" vertical="center" wrapText="1"/>
      <protection hidden="1"/>
    </xf>
    <xf numFmtId="164" fontId="28" fillId="0" borderId="7" xfId="0" applyNumberFormat="1" applyFont="1" applyBorder="1" applyAlignment="1" applyProtection="1">
      <alignment horizontal="center" vertical="center" wrapText="1"/>
      <protection hidden="1"/>
    </xf>
    <xf numFmtId="0" fontId="14" fillId="0" borderId="7" xfId="0" applyFont="1" applyBorder="1" applyAlignment="1" applyProtection="1">
      <alignment horizontal="justify" vertical="center" wrapText="1"/>
      <protection hidden="1"/>
    </xf>
    <xf numFmtId="164" fontId="28" fillId="0" borderId="14" xfId="9" applyNumberFormat="1" applyFont="1" applyFill="1" applyBorder="1" applyAlignment="1" applyProtection="1">
      <alignment horizontal="center" vertical="center" wrapText="1"/>
      <protection hidden="1"/>
    </xf>
    <xf numFmtId="164" fontId="28" fillId="0" borderId="7" xfId="9" applyNumberFormat="1" applyFont="1" applyFill="1" applyBorder="1" applyAlignment="1" applyProtection="1">
      <alignment horizontal="center" vertical="center" wrapText="1"/>
      <protection hidden="1"/>
    </xf>
    <xf numFmtId="9" fontId="28" fillId="0" borderId="7" xfId="0" applyNumberFormat="1" applyFont="1" applyBorder="1" applyAlignment="1" applyProtection="1">
      <alignment horizontal="center" vertical="center" wrapText="1"/>
      <protection hidden="1"/>
    </xf>
    <xf numFmtId="164" fontId="28" fillId="0" borderId="21" xfId="0" applyNumberFormat="1" applyFont="1" applyBorder="1" applyAlignment="1" applyProtection="1">
      <alignment horizontal="center" vertical="center" wrapText="1"/>
      <protection hidden="1"/>
    </xf>
    <xf numFmtId="10" fontId="14" fillId="0" borderId="6" xfId="9" applyNumberFormat="1" applyFont="1" applyFill="1" applyBorder="1" applyAlignment="1" applyProtection="1">
      <alignment horizontal="center" vertical="center" wrapText="1"/>
      <protection locked="0"/>
    </xf>
    <xf numFmtId="164" fontId="14" fillId="0" borderId="7" xfId="9" applyNumberFormat="1" applyFont="1" applyFill="1" applyBorder="1" applyAlignment="1" applyProtection="1">
      <alignment horizontal="center" vertical="center" wrapText="1"/>
      <protection locked="0"/>
    </xf>
    <xf numFmtId="164" fontId="14" fillId="0" borderId="8" xfId="9" applyNumberFormat="1" applyFont="1" applyFill="1" applyBorder="1" applyAlignment="1" applyProtection="1">
      <alignment horizontal="center" vertical="center" wrapText="1"/>
      <protection locked="0"/>
    </xf>
    <xf numFmtId="10" fontId="28" fillId="0" borderId="14" xfId="9" applyNumberFormat="1" applyFont="1" applyFill="1" applyBorder="1" applyAlignment="1" applyProtection="1">
      <alignment horizontal="center" vertical="center" wrapText="1"/>
      <protection hidden="1"/>
    </xf>
    <xf numFmtId="10" fontId="28" fillId="0" borderId="7" xfId="9" applyNumberFormat="1" applyFont="1" applyFill="1" applyBorder="1" applyAlignment="1" applyProtection="1">
      <alignment horizontal="center" vertical="center" wrapText="1"/>
      <protection hidden="1"/>
    </xf>
    <xf numFmtId="10" fontId="28" fillId="0" borderId="8" xfId="9" applyNumberFormat="1" applyFont="1" applyFill="1" applyBorder="1" applyAlignment="1" applyProtection="1">
      <alignment horizontal="center" vertical="center" wrapText="1"/>
      <protection hidden="1"/>
    </xf>
    <xf numFmtId="10" fontId="28" fillId="0" borderId="6" xfId="9" applyNumberFormat="1" applyFont="1" applyFill="1" applyBorder="1" applyAlignment="1" applyProtection="1">
      <alignment horizontal="center" vertical="center" wrapText="1"/>
      <protection hidden="1"/>
    </xf>
    <xf numFmtId="0" fontId="31" fillId="0" borderId="0" xfId="0" applyFont="1" applyAlignment="1" applyProtection="1">
      <alignment vertical="center" wrapText="1"/>
      <protection hidden="1"/>
    </xf>
    <xf numFmtId="0" fontId="14" fillId="0" borderId="2" xfId="1" applyFont="1" applyFill="1" applyBorder="1" applyAlignment="1" applyProtection="1">
      <alignment horizontal="center" vertical="center" wrapText="1"/>
      <protection hidden="1"/>
    </xf>
    <xf numFmtId="0" fontId="48" fillId="0" borderId="1" xfId="0" applyFont="1" applyBorder="1" applyAlignment="1" applyProtection="1">
      <alignment horizontal="left" vertical="center" wrapText="1"/>
      <protection hidden="1"/>
    </xf>
    <xf numFmtId="0" fontId="48" fillId="0" borderId="1" xfId="0" applyFont="1" applyBorder="1" applyAlignment="1" applyProtection="1">
      <alignment vertical="center" wrapText="1"/>
      <protection hidden="1"/>
    </xf>
    <xf numFmtId="0" fontId="14" fillId="0" borderId="1" xfId="0" applyFont="1" applyBorder="1" applyAlignment="1" applyProtection="1">
      <alignment horizontal="justify" vertical="center" wrapText="1"/>
      <protection hidden="1"/>
    </xf>
    <xf numFmtId="0" fontId="28" fillId="0" borderId="1" xfId="0" applyFont="1" applyBorder="1" applyAlignment="1" applyProtection="1">
      <alignment horizontal="center" vertical="center" wrapText="1"/>
      <protection hidden="1"/>
    </xf>
    <xf numFmtId="0" fontId="28" fillId="0" borderId="3"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protection hidden="1"/>
    </xf>
    <xf numFmtId="0" fontId="28" fillId="0" borderId="1" xfId="0" applyFont="1" applyBorder="1" applyAlignment="1" applyProtection="1">
      <alignment horizontal="center" vertical="center"/>
      <protection hidden="1"/>
    </xf>
    <xf numFmtId="0" fontId="28" fillId="0" borderId="16" xfId="0" applyFont="1" applyBorder="1" applyAlignment="1" applyProtection="1">
      <alignment horizontal="center" vertical="center" wrapText="1"/>
      <protection hidden="1"/>
    </xf>
    <xf numFmtId="2" fontId="14" fillId="0" borderId="2" xfId="0" applyNumberFormat="1" applyFont="1" applyBorder="1" applyAlignment="1" applyProtection="1">
      <alignment horizontal="center" vertical="center" wrapText="1"/>
      <protection hidden="1"/>
    </xf>
    <xf numFmtId="2" fontId="14" fillId="0" borderId="1" xfId="0" applyNumberFormat="1" applyFont="1" applyBorder="1" applyAlignment="1" applyProtection="1">
      <alignment horizontal="center" vertical="center" wrapText="1"/>
      <protection hidden="1"/>
    </xf>
    <xf numFmtId="9" fontId="14" fillId="0" borderId="1" xfId="9" applyFont="1" applyFill="1" applyBorder="1" applyAlignment="1" applyProtection="1">
      <alignment horizontal="center" vertical="center" wrapText="1"/>
      <protection hidden="1"/>
    </xf>
    <xf numFmtId="0" fontId="14" fillId="0" borderId="3" xfId="0" applyFont="1" applyBorder="1" applyAlignment="1" applyProtection="1">
      <alignment horizontal="justify" vertical="center" wrapText="1"/>
      <protection hidden="1"/>
    </xf>
    <xf numFmtId="0" fontId="28" fillId="0" borderId="2" xfId="0" applyFont="1" applyBorder="1" applyAlignment="1" applyProtection="1">
      <alignment horizontal="center" vertical="center" wrapText="1"/>
      <protection hidden="1"/>
    </xf>
    <xf numFmtId="9" fontId="28" fillId="0" borderId="1" xfId="0" applyNumberFormat="1" applyFont="1" applyBorder="1" applyAlignment="1" applyProtection="1">
      <alignment horizontal="center" vertical="center" wrapText="1"/>
      <protection hidden="1"/>
    </xf>
    <xf numFmtId="2" fontId="28" fillId="0" borderId="2" xfId="0" applyNumberFormat="1" applyFont="1" applyBorder="1" applyAlignment="1" applyProtection="1">
      <alignment horizontal="center" vertical="center" wrapText="1"/>
      <protection hidden="1"/>
    </xf>
    <xf numFmtId="2" fontId="28" fillId="0" borderId="1" xfId="0" applyNumberFormat="1" applyFont="1" applyBorder="1" applyAlignment="1" applyProtection="1">
      <alignment horizontal="center" vertical="center" wrapText="1"/>
      <protection hidden="1"/>
    </xf>
    <xf numFmtId="9" fontId="28" fillId="0" borderId="16" xfId="9" applyFont="1" applyFill="1" applyBorder="1" applyAlignment="1" applyProtection="1">
      <alignment horizontal="center" vertical="center" wrapText="1"/>
      <protection hidden="1"/>
    </xf>
    <xf numFmtId="9" fontId="14" fillId="0" borderId="3" xfId="9" applyFont="1" applyFill="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hidden="1"/>
    </xf>
    <xf numFmtId="165" fontId="14" fillId="0" borderId="1" xfId="0" applyNumberFormat="1" applyFont="1" applyBorder="1" applyAlignment="1" applyProtection="1">
      <alignment horizontal="center" vertical="center" wrapText="1"/>
      <protection hidden="1"/>
    </xf>
    <xf numFmtId="9" fontId="14" fillId="0" borderId="16" xfId="9" applyFont="1" applyFill="1" applyBorder="1" applyAlignment="1" applyProtection="1">
      <alignment horizontal="center" vertical="center" wrapText="1"/>
      <protection hidden="1"/>
    </xf>
    <xf numFmtId="2" fontId="28" fillId="0" borderId="9" xfId="9" applyNumberFormat="1" applyFont="1" applyFill="1" applyBorder="1" applyAlignment="1" applyProtection="1">
      <alignment horizontal="center" vertical="center" wrapText="1"/>
      <protection hidden="1"/>
    </xf>
    <xf numFmtId="9" fontId="14" fillId="0" borderId="1" xfId="0" applyNumberFormat="1" applyFont="1" applyBorder="1" applyAlignment="1" applyProtection="1">
      <alignment horizontal="center" vertical="center" wrapText="1"/>
      <protection hidden="1"/>
    </xf>
    <xf numFmtId="9" fontId="14" fillId="0" borderId="3" xfId="0" applyNumberFormat="1" applyFont="1" applyBorder="1" applyAlignment="1" applyProtection="1">
      <alignment horizontal="center" vertical="center" wrapText="1"/>
      <protection hidden="1"/>
    </xf>
    <xf numFmtId="0" fontId="14" fillId="0" borderId="1" xfId="0" applyFont="1" applyBorder="1" applyAlignment="1" applyProtection="1">
      <alignment horizontal="left" vertical="center" wrapText="1"/>
      <protection hidden="1"/>
    </xf>
    <xf numFmtId="0" fontId="14" fillId="0" borderId="2" xfId="0" applyFont="1" applyBorder="1" applyAlignment="1" applyProtection="1">
      <alignment horizontal="center" vertical="center"/>
      <protection hidden="1"/>
    </xf>
    <xf numFmtId="0" fontId="14" fillId="0" borderId="1" xfId="0" applyFont="1" applyBorder="1" applyAlignment="1" applyProtection="1">
      <alignment horizontal="center" vertical="center"/>
      <protection hidden="1"/>
    </xf>
    <xf numFmtId="0" fontId="14" fillId="0" borderId="2" xfId="9" applyNumberFormat="1" applyFont="1" applyFill="1" applyBorder="1" applyAlignment="1" applyProtection="1">
      <alignment horizontal="center" vertical="center" wrapText="1"/>
      <protection hidden="1"/>
    </xf>
    <xf numFmtId="0" fontId="14" fillId="0" borderId="1" xfId="0" applyFont="1" applyBorder="1" applyAlignment="1" applyProtection="1">
      <alignment horizontal="center" vertical="center" wrapText="1"/>
      <protection hidden="1"/>
    </xf>
    <xf numFmtId="9" fontId="28" fillId="0" borderId="16" xfId="0" applyNumberFormat="1" applyFont="1" applyBorder="1" applyAlignment="1" applyProtection="1">
      <alignment horizontal="center" vertical="center" wrapText="1"/>
      <protection hidden="1"/>
    </xf>
    <xf numFmtId="3" fontId="14" fillId="0" borderId="1" xfId="0" applyNumberFormat="1" applyFont="1" applyBorder="1" applyAlignment="1" applyProtection="1">
      <alignment horizontal="center" vertical="center" wrapText="1"/>
      <protection locked="0"/>
    </xf>
    <xf numFmtId="1" fontId="14" fillId="0" borderId="2" xfId="0" applyNumberFormat="1" applyFont="1" applyBorder="1" applyAlignment="1" applyProtection="1">
      <alignment horizontal="center" vertical="center" wrapText="1"/>
      <protection hidden="1"/>
    </xf>
    <xf numFmtId="1" fontId="14" fillId="0" borderId="1" xfId="0" applyNumberFormat="1" applyFont="1" applyBorder="1" applyAlignment="1" applyProtection="1">
      <alignment horizontal="center" vertical="center" wrapText="1"/>
      <protection hidden="1"/>
    </xf>
    <xf numFmtId="9" fontId="14" fillId="0" borderId="16" xfId="0" applyNumberFormat="1" applyFont="1" applyBorder="1" applyAlignment="1" applyProtection="1">
      <alignment horizontal="center" vertical="center" wrapText="1"/>
      <protection hidden="1"/>
    </xf>
    <xf numFmtId="1" fontId="28" fillId="0" borderId="9" xfId="9" applyNumberFormat="1" applyFont="1" applyFill="1" applyBorder="1" applyAlignment="1" applyProtection="1">
      <alignment horizontal="center" vertical="center" wrapText="1"/>
      <protection hidden="1"/>
    </xf>
    <xf numFmtId="0" fontId="14" fillId="0" borderId="1" xfId="9" applyNumberFormat="1" applyFont="1" applyBorder="1" applyAlignment="1" applyProtection="1">
      <alignment horizontal="center" vertical="center" wrapText="1"/>
      <protection hidden="1"/>
    </xf>
    <xf numFmtId="9" fontId="14" fillId="0" borderId="3" xfId="9" applyFont="1" applyBorder="1" applyAlignment="1" applyProtection="1">
      <alignment horizontal="center" vertical="center" wrapText="1"/>
      <protection hidden="1"/>
    </xf>
    <xf numFmtId="0" fontId="28" fillId="0" borderId="1" xfId="0" applyFont="1" applyBorder="1" applyAlignment="1" applyProtection="1">
      <alignment horizontal="justify" vertical="top" wrapText="1"/>
      <protection hidden="1"/>
    </xf>
    <xf numFmtId="9" fontId="28" fillId="0" borderId="1" xfId="9" applyFont="1" applyFill="1" applyBorder="1" applyAlignment="1" applyProtection="1">
      <alignment horizontal="center" vertical="center" wrapText="1"/>
      <protection hidden="1"/>
    </xf>
    <xf numFmtId="0" fontId="14" fillId="0" borderId="15" xfId="0" applyFont="1" applyBorder="1" applyAlignment="1" applyProtection="1">
      <alignment vertical="center" wrapText="1"/>
      <protection hidden="1"/>
    </xf>
    <xf numFmtId="0" fontId="48" fillId="0" borderId="1" xfId="0" applyFont="1" applyBorder="1" applyAlignment="1" applyProtection="1">
      <alignment horizontal="justify" vertical="center" wrapText="1"/>
      <protection hidden="1"/>
    </xf>
    <xf numFmtId="166" fontId="14" fillId="0" borderId="2" xfId="0" applyNumberFormat="1" applyFont="1" applyBorder="1" applyAlignment="1" applyProtection="1">
      <alignment horizontal="center" vertical="center" wrapText="1"/>
      <protection hidden="1"/>
    </xf>
    <xf numFmtId="166" fontId="14" fillId="0" borderId="1" xfId="0" applyNumberFormat="1" applyFont="1" applyBorder="1" applyAlignment="1" applyProtection="1">
      <alignment horizontal="center" vertical="center" wrapText="1"/>
      <protection hidden="1"/>
    </xf>
    <xf numFmtId="165" fontId="14" fillId="0" borderId="1" xfId="0" applyNumberFormat="1" applyFont="1" applyBorder="1" applyAlignment="1" applyProtection="1">
      <alignment horizontal="center" vertical="center" wrapText="1"/>
      <protection locked="0"/>
    </xf>
    <xf numFmtId="9" fontId="14" fillId="0" borderId="3" xfId="0" applyNumberFormat="1" applyFont="1" applyBorder="1" applyAlignment="1" applyProtection="1">
      <alignment horizontal="center" vertical="center" wrapText="1"/>
      <protection locked="0"/>
    </xf>
    <xf numFmtId="164" fontId="28" fillId="0" borderId="1" xfId="9" applyNumberFormat="1" applyFont="1" applyFill="1" applyBorder="1" applyAlignment="1" applyProtection="1">
      <alignment horizontal="center" vertical="center" wrapText="1"/>
      <protection hidden="1"/>
    </xf>
    <xf numFmtId="10" fontId="14" fillId="0" borderId="1" xfId="9" applyNumberFormat="1" applyFont="1" applyBorder="1" applyAlignment="1" applyProtection="1">
      <alignment horizontal="center" vertical="center" wrapText="1"/>
      <protection hidden="1"/>
    </xf>
    <xf numFmtId="2" fontId="48" fillId="0" borderId="2" xfId="0" applyNumberFormat="1" applyFont="1" applyBorder="1" applyAlignment="1" applyProtection="1">
      <alignment horizontal="center" vertical="center" wrapText="1"/>
      <protection hidden="1"/>
    </xf>
    <xf numFmtId="2" fontId="48" fillId="0" borderId="1" xfId="0" applyNumberFormat="1" applyFont="1" applyBorder="1" applyAlignment="1" applyProtection="1">
      <alignment horizontal="center" vertical="center" wrapText="1"/>
      <protection hidden="1"/>
    </xf>
    <xf numFmtId="9" fontId="28" fillId="0" borderId="1" xfId="9" applyFont="1" applyBorder="1" applyAlignment="1" applyProtection="1">
      <alignment horizontal="center" vertical="center" wrapText="1"/>
      <protection hidden="1"/>
    </xf>
    <xf numFmtId="9" fontId="14" fillId="0" borderId="2" xfId="0" applyNumberFormat="1" applyFont="1" applyBorder="1" applyAlignment="1" applyProtection="1">
      <alignment horizontal="center" vertical="center" wrapText="1"/>
      <protection hidden="1"/>
    </xf>
    <xf numFmtId="1" fontId="14" fillId="0" borderId="1" xfId="0" applyNumberFormat="1" applyFont="1" applyBorder="1" applyAlignment="1" applyProtection="1">
      <alignment horizontal="justify" vertical="center" wrapText="1"/>
      <protection hidden="1"/>
    </xf>
    <xf numFmtId="1" fontId="14" fillId="0" borderId="3" xfId="0" applyNumberFormat="1" applyFont="1" applyBorder="1" applyAlignment="1" applyProtection="1">
      <alignment horizontal="justify" vertical="center" wrapText="1"/>
      <protection hidden="1"/>
    </xf>
    <xf numFmtId="1" fontId="14" fillId="0" borderId="9" xfId="9" applyNumberFormat="1" applyFont="1" applyFill="1" applyBorder="1" applyAlignment="1" applyProtection="1">
      <alignment horizontal="center" vertical="center" wrapText="1"/>
      <protection locked="0"/>
    </xf>
    <xf numFmtId="1" fontId="14" fillId="0" borderId="1" xfId="9" applyNumberFormat="1" applyFont="1" applyFill="1" applyBorder="1" applyAlignment="1" applyProtection="1">
      <alignment horizontal="center" vertical="center" wrapText="1"/>
      <protection locked="0"/>
    </xf>
    <xf numFmtId="1" fontId="14" fillId="0" borderId="2" xfId="9" applyNumberFormat="1" applyFont="1" applyFill="1" applyBorder="1" applyAlignment="1" applyProtection="1">
      <alignment horizontal="center" vertical="center" wrapText="1"/>
      <protection hidden="1"/>
    </xf>
    <xf numFmtId="1" fontId="14" fillId="0" borderId="1" xfId="9" applyNumberFormat="1" applyFont="1" applyFill="1" applyBorder="1" applyAlignment="1" applyProtection="1">
      <alignment horizontal="center" vertical="center" wrapText="1"/>
      <protection hidden="1"/>
    </xf>
    <xf numFmtId="9" fontId="14" fillId="0" borderId="3" xfId="9" applyFont="1" applyFill="1" applyBorder="1" applyAlignment="1" applyProtection="1">
      <alignment horizontal="center" vertical="center" wrapText="1"/>
      <protection hidden="1"/>
    </xf>
    <xf numFmtId="0" fontId="28" fillId="0" borderId="1" xfId="0" applyFont="1" applyBorder="1" applyAlignment="1" applyProtection="1">
      <alignment horizontal="left" vertical="center" wrapText="1"/>
      <protection hidden="1"/>
    </xf>
    <xf numFmtId="9" fontId="48" fillId="0" borderId="1" xfId="9" applyFont="1" applyFill="1" applyBorder="1" applyAlignment="1" applyProtection="1">
      <alignment horizontal="center" vertical="center" wrapText="1"/>
      <protection hidden="1"/>
    </xf>
    <xf numFmtId="0" fontId="48" fillId="0" borderId="1" xfId="0" applyFont="1" applyBorder="1" applyAlignment="1" applyProtection="1">
      <alignment horizontal="center" vertical="center" wrapText="1"/>
      <protection hidden="1"/>
    </xf>
    <xf numFmtId="164" fontId="28" fillId="0" borderId="16" xfId="9" applyNumberFormat="1" applyFont="1" applyFill="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locked="0" hidden="1"/>
    </xf>
    <xf numFmtId="0" fontId="28" fillId="0" borderId="1" xfId="0" applyFont="1" applyBorder="1" applyAlignment="1" applyProtection="1">
      <alignment horizontal="center" vertical="center" wrapText="1"/>
      <protection locked="0" hidden="1"/>
    </xf>
    <xf numFmtId="1" fontId="28" fillId="0" borderId="2" xfId="0" applyNumberFormat="1" applyFont="1" applyBorder="1" applyAlignment="1" applyProtection="1">
      <alignment horizontal="center" vertical="center" wrapText="1"/>
      <protection hidden="1"/>
    </xf>
    <xf numFmtId="1" fontId="28" fillId="0" borderId="1" xfId="0" applyNumberFormat="1" applyFont="1" applyBorder="1" applyAlignment="1" applyProtection="1">
      <alignment horizontal="center" vertical="center" wrapText="1"/>
      <protection hidden="1"/>
    </xf>
    <xf numFmtId="9" fontId="28" fillId="0" borderId="2" xfId="0" applyNumberFormat="1" applyFont="1" applyBorder="1" applyAlignment="1" applyProtection="1">
      <alignment horizontal="center" vertical="center" wrapText="1"/>
      <protection hidden="1"/>
    </xf>
    <xf numFmtId="9" fontId="14" fillId="0" borderId="1" xfId="9" applyFont="1" applyBorder="1" applyAlignment="1" applyProtection="1">
      <alignment horizontal="center" vertical="center" wrapText="1"/>
      <protection hidden="1"/>
    </xf>
    <xf numFmtId="9" fontId="28" fillId="0" borderId="1" xfId="0" applyNumberFormat="1" applyFont="1" applyBorder="1" applyAlignment="1" applyProtection="1">
      <alignment horizontal="center" vertical="center" wrapText="1"/>
      <protection locked="0" hidden="1"/>
    </xf>
    <xf numFmtId="1" fontId="28" fillId="0" borderId="2" xfId="9" applyNumberFormat="1" applyFont="1" applyFill="1" applyBorder="1" applyAlignment="1" applyProtection="1">
      <alignment horizontal="center" vertical="center" wrapText="1"/>
      <protection hidden="1"/>
    </xf>
    <xf numFmtId="1" fontId="28" fillId="0" borderId="1" xfId="9" applyNumberFormat="1" applyFont="1" applyFill="1" applyBorder="1" applyAlignment="1" applyProtection="1">
      <alignment horizontal="center" vertical="center" wrapText="1"/>
      <protection hidden="1"/>
    </xf>
    <xf numFmtId="9" fontId="28" fillId="0" borderId="2" xfId="9" applyFont="1" applyFill="1" applyBorder="1" applyAlignment="1" applyProtection="1">
      <alignment horizontal="center" vertical="center" wrapText="1"/>
      <protection hidden="1"/>
    </xf>
    <xf numFmtId="2" fontId="14" fillId="0" borderId="1" xfId="9" applyNumberFormat="1" applyFont="1" applyFill="1" applyBorder="1" applyAlignment="1" applyProtection="1">
      <alignment horizontal="center" vertical="center" wrapText="1"/>
      <protection locked="0"/>
    </xf>
    <xf numFmtId="2" fontId="14" fillId="0" borderId="2" xfId="9" applyNumberFormat="1" applyFont="1" applyFill="1" applyBorder="1" applyAlignment="1" applyProtection="1">
      <alignment horizontal="center" vertical="center" wrapText="1"/>
      <protection hidden="1"/>
    </xf>
    <xf numFmtId="9" fontId="28" fillId="0" borderId="2" xfId="0" applyNumberFormat="1" applyFont="1" applyBorder="1" applyAlignment="1" applyProtection="1">
      <alignment horizontal="center" vertical="center"/>
      <protection hidden="1"/>
    </xf>
    <xf numFmtId="9" fontId="28" fillId="0" borderId="1" xfId="0" applyNumberFormat="1" applyFont="1" applyBorder="1" applyAlignment="1" applyProtection="1">
      <alignment horizontal="center" vertical="center"/>
      <protection hidden="1"/>
    </xf>
    <xf numFmtId="164" fontId="14" fillId="0" borderId="1" xfId="9" applyNumberFormat="1" applyFont="1" applyFill="1" applyBorder="1" applyAlignment="1" applyProtection="1">
      <alignment horizontal="center" vertical="center" wrapText="1"/>
      <protection locked="0"/>
    </xf>
    <xf numFmtId="9" fontId="28" fillId="0" borderId="9" xfId="9" applyFont="1" applyFill="1" applyBorder="1" applyAlignment="1" applyProtection="1">
      <alignment horizontal="center" vertical="center" wrapText="1"/>
      <protection hidden="1"/>
    </xf>
    <xf numFmtId="0" fontId="28" fillId="0" borderId="9" xfId="0" applyFont="1" applyBorder="1" applyAlignment="1">
      <alignment horizontal="center" vertical="center" wrapText="1"/>
    </xf>
    <xf numFmtId="1" fontId="28" fillId="0" borderId="1" xfId="0" applyNumberFormat="1" applyFont="1" applyBorder="1" applyAlignment="1">
      <alignment horizontal="center" vertical="center" wrapText="1"/>
    </xf>
    <xf numFmtId="9" fontId="28" fillId="0" borderId="1" xfId="9" applyFont="1" applyFill="1" applyBorder="1" applyAlignment="1">
      <alignment horizontal="center" vertical="center" wrapText="1"/>
    </xf>
    <xf numFmtId="164" fontId="28" fillId="0" borderId="3" xfId="9" applyNumberFormat="1" applyFont="1" applyFill="1" applyBorder="1" applyAlignment="1">
      <alignment horizontal="center" vertical="center" wrapText="1"/>
    </xf>
    <xf numFmtId="9" fontId="28" fillId="0" borderId="16" xfId="0" applyNumberFormat="1" applyFont="1" applyBorder="1" applyAlignment="1" applyProtection="1">
      <alignment horizontal="center" vertical="center"/>
      <protection hidden="1"/>
    </xf>
    <xf numFmtId="1" fontId="48" fillId="0" borderId="2" xfId="0" applyNumberFormat="1" applyFont="1" applyBorder="1" applyAlignment="1" applyProtection="1">
      <alignment horizontal="center" vertical="center" wrapText="1"/>
      <protection hidden="1"/>
    </xf>
    <xf numFmtId="1" fontId="48" fillId="0" borderId="1" xfId="0" applyNumberFormat="1" applyFont="1" applyBorder="1" applyAlignment="1" applyProtection="1">
      <alignment horizontal="center" vertical="center" wrapText="1"/>
      <protection hidden="1"/>
    </xf>
    <xf numFmtId="9" fontId="28" fillId="0" borderId="3" xfId="0" applyNumberFormat="1" applyFont="1" applyBorder="1" applyAlignment="1" applyProtection="1">
      <alignment horizontal="center" vertical="center" wrapText="1"/>
      <protection locked="0" hidden="1"/>
    </xf>
    <xf numFmtId="0" fontId="14" fillId="0" borderId="1" xfId="0" applyFont="1" applyBorder="1" applyAlignment="1" applyProtection="1">
      <alignment vertical="center" wrapText="1"/>
      <protection hidden="1"/>
    </xf>
    <xf numFmtId="0" fontId="14" fillId="0" borderId="3" xfId="0" applyFont="1" applyBorder="1" applyAlignment="1" applyProtection="1">
      <alignment horizontal="center" vertical="center" wrapText="1"/>
      <protection hidden="1"/>
    </xf>
    <xf numFmtId="9" fontId="14" fillId="0" borderId="2" xfId="0" applyNumberFormat="1" applyFont="1" applyBorder="1" applyAlignment="1" applyProtection="1">
      <alignment horizontal="center" vertical="center"/>
      <protection hidden="1"/>
    </xf>
    <xf numFmtId="9" fontId="14" fillId="0" borderId="1" xfId="0" applyNumberFormat="1" applyFont="1" applyBorder="1" applyAlignment="1" applyProtection="1">
      <alignment horizontal="center" vertical="center"/>
      <protection hidden="1"/>
    </xf>
    <xf numFmtId="1" fontId="48" fillId="0" borderId="3" xfId="0" applyNumberFormat="1" applyFont="1" applyBorder="1" applyAlignment="1" applyProtection="1">
      <alignment horizontal="left" vertical="center" wrapText="1"/>
      <protection hidden="1"/>
    </xf>
    <xf numFmtId="164" fontId="14" fillId="0" borderId="3" xfId="9" applyNumberFormat="1" applyFont="1" applyFill="1" applyBorder="1" applyAlignment="1" applyProtection="1">
      <alignment horizontal="center" vertical="center" wrapText="1"/>
      <protection locked="0"/>
    </xf>
    <xf numFmtId="165" fontId="14" fillId="0" borderId="9" xfId="0" applyNumberFormat="1" applyFont="1" applyBorder="1" applyAlignment="1" applyProtection="1">
      <alignment horizontal="center" vertical="center" wrapText="1"/>
      <protection locked="0"/>
    </xf>
    <xf numFmtId="164" fontId="14" fillId="0" borderId="16" xfId="0" applyNumberFormat="1" applyFont="1" applyBorder="1" applyAlignment="1" applyProtection="1">
      <alignment horizontal="center" vertical="center" wrapText="1"/>
      <protection hidden="1"/>
    </xf>
    <xf numFmtId="0" fontId="48" fillId="0" borderId="15" xfId="0" applyFont="1" applyBorder="1" applyAlignment="1" applyProtection="1">
      <alignment vertical="center" wrapText="1"/>
      <protection hidden="1"/>
    </xf>
    <xf numFmtId="165" fontId="14" fillId="0" borderId="9" xfId="9" applyNumberFormat="1" applyFont="1" applyFill="1" applyBorder="1" applyAlignment="1" applyProtection="1">
      <alignment horizontal="center" vertical="center" wrapText="1"/>
      <protection locked="0"/>
    </xf>
    <xf numFmtId="165" fontId="14" fillId="0" borderId="1" xfId="9" applyNumberFormat="1" applyFont="1" applyFill="1" applyBorder="1" applyAlignment="1" applyProtection="1">
      <alignment horizontal="center" vertical="center" wrapText="1"/>
      <protection locked="0"/>
    </xf>
    <xf numFmtId="9" fontId="14" fillId="0" borderId="2" xfId="0" applyNumberFormat="1" applyFont="1" applyBorder="1" applyAlignment="1" applyProtection="1">
      <alignment horizontal="center" vertical="center" wrapText="1"/>
      <protection locked="0"/>
    </xf>
    <xf numFmtId="167" fontId="28" fillId="0" borderId="2" xfId="6" applyNumberFormat="1" applyFont="1" applyFill="1" applyBorder="1" applyAlignment="1" applyProtection="1">
      <alignment horizontal="center" vertical="center"/>
      <protection hidden="1"/>
    </xf>
    <xf numFmtId="167" fontId="28" fillId="0" borderId="1" xfId="6" applyNumberFormat="1" applyFont="1" applyFill="1" applyBorder="1" applyAlignment="1" applyProtection="1">
      <alignment horizontal="center" vertical="center"/>
      <protection hidden="1"/>
    </xf>
    <xf numFmtId="167" fontId="28" fillId="0" borderId="16" xfId="6" applyNumberFormat="1" applyFont="1" applyFill="1" applyBorder="1" applyAlignment="1" applyProtection="1">
      <alignment horizontal="center" vertical="center" wrapText="1"/>
      <protection hidden="1"/>
    </xf>
    <xf numFmtId="3" fontId="14" fillId="0" borderId="2" xfId="0" applyNumberFormat="1" applyFont="1" applyBorder="1" applyAlignment="1" applyProtection="1">
      <alignment horizontal="center" vertical="center" wrapText="1"/>
      <protection hidden="1"/>
    </xf>
    <xf numFmtId="3" fontId="14" fillId="0" borderId="1" xfId="0" applyNumberFormat="1" applyFont="1" applyBorder="1" applyAlignment="1" applyProtection="1">
      <alignment horizontal="center" vertical="center" wrapText="1"/>
      <protection hidden="1"/>
    </xf>
    <xf numFmtId="3" fontId="14" fillId="0" borderId="1" xfId="6" applyNumberFormat="1" applyFont="1" applyBorder="1" applyAlignment="1" applyProtection="1">
      <alignment horizontal="center" vertical="center" wrapText="1"/>
      <protection locked="0"/>
    </xf>
    <xf numFmtId="3" fontId="28" fillId="0" borderId="2" xfId="0" applyNumberFormat="1" applyFont="1" applyBorder="1" applyAlignment="1" applyProtection="1">
      <alignment horizontal="center" vertical="center" wrapText="1"/>
      <protection hidden="1"/>
    </xf>
    <xf numFmtId="3" fontId="28" fillId="0" borderId="1" xfId="0" applyNumberFormat="1" applyFont="1" applyBorder="1" applyAlignment="1" applyProtection="1">
      <alignment horizontal="center" vertical="center" wrapText="1"/>
      <protection hidden="1"/>
    </xf>
    <xf numFmtId="10" fontId="28" fillId="0" borderId="16" xfId="0" applyNumberFormat="1" applyFont="1" applyBorder="1" applyAlignment="1" applyProtection="1">
      <alignment horizontal="center" vertical="center" wrapText="1"/>
      <protection hidden="1"/>
    </xf>
    <xf numFmtId="3" fontId="14" fillId="0" borderId="9" xfId="0" applyNumberFormat="1" applyFont="1" applyBorder="1" applyAlignment="1" applyProtection="1">
      <alignment horizontal="center" vertical="center" wrapText="1"/>
      <protection locked="0"/>
    </xf>
    <xf numFmtId="3" fontId="14" fillId="0" borderId="2" xfId="9" applyNumberFormat="1" applyFont="1" applyFill="1" applyBorder="1" applyAlignment="1" applyProtection="1">
      <alignment horizontal="center" vertical="center" wrapText="1"/>
      <protection hidden="1"/>
    </xf>
    <xf numFmtId="3" fontId="28" fillId="0" borderId="33" xfId="9" applyNumberFormat="1" applyFont="1" applyFill="1" applyBorder="1" applyAlignment="1" applyProtection="1">
      <alignment horizontal="center" vertical="center" wrapText="1"/>
      <protection hidden="1"/>
    </xf>
    <xf numFmtId="3" fontId="28" fillId="0" borderId="1" xfId="9" applyNumberFormat="1" applyFont="1" applyFill="1" applyBorder="1" applyAlignment="1" applyProtection="1">
      <alignment horizontal="center" vertical="center" wrapText="1"/>
      <protection hidden="1"/>
    </xf>
    <xf numFmtId="9" fontId="28" fillId="0" borderId="16" xfId="9" applyFont="1" applyBorder="1" applyAlignment="1" applyProtection="1">
      <alignment horizontal="center" vertical="center" wrapText="1"/>
      <protection hidden="1"/>
    </xf>
    <xf numFmtId="9" fontId="14" fillId="0" borderId="2" xfId="9" applyFont="1" applyFill="1" applyBorder="1" applyAlignment="1" applyProtection="1">
      <alignment horizontal="center" vertical="center" wrapText="1"/>
      <protection hidden="1"/>
    </xf>
    <xf numFmtId="1" fontId="48" fillId="0" borderId="1" xfId="0" applyNumberFormat="1" applyFont="1" applyBorder="1" applyAlignment="1" applyProtection="1">
      <alignment horizontal="justify" vertical="center" wrapText="1"/>
      <protection hidden="1"/>
    </xf>
    <xf numFmtId="1" fontId="48" fillId="0" borderId="3" xfId="0" applyNumberFormat="1" applyFont="1" applyBorder="1" applyAlignment="1" applyProtection="1">
      <alignment horizontal="justify" vertical="center" wrapText="1"/>
      <protection hidden="1"/>
    </xf>
    <xf numFmtId="9" fontId="48" fillId="0" borderId="1" xfId="9" applyFont="1" applyBorder="1" applyAlignment="1" applyProtection="1">
      <alignment horizontal="center" vertical="center" wrapText="1"/>
      <protection hidden="1"/>
    </xf>
    <xf numFmtId="164" fontId="14" fillId="0" borderId="16" xfId="9" applyNumberFormat="1" applyFont="1" applyFill="1" applyBorder="1" applyAlignment="1" applyProtection="1">
      <alignment horizontal="center" vertical="center" wrapText="1"/>
      <protection hidden="1"/>
    </xf>
    <xf numFmtId="9" fontId="14" fillId="0" borderId="16" xfId="9" applyFont="1" applyFill="1" applyBorder="1" applyAlignment="1" applyProtection="1">
      <alignment horizontal="center" vertical="center" wrapText="1"/>
      <protection locked="0"/>
    </xf>
    <xf numFmtId="0" fontId="14" fillId="0" borderId="2" xfId="7" applyFont="1" applyBorder="1" applyAlignment="1" applyProtection="1">
      <alignment horizontal="center" vertical="center" wrapText="1"/>
      <protection hidden="1"/>
    </xf>
    <xf numFmtId="0" fontId="14" fillId="0" borderId="1" xfId="7" applyFont="1" applyBorder="1" applyAlignment="1" applyProtection="1">
      <alignment horizontal="center" vertical="center" wrapText="1"/>
      <protection hidden="1"/>
    </xf>
    <xf numFmtId="9" fontId="14" fillId="0" borderId="1" xfId="7" applyNumberFormat="1" applyFont="1" applyBorder="1" applyAlignment="1" applyProtection="1">
      <alignment horizontal="center" vertical="center" wrapText="1"/>
      <protection hidden="1"/>
    </xf>
    <xf numFmtId="0" fontId="14" fillId="0" borderId="1" xfId="7" applyFont="1" applyBorder="1" applyAlignment="1" applyProtection="1">
      <alignment horizontal="justify" vertical="center" wrapText="1"/>
      <protection hidden="1"/>
    </xf>
    <xf numFmtId="10" fontId="14" fillId="0" borderId="2" xfId="0" applyNumberFormat="1" applyFont="1" applyBorder="1" applyAlignment="1" applyProtection="1">
      <alignment horizontal="center" vertical="center" wrapText="1"/>
      <protection hidden="1"/>
    </xf>
    <xf numFmtId="10" fontId="14" fillId="0" borderId="1" xfId="0" applyNumberFormat="1" applyFont="1" applyBorder="1" applyAlignment="1" applyProtection="1">
      <alignment horizontal="center" vertical="center" wrapText="1"/>
      <protection hidden="1"/>
    </xf>
    <xf numFmtId="0" fontId="53" fillId="0" borderId="1" xfId="0" applyFont="1" applyBorder="1" applyAlignment="1" applyProtection="1">
      <alignment horizontal="justify" vertical="center" wrapText="1"/>
      <protection hidden="1"/>
    </xf>
    <xf numFmtId="0" fontId="14" fillId="0" borderId="12" xfId="1" applyFont="1" applyFill="1" applyBorder="1" applyAlignment="1" applyProtection="1">
      <alignment horizontal="center" vertical="center" wrapText="1"/>
      <protection hidden="1"/>
    </xf>
    <xf numFmtId="0" fontId="28" fillId="0" borderId="4" xfId="0" applyFont="1" applyBorder="1" applyAlignment="1" applyProtection="1">
      <alignment horizontal="left" vertical="center" wrapText="1"/>
      <protection hidden="1"/>
    </xf>
    <xf numFmtId="0" fontId="48" fillId="0" borderId="4" xfId="0" applyFont="1" applyBorder="1" applyAlignment="1" applyProtection="1">
      <alignment vertical="center" wrapText="1"/>
      <protection hidden="1"/>
    </xf>
    <xf numFmtId="0" fontId="14" fillId="0" borderId="4" xfId="0" applyFont="1" applyBorder="1" applyAlignment="1" applyProtection="1">
      <alignment horizontal="justify" vertical="center" wrapText="1"/>
      <protection hidden="1"/>
    </xf>
    <xf numFmtId="0" fontId="28" fillId="0" borderId="4"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2" xfId="0" applyFont="1" applyBorder="1" applyAlignment="1" applyProtection="1">
      <alignment horizontal="center" vertical="center"/>
      <protection hidden="1"/>
    </xf>
    <xf numFmtId="0" fontId="28" fillId="0" borderId="4" xfId="0" applyFont="1" applyBorder="1" applyAlignment="1" applyProtection="1">
      <alignment horizontal="center" vertical="center"/>
      <protection hidden="1"/>
    </xf>
    <xf numFmtId="0" fontId="28" fillId="0" borderId="13" xfId="0" applyFont="1" applyBorder="1" applyAlignment="1" applyProtection="1">
      <alignment horizontal="center" vertical="center" wrapText="1"/>
      <protection hidden="1"/>
    </xf>
    <xf numFmtId="2" fontId="28" fillId="0" borderId="12" xfId="0" applyNumberFormat="1" applyFont="1" applyBorder="1" applyAlignment="1" applyProtection="1">
      <alignment horizontal="center" vertical="center" wrapText="1"/>
      <protection hidden="1"/>
    </xf>
    <xf numFmtId="2" fontId="28" fillId="0" borderId="4" xfId="0" applyNumberFormat="1" applyFont="1" applyBorder="1" applyAlignment="1" applyProtection="1">
      <alignment horizontal="center" vertical="center" wrapText="1"/>
      <protection hidden="1"/>
    </xf>
    <xf numFmtId="9" fontId="28" fillId="0" borderId="4" xfId="9" applyFont="1" applyFill="1" applyBorder="1" applyAlignment="1" applyProtection="1">
      <alignment horizontal="center" vertical="center" wrapText="1"/>
      <protection hidden="1"/>
    </xf>
    <xf numFmtId="0" fontId="28" fillId="0" borderId="4" xfId="0" applyFont="1" applyBorder="1" applyAlignment="1" applyProtection="1">
      <alignment horizontal="justify" vertical="center" wrapText="1"/>
      <protection hidden="1"/>
    </xf>
    <xf numFmtId="0" fontId="28" fillId="0" borderId="5" xfId="0" applyFont="1" applyBorder="1" applyAlignment="1" applyProtection="1">
      <alignment horizontal="justify" vertical="center" wrapText="1"/>
      <protection hidden="1"/>
    </xf>
    <xf numFmtId="0" fontId="28" fillId="0" borderId="12" xfId="0" applyFont="1" applyBorder="1" applyAlignment="1" applyProtection="1">
      <alignment horizontal="center" vertical="center" wrapText="1"/>
      <protection hidden="1"/>
    </xf>
    <xf numFmtId="9" fontId="28" fillId="0" borderId="4" xfId="0" applyNumberFormat="1" applyFont="1" applyBorder="1" applyAlignment="1" applyProtection="1">
      <alignment horizontal="center" vertical="center" wrapText="1"/>
      <protection hidden="1"/>
    </xf>
    <xf numFmtId="9" fontId="28" fillId="0" borderId="13" xfId="0" applyNumberFormat="1" applyFont="1" applyBorder="1" applyAlignment="1" applyProtection="1">
      <alignment horizontal="center" vertical="center" wrapText="1"/>
      <protection hidden="1"/>
    </xf>
    <xf numFmtId="9" fontId="14" fillId="0" borderId="5" xfId="0" applyNumberFormat="1" applyFont="1" applyBorder="1" applyAlignment="1" applyProtection="1">
      <alignment horizontal="center" vertical="center" wrapText="1"/>
      <protection locked="0"/>
    </xf>
    <xf numFmtId="1" fontId="28" fillId="0" borderId="10" xfId="9" applyNumberFormat="1" applyFont="1" applyFill="1" applyBorder="1" applyAlignment="1" applyProtection="1">
      <alignment horizontal="center" vertical="center" wrapText="1"/>
      <protection hidden="1"/>
    </xf>
    <xf numFmtId="9" fontId="28" fillId="0" borderId="4" xfId="9" applyFont="1" applyBorder="1" applyAlignment="1" applyProtection="1">
      <alignment horizontal="center" vertical="center" wrapText="1"/>
      <protection hidden="1"/>
    </xf>
    <xf numFmtId="14" fontId="4" fillId="0" borderId="1" xfId="0" applyNumberFormat="1" applyFont="1" applyBorder="1" applyAlignment="1" applyProtection="1">
      <alignment horizontal="center" vertical="center" wrapText="1"/>
      <protection hidden="1"/>
    </xf>
    <xf numFmtId="9" fontId="19" fillId="0" borderId="9" xfId="9" applyFont="1" applyFill="1" applyBorder="1" applyAlignment="1" applyProtection="1">
      <alignment horizontal="center" vertical="center" wrapText="1"/>
      <protection hidden="1"/>
    </xf>
    <xf numFmtId="9" fontId="54" fillId="0" borderId="1" xfId="9" applyFont="1" applyFill="1" applyBorder="1" applyAlignment="1" applyProtection="1">
      <alignment horizontal="center" vertical="center" wrapText="1"/>
      <protection hidden="1"/>
    </xf>
    <xf numFmtId="9" fontId="19" fillId="0" borderId="1" xfId="9" applyFont="1" applyFill="1" applyBorder="1" applyAlignment="1" applyProtection="1">
      <alignment horizontal="center" vertical="center" wrapText="1"/>
      <protection hidden="1"/>
    </xf>
    <xf numFmtId="0" fontId="0" fillId="0" borderId="1" xfId="0" applyBorder="1" applyAlignment="1" applyProtection="1">
      <alignment horizontal="justify" vertical="center" wrapText="1"/>
      <protection hidden="1"/>
    </xf>
    <xf numFmtId="0" fontId="0" fillId="0" borderId="3" xfId="0" applyBorder="1" applyAlignment="1" applyProtection="1">
      <alignment horizontal="left" vertical="center" wrapText="1"/>
      <protection hidden="1"/>
    </xf>
    <xf numFmtId="1" fontId="48" fillId="0" borderId="9" xfId="0" applyNumberFormat="1" applyFont="1" applyBorder="1" applyAlignment="1" applyProtection="1">
      <alignment horizontal="center" vertical="center" wrapText="1"/>
      <protection hidden="1"/>
    </xf>
    <xf numFmtId="164" fontId="48" fillId="0" borderId="1" xfId="9" applyNumberFormat="1" applyFont="1" applyFill="1" applyBorder="1" applyAlignment="1" applyProtection="1">
      <alignment horizontal="center" vertical="center" wrapText="1"/>
      <protection hidden="1"/>
    </xf>
    <xf numFmtId="0" fontId="28" fillId="0" borderId="3" xfId="0" applyFont="1" applyBorder="1" applyAlignment="1" applyProtection="1">
      <alignment horizontal="justify" vertical="top" wrapText="1"/>
      <protection hidden="1"/>
    </xf>
    <xf numFmtId="14" fontId="3" fillId="0" borderId="1" xfId="0" applyNumberFormat="1" applyFont="1" applyBorder="1" applyAlignment="1" applyProtection="1">
      <alignment horizontal="center" vertical="center" wrapText="1"/>
      <protection hidden="1"/>
    </xf>
    <xf numFmtId="0" fontId="28" fillId="0" borderId="21" xfId="0" applyFont="1" applyBorder="1" applyAlignment="1" applyProtection="1">
      <alignment horizontal="justify" vertical="center" wrapText="1"/>
      <protection hidden="1"/>
    </xf>
    <xf numFmtId="0" fontId="14" fillId="0" borderId="16" xfId="0" applyFont="1" applyBorder="1" applyAlignment="1" applyProtection="1">
      <alignment horizontal="justify" vertical="center" wrapText="1"/>
      <protection hidden="1"/>
    </xf>
    <xf numFmtId="0" fontId="28" fillId="0" borderId="16" xfId="0" applyFont="1" applyBorder="1" applyAlignment="1" applyProtection="1">
      <alignment horizontal="justify" vertical="center" wrapText="1"/>
      <protection hidden="1"/>
    </xf>
    <xf numFmtId="1" fontId="14" fillId="0" borderId="16" xfId="0" applyNumberFormat="1" applyFont="1" applyBorder="1" applyAlignment="1" applyProtection="1">
      <alignment horizontal="justify" vertical="center" wrapText="1"/>
      <protection hidden="1"/>
    </xf>
    <xf numFmtId="0" fontId="48" fillId="0" borderId="16" xfId="0" applyFont="1" applyBorder="1" applyAlignment="1" applyProtection="1">
      <alignment horizontal="justify" vertical="center" wrapText="1"/>
      <protection hidden="1"/>
    </xf>
    <xf numFmtId="0" fontId="14" fillId="0" borderId="16" xfId="0" applyFont="1" applyBorder="1" applyAlignment="1" applyProtection="1">
      <alignment horizontal="center" vertical="center" wrapText="1"/>
      <protection locked="0"/>
    </xf>
    <xf numFmtId="0" fontId="14" fillId="0" borderId="16" xfId="0" quotePrefix="1" applyFont="1" applyBorder="1" applyAlignment="1" applyProtection="1">
      <alignment horizontal="justify" vertical="center" wrapText="1"/>
      <protection hidden="1"/>
    </xf>
    <xf numFmtId="1" fontId="48" fillId="0" borderId="16" xfId="0" applyNumberFormat="1" applyFont="1" applyBorder="1" applyAlignment="1" applyProtection="1">
      <alignment horizontal="justify" vertical="center" wrapText="1"/>
      <protection hidden="1"/>
    </xf>
    <xf numFmtId="0" fontId="14" fillId="0" borderId="16" xfId="7" applyFont="1" applyBorder="1" applyAlignment="1" applyProtection="1">
      <alignment horizontal="justify" vertical="center" wrapText="1"/>
      <protection hidden="1"/>
    </xf>
    <xf numFmtId="0" fontId="28" fillId="0" borderId="13" xfId="0" applyFont="1" applyBorder="1" applyAlignment="1" applyProtection="1">
      <alignment horizontal="justify" vertical="center" wrapText="1"/>
      <protection hidden="1"/>
    </xf>
    <xf numFmtId="0" fontId="37" fillId="7" borderId="34" xfId="0" applyFont="1" applyFill="1" applyBorder="1" applyAlignment="1" applyProtection="1">
      <alignment horizontal="center" vertical="center" wrapText="1"/>
      <protection hidden="1"/>
    </xf>
    <xf numFmtId="0" fontId="37" fillId="7" borderId="15" xfId="0" applyFont="1" applyFill="1" applyBorder="1" applyAlignment="1" applyProtection="1">
      <alignment horizontal="center" vertical="center" wrapText="1"/>
      <protection hidden="1"/>
    </xf>
    <xf numFmtId="1" fontId="37" fillId="7" borderId="15" xfId="9" applyNumberFormat="1" applyFont="1" applyFill="1" applyBorder="1" applyAlignment="1" applyProtection="1">
      <alignment horizontal="center" vertical="center" wrapText="1"/>
      <protection hidden="1"/>
    </xf>
    <xf numFmtId="0" fontId="37" fillId="7" borderId="35" xfId="0" applyFont="1" applyFill="1" applyBorder="1" applyAlignment="1" applyProtection="1">
      <alignment horizontal="center" vertical="center" wrapText="1"/>
      <protection hidden="1"/>
    </xf>
    <xf numFmtId="10" fontId="14" fillId="0" borderId="27" xfId="0" applyNumberFormat="1" applyFont="1" applyBorder="1" applyAlignment="1" applyProtection="1">
      <alignment horizontal="center" vertical="center" wrapText="1"/>
      <protection locked="0"/>
    </xf>
    <xf numFmtId="10" fontId="14" fillId="0" borderId="26" xfId="0" applyNumberFormat="1" applyFont="1" applyBorder="1" applyAlignment="1" applyProtection="1">
      <alignment horizontal="center" vertical="center" wrapText="1"/>
      <protection locked="0"/>
    </xf>
    <xf numFmtId="10" fontId="14" fillId="0" borderId="26" xfId="9" applyNumberFormat="1" applyFont="1" applyFill="1" applyBorder="1" applyAlignment="1" applyProtection="1">
      <alignment horizontal="center" vertical="center" wrapText="1"/>
      <protection hidden="1"/>
    </xf>
    <xf numFmtId="0" fontId="28" fillId="0" borderId="26" xfId="0" applyFont="1" applyBorder="1" applyAlignment="1" applyProtection="1">
      <alignment horizontal="justify" vertical="center" wrapText="1"/>
      <protection hidden="1"/>
    </xf>
    <xf numFmtId="0" fontId="28" fillId="0" borderId="28" xfId="0" applyFont="1" applyBorder="1" applyAlignment="1" applyProtection="1">
      <alignment horizontal="left" vertical="top" wrapText="1"/>
      <protection hidden="1"/>
    </xf>
    <xf numFmtId="0" fontId="28" fillId="0" borderId="9" xfId="0" applyFont="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2" fontId="14" fillId="0" borderId="9" xfId="0" applyNumberFormat="1" applyFont="1" applyBorder="1" applyAlignment="1" applyProtection="1">
      <alignment horizontal="center" vertical="center" wrapText="1"/>
      <protection hidden="1"/>
    </xf>
    <xf numFmtId="1" fontId="14" fillId="0" borderId="9" xfId="0" applyNumberFormat="1" applyFont="1" applyBorder="1" applyAlignment="1" applyProtection="1">
      <alignment horizontal="center" vertical="center" wrapText="1"/>
      <protection hidden="1"/>
    </xf>
    <xf numFmtId="0" fontId="48" fillId="0" borderId="9" xfId="0" applyFont="1" applyBorder="1" applyAlignment="1" applyProtection="1">
      <alignment horizontal="center" vertical="center" wrapText="1"/>
      <protection hidden="1"/>
    </xf>
    <xf numFmtId="2" fontId="28" fillId="0" borderId="9" xfId="0" applyNumberFormat="1" applyFont="1" applyBorder="1" applyAlignment="1" applyProtection="1">
      <alignment horizontal="center" vertical="center" wrapText="1"/>
      <protection hidden="1"/>
    </xf>
    <xf numFmtId="2" fontId="48" fillId="0" borderId="9" xfId="0" applyNumberFormat="1" applyFont="1" applyBorder="1" applyAlignment="1" applyProtection="1">
      <alignment horizontal="center" vertical="center" wrapText="1"/>
      <protection hidden="1"/>
    </xf>
    <xf numFmtId="3" fontId="14" fillId="0" borderId="9" xfId="0" applyNumberFormat="1" applyFont="1" applyBorder="1" applyAlignment="1" applyProtection="1">
      <alignment horizontal="center" vertical="center" wrapText="1"/>
      <protection hidden="1"/>
    </xf>
    <xf numFmtId="9" fontId="28" fillId="0" borderId="9" xfId="0" applyNumberFormat="1" applyFont="1" applyBorder="1" applyAlignment="1" applyProtection="1">
      <alignment horizontal="center" vertical="center" wrapText="1"/>
      <protection hidden="1"/>
    </xf>
    <xf numFmtId="9" fontId="14" fillId="0" borderId="9" xfId="9" applyFont="1" applyBorder="1" applyAlignment="1" applyProtection="1">
      <alignment horizontal="center" vertical="center" wrapText="1"/>
      <protection hidden="1"/>
    </xf>
    <xf numFmtId="2" fontId="28" fillId="0" borderId="10" xfId="0" applyNumberFormat="1" applyFont="1" applyBorder="1" applyAlignment="1" applyProtection="1">
      <alignment horizontal="center" vertical="center" wrapText="1"/>
      <protection hidden="1"/>
    </xf>
    <xf numFmtId="164" fontId="14" fillId="0" borderId="1" xfId="9" applyNumberFormat="1" applyFont="1" applyBorder="1" applyAlignment="1" applyProtection="1">
      <alignment horizontal="center" vertical="center" wrapText="1"/>
      <protection hidden="1"/>
    </xf>
    <xf numFmtId="2" fontId="8" fillId="0" borderId="0" xfId="0" applyNumberFormat="1" applyFont="1" applyAlignment="1" applyProtection="1">
      <alignment horizontal="center"/>
      <protection hidden="1"/>
    </xf>
    <xf numFmtId="2" fontId="9" fillId="2" borderId="0" xfId="0" applyNumberFormat="1" applyFont="1" applyFill="1" applyAlignment="1" applyProtection="1">
      <alignment horizontal="center" vertical="center" wrapText="1"/>
      <protection hidden="1"/>
    </xf>
    <xf numFmtId="2" fontId="25" fillId="6" borderId="0" xfId="0" applyNumberFormat="1" applyFont="1" applyFill="1" applyAlignment="1" applyProtection="1">
      <alignment horizontal="center" vertical="center"/>
      <protection hidden="1"/>
    </xf>
    <xf numFmtId="2" fontId="28" fillId="0" borderId="0" xfId="0" applyNumberFormat="1" applyFont="1" applyAlignment="1" applyProtection="1">
      <alignment horizontal="center" vertical="center" wrapText="1"/>
      <protection hidden="1"/>
    </xf>
    <xf numFmtId="2" fontId="33" fillId="0" borderId="0" xfId="0" applyNumberFormat="1" applyFont="1" applyAlignment="1" applyProtection="1">
      <alignment horizontal="center" vertical="center"/>
      <protection hidden="1"/>
    </xf>
    <xf numFmtId="9" fontId="28" fillId="0" borderId="7" xfId="9" applyFont="1" applyFill="1" applyBorder="1" applyAlignment="1" applyProtection="1">
      <alignment horizontal="center" vertical="center" wrapText="1"/>
      <protection hidden="1"/>
    </xf>
    <xf numFmtId="0" fontId="8" fillId="2" borderId="0" xfId="0" applyFont="1" applyFill="1" applyAlignment="1" applyProtection="1">
      <alignment horizontal="left" vertical="center" wrapText="1"/>
      <protection hidden="1"/>
    </xf>
    <xf numFmtId="9" fontId="14" fillId="0" borderId="7" xfId="9" applyFont="1" applyFill="1" applyBorder="1" applyAlignment="1" applyProtection="1">
      <alignment horizontal="center" vertical="center" wrapText="1"/>
      <protection hidden="1"/>
    </xf>
    <xf numFmtId="9" fontId="14" fillId="0" borderId="8" xfId="9" applyFont="1" applyFill="1" applyBorder="1" applyAlignment="1" applyProtection="1">
      <alignment horizontal="center" vertical="center" wrapText="1"/>
      <protection hidden="1"/>
    </xf>
    <xf numFmtId="164" fontId="8" fillId="2" borderId="0" xfId="9" applyNumberFormat="1" applyFont="1" applyFill="1" applyAlignment="1" applyProtection="1">
      <alignment horizontal="left" vertical="center" wrapText="1"/>
      <protection hidden="1"/>
    </xf>
    <xf numFmtId="164" fontId="41" fillId="6" borderId="0" xfId="9" applyNumberFormat="1" applyFont="1" applyFill="1" applyAlignment="1" applyProtection="1">
      <alignment horizontal="center" vertical="center"/>
      <protection hidden="1"/>
    </xf>
    <xf numFmtId="164" fontId="14" fillId="0" borderId="0" xfId="9" applyNumberFormat="1" applyFont="1" applyAlignment="1" applyProtection="1">
      <alignment horizontal="center" vertical="center" wrapText="1"/>
      <protection hidden="1"/>
    </xf>
    <xf numFmtId="164" fontId="18" fillId="0" borderId="0" xfId="9" applyNumberFormat="1" applyFont="1" applyAlignment="1" applyProtection="1">
      <alignment horizontal="center" vertical="center"/>
      <protection hidden="1"/>
    </xf>
    <xf numFmtId="164" fontId="14" fillId="0" borderId="7" xfId="9" applyNumberFormat="1" applyFont="1" applyFill="1" applyBorder="1" applyAlignment="1" applyProtection="1">
      <alignment horizontal="center" vertical="center" wrapText="1"/>
      <protection hidden="1"/>
    </xf>
    <xf numFmtId="1" fontId="14" fillId="0" borderId="10" xfId="0" applyNumberFormat="1" applyFont="1" applyBorder="1" applyAlignment="1" applyProtection="1">
      <alignment horizontal="center" vertical="center" wrapText="1"/>
      <protection hidden="1"/>
    </xf>
    <xf numFmtId="0" fontId="14" fillId="6" borderId="1" xfId="0" applyFont="1" applyFill="1" applyBorder="1" applyAlignment="1" applyProtection="1">
      <alignment horizontal="center" vertical="center"/>
      <protection locked="0"/>
    </xf>
    <xf numFmtId="9" fontId="14" fillId="0" borderId="10" xfId="0" applyNumberFormat="1" applyFont="1" applyBorder="1" applyAlignment="1" applyProtection="1">
      <alignment horizontal="center" vertical="center" wrapText="1"/>
      <protection locked="0"/>
    </xf>
    <xf numFmtId="166" fontId="14" fillId="0" borderId="9" xfId="0" applyNumberFormat="1" applyFont="1" applyBorder="1" applyAlignment="1" applyProtection="1">
      <alignment horizontal="center" vertical="center" wrapText="1"/>
      <protection locked="0"/>
    </xf>
    <xf numFmtId="166" fontId="14" fillId="0" borderId="1" xfId="0" applyNumberFormat="1" applyFont="1" applyBorder="1" applyAlignment="1" applyProtection="1">
      <alignment horizontal="center" vertical="center" wrapText="1"/>
      <protection locked="0"/>
    </xf>
    <xf numFmtId="2" fontId="14" fillId="0" borderId="1" xfId="9" applyNumberFormat="1" applyFont="1" applyFill="1" applyBorder="1" applyAlignment="1" applyProtection="1">
      <alignment horizontal="center" vertical="center" wrapText="1"/>
      <protection hidden="1"/>
    </xf>
    <xf numFmtId="0" fontId="14" fillId="6" borderId="2" xfId="1" applyFont="1" applyFill="1" applyBorder="1" applyAlignment="1" applyProtection="1">
      <alignment horizontal="center" vertical="center" wrapText="1"/>
      <protection hidden="1"/>
    </xf>
    <xf numFmtId="0" fontId="48" fillId="6" borderId="1" xfId="0" applyFont="1" applyFill="1" applyBorder="1" applyAlignment="1" applyProtection="1">
      <alignment horizontal="left" vertical="center" wrapText="1"/>
      <protection hidden="1"/>
    </xf>
    <xf numFmtId="0" fontId="48" fillId="6" borderId="1" xfId="0" applyFont="1" applyFill="1" applyBorder="1" applyAlignment="1" applyProtection="1">
      <alignment vertical="center" wrapText="1"/>
      <protection hidden="1"/>
    </xf>
    <xf numFmtId="0" fontId="14" fillId="6" borderId="1" xfId="0" applyFont="1" applyFill="1" applyBorder="1" applyAlignment="1" applyProtection="1">
      <alignment horizontal="justify" vertical="center" wrapText="1"/>
      <protection hidden="1"/>
    </xf>
    <xf numFmtId="0" fontId="28" fillId="6" borderId="1" xfId="0" applyFont="1" applyFill="1" applyBorder="1" applyAlignment="1" applyProtection="1">
      <alignment horizontal="center" vertical="center" wrapText="1"/>
      <protection hidden="1"/>
    </xf>
    <xf numFmtId="0" fontId="28" fillId="6" borderId="3" xfId="0" applyFont="1" applyFill="1" applyBorder="1" applyAlignment="1" applyProtection="1">
      <alignment horizontal="center" vertical="center" wrapText="1"/>
      <protection hidden="1"/>
    </xf>
    <xf numFmtId="0" fontId="28" fillId="6" borderId="2" xfId="0" applyFont="1" applyFill="1" applyBorder="1" applyAlignment="1" applyProtection="1">
      <alignment horizontal="center" vertical="center" wrapText="1"/>
      <protection hidden="1"/>
    </xf>
    <xf numFmtId="0" fontId="28" fillId="6" borderId="1" xfId="0" applyFont="1" applyFill="1" applyBorder="1" applyAlignment="1" applyProtection="1">
      <alignment horizontal="center" vertical="center"/>
      <protection hidden="1"/>
    </xf>
    <xf numFmtId="0" fontId="28" fillId="6" borderId="16" xfId="0" applyFont="1" applyFill="1" applyBorder="1" applyAlignment="1" applyProtection="1">
      <alignment horizontal="center" vertical="center" wrapText="1"/>
      <protection hidden="1"/>
    </xf>
    <xf numFmtId="9" fontId="28" fillId="6" borderId="16" xfId="0" applyNumberFormat="1" applyFont="1" applyFill="1" applyBorder="1" applyAlignment="1" applyProtection="1">
      <alignment horizontal="center" vertical="center" wrapText="1"/>
      <protection hidden="1"/>
    </xf>
    <xf numFmtId="9" fontId="14" fillId="6" borderId="1" xfId="0" applyNumberFormat="1" applyFont="1" applyFill="1" applyBorder="1" applyAlignment="1" applyProtection="1">
      <alignment horizontal="center" vertical="center" wrapText="1"/>
      <protection locked="0"/>
    </xf>
    <xf numFmtId="9" fontId="14" fillId="6" borderId="3" xfId="0" applyNumberFormat="1" applyFont="1" applyFill="1" applyBorder="1" applyAlignment="1" applyProtection="1">
      <alignment horizontal="center" vertical="center" wrapText="1"/>
      <protection locked="0"/>
    </xf>
    <xf numFmtId="0" fontId="14" fillId="6" borderId="2" xfId="0" applyFont="1" applyFill="1" applyBorder="1" applyAlignment="1" applyProtection="1">
      <alignment horizontal="center" vertical="center" wrapText="1"/>
      <protection hidden="1"/>
    </xf>
    <xf numFmtId="9" fontId="14" fillId="6" borderId="16" xfId="9" applyFont="1" applyFill="1" applyBorder="1" applyAlignment="1" applyProtection="1">
      <alignment horizontal="center" vertical="center" wrapText="1"/>
      <protection hidden="1"/>
    </xf>
    <xf numFmtId="1" fontId="28" fillId="6" borderId="9" xfId="9" applyNumberFormat="1" applyFont="1" applyFill="1" applyBorder="1" applyAlignment="1" applyProtection="1">
      <alignment horizontal="center" vertical="center" wrapText="1"/>
      <protection hidden="1"/>
    </xf>
    <xf numFmtId="9" fontId="14" fillId="6" borderId="3" xfId="9" applyFont="1" applyFill="1" applyBorder="1" applyAlignment="1" applyProtection="1">
      <alignment horizontal="center" vertical="center" wrapText="1"/>
      <protection hidden="1"/>
    </xf>
    <xf numFmtId="1" fontId="14" fillId="6" borderId="9" xfId="0" applyNumberFormat="1" applyFont="1" applyFill="1" applyBorder="1" applyAlignment="1" applyProtection="1">
      <alignment horizontal="center" vertical="center" wrapText="1"/>
      <protection hidden="1"/>
    </xf>
    <xf numFmtId="1" fontId="14" fillId="6" borderId="1" xfId="0" applyNumberFormat="1" applyFont="1" applyFill="1" applyBorder="1" applyAlignment="1" applyProtection="1">
      <alignment horizontal="center" vertical="center" wrapText="1"/>
      <protection hidden="1"/>
    </xf>
    <xf numFmtId="164" fontId="14" fillId="6" borderId="1" xfId="9" applyNumberFormat="1" applyFont="1" applyFill="1" applyBorder="1" applyAlignment="1" applyProtection="1">
      <alignment horizontal="center" vertical="center" wrapText="1"/>
      <protection hidden="1"/>
    </xf>
    <xf numFmtId="0" fontId="39" fillId="6" borderId="0" xfId="0" applyFont="1" applyFill="1" applyAlignment="1" applyProtection="1">
      <alignment horizontal="left" vertical="center" wrapText="1"/>
      <protection hidden="1"/>
    </xf>
    <xf numFmtId="0" fontId="28" fillId="6" borderId="0" xfId="0" applyFont="1" applyFill="1" applyAlignment="1" applyProtection="1">
      <alignment horizontal="left" vertical="center" wrapText="1"/>
      <protection hidden="1"/>
    </xf>
    <xf numFmtId="1" fontId="48" fillId="6" borderId="1" xfId="0" applyNumberFormat="1" applyFont="1" applyFill="1" applyBorder="1" applyAlignment="1" applyProtection="1">
      <alignment horizontal="center" vertical="center" wrapText="1"/>
      <protection hidden="1"/>
    </xf>
    <xf numFmtId="9" fontId="14" fillId="6" borderId="1" xfId="9" applyFont="1" applyFill="1" applyBorder="1" applyAlignment="1" applyProtection="1">
      <alignment horizontal="center" vertical="center" wrapText="1"/>
      <protection locked="0"/>
    </xf>
    <xf numFmtId="0" fontId="14" fillId="6" borderId="1" xfId="0" applyFont="1" applyFill="1" applyBorder="1" applyAlignment="1" applyProtection="1">
      <alignment horizontal="justify" vertical="center" wrapText="1"/>
      <protection locked="0"/>
    </xf>
    <xf numFmtId="164" fontId="14" fillId="6" borderId="1" xfId="0" applyNumberFormat="1" applyFont="1" applyFill="1" applyBorder="1" applyAlignment="1" applyProtection="1">
      <alignment horizontal="center" vertical="center" wrapText="1"/>
      <protection hidden="1"/>
    </xf>
    <xf numFmtId="0" fontId="28" fillId="6" borderId="1" xfId="0" applyFont="1" applyFill="1" applyBorder="1" applyAlignment="1" applyProtection="1">
      <alignment horizontal="justify" vertical="center" wrapText="1"/>
      <protection hidden="1"/>
    </xf>
    <xf numFmtId="0" fontId="28" fillId="6" borderId="2" xfId="0" applyFont="1" applyFill="1" applyBorder="1" applyAlignment="1" applyProtection="1">
      <alignment horizontal="center" vertical="center"/>
      <protection hidden="1"/>
    </xf>
    <xf numFmtId="2" fontId="28" fillId="6" borderId="9" xfId="9" applyNumberFormat="1" applyFont="1" applyFill="1" applyBorder="1" applyAlignment="1" applyProtection="1">
      <alignment horizontal="center" vertical="center" wrapText="1"/>
      <protection hidden="1"/>
    </xf>
    <xf numFmtId="0" fontId="28" fillId="6" borderId="0" xfId="0" applyFont="1" applyFill="1" applyAlignment="1" applyProtection="1">
      <alignment vertical="center" wrapText="1"/>
      <protection hidden="1"/>
    </xf>
    <xf numFmtId="0" fontId="28" fillId="6" borderId="1" xfId="0" applyFont="1" applyFill="1" applyBorder="1" applyAlignment="1" applyProtection="1">
      <alignment horizontal="left" vertical="center" wrapText="1"/>
      <protection hidden="1"/>
    </xf>
    <xf numFmtId="0" fontId="28" fillId="6" borderId="1" xfId="0" applyFont="1" applyFill="1" applyBorder="1" applyAlignment="1" applyProtection="1">
      <alignment vertical="center" wrapText="1"/>
      <protection hidden="1"/>
    </xf>
    <xf numFmtId="0" fontId="28" fillId="6" borderId="9" xfId="0" applyFont="1" applyFill="1" applyBorder="1" applyAlignment="1" applyProtection="1">
      <alignment horizontal="center" vertical="center" wrapText="1"/>
      <protection locked="0"/>
    </xf>
    <xf numFmtId="0" fontId="28" fillId="6" borderId="1" xfId="0" applyFont="1" applyFill="1" applyBorder="1" applyAlignment="1" applyProtection="1">
      <alignment horizontal="center" vertical="center" wrapText="1"/>
      <protection locked="0"/>
    </xf>
    <xf numFmtId="9" fontId="28" fillId="6" borderId="1" xfId="0" applyNumberFormat="1" applyFont="1" applyFill="1" applyBorder="1" applyAlignment="1" applyProtection="1">
      <alignment horizontal="center" vertical="center" wrapText="1"/>
      <protection locked="0"/>
    </xf>
    <xf numFmtId="9" fontId="28" fillId="6" borderId="1" xfId="0" applyNumberFormat="1" applyFont="1" applyFill="1" applyBorder="1" applyAlignment="1" applyProtection="1">
      <alignment horizontal="center" vertical="center" wrapText="1"/>
      <protection hidden="1"/>
    </xf>
    <xf numFmtId="165" fontId="28" fillId="6" borderId="1" xfId="0" applyNumberFormat="1" applyFont="1" applyFill="1" applyBorder="1" applyAlignment="1" applyProtection="1">
      <alignment horizontal="center" vertical="center" wrapText="1"/>
      <protection locked="0"/>
    </xf>
    <xf numFmtId="9" fontId="28" fillId="6" borderId="1" xfId="9" applyFont="1" applyFill="1" applyBorder="1" applyAlignment="1" applyProtection="1">
      <alignment horizontal="center" vertical="center" wrapText="1"/>
      <protection locked="0"/>
    </xf>
    <xf numFmtId="9" fontId="28" fillId="6" borderId="3" xfId="9" applyFont="1" applyFill="1" applyBorder="1" applyAlignment="1" applyProtection="1">
      <alignment horizontal="center" vertical="center" wrapText="1"/>
      <protection locked="0"/>
    </xf>
    <xf numFmtId="165" fontId="28" fillId="6" borderId="1" xfId="0" applyNumberFormat="1" applyFont="1" applyFill="1" applyBorder="1" applyAlignment="1" applyProtection="1">
      <alignment horizontal="center" vertical="center" wrapText="1"/>
      <protection hidden="1"/>
    </xf>
    <xf numFmtId="9" fontId="28" fillId="6" borderId="1" xfId="9" applyFont="1" applyFill="1" applyBorder="1" applyAlignment="1" applyProtection="1">
      <alignment horizontal="center" vertical="center" wrapText="1"/>
      <protection hidden="1"/>
    </xf>
    <xf numFmtId="9" fontId="28" fillId="6" borderId="16" xfId="9" applyFont="1" applyFill="1" applyBorder="1" applyAlignment="1" applyProtection="1">
      <alignment horizontal="center" vertical="center" wrapText="1"/>
      <protection hidden="1"/>
    </xf>
    <xf numFmtId="2" fontId="28" fillId="6" borderId="1" xfId="0" applyNumberFormat="1" applyFont="1" applyFill="1" applyBorder="1" applyAlignment="1" applyProtection="1">
      <alignment horizontal="center" vertical="center" wrapText="1"/>
      <protection hidden="1"/>
    </xf>
    <xf numFmtId="10" fontId="28" fillId="6" borderId="1" xfId="9" applyNumberFormat="1" applyFont="1" applyFill="1" applyBorder="1" applyAlignment="1" applyProtection="1">
      <alignment horizontal="center" vertical="center" wrapText="1"/>
      <protection hidden="1"/>
    </xf>
    <xf numFmtId="9" fontId="28" fillId="6" borderId="3" xfId="0" applyNumberFormat="1" applyFont="1" applyFill="1" applyBorder="1" applyAlignment="1" applyProtection="1">
      <alignment horizontal="center" vertical="center" wrapText="1"/>
      <protection hidden="1"/>
    </xf>
    <xf numFmtId="1" fontId="28" fillId="6" borderId="9" xfId="0" applyNumberFormat="1" applyFont="1" applyFill="1" applyBorder="1" applyAlignment="1" applyProtection="1">
      <alignment horizontal="center" vertical="center" wrapText="1"/>
      <protection hidden="1"/>
    </xf>
    <xf numFmtId="0" fontId="14" fillId="6" borderId="3" xfId="0" applyFont="1" applyFill="1" applyBorder="1" applyAlignment="1" applyProtection="1">
      <alignment horizontal="left" vertical="center" wrapText="1"/>
      <protection locked="0"/>
    </xf>
    <xf numFmtId="1" fontId="48" fillId="6" borderId="9" xfId="0" applyNumberFormat="1" applyFont="1" applyFill="1" applyBorder="1" applyAlignment="1" applyProtection="1">
      <alignment horizontal="center" vertical="center" wrapText="1"/>
      <protection hidden="1"/>
    </xf>
    <xf numFmtId="164" fontId="14" fillId="6" borderId="9" xfId="0" applyNumberFormat="1" applyFont="1" applyFill="1" applyBorder="1" applyAlignment="1" applyProtection="1">
      <alignment horizontal="center" vertical="center" wrapText="1"/>
      <protection hidden="1"/>
    </xf>
    <xf numFmtId="0" fontId="14" fillId="0" borderId="8" xfId="0" applyFont="1" applyBorder="1" applyAlignment="1" applyProtection="1">
      <alignment horizontal="center" vertical="center" wrapText="1"/>
      <protection locked="0"/>
    </xf>
    <xf numFmtId="0" fontId="37" fillId="7" borderId="37" xfId="0" applyFont="1" applyFill="1" applyBorder="1" applyAlignment="1" applyProtection="1">
      <alignment horizontal="center" vertical="center" wrapText="1"/>
      <protection hidden="1"/>
    </xf>
    <xf numFmtId="9" fontId="28" fillId="0" borderId="21" xfId="9" applyFont="1" applyFill="1" applyBorder="1" applyAlignment="1" applyProtection="1">
      <alignment horizontal="center" vertical="center" wrapText="1"/>
      <protection hidden="1"/>
    </xf>
    <xf numFmtId="9" fontId="14" fillId="0" borderId="16" xfId="9" applyFont="1" applyBorder="1" applyAlignment="1" applyProtection="1">
      <alignment horizontal="center" vertical="center" wrapText="1"/>
      <protection hidden="1"/>
    </xf>
    <xf numFmtId="9" fontId="28" fillId="0" borderId="13" xfId="9" applyFont="1" applyBorder="1" applyAlignment="1" applyProtection="1">
      <alignment horizontal="center" vertical="center" wrapText="1"/>
      <protection hidden="1"/>
    </xf>
    <xf numFmtId="3" fontId="28" fillId="0" borderId="9" xfId="9" applyNumberFormat="1" applyFont="1" applyFill="1" applyBorder="1" applyAlignment="1" applyProtection="1">
      <alignment horizontal="center" vertical="center" wrapText="1"/>
      <protection hidden="1"/>
    </xf>
    <xf numFmtId="0" fontId="48" fillId="0" borderId="1" xfId="0" applyFont="1" applyBorder="1" applyAlignment="1">
      <alignment horizontal="justify" vertical="center" wrapText="1"/>
    </xf>
    <xf numFmtId="0" fontId="28" fillId="0" borderId="0" xfId="0" applyFont="1" applyAlignment="1">
      <alignment horizontal="justify" vertical="center" wrapText="1"/>
    </xf>
    <xf numFmtId="3" fontId="28" fillId="0" borderId="0" xfId="0" applyNumberFormat="1" applyFont="1" applyAlignment="1">
      <alignment horizontal="justify" vertical="center" wrapText="1"/>
    </xf>
    <xf numFmtId="0" fontId="14" fillId="6" borderId="15" xfId="0" applyFont="1" applyFill="1" applyBorder="1" applyAlignment="1" applyProtection="1">
      <alignment vertical="center" wrapText="1"/>
      <protection hidden="1"/>
    </xf>
    <xf numFmtId="2" fontId="14" fillId="6" borderId="9" xfId="0" applyNumberFormat="1" applyFont="1" applyFill="1" applyBorder="1" applyAlignment="1" applyProtection="1">
      <alignment horizontal="center" vertical="center" wrapText="1"/>
      <protection locked="0"/>
    </xf>
    <xf numFmtId="2" fontId="14" fillId="6" borderId="1" xfId="0" applyNumberFormat="1" applyFont="1" applyFill="1" applyBorder="1" applyAlignment="1" applyProtection="1">
      <alignment horizontal="center" vertical="center" wrapText="1"/>
      <protection locked="0"/>
    </xf>
    <xf numFmtId="0" fontId="14" fillId="6" borderId="3" xfId="3" applyFont="1" applyFill="1" applyBorder="1" applyAlignment="1">
      <alignment horizontal="left" vertical="center" wrapText="1"/>
    </xf>
    <xf numFmtId="2" fontId="48" fillId="6" borderId="2" xfId="0" applyNumberFormat="1" applyFont="1" applyFill="1" applyBorder="1" applyAlignment="1" applyProtection="1">
      <alignment horizontal="center" vertical="center" wrapText="1"/>
      <protection hidden="1"/>
    </xf>
    <xf numFmtId="2" fontId="48" fillId="6" borderId="1" xfId="0" applyNumberFormat="1" applyFont="1" applyFill="1" applyBorder="1" applyAlignment="1" applyProtection="1">
      <alignment horizontal="center" vertical="center" wrapText="1"/>
      <protection hidden="1"/>
    </xf>
    <xf numFmtId="9" fontId="14" fillId="6" borderId="1" xfId="9" applyFont="1" applyFill="1" applyBorder="1" applyAlignment="1" applyProtection="1">
      <alignment horizontal="center" vertical="center" wrapText="1"/>
      <protection hidden="1"/>
    </xf>
    <xf numFmtId="0" fontId="14" fillId="6" borderId="16" xfId="0" applyFont="1" applyFill="1" applyBorder="1" applyAlignment="1" applyProtection="1">
      <alignment horizontal="justify" vertical="center" wrapText="1"/>
      <protection hidden="1"/>
    </xf>
    <xf numFmtId="0" fontId="28" fillId="6" borderId="9" xfId="0" applyFont="1" applyFill="1" applyBorder="1" applyAlignment="1" applyProtection="1">
      <alignment horizontal="center" vertical="center" wrapText="1"/>
      <protection hidden="1"/>
    </xf>
    <xf numFmtId="0" fontId="28" fillId="6" borderId="3" xfId="0" applyFont="1" applyFill="1" applyBorder="1" applyAlignment="1" applyProtection="1">
      <alignment horizontal="justify" vertical="center" wrapText="1"/>
      <protection hidden="1"/>
    </xf>
    <xf numFmtId="1" fontId="14" fillId="6" borderId="9" xfId="0" applyNumberFormat="1" applyFont="1" applyFill="1" applyBorder="1" applyAlignment="1" applyProtection="1">
      <alignment horizontal="center" vertical="center" wrapText="1"/>
      <protection locked="0"/>
    </xf>
    <xf numFmtId="1" fontId="14" fillId="6" borderId="1" xfId="0" applyNumberFormat="1" applyFont="1" applyFill="1" applyBorder="1" applyAlignment="1" applyProtection="1">
      <alignment horizontal="center" vertical="center" wrapText="1"/>
      <protection locked="0"/>
    </xf>
    <xf numFmtId="9" fontId="14" fillId="6" borderId="3" xfId="9" applyFont="1" applyFill="1" applyBorder="1" applyAlignment="1" applyProtection="1">
      <alignment horizontal="center" vertical="center" wrapText="1"/>
      <protection locked="0"/>
    </xf>
    <xf numFmtId="1" fontId="14" fillId="6" borderId="2" xfId="0" applyNumberFormat="1" applyFont="1" applyFill="1" applyBorder="1" applyAlignment="1" applyProtection="1">
      <alignment horizontal="center" vertical="center" wrapText="1"/>
      <protection hidden="1"/>
    </xf>
    <xf numFmtId="9" fontId="14" fillId="6" borderId="16" xfId="0" applyNumberFormat="1" applyFont="1" applyFill="1" applyBorder="1" applyAlignment="1" applyProtection="1">
      <alignment horizontal="center" vertical="center" wrapText="1"/>
      <protection hidden="1"/>
    </xf>
    <xf numFmtId="9" fontId="14" fillId="6" borderId="1" xfId="0" applyNumberFormat="1" applyFont="1" applyFill="1" applyBorder="1" applyAlignment="1" applyProtection="1">
      <alignment horizontal="center" vertical="center" wrapText="1"/>
      <protection hidden="1"/>
    </xf>
    <xf numFmtId="9" fontId="14" fillId="6" borderId="3" xfId="0" applyNumberFormat="1" applyFont="1" applyFill="1" applyBorder="1" applyAlignment="1" applyProtection="1">
      <alignment horizontal="center" vertical="center" wrapText="1"/>
      <protection hidden="1"/>
    </xf>
    <xf numFmtId="0" fontId="39" fillId="6" borderId="0" xfId="0" applyFont="1" applyFill="1" applyAlignment="1" applyProtection="1">
      <alignment vertical="center" wrapText="1"/>
      <protection hidden="1"/>
    </xf>
    <xf numFmtId="0" fontId="28" fillId="6" borderId="39" xfId="2" applyFont="1" applyFill="1" applyBorder="1" applyAlignment="1" applyProtection="1">
      <alignment horizontal="center" vertical="center" wrapText="1"/>
      <protection hidden="1"/>
    </xf>
    <xf numFmtId="0" fontId="14" fillId="0" borderId="39" xfId="1" applyFont="1" applyFill="1" applyBorder="1" applyAlignment="1" applyProtection="1">
      <alignment horizontal="center" vertical="center" wrapText="1"/>
      <protection hidden="1"/>
    </xf>
    <xf numFmtId="0" fontId="14" fillId="6" borderId="34" xfId="1" applyFont="1" applyFill="1" applyBorder="1" applyAlignment="1" applyProtection="1">
      <alignment horizontal="center" vertical="center" wrapText="1"/>
      <protection hidden="1"/>
    </xf>
    <xf numFmtId="0" fontId="14" fillId="0" borderId="34" xfId="1" applyFont="1" applyFill="1" applyBorder="1" applyAlignment="1" applyProtection="1">
      <alignment horizontal="center" vertical="center" wrapText="1"/>
      <protection hidden="1"/>
    </xf>
    <xf numFmtId="0" fontId="14" fillId="0" borderId="39" xfId="2" applyFont="1" applyFill="1" applyBorder="1" applyAlignment="1" applyProtection="1">
      <alignment horizontal="center" vertical="center" wrapText="1"/>
      <protection hidden="1"/>
    </xf>
    <xf numFmtId="0" fontId="52" fillId="0" borderId="41" xfId="0" applyFont="1" applyBorder="1" applyAlignment="1" applyProtection="1">
      <alignment horizontal="justify" vertical="center" wrapText="1"/>
      <protection hidden="1"/>
    </xf>
    <xf numFmtId="0" fontId="28" fillId="6" borderId="41" xfId="0" applyFont="1" applyFill="1" applyBorder="1" applyAlignment="1" applyProtection="1">
      <alignment horizontal="justify" vertical="center" wrapText="1"/>
      <protection hidden="1"/>
    </xf>
    <xf numFmtId="0" fontId="28" fillId="0" borderId="41" xfId="0" applyFont="1" applyBorder="1" applyAlignment="1" applyProtection="1">
      <alignment horizontal="justify" vertical="center" wrapText="1"/>
      <protection hidden="1"/>
    </xf>
    <xf numFmtId="0" fontId="50" fillId="0" borderId="41" xfId="0" applyFont="1" applyBorder="1" applyAlignment="1" applyProtection="1">
      <alignment horizontal="justify" vertical="center" wrapText="1"/>
      <protection hidden="1"/>
    </xf>
    <xf numFmtId="0" fontId="14" fillId="0" borderId="41" xfId="0" applyFont="1" applyBorder="1" applyAlignment="1" applyProtection="1">
      <alignment horizontal="justify" vertical="center" wrapText="1"/>
      <protection hidden="1"/>
    </xf>
    <xf numFmtId="0" fontId="50" fillId="6" borderId="41" xfId="0" applyFont="1" applyFill="1" applyBorder="1" applyAlignment="1" applyProtection="1">
      <alignment horizontal="justify" vertical="center" wrapText="1"/>
      <protection hidden="1"/>
    </xf>
    <xf numFmtId="0" fontId="50" fillId="0" borderId="42" xfId="0" applyFont="1" applyBorder="1" applyAlignment="1" applyProtection="1">
      <alignment horizontal="justify" vertical="center" wrapText="1"/>
      <protection hidden="1"/>
    </xf>
    <xf numFmtId="0" fontId="2" fillId="0" borderId="1" xfId="0" applyFont="1" applyBorder="1" applyAlignment="1" applyProtection="1">
      <alignment horizontal="center" vertical="center"/>
      <protection hidden="1"/>
    </xf>
    <xf numFmtId="14" fontId="2" fillId="0" borderId="1" xfId="0" applyNumberFormat="1" applyFont="1" applyBorder="1" applyAlignment="1" applyProtection="1">
      <alignment horizontal="center" vertical="center" wrapText="1"/>
      <protection hidden="1"/>
    </xf>
    <xf numFmtId="0" fontId="48" fillId="0" borderId="1" xfId="0" applyFont="1" applyBorder="1" applyAlignment="1">
      <alignment vertical="center" wrapText="1"/>
    </xf>
    <xf numFmtId="9" fontId="14" fillId="6" borderId="10" xfId="0" applyNumberFormat="1" applyFont="1" applyFill="1" applyBorder="1" applyAlignment="1" applyProtection="1">
      <alignment horizontal="center" vertical="center" wrapText="1"/>
      <protection locked="0"/>
    </xf>
    <xf numFmtId="9" fontId="14" fillId="6" borderId="4" xfId="0" applyNumberFormat="1" applyFont="1" applyFill="1" applyBorder="1" applyAlignment="1" applyProtection="1">
      <alignment horizontal="center" vertical="center" wrapText="1"/>
      <protection locked="0"/>
    </xf>
    <xf numFmtId="0" fontId="14" fillId="6" borderId="4" xfId="0" applyFont="1" applyFill="1" applyBorder="1" applyAlignment="1" applyProtection="1">
      <alignment horizontal="justify" vertical="center" wrapText="1"/>
      <protection locked="0"/>
    </xf>
    <xf numFmtId="0" fontId="14" fillId="6" borderId="5" xfId="0" applyFont="1" applyFill="1" applyBorder="1" applyAlignment="1" applyProtection="1">
      <alignment horizontal="justify" vertical="center" wrapText="1"/>
      <protection locked="0"/>
    </xf>
    <xf numFmtId="1" fontId="14" fillId="0" borderId="4" xfId="0" applyNumberFormat="1" applyFont="1" applyBorder="1" applyAlignment="1" applyProtection="1">
      <alignment horizontal="center" vertical="center" wrapText="1"/>
      <protection hidden="1"/>
    </xf>
    <xf numFmtId="0" fontId="14" fillId="0" borderId="9" xfId="0" applyFont="1" applyBorder="1" applyAlignment="1">
      <alignment horizontal="center" vertical="center" wrapText="1"/>
    </xf>
    <xf numFmtId="0" fontId="14"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1" fontId="28" fillId="6" borderId="1" xfId="0" applyNumberFormat="1" applyFont="1" applyFill="1" applyBorder="1" applyAlignment="1" applyProtection="1">
      <alignment horizontal="center" vertical="center" wrapText="1"/>
      <protection hidden="1"/>
    </xf>
    <xf numFmtId="9" fontId="28" fillId="6" borderId="2" xfId="0" applyNumberFormat="1" applyFont="1" applyFill="1" applyBorder="1" applyAlignment="1" applyProtection="1">
      <alignment horizontal="center" vertical="center"/>
      <protection hidden="1"/>
    </xf>
    <xf numFmtId="9" fontId="28" fillId="6" borderId="1" xfId="0" applyNumberFormat="1" applyFont="1" applyFill="1" applyBorder="1" applyAlignment="1" applyProtection="1">
      <alignment horizontal="center" vertical="center"/>
      <protection hidden="1"/>
    </xf>
    <xf numFmtId="9" fontId="14" fillId="6" borderId="9" xfId="0" applyNumberFormat="1" applyFont="1" applyFill="1" applyBorder="1" applyAlignment="1" applyProtection="1">
      <alignment horizontal="center" vertical="center" wrapText="1"/>
      <protection locked="0"/>
    </xf>
    <xf numFmtId="0" fontId="14" fillId="6" borderId="1" xfId="0" applyFont="1" applyFill="1" applyBorder="1" applyAlignment="1" applyProtection="1">
      <alignment horizontal="left" vertical="top" wrapText="1"/>
      <protection locked="0"/>
    </xf>
    <xf numFmtId="9" fontId="28" fillId="6" borderId="2" xfId="9" applyFont="1" applyFill="1" applyBorder="1" applyAlignment="1" applyProtection="1">
      <alignment horizontal="center" vertical="center" wrapText="1"/>
      <protection hidden="1"/>
    </xf>
    <xf numFmtId="9" fontId="14" fillId="6" borderId="9" xfId="9" applyFont="1" applyFill="1" applyBorder="1" applyAlignment="1" applyProtection="1">
      <alignment horizontal="center" vertical="center" wrapText="1"/>
      <protection locked="0"/>
    </xf>
    <xf numFmtId="164" fontId="14" fillId="6" borderId="1" xfId="9" applyNumberFormat="1" applyFont="1" applyFill="1" applyBorder="1" applyAlignment="1" applyProtection="1">
      <alignment horizontal="center" vertical="center" wrapText="1"/>
      <protection locked="0"/>
    </xf>
    <xf numFmtId="9" fontId="28" fillId="6" borderId="9" xfId="9" applyFont="1" applyFill="1" applyBorder="1" applyAlignment="1" applyProtection="1">
      <alignment horizontal="center" vertical="center" wrapText="1"/>
      <protection hidden="1"/>
    </xf>
    <xf numFmtId="9" fontId="14" fillId="6" borderId="9" xfId="9" applyFont="1" applyFill="1" applyBorder="1" applyAlignment="1" applyProtection="1">
      <alignment horizontal="center" vertical="center" wrapText="1"/>
      <protection hidden="1"/>
    </xf>
    <xf numFmtId="0" fontId="55" fillId="0" borderId="3" xfId="0" applyFont="1" applyBorder="1" applyAlignment="1" applyProtection="1">
      <alignment horizontal="justify" vertical="center" wrapText="1"/>
      <protection locked="0"/>
    </xf>
    <xf numFmtId="0" fontId="55" fillId="0" borderId="9" xfId="0" applyFont="1" applyBorder="1" applyAlignment="1" applyProtection="1">
      <alignment horizontal="center" vertical="center" wrapText="1"/>
      <protection locked="0"/>
    </xf>
    <xf numFmtId="9" fontId="55" fillId="0" borderId="1" xfId="9" applyFont="1" applyBorder="1" applyAlignment="1" applyProtection="1">
      <alignment horizontal="center" vertical="center" wrapText="1"/>
      <protection locked="0"/>
    </xf>
    <xf numFmtId="164" fontId="55" fillId="0" borderId="1" xfId="9" applyNumberFormat="1" applyFont="1" applyBorder="1" applyAlignment="1" applyProtection="1">
      <alignment horizontal="center" vertical="center" wrapText="1"/>
      <protection hidden="1"/>
    </xf>
    <xf numFmtId="9" fontId="14" fillId="0" borderId="9" xfId="9" applyFont="1" applyBorder="1" applyAlignment="1" applyProtection="1">
      <alignment horizontal="center" vertical="center" wrapText="1"/>
      <protection locked="0"/>
    </xf>
    <xf numFmtId="1" fontId="56" fillId="6" borderId="9" xfId="0" applyNumberFormat="1" applyFont="1" applyFill="1" applyBorder="1" applyAlignment="1" applyProtection="1">
      <alignment horizontal="center" vertical="center" wrapText="1"/>
      <protection hidden="1"/>
    </xf>
    <xf numFmtId="1" fontId="56" fillId="6" borderId="1" xfId="0" applyNumberFormat="1" applyFont="1" applyFill="1" applyBorder="1" applyAlignment="1" applyProtection="1">
      <alignment horizontal="center" vertical="center" wrapText="1"/>
      <protection hidden="1"/>
    </xf>
    <xf numFmtId="1" fontId="55" fillId="6" borderId="1" xfId="0" applyNumberFormat="1" applyFont="1" applyFill="1" applyBorder="1" applyAlignment="1" applyProtection="1">
      <alignment horizontal="center" vertical="center" wrapText="1"/>
      <protection hidden="1"/>
    </xf>
    <xf numFmtId="0" fontId="55" fillId="6" borderId="1" xfId="0" applyFont="1" applyFill="1" applyBorder="1" applyAlignment="1" applyProtection="1">
      <alignment horizontal="center" vertical="center" wrapText="1"/>
      <protection hidden="1"/>
    </xf>
    <xf numFmtId="0" fontId="55" fillId="6" borderId="3" xfId="0" applyFont="1" applyFill="1" applyBorder="1" applyAlignment="1" applyProtection="1">
      <alignment horizontal="justify" vertical="center" wrapText="1"/>
      <protection hidden="1"/>
    </xf>
    <xf numFmtId="0" fontId="55" fillId="0" borderId="1" xfId="0" applyFont="1" applyBorder="1" applyAlignment="1" applyProtection="1">
      <alignment horizontal="justify" vertical="center" wrapText="1"/>
      <protection locked="0"/>
    </xf>
    <xf numFmtId="0" fontId="55" fillId="0" borderId="3" xfId="0" applyFont="1" applyBorder="1" applyAlignment="1" applyProtection="1">
      <alignment horizontal="left" vertical="center" wrapText="1"/>
      <protection locked="0"/>
    </xf>
    <xf numFmtId="0" fontId="55" fillId="0" borderId="1" xfId="0" quotePrefix="1" applyFont="1" applyBorder="1" applyAlignment="1" applyProtection="1">
      <alignment horizontal="justify" vertical="center" wrapText="1"/>
      <protection locked="0"/>
    </xf>
    <xf numFmtId="1" fontId="14" fillId="6" borderId="1" xfId="9" applyNumberFormat="1" applyFont="1" applyFill="1" applyBorder="1" applyAlignment="1" applyProtection="1">
      <alignment horizontal="center" vertical="center" wrapText="1"/>
      <protection hidden="1"/>
    </xf>
    <xf numFmtId="0" fontId="28" fillId="6" borderId="3" xfId="0" applyFont="1" applyFill="1" applyBorder="1" applyAlignment="1">
      <alignment horizontal="justify" vertical="center" wrapText="1"/>
    </xf>
    <xf numFmtId="1" fontId="14" fillId="6" borderId="9" xfId="9" applyNumberFormat="1" applyFont="1" applyFill="1" applyBorder="1" applyAlignment="1" applyProtection="1">
      <alignment horizontal="center" vertical="center" wrapText="1"/>
      <protection locked="0"/>
    </xf>
    <xf numFmtId="164" fontId="14" fillId="6" borderId="3" xfId="9" applyNumberFormat="1" applyFont="1" applyFill="1" applyBorder="1" applyAlignment="1" applyProtection="1">
      <alignment horizontal="center" vertical="center" wrapText="1"/>
      <protection locked="0"/>
    </xf>
    <xf numFmtId="1" fontId="14" fillId="6" borderId="2" xfId="9" applyNumberFormat="1" applyFont="1" applyFill="1" applyBorder="1" applyAlignment="1" applyProtection="1">
      <alignment horizontal="center" vertical="center" wrapText="1"/>
      <protection hidden="1"/>
    </xf>
    <xf numFmtId="10" fontId="14" fillId="6" borderId="16" xfId="9" applyNumberFormat="1" applyFont="1" applyFill="1" applyBorder="1" applyAlignment="1" applyProtection="1">
      <alignment horizontal="center" vertical="center" wrapText="1"/>
      <protection hidden="1"/>
    </xf>
    <xf numFmtId="164" fontId="14" fillId="6" borderId="1" xfId="0" applyNumberFormat="1" applyFont="1" applyFill="1" applyBorder="1" applyAlignment="1" applyProtection="1">
      <alignment horizontal="center" vertical="center" wrapText="1"/>
      <protection locked="0"/>
    </xf>
    <xf numFmtId="164" fontId="14" fillId="6" borderId="16" xfId="9" applyNumberFormat="1" applyFont="1" applyFill="1" applyBorder="1" applyAlignment="1" applyProtection="1">
      <alignment horizontal="center" vertical="center" wrapText="1"/>
      <protection hidden="1"/>
    </xf>
    <xf numFmtId="164" fontId="14" fillId="6" borderId="3" xfId="9" applyNumberFormat="1" applyFont="1" applyFill="1" applyBorder="1" applyAlignment="1" applyProtection="1">
      <alignment horizontal="center" vertical="center" wrapText="1"/>
      <protection hidden="1"/>
    </xf>
    <xf numFmtId="9" fontId="14" fillId="0" borderId="4" xfId="9" applyFont="1" applyBorder="1" applyAlignment="1" applyProtection="1">
      <alignment horizontal="center" vertical="center" wrapText="1"/>
      <protection hidden="1"/>
    </xf>
    <xf numFmtId="9" fontId="14" fillId="0" borderId="5" xfId="0" applyNumberFormat="1" applyFont="1" applyBorder="1" applyAlignment="1" applyProtection="1">
      <alignment horizontal="center" vertical="center" wrapText="1"/>
      <protection hidden="1"/>
    </xf>
    <xf numFmtId="14" fontId="1" fillId="0" borderId="1" xfId="0" applyNumberFormat="1" applyFont="1" applyBorder="1" applyAlignment="1" applyProtection="1">
      <alignment horizontal="center" vertical="center"/>
      <protection hidden="1"/>
    </xf>
    <xf numFmtId="0" fontId="42" fillId="7" borderId="27" xfId="0" applyFont="1" applyFill="1" applyBorder="1" applyAlignment="1" applyProtection="1">
      <alignment horizontal="center" vertical="center"/>
      <protection hidden="1"/>
    </xf>
    <xf numFmtId="0" fontId="42" fillId="7" borderId="26" xfId="0" applyFont="1" applyFill="1" applyBorder="1" applyAlignment="1" applyProtection="1">
      <alignment horizontal="center" vertical="center"/>
      <protection hidden="1"/>
    </xf>
    <xf numFmtId="0" fontId="42" fillId="7" borderId="28" xfId="0" applyFont="1" applyFill="1" applyBorder="1" applyAlignment="1" applyProtection="1">
      <alignment horizontal="center" vertical="center"/>
      <protection hidden="1"/>
    </xf>
    <xf numFmtId="0" fontId="42" fillId="7" borderId="9" xfId="0" applyFont="1" applyFill="1" applyBorder="1" applyAlignment="1" applyProtection="1">
      <alignment horizontal="center" vertical="center"/>
      <protection hidden="1"/>
    </xf>
    <xf numFmtId="0" fontId="42" fillId="7" borderId="1" xfId="0" applyFont="1" applyFill="1" applyBorder="1" applyAlignment="1" applyProtection="1">
      <alignment horizontal="center" vertical="center"/>
      <protection hidden="1"/>
    </xf>
    <xf numFmtId="0" fontId="42" fillId="7" borderId="3" xfId="0" applyFont="1" applyFill="1" applyBorder="1" applyAlignment="1" applyProtection="1">
      <alignment horizontal="center" vertical="center"/>
      <protection hidden="1"/>
    </xf>
    <xf numFmtId="0" fontId="42" fillId="7" borderId="32" xfId="0" applyFont="1" applyFill="1" applyBorder="1" applyAlignment="1" applyProtection="1">
      <alignment horizontal="center" vertical="center"/>
      <protection hidden="1"/>
    </xf>
    <xf numFmtId="0" fontId="42" fillId="7" borderId="2" xfId="0" applyFont="1" applyFill="1" applyBorder="1" applyAlignment="1" applyProtection="1">
      <alignment horizontal="center" vertical="center"/>
      <protection hidden="1"/>
    </xf>
    <xf numFmtId="0" fontId="44" fillId="7" borderId="28" xfId="0" applyFont="1" applyFill="1" applyBorder="1" applyAlignment="1" applyProtection="1">
      <alignment horizontal="center" vertical="center" wrapText="1"/>
      <protection hidden="1"/>
    </xf>
    <xf numFmtId="0" fontId="44" fillId="7" borderId="5" xfId="0" applyFont="1" applyFill="1" applyBorder="1" applyAlignment="1" applyProtection="1">
      <alignment horizontal="center" vertical="center" wrapText="1"/>
      <protection hidden="1"/>
    </xf>
    <xf numFmtId="0" fontId="44" fillId="7" borderId="26" xfId="0" applyFont="1" applyFill="1" applyBorder="1" applyAlignment="1" applyProtection="1">
      <alignment horizontal="center" vertical="center" wrapText="1"/>
      <protection hidden="1"/>
    </xf>
    <xf numFmtId="0" fontId="44" fillId="7" borderId="4" xfId="0" applyFont="1" applyFill="1" applyBorder="1" applyAlignment="1" applyProtection="1">
      <alignment horizontal="center" vertical="center" wrapText="1"/>
      <protection hidden="1"/>
    </xf>
    <xf numFmtId="0" fontId="25" fillId="6" borderId="0" xfId="0" applyFont="1" applyFill="1" applyAlignment="1" applyProtection="1">
      <alignment horizontal="left" vertical="center"/>
      <protection hidden="1"/>
    </xf>
    <xf numFmtId="0" fontId="25" fillId="6" borderId="0" xfId="0" applyFont="1" applyFill="1" applyAlignment="1" applyProtection="1">
      <alignment horizontal="center" vertical="center"/>
      <protection hidden="1"/>
    </xf>
    <xf numFmtId="0" fontId="27" fillId="6" borderId="16" xfId="0" applyFont="1" applyFill="1" applyBorder="1" applyAlignment="1" applyProtection="1">
      <alignment horizontal="left" vertical="center"/>
      <protection hidden="1"/>
    </xf>
    <xf numFmtId="0" fontId="27" fillId="6" borderId="2" xfId="0" applyFont="1" applyFill="1" applyBorder="1" applyAlignment="1" applyProtection="1">
      <alignment horizontal="left" vertical="center"/>
      <protection hidden="1"/>
    </xf>
    <xf numFmtId="0" fontId="1" fillId="0" borderId="1" xfId="0" applyFont="1" applyBorder="1" applyAlignment="1" applyProtection="1">
      <alignment horizontal="justify" vertical="center" wrapText="1"/>
      <protection hidden="1"/>
    </xf>
    <xf numFmtId="0" fontId="2" fillId="0" borderId="1" xfId="0" applyFont="1" applyBorder="1" applyAlignment="1" applyProtection="1">
      <alignment horizontal="justify" vertical="center" wrapText="1"/>
      <protection hidden="1"/>
    </xf>
    <xf numFmtId="0" fontId="3" fillId="0" borderId="1" xfId="0" applyFont="1" applyBorder="1" applyAlignment="1" applyProtection="1">
      <alignment horizontal="justify" vertical="center" wrapText="1"/>
      <protection hidden="1"/>
    </xf>
    <xf numFmtId="0" fontId="6" fillId="0" borderId="1" xfId="0" applyFont="1" applyBorder="1" applyAlignment="1" applyProtection="1">
      <alignment horizontal="justify" vertical="center" wrapText="1"/>
      <protection hidden="1"/>
    </xf>
    <xf numFmtId="0" fontId="6" fillId="6" borderId="1" xfId="0" applyFont="1" applyFill="1" applyBorder="1" applyAlignment="1" applyProtection="1">
      <alignment horizontal="justify" vertical="center" wrapText="1"/>
      <protection hidden="1"/>
    </xf>
    <xf numFmtId="0" fontId="29" fillId="7" borderId="1" xfId="0" applyFont="1" applyFill="1" applyBorder="1" applyAlignment="1" applyProtection="1">
      <alignment horizontal="center" vertical="center"/>
      <protection hidden="1"/>
    </xf>
    <xf numFmtId="0" fontId="45" fillId="6" borderId="11" xfId="0" applyFont="1" applyFill="1" applyBorder="1" applyAlignment="1" applyProtection="1">
      <alignment horizontal="center" vertical="center"/>
      <protection hidden="1"/>
    </xf>
    <xf numFmtId="0" fontId="45" fillId="6" borderId="0" xfId="0" applyFont="1" applyFill="1" applyAlignment="1" applyProtection="1">
      <alignment horizontal="center" vertical="center"/>
      <protection hidden="1"/>
    </xf>
    <xf numFmtId="0" fontId="46" fillId="7" borderId="1" xfId="0" applyFont="1" applyFill="1" applyBorder="1" applyAlignment="1" applyProtection="1">
      <alignment horizontal="center" vertical="center"/>
      <protection hidden="1"/>
    </xf>
    <xf numFmtId="0" fontId="46" fillId="6" borderId="1" xfId="0" applyFont="1" applyFill="1" applyBorder="1" applyAlignment="1" applyProtection="1">
      <alignment horizontal="center" vertical="center"/>
      <protection hidden="1"/>
    </xf>
    <xf numFmtId="0" fontId="32" fillId="7" borderId="1" xfId="0" applyFont="1" applyFill="1" applyBorder="1" applyAlignment="1" applyProtection="1">
      <alignment horizontal="center" vertical="center"/>
      <protection hidden="1"/>
    </xf>
    <xf numFmtId="0" fontId="32" fillId="6" borderId="1" xfId="0" applyFont="1" applyFill="1" applyBorder="1" applyAlignment="1" applyProtection="1">
      <alignment horizontal="center" vertical="center"/>
      <protection hidden="1"/>
    </xf>
    <xf numFmtId="0" fontId="47" fillId="6" borderId="0" xfId="0" applyFont="1" applyFill="1" applyAlignment="1" applyProtection="1">
      <alignment horizontal="center" vertical="center"/>
      <protection hidden="1"/>
    </xf>
    <xf numFmtId="0" fontId="5" fillId="0" borderId="1" xfId="0" applyFont="1" applyBorder="1" applyAlignment="1" applyProtection="1">
      <alignment horizontal="justify" vertical="center" wrapText="1"/>
      <protection hidden="1"/>
    </xf>
    <xf numFmtId="0" fontId="37" fillId="7" borderId="27" xfId="0" applyFont="1" applyFill="1" applyBorder="1" applyAlignment="1" applyProtection="1">
      <alignment horizontal="center" vertical="center"/>
      <protection hidden="1"/>
    </xf>
    <xf numFmtId="0" fontId="37" fillId="7" borderId="26" xfId="0" applyFont="1" applyFill="1" applyBorder="1" applyAlignment="1" applyProtection="1">
      <alignment horizontal="center" vertical="center"/>
      <protection hidden="1"/>
    </xf>
    <xf numFmtId="0" fontId="42" fillId="6" borderId="18" xfId="0" applyFont="1" applyFill="1" applyBorder="1" applyAlignment="1" applyProtection="1">
      <alignment horizontal="center" vertical="center"/>
      <protection hidden="1"/>
    </xf>
    <xf numFmtId="0" fontId="42" fillId="6" borderId="17" xfId="0" applyFont="1" applyFill="1" applyBorder="1" applyAlignment="1" applyProtection="1">
      <alignment horizontal="center" vertical="center"/>
      <protection hidden="1"/>
    </xf>
    <xf numFmtId="0" fontId="42" fillId="6" borderId="23" xfId="0" applyFont="1" applyFill="1" applyBorder="1" applyAlignment="1" applyProtection="1">
      <alignment horizontal="center" vertical="center"/>
      <protection hidden="1"/>
    </xf>
    <xf numFmtId="0" fontId="43" fillId="7" borderId="17" xfId="0" applyFont="1" applyFill="1" applyBorder="1" applyAlignment="1" applyProtection="1">
      <alignment horizontal="center" vertical="center"/>
      <protection hidden="1"/>
    </xf>
    <xf numFmtId="0" fontId="42" fillId="7" borderId="17" xfId="0" applyFont="1" applyFill="1" applyBorder="1" applyAlignment="1" applyProtection="1">
      <alignment horizontal="center" vertical="center"/>
      <protection hidden="1"/>
    </xf>
    <xf numFmtId="0" fontId="42" fillId="7" borderId="23" xfId="0" applyFont="1" applyFill="1" applyBorder="1" applyAlignment="1" applyProtection="1">
      <alignment horizontal="center" vertical="center"/>
      <protection hidden="1"/>
    </xf>
    <xf numFmtId="0" fontId="42" fillId="7" borderId="24" xfId="0" applyFont="1" applyFill="1" applyBorder="1" applyAlignment="1" applyProtection="1">
      <alignment horizontal="center" vertical="center"/>
      <protection hidden="1"/>
    </xf>
    <xf numFmtId="0" fontId="42" fillId="7" borderId="38" xfId="0" applyFont="1" applyFill="1" applyBorder="1" applyAlignment="1" applyProtection="1">
      <alignment horizontal="center" vertical="center"/>
      <protection hidden="1"/>
    </xf>
    <xf numFmtId="0" fontId="42" fillId="7" borderId="25" xfId="0" applyFont="1" applyFill="1" applyBorder="1" applyAlignment="1" applyProtection="1">
      <alignment horizontal="center" vertical="center"/>
      <protection hidden="1"/>
    </xf>
    <xf numFmtId="0" fontId="42" fillId="6" borderId="25" xfId="0" applyFont="1" applyFill="1" applyBorder="1" applyAlignment="1" applyProtection="1">
      <alignment horizontal="center" vertical="center"/>
      <protection hidden="1"/>
    </xf>
    <xf numFmtId="0" fontId="44" fillId="7" borderId="32" xfId="0" applyFont="1" applyFill="1" applyBorder="1" applyAlignment="1" applyProtection="1">
      <alignment horizontal="center" vertical="center" wrapText="1"/>
      <protection hidden="1"/>
    </xf>
    <xf numFmtId="0" fontId="44" fillId="7" borderId="12" xfId="0" applyFont="1" applyFill="1" applyBorder="1" applyAlignment="1" applyProtection="1">
      <alignment horizontal="center" vertical="center" wrapText="1"/>
      <protection hidden="1"/>
    </xf>
    <xf numFmtId="0" fontId="44" fillId="7" borderId="40" xfId="0" applyFont="1" applyFill="1" applyBorder="1" applyAlignment="1" applyProtection="1">
      <alignment horizontal="center" vertical="center" wrapText="1"/>
      <protection hidden="1"/>
    </xf>
    <xf numFmtId="0" fontId="44" fillId="7" borderId="41" xfId="0" applyFont="1" applyFill="1" applyBorder="1" applyAlignment="1" applyProtection="1">
      <alignment horizontal="center" vertical="center" wrapText="1"/>
      <protection hidden="1"/>
    </xf>
    <xf numFmtId="0" fontId="37" fillId="6" borderId="30" xfId="0" applyFont="1" applyFill="1" applyBorder="1" applyAlignment="1" applyProtection="1">
      <alignment horizontal="center" vertical="center"/>
      <protection hidden="1"/>
    </xf>
    <xf numFmtId="0" fontId="37" fillId="7" borderId="22" xfId="0" applyFont="1" applyFill="1" applyBorder="1" applyAlignment="1" applyProtection="1">
      <alignment horizontal="center" vertical="center"/>
      <protection hidden="1"/>
    </xf>
    <xf numFmtId="0" fontId="37" fillId="7" borderId="23" xfId="0" applyFont="1" applyFill="1" applyBorder="1" applyAlignment="1" applyProtection="1">
      <alignment horizontal="center" vertical="center"/>
      <protection hidden="1"/>
    </xf>
    <xf numFmtId="0" fontId="37" fillId="7" borderId="24" xfId="0" applyFont="1" applyFill="1" applyBorder="1" applyAlignment="1" applyProtection="1">
      <alignment horizontal="center" vertical="center"/>
      <protection hidden="1"/>
    </xf>
    <xf numFmtId="0" fontId="37" fillId="7" borderId="29" xfId="0" applyFont="1" applyFill="1" applyBorder="1" applyAlignment="1" applyProtection="1">
      <alignment horizontal="center" vertical="center"/>
      <protection hidden="1"/>
    </xf>
    <xf numFmtId="0" fontId="37" fillId="7" borderId="36" xfId="0" applyFont="1" applyFill="1" applyBorder="1" applyAlignment="1" applyProtection="1">
      <alignment horizontal="center" vertical="center"/>
      <protection hidden="1"/>
    </xf>
    <xf numFmtId="0" fontId="42" fillId="7" borderId="30" xfId="0" applyFont="1" applyFill="1" applyBorder="1" applyAlignment="1" applyProtection="1">
      <alignment horizontal="center" vertical="center"/>
      <protection hidden="1"/>
    </xf>
    <xf numFmtId="0" fontId="42" fillId="7" borderId="16" xfId="0" applyFont="1" applyFill="1" applyBorder="1" applyAlignment="1" applyProtection="1">
      <alignment horizontal="center" vertical="center"/>
      <protection hidden="1"/>
    </xf>
    <xf numFmtId="0" fontId="14" fillId="0" borderId="21" xfId="0" applyFont="1" applyBorder="1" applyAlignment="1" applyProtection="1">
      <alignment horizontal="center" vertical="center" wrapText="1"/>
      <protection locked="0"/>
    </xf>
    <xf numFmtId="0" fontId="28" fillId="6" borderId="16" xfId="0" applyFont="1" applyFill="1" applyBorder="1" applyAlignment="1" applyProtection="1">
      <alignment horizontal="justify" vertical="center" wrapText="1"/>
      <protection locked="0"/>
    </xf>
    <xf numFmtId="0" fontId="14" fillId="6" borderId="16" xfId="0" applyFont="1" applyFill="1" applyBorder="1" applyAlignment="1" applyProtection="1">
      <alignment horizontal="justify" vertical="center" wrapText="1"/>
      <protection locked="0"/>
    </xf>
    <xf numFmtId="0" fontId="14" fillId="0" borderId="16" xfId="5" applyFont="1" applyFill="1" applyBorder="1" applyAlignment="1" applyProtection="1">
      <alignment horizontal="justify" vertical="center" wrapText="1"/>
      <protection locked="0"/>
    </xf>
    <xf numFmtId="0" fontId="48" fillId="0" borderId="16" xfId="0" applyFont="1" applyBorder="1" applyAlignment="1">
      <alignment vertical="center" wrapText="1"/>
    </xf>
    <xf numFmtId="0" fontId="14" fillId="6" borderId="16" xfId="0" applyFont="1" applyFill="1" applyBorder="1" applyAlignment="1" applyProtection="1">
      <alignment horizontal="left" vertical="center" wrapText="1"/>
      <protection locked="0"/>
    </xf>
    <xf numFmtId="0" fontId="14" fillId="0" borderId="13" xfId="0" applyFont="1" applyBorder="1" applyAlignment="1" applyProtection="1">
      <alignment horizontal="justify" vertical="center" wrapText="1"/>
      <protection locked="0"/>
    </xf>
    <xf numFmtId="0" fontId="55" fillId="0" borderId="1" xfId="0" applyFont="1" applyBorder="1" applyAlignment="1" applyProtection="1">
      <alignment horizontal="center" vertical="center" wrapText="1"/>
      <protection locked="0"/>
    </xf>
    <xf numFmtId="3" fontId="55" fillId="0" borderId="1" xfId="6" applyNumberFormat="1" applyFont="1" applyBorder="1" applyAlignment="1" applyProtection="1">
      <alignment horizontal="center" vertical="center" wrapText="1"/>
      <protection locked="0"/>
    </xf>
    <xf numFmtId="9" fontId="55" fillId="0" borderId="1" xfId="0" applyNumberFormat="1" applyFont="1" applyBorder="1" applyAlignment="1" applyProtection="1">
      <alignment horizontal="center" vertical="center" wrapText="1"/>
      <protection locked="0"/>
    </xf>
    <xf numFmtId="1" fontId="55" fillId="0" borderId="9" xfId="0" applyNumberFormat="1" applyFont="1" applyBorder="1" applyAlignment="1" applyProtection="1">
      <alignment horizontal="center" vertical="center" wrapText="1"/>
      <protection locked="0"/>
    </xf>
    <xf numFmtId="2" fontId="14" fillId="6" borderId="9" xfId="9" applyNumberFormat="1" applyFont="1" applyFill="1" applyBorder="1" applyAlignment="1" applyProtection="1">
      <alignment horizontal="center" vertical="center" wrapText="1"/>
      <protection locked="0"/>
    </xf>
    <xf numFmtId="9" fontId="55" fillId="0" borderId="9" xfId="9" applyFont="1" applyBorder="1" applyAlignment="1" applyProtection="1">
      <alignment horizontal="center" vertical="center" wrapText="1"/>
      <protection locked="0"/>
    </xf>
    <xf numFmtId="2" fontId="14" fillId="0" borderId="9" xfId="9" applyNumberFormat="1" applyFont="1" applyBorder="1" applyAlignment="1" applyProtection="1">
      <alignment horizontal="center" vertical="center" wrapText="1"/>
      <protection locked="0"/>
    </xf>
    <xf numFmtId="2" fontId="37" fillId="7" borderId="43" xfId="9" applyNumberFormat="1" applyFont="1" applyFill="1" applyBorder="1" applyAlignment="1" applyProtection="1">
      <alignment horizontal="center" vertical="center" wrapText="1"/>
      <protection hidden="1"/>
    </xf>
    <xf numFmtId="0" fontId="37" fillId="7" borderId="44" xfId="0" applyFont="1" applyFill="1" applyBorder="1" applyAlignment="1" applyProtection="1">
      <alignment horizontal="center" vertical="center" wrapText="1"/>
      <protection hidden="1"/>
    </xf>
    <xf numFmtId="164" fontId="37" fillId="7" borderId="44" xfId="9" applyNumberFormat="1" applyFont="1" applyFill="1" applyBorder="1" applyAlignment="1" applyProtection="1">
      <alignment horizontal="center" vertical="center" wrapText="1"/>
      <protection hidden="1"/>
    </xf>
    <xf numFmtId="0" fontId="37" fillId="7" borderId="45" xfId="0" applyFont="1" applyFill="1" applyBorder="1" applyAlignment="1" applyProtection="1">
      <alignment horizontal="center" vertical="center" wrapText="1"/>
      <protection hidden="1"/>
    </xf>
    <xf numFmtId="0" fontId="37" fillId="7" borderId="20" xfId="0" applyFont="1" applyFill="1" applyBorder="1" applyAlignment="1" applyProtection="1">
      <alignment horizontal="center" vertical="center"/>
      <protection hidden="1"/>
    </xf>
    <xf numFmtId="0" fontId="37" fillId="7" borderId="17" xfId="0" applyFont="1" applyFill="1" applyBorder="1" applyAlignment="1" applyProtection="1">
      <alignment horizontal="center" vertical="center"/>
      <protection hidden="1"/>
    </xf>
    <xf numFmtId="0" fontId="37" fillId="7" borderId="19" xfId="0" applyFont="1" applyFill="1" applyBorder="1" applyAlignment="1" applyProtection="1">
      <alignment horizontal="center" vertical="center"/>
      <protection hidden="1"/>
    </xf>
  </cellXfs>
  <cellStyles count="10">
    <cellStyle name="Bueno" xfId="1" builtinId="26"/>
    <cellStyle name="Entrada" xfId="2" builtinId="20"/>
    <cellStyle name="Hipervínculo" xfId="3" builtinId="8"/>
    <cellStyle name="Hyperlink" xfId="4" xr:uid="{00000000-0005-0000-0000-000003000000}"/>
    <cellStyle name="Incorrecto" xfId="5" builtinId="27"/>
    <cellStyle name="Millares" xfId="6" builtinId="3"/>
    <cellStyle name="Normal" xfId="0" builtinId="0"/>
    <cellStyle name="Normal 2" xfId="7" xr:uid="{00000000-0005-0000-0000-000007000000}"/>
    <cellStyle name="Normal 3" xfId="8" xr:uid="{00000000-0005-0000-0000-000008000000}"/>
    <cellStyle name="Porcentaje"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352425</xdr:colOff>
      <xdr:row>0</xdr:row>
      <xdr:rowOff>0</xdr:rowOff>
    </xdr:from>
    <xdr:to>
      <xdr:col>3</xdr:col>
      <xdr:colOff>1540948</xdr:colOff>
      <xdr:row>2</xdr:row>
      <xdr:rowOff>361950</xdr:rowOff>
    </xdr:to>
    <xdr:pic>
      <xdr:nvPicPr>
        <xdr:cNvPr id="16968" name="Imagen 1">
          <a:extLst>
            <a:ext uri="{FF2B5EF4-FFF2-40B4-BE49-F238E27FC236}">
              <a16:creationId xmlns:a16="http://schemas.microsoft.com/office/drawing/2014/main" id="{BB31D903-9786-2B55-6B02-6D8E8E4D0C9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43375" y="0"/>
          <a:ext cx="37242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230909</xdr:colOff>
      <xdr:row>4</xdr:row>
      <xdr:rowOff>686862</xdr:rowOff>
    </xdr:from>
    <xdr:to>
      <xdr:col>53</xdr:col>
      <xdr:colOff>1524000</xdr:colOff>
      <xdr:row>4</xdr:row>
      <xdr:rowOff>761999</xdr:rowOff>
    </xdr:to>
    <xdr:cxnSp macro="">
      <xdr:nvCxnSpPr>
        <xdr:cNvPr id="5" name="Conector recto 4">
          <a:extLst>
            <a:ext uri="{FF2B5EF4-FFF2-40B4-BE49-F238E27FC236}">
              <a16:creationId xmlns:a16="http://schemas.microsoft.com/office/drawing/2014/main" id="{5AC0C522-0D44-8BE6-3EB4-C038BFC6E96B}"/>
            </a:ext>
          </a:extLst>
        </xdr:cNvPr>
        <xdr:cNvCxnSpPr/>
      </xdr:nvCxnSpPr>
      <xdr:spPr>
        <a:xfrm>
          <a:off x="230909" y="2758550"/>
          <a:ext cx="108973216" cy="75137"/>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92"/>
  <sheetViews>
    <sheetView showGridLines="0" tabSelected="1" zoomScale="85" zoomScaleNormal="85" workbookViewId="0">
      <selection activeCell="F8" sqref="F8:G8"/>
    </sheetView>
  </sheetViews>
  <sheetFormatPr baseColWidth="10" defaultColWidth="11.5" defaultRowHeight="15.75" x14ac:dyDescent="0.25"/>
  <cols>
    <col min="1" max="1" width="40.625" style="63" customWidth="1"/>
    <col min="2" max="2" width="9.125" style="11" customWidth="1"/>
    <col min="3" max="3" width="33.375" style="15" customWidth="1"/>
    <col min="4" max="4" width="24.875" style="15" customWidth="1"/>
    <col min="5" max="5" width="30.125" style="15" customWidth="1"/>
    <col min="6" max="6" width="25.75" style="11" customWidth="1"/>
    <col min="7" max="7" width="27.75" style="11" customWidth="1"/>
    <col min="8" max="8" width="15.5" style="11" customWidth="1"/>
    <col min="9" max="9" width="17.125" style="19" customWidth="1"/>
    <col min="10" max="10" width="17.375" style="19" customWidth="1"/>
    <col min="11" max="13" width="13.375" style="19" customWidth="1"/>
    <col min="14" max="14" width="19.25" style="21" customWidth="1"/>
    <col min="15" max="17" width="24.375" style="21" customWidth="1"/>
    <col min="18" max="18" width="104.625" style="20" customWidth="1"/>
    <col min="19" max="19" width="44.875" style="20" customWidth="1"/>
    <col min="20" max="22" width="17.375" style="21" customWidth="1"/>
    <col min="23" max="23" width="106" style="20" customWidth="1"/>
    <col min="24" max="24" width="44.375" style="20" customWidth="1"/>
    <col min="25" max="26" width="25.5" style="11" hidden="1" customWidth="1"/>
    <col min="27" max="27" width="28.75" style="18" hidden="1" customWidth="1"/>
    <col min="28" max="28" width="68.5" style="13" hidden="1" customWidth="1"/>
    <col min="29" max="29" width="41.375" style="13" hidden="1" customWidth="1"/>
    <col min="30" max="30" width="20.5" style="11" hidden="1" customWidth="1"/>
    <col min="31" max="31" width="21.75" style="11" hidden="1" customWidth="1"/>
    <col min="32" max="32" width="20.375" style="11" hidden="1" customWidth="1"/>
    <col min="33" max="33" width="98.875" style="13" hidden="1" customWidth="1"/>
    <col min="34" max="34" width="35.125" style="13" hidden="1" customWidth="1"/>
    <col min="35" max="35" width="18.75" style="21" customWidth="1"/>
    <col min="36" max="36" width="13.75" style="21" customWidth="1"/>
    <col min="37" max="37" width="17.875" style="21" customWidth="1"/>
    <col min="38" max="38" width="17.625" style="21" customWidth="1"/>
    <col min="39" max="39" width="18.25" style="21" customWidth="1"/>
    <col min="40" max="40" width="17" style="21" customWidth="1"/>
    <col min="41" max="42" width="21" style="21" customWidth="1"/>
    <col min="43" max="43" width="21" style="50" customWidth="1"/>
    <col min="44" max="44" width="15" style="50" customWidth="1"/>
    <col min="45" max="46" width="21" style="50" customWidth="1"/>
    <col min="47" max="47" width="21" style="11" customWidth="1"/>
    <col min="48" max="48" width="18.875" style="50" bestFit="1" customWidth="1"/>
    <col min="49" max="50" width="21" style="50" customWidth="1"/>
    <col min="51" max="51" width="21" style="342" customWidth="1"/>
    <col min="52" max="52" width="21" style="50" customWidth="1"/>
    <col min="53" max="53" width="21" style="350" customWidth="1"/>
    <col min="54" max="54" width="26" style="50" customWidth="1"/>
    <col min="55" max="56" width="17.25" style="15" customWidth="1"/>
    <col min="57" max="69" width="11.5" style="15" customWidth="1"/>
    <col min="70" max="16384" width="11.5" style="15"/>
  </cols>
  <sheetData>
    <row r="1" spans="1:69" s="3" customFormat="1" ht="61.5" x14ac:dyDescent="0.3">
      <c r="A1" s="59"/>
      <c r="B1" s="40"/>
      <c r="C1" s="1"/>
      <c r="D1" s="1"/>
      <c r="E1" s="1"/>
      <c r="F1" s="504" t="s">
        <v>0</v>
      </c>
      <c r="G1" s="504"/>
      <c r="H1" s="504"/>
      <c r="I1" s="504"/>
      <c r="J1" s="504"/>
      <c r="K1" s="504"/>
      <c r="L1" s="504"/>
      <c r="M1" s="504"/>
      <c r="N1" s="504"/>
      <c r="O1" s="504"/>
      <c r="P1" s="504"/>
      <c r="Q1" s="504"/>
      <c r="R1" s="504"/>
      <c r="S1" s="504"/>
      <c r="T1" s="504"/>
      <c r="U1" s="504"/>
      <c r="V1" s="504"/>
      <c r="W1" s="504"/>
      <c r="X1" s="504"/>
      <c r="Y1" s="504"/>
      <c r="Z1" s="504"/>
      <c r="AA1" s="504"/>
      <c r="AB1" s="504"/>
      <c r="AC1" s="504"/>
      <c r="AD1" s="505"/>
      <c r="AE1" s="505"/>
      <c r="AF1" s="505"/>
      <c r="AG1" s="505"/>
      <c r="AH1" s="505"/>
      <c r="AI1" s="504"/>
      <c r="AJ1" s="2"/>
      <c r="AK1" s="53"/>
      <c r="AL1" s="53"/>
      <c r="AM1" s="35"/>
      <c r="AN1" s="35"/>
      <c r="AO1" s="35"/>
      <c r="AP1" s="35"/>
      <c r="AQ1" s="4"/>
      <c r="AR1" s="4"/>
      <c r="AS1" s="4"/>
      <c r="AT1" s="4"/>
      <c r="AU1" s="4"/>
      <c r="AV1" s="4"/>
      <c r="AW1" s="4"/>
      <c r="AX1" s="4"/>
      <c r="AY1" s="339"/>
      <c r="AZ1" s="4"/>
      <c r="BA1" s="348" t="s">
        <v>1</v>
      </c>
      <c r="BB1" s="116" t="s">
        <v>2</v>
      </c>
      <c r="BC1" s="5"/>
      <c r="BD1" s="5"/>
      <c r="BE1" s="5"/>
      <c r="BF1" s="5"/>
      <c r="BG1" s="5"/>
      <c r="BH1" s="5"/>
      <c r="BI1" s="5"/>
      <c r="BJ1" s="5"/>
      <c r="BK1" s="5"/>
      <c r="BL1" s="5"/>
      <c r="BM1" s="5"/>
      <c r="BN1" s="5"/>
      <c r="BO1" s="5"/>
      <c r="BP1" s="54"/>
      <c r="BQ1" s="54"/>
    </row>
    <row r="2" spans="1:69" s="3" customFormat="1" ht="61.5" x14ac:dyDescent="0.3">
      <c r="A2" s="59"/>
      <c r="B2" s="40"/>
      <c r="C2" s="1"/>
      <c r="D2" s="1"/>
      <c r="E2" s="1"/>
      <c r="F2" s="504"/>
      <c r="G2" s="504"/>
      <c r="H2" s="504"/>
      <c r="I2" s="504"/>
      <c r="J2" s="504"/>
      <c r="K2" s="504"/>
      <c r="L2" s="504"/>
      <c r="M2" s="504"/>
      <c r="N2" s="504"/>
      <c r="O2" s="504"/>
      <c r="P2" s="504"/>
      <c r="Q2" s="504"/>
      <c r="R2" s="504"/>
      <c r="S2" s="504"/>
      <c r="T2" s="504"/>
      <c r="U2" s="504"/>
      <c r="V2" s="504"/>
      <c r="W2" s="504"/>
      <c r="X2" s="504"/>
      <c r="Y2" s="504"/>
      <c r="Z2" s="504"/>
      <c r="AA2" s="504"/>
      <c r="AB2" s="504"/>
      <c r="AC2" s="504"/>
      <c r="AD2" s="505"/>
      <c r="AE2" s="505"/>
      <c r="AF2" s="505"/>
      <c r="AG2" s="505"/>
      <c r="AH2" s="505"/>
      <c r="AI2" s="504"/>
      <c r="AJ2" s="2"/>
      <c r="AK2" s="53"/>
      <c r="AL2" s="53"/>
      <c r="AM2" s="35"/>
      <c r="AN2" s="35"/>
      <c r="AO2" s="35"/>
      <c r="AP2" s="35"/>
      <c r="AQ2" s="4"/>
      <c r="AR2" s="4"/>
      <c r="AS2" s="4"/>
      <c r="AT2" s="4"/>
      <c r="AU2" s="4"/>
      <c r="AV2" s="4"/>
      <c r="AW2" s="4"/>
      <c r="AX2" s="4"/>
      <c r="AY2" s="339"/>
      <c r="AZ2" s="4"/>
      <c r="BA2" s="348" t="s">
        <v>3</v>
      </c>
      <c r="BB2" s="116">
        <v>2</v>
      </c>
      <c r="BC2" s="5"/>
      <c r="BD2" s="5"/>
      <c r="BE2" s="5"/>
      <c r="BF2" s="5"/>
      <c r="BG2" s="5"/>
      <c r="BH2" s="5"/>
      <c r="BI2" s="5"/>
      <c r="BJ2" s="5"/>
      <c r="BK2" s="5"/>
      <c r="BL2" s="5"/>
      <c r="BM2" s="5"/>
      <c r="BN2" s="5"/>
      <c r="BO2" s="5"/>
      <c r="BP2" s="54"/>
      <c r="BQ2" s="54"/>
    </row>
    <row r="3" spans="1:69" s="3" customFormat="1" ht="61.5" x14ac:dyDescent="0.3">
      <c r="A3" s="59"/>
      <c r="B3" s="40"/>
      <c r="C3" s="1"/>
      <c r="D3" s="1"/>
      <c r="E3" s="1"/>
      <c r="F3" s="504"/>
      <c r="G3" s="504"/>
      <c r="H3" s="504"/>
      <c r="I3" s="504"/>
      <c r="J3" s="504"/>
      <c r="K3" s="504"/>
      <c r="L3" s="504"/>
      <c r="M3" s="504"/>
      <c r="N3" s="504"/>
      <c r="O3" s="504"/>
      <c r="P3" s="504"/>
      <c r="Q3" s="504"/>
      <c r="R3" s="504"/>
      <c r="S3" s="504"/>
      <c r="T3" s="504"/>
      <c r="U3" s="504"/>
      <c r="V3" s="504"/>
      <c r="W3" s="504"/>
      <c r="X3" s="504"/>
      <c r="Y3" s="504"/>
      <c r="Z3" s="504"/>
      <c r="AA3" s="504"/>
      <c r="AB3" s="504"/>
      <c r="AC3" s="504"/>
      <c r="AD3" s="505"/>
      <c r="AE3" s="505"/>
      <c r="AF3" s="505"/>
      <c r="AG3" s="505"/>
      <c r="AH3" s="505"/>
      <c r="AI3" s="504"/>
      <c r="AJ3" s="2"/>
      <c r="AK3" s="53"/>
      <c r="AL3" s="53"/>
      <c r="AM3" s="36"/>
      <c r="AN3" s="36"/>
      <c r="AO3" s="36"/>
      <c r="AP3" s="36"/>
      <c r="AQ3" s="6"/>
      <c r="AR3" s="6"/>
      <c r="AS3" s="6"/>
      <c r="AT3" s="6"/>
      <c r="AU3" s="6"/>
      <c r="AV3" s="6"/>
      <c r="AW3" s="6"/>
      <c r="AX3" s="6"/>
      <c r="AY3" s="339"/>
      <c r="AZ3" s="6"/>
      <c r="BA3" s="348" t="s">
        <v>4</v>
      </c>
      <c r="BB3" s="117" t="s">
        <v>5</v>
      </c>
      <c r="BC3" s="5"/>
      <c r="BD3" s="5"/>
      <c r="BE3" s="5"/>
      <c r="BF3" s="5"/>
      <c r="BG3" s="5"/>
      <c r="BH3" s="5"/>
      <c r="BI3" s="5"/>
      <c r="BJ3" s="5"/>
      <c r="BK3" s="5"/>
      <c r="BL3" s="5"/>
      <c r="BM3" s="5"/>
      <c r="BN3" s="5"/>
      <c r="BO3" s="5"/>
      <c r="BP3" s="54"/>
      <c r="BQ3" s="54"/>
    </row>
    <row r="4" spans="1:69" s="3" customFormat="1" ht="61.5" x14ac:dyDescent="0.25">
      <c r="A4" s="59"/>
      <c r="B4" s="40"/>
      <c r="C4" s="1"/>
      <c r="D4" s="1"/>
      <c r="E4" s="1"/>
      <c r="F4" s="504"/>
      <c r="G4" s="504"/>
      <c r="H4" s="504"/>
      <c r="I4" s="504"/>
      <c r="J4" s="504"/>
      <c r="K4" s="504"/>
      <c r="L4" s="504"/>
      <c r="M4" s="504"/>
      <c r="N4" s="504"/>
      <c r="O4" s="504"/>
      <c r="P4" s="504"/>
      <c r="Q4" s="504"/>
      <c r="R4" s="504"/>
      <c r="S4" s="504"/>
      <c r="T4" s="504"/>
      <c r="U4" s="504"/>
      <c r="V4" s="504"/>
      <c r="W4" s="504"/>
      <c r="X4" s="504"/>
      <c r="Y4" s="504"/>
      <c r="Z4" s="504"/>
      <c r="AA4" s="504"/>
      <c r="AB4" s="504"/>
      <c r="AC4" s="504"/>
      <c r="AD4" s="505"/>
      <c r="AE4" s="505"/>
      <c r="AF4" s="505"/>
      <c r="AG4" s="505"/>
      <c r="AH4" s="505"/>
      <c r="AI4" s="504"/>
      <c r="AJ4" s="2"/>
      <c r="AK4" s="53"/>
      <c r="AL4" s="53"/>
      <c r="AM4" s="37"/>
      <c r="AN4" s="37"/>
      <c r="AO4" s="37"/>
      <c r="AP4" s="37"/>
      <c r="AQ4" s="48"/>
      <c r="AR4" s="48"/>
      <c r="AS4" s="48"/>
      <c r="AT4" s="48"/>
      <c r="AU4" s="7"/>
      <c r="AV4" s="48"/>
      <c r="AW4" s="48"/>
      <c r="AX4" s="48"/>
      <c r="AY4" s="340"/>
      <c r="AZ4" s="48"/>
      <c r="BA4" s="348" t="s">
        <v>6</v>
      </c>
      <c r="BB4" s="345">
        <v>160202</v>
      </c>
      <c r="BC4" s="5"/>
      <c r="BD4" s="5"/>
      <c r="BE4" s="5"/>
      <c r="BF4" s="5"/>
      <c r="BG4" s="5"/>
      <c r="BH4" s="5"/>
      <c r="BI4" s="5"/>
      <c r="BJ4" s="5"/>
      <c r="BK4" s="5"/>
      <c r="BL4" s="5"/>
      <c r="BM4" s="5"/>
      <c r="BN4" s="5"/>
      <c r="BO4" s="5"/>
      <c r="BP4" s="54"/>
      <c r="BQ4" s="54"/>
    </row>
    <row r="5" spans="1:69" s="3" customFormat="1" ht="61.5" x14ac:dyDescent="0.2">
      <c r="A5" s="59"/>
      <c r="B5" s="40"/>
      <c r="C5" s="1"/>
      <c r="D5" s="1"/>
      <c r="E5" s="1"/>
      <c r="F5" s="504"/>
      <c r="G5" s="504"/>
      <c r="H5" s="504"/>
      <c r="I5" s="504"/>
      <c r="J5" s="504"/>
      <c r="K5" s="504"/>
      <c r="L5" s="504"/>
      <c r="M5" s="504"/>
      <c r="N5" s="504"/>
      <c r="O5" s="504"/>
      <c r="P5" s="504"/>
      <c r="Q5" s="504"/>
      <c r="R5" s="504"/>
      <c r="S5" s="504"/>
      <c r="T5" s="504"/>
      <c r="U5" s="504"/>
      <c r="V5" s="504"/>
      <c r="W5" s="504"/>
      <c r="X5" s="504"/>
      <c r="Y5" s="504"/>
      <c r="Z5" s="504"/>
      <c r="AA5" s="504"/>
      <c r="AB5" s="504"/>
      <c r="AC5" s="504"/>
      <c r="AD5" s="505"/>
      <c r="AE5" s="505"/>
      <c r="AF5" s="505"/>
      <c r="AG5" s="505"/>
      <c r="AH5" s="505"/>
      <c r="AI5" s="504"/>
      <c r="AJ5" s="2"/>
      <c r="AK5" s="2"/>
      <c r="AL5" s="2"/>
      <c r="AM5" s="2"/>
      <c r="AN5" s="2"/>
      <c r="AO5" s="2"/>
      <c r="AP5" s="2"/>
      <c r="AQ5" s="49"/>
      <c r="AR5" s="49"/>
      <c r="AS5" s="49"/>
      <c r="AT5" s="49"/>
      <c r="AU5" s="2"/>
      <c r="AV5" s="49"/>
      <c r="AW5" s="49"/>
      <c r="AX5" s="49"/>
      <c r="AY5" s="341"/>
      <c r="AZ5" s="49"/>
      <c r="BA5" s="349"/>
      <c r="BB5" s="49"/>
      <c r="BC5" s="5"/>
      <c r="BD5" s="5"/>
      <c r="BE5" s="5"/>
      <c r="BF5" s="5"/>
      <c r="BG5" s="5"/>
      <c r="BH5" s="5"/>
      <c r="BI5" s="5"/>
      <c r="BJ5" s="5"/>
      <c r="BK5" s="5"/>
      <c r="BL5" s="5"/>
      <c r="BM5" s="5"/>
      <c r="BN5" s="5"/>
      <c r="BO5" s="5"/>
      <c r="BP5" s="8"/>
      <c r="BQ5" s="9"/>
    </row>
    <row r="7" spans="1:69" ht="28.5" x14ac:dyDescent="0.25">
      <c r="A7" s="513" t="s">
        <v>7</v>
      </c>
      <c r="B7" s="513"/>
      <c r="C7" s="513"/>
      <c r="D7" s="513"/>
      <c r="E7" s="513"/>
      <c r="F7" s="506" t="s">
        <v>8</v>
      </c>
      <c r="G7" s="507"/>
      <c r="H7" s="10"/>
      <c r="I7" s="10"/>
      <c r="J7" s="10"/>
      <c r="K7" s="10"/>
      <c r="L7" s="10"/>
      <c r="M7" s="10"/>
      <c r="N7" s="10"/>
      <c r="O7" s="108"/>
      <c r="P7" s="108"/>
      <c r="Q7" s="108"/>
      <c r="R7" s="109"/>
      <c r="S7" s="109"/>
      <c r="T7" s="108"/>
      <c r="U7" s="108"/>
      <c r="V7" s="108"/>
      <c r="W7" s="109"/>
      <c r="X7" s="109"/>
      <c r="Z7" s="12"/>
      <c r="AA7" s="12"/>
      <c r="AC7" s="14"/>
      <c r="AD7" s="10"/>
      <c r="AE7" s="10"/>
      <c r="AF7" s="10"/>
      <c r="AG7" s="14"/>
      <c r="AH7" s="14"/>
      <c r="AI7" s="10"/>
    </row>
    <row r="8" spans="1:69" ht="28.5" x14ac:dyDescent="0.25">
      <c r="A8" s="513" t="s">
        <v>9</v>
      </c>
      <c r="B8" s="513"/>
      <c r="C8" s="513"/>
      <c r="D8" s="513"/>
      <c r="E8" s="513"/>
      <c r="F8" s="506" t="s">
        <v>261</v>
      </c>
      <c r="G8" s="507"/>
      <c r="H8" s="10"/>
      <c r="I8" s="10"/>
      <c r="J8" s="10"/>
      <c r="K8" s="10"/>
      <c r="L8" s="10"/>
      <c r="M8" s="10"/>
      <c r="N8" s="10"/>
      <c r="O8" s="108"/>
      <c r="P8" s="108"/>
      <c r="Q8" s="108"/>
      <c r="R8" s="109"/>
      <c r="S8" s="109"/>
      <c r="T8" s="108"/>
      <c r="U8" s="108"/>
      <c r="V8" s="108"/>
      <c r="W8" s="109"/>
      <c r="X8" s="109"/>
      <c r="Z8" s="12"/>
      <c r="AA8" s="12"/>
      <c r="AC8" s="14"/>
      <c r="AD8" s="10"/>
      <c r="AE8" s="10"/>
      <c r="AF8" s="10"/>
      <c r="AG8" s="14"/>
      <c r="AH8" s="14"/>
      <c r="AI8" s="38"/>
    </row>
    <row r="9" spans="1:69" ht="28.5" x14ac:dyDescent="0.25">
      <c r="A9" s="60"/>
      <c r="B9" s="12"/>
      <c r="C9" s="12"/>
      <c r="D9" s="12"/>
      <c r="E9" s="12"/>
      <c r="F9" s="12"/>
      <c r="G9" s="12"/>
      <c r="H9" s="12"/>
      <c r="I9" s="12"/>
      <c r="J9" s="12"/>
      <c r="K9" s="12"/>
      <c r="L9" s="12"/>
      <c r="M9" s="12"/>
      <c r="N9" s="12"/>
      <c r="O9" s="110"/>
      <c r="P9" s="110"/>
      <c r="Q9" s="110"/>
      <c r="R9" s="111"/>
      <c r="S9" s="111"/>
      <c r="T9" s="110"/>
      <c r="U9" s="110"/>
      <c r="V9" s="110"/>
      <c r="W9" s="111"/>
      <c r="X9" s="111"/>
      <c r="Y9" s="12"/>
      <c r="Z9" s="12"/>
      <c r="AA9" s="12"/>
      <c r="AB9" s="16"/>
      <c r="AC9" s="16"/>
      <c r="AD9" s="17"/>
      <c r="AE9" s="17"/>
      <c r="AF9" s="17"/>
      <c r="AG9" s="16"/>
      <c r="AH9" s="16"/>
    </row>
    <row r="10" spans="1:69" ht="28.5" x14ac:dyDescent="0.25">
      <c r="A10" s="60"/>
      <c r="B10" s="12"/>
      <c r="C10" s="12"/>
      <c r="D10" s="12"/>
      <c r="E10" s="12"/>
      <c r="F10" s="12"/>
      <c r="G10" s="12"/>
      <c r="H10" s="12"/>
      <c r="I10" s="12"/>
      <c r="J10" s="12"/>
      <c r="K10" s="12"/>
      <c r="L10" s="12"/>
      <c r="M10" s="12"/>
      <c r="N10" s="12"/>
      <c r="O10" s="110"/>
      <c r="P10" s="110"/>
      <c r="Q10" s="110"/>
      <c r="R10" s="111"/>
      <c r="S10" s="111"/>
      <c r="T10" s="110"/>
      <c r="U10" s="110"/>
      <c r="V10" s="110"/>
      <c r="W10" s="111"/>
      <c r="X10" s="111"/>
      <c r="Y10" s="12"/>
      <c r="Z10" s="12"/>
      <c r="AA10" s="12"/>
      <c r="AB10" s="16"/>
      <c r="AC10" s="16"/>
      <c r="AD10" s="17"/>
      <c r="AE10" s="17"/>
      <c r="AF10" s="17"/>
      <c r="AG10" s="16"/>
      <c r="AH10" s="16"/>
    </row>
    <row r="11" spans="1:69" ht="28.5" x14ac:dyDescent="0.25">
      <c r="A11" s="60"/>
      <c r="B11" s="12"/>
      <c r="C11" s="12"/>
      <c r="D11" s="12"/>
      <c r="E11" s="12"/>
      <c r="F11" s="12"/>
      <c r="G11" s="12"/>
      <c r="H11" s="12"/>
      <c r="I11" s="12"/>
      <c r="J11" s="12"/>
      <c r="K11" s="12"/>
      <c r="L11" s="12"/>
      <c r="M11" s="12"/>
      <c r="N11" s="12"/>
      <c r="O11" s="110"/>
      <c r="P11" s="110"/>
      <c r="Q11" s="110"/>
      <c r="R11" s="111"/>
      <c r="S11" s="111"/>
      <c r="T11" s="110"/>
      <c r="U11" s="110"/>
      <c r="V11" s="110"/>
      <c r="W11" s="111"/>
      <c r="X11" s="111"/>
      <c r="Y11" s="12"/>
      <c r="Z11" s="12"/>
      <c r="AA11" s="12"/>
      <c r="AB11" s="16"/>
    </row>
    <row r="12" spans="1:69" ht="28.5" x14ac:dyDescent="0.25">
      <c r="A12" s="60"/>
      <c r="B12" s="12"/>
      <c r="C12" s="12"/>
      <c r="D12" s="12"/>
      <c r="E12" s="12"/>
      <c r="F12" s="12"/>
      <c r="G12" s="12"/>
      <c r="H12" s="12"/>
      <c r="I12" s="12"/>
      <c r="J12" s="12"/>
      <c r="K12" s="12"/>
      <c r="L12" s="12"/>
      <c r="M12" s="12"/>
      <c r="N12" s="12"/>
      <c r="O12" s="110"/>
      <c r="P12" s="110"/>
      <c r="Q12" s="110"/>
      <c r="R12" s="111"/>
      <c r="S12" s="111"/>
      <c r="T12" s="110"/>
      <c r="U12" s="110"/>
      <c r="V12" s="110"/>
      <c r="W12" s="111"/>
      <c r="X12" s="111"/>
      <c r="Y12" s="12"/>
    </row>
    <row r="13" spans="1:69" ht="28.5" x14ac:dyDescent="0.25">
      <c r="A13" s="61" t="s">
        <v>10</v>
      </c>
      <c r="B13" s="12"/>
      <c r="C13" s="12"/>
      <c r="D13" s="12"/>
      <c r="E13" s="12"/>
      <c r="F13" s="12"/>
      <c r="G13" s="12"/>
      <c r="H13" s="516" t="s">
        <v>11</v>
      </c>
      <c r="I13" s="516"/>
      <c r="J13" s="516"/>
      <c r="K13" s="516"/>
      <c r="L13" s="516"/>
      <c r="M13" s="516"/>
      <c r="N13" s="517"/>
      <c r="O13" s="110"/>
      <c r="P13" s="110"/>
      <c r="Q13" s="110"/>
      <c r="R13" s="111"/>
      <c r="S13" s="111"/>
      <c r="T13" s="110"/>
      <c r="U13" s="110"/>
      <c r="V13" s="110"/>
      <c r="W13" s="111"/>
      <c r="X13" s="111"/>
      <c r="Y13" s="12"/>
    </row>
    <row r="14" spans="1:69" ht="26.25" x14ac:dyDescent="0.25">
      <c r="A14" s="61" t="s">
        <v>12</v>
      </c>
      <c r="H14" s="47" t="s">
        <v>13</v>
      </c>
      <c r="I14" s="47" t="s">
        <v>14</v>
      </c>
      <c r="J14" s="518" t="s">
        <v>15</v>
      </c>
      <c r="K14" s="518"/>
      <c r="L14" s="518"/>
      <c r="M14" s="518"/>
      <c r="N14" s="519"/>
      <c r="O14" s="110"/>
      <c r="P14" s="110"/>
      <c r="Q14" s="110"/>
      <c r="R14" s="111"/>
      <c r="S14" s="111"/>
      <c r="T14" s="110"/>
      <c r="U14" s="110"/>
      <c r="V14" s="110"/>
      <c r="W14" s="111"/>
      <c r="X14" s="111"/>
    </row>
    <row r="15" spans="1:69" ht="33" customHeight="1" x14ac:dyDescent="0.25">
      <c r="A15" s="61" t="s">
        <v>16</v>
      </c>
      <c r="H15" s="446">
        <v>1</v>
      </c>
      <c r="I15" s="447" t="s">
        <v>262</v>
      </c>
      <c r="J15" s="509" t="s">
        <v>263</v>
      </c>
      <c r="K15" s="509"/>
      <c r="L15" s="509"/>
      <c r="M15" s="509"/>
      <c r="N15" s="509"/>
      <c r="O15" s="110"/>
      <c r="P15" s="110"/>
      <c r="Q15" s="110"/>
      <c r="R15" s="111"/>
      <c r="S15" s="111"/>
      <c r="T15" s="110"/>
      <c r="U15" s="110"/>
      <c r="V15" s="110"/>
      <c r="W15" s="111"/>
      <c r="X15" s="111"/>
      <c r="AB15" s="520"/>
      <c r="AC15" s="520"/>
      <c r="AD15" s="520"/>
      <c r="AE15" s="520"/>
      <c r="AF15" s="520"/>
      <c r="AG15" s="520"/>
      <c r="AH15" s="520"/>
      <c r="AI15" s="520"/>
    </row>
    <row r="16" spans="1:69" ht="33" customHeight="1" x14ac:dyDescent="0.25">
      <c r="A16" s="62"/>
      <c r="H16" s="118">
        <v>2</v>
      </c>
      <c r="I16" s="491" t="s">
        <v>317</v>
      </c>
      <c r="J16" s="508" t="s">
        <v>318</v>
      </c>
      <c r="K16" s="509"/>
      <c r="L16" s="509"/>
      <c r="M16" s="509"/>
      <c r="N16" s="509"/>
      <c r="AN16" s="45"/>
    </row>
    <row r="17" spans="1:65" ht="33" hidden="1" customHeight="1" x14ac:dyDescent="0.25">
      <c r="A17" s="62"/>
      <c r="H17" s="118"/>
      <c r="I17" s="298"/>
      <c r="J17" s="521"/>
      <c r="K17" s="511"/>
      <c r="L17" s="511"/>
      <c r="M17" s="511"/>
      <c r="N17" s="512"/>
      <c r="AR17" s="52"/>
    </row>
    <row r="18" spans="1:65" ht="33" hidden="1" customHeight="1" x14ac:dyDescent="0.25">
      <c r="A18" s="62"/>
      <c r="H18" s="118"/>
      <c r="I18" s="307"/>
      <c r="J18" s="510"/>
      <c r="K18" s="511"/>
      <c r="L18" s="511"/>
      <c r="M18" s="511"/>
      <c r="N18" s="512"/>
      <c r="AR18" s="52"/>
      <c r="AW18" s="52"/>
    </row>
    <row r="19" spans="1:65" s="23" customFormat="1" ht="27" thickBot="1" x14ac:dyDescent="0.3">
      <c r="A19" s="514"/>
      <c r="B19" s="515"/>
      <c r="C19" s="515"/>
      <c r="D19" s="515"/>
      <c r="E19" s="515"/>
      <c r="F19" s="515"/>
      <c r="G19" s="515"/>
      <c r="H19" s="515"/>
      <c r="I19" s="515"/>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39"/>
      <c r="AJ19" s="39"/>
      <c r="AK19" s="39"/>
      <c r="AL19" s="39"/>
      <c r="AM19" s="39"/>
      <c r="AN19" s="39"/>
      <c r="AO19" s="39"/>
      <c r="AP19" s="39"/>
      <c r="AQ19" s="51"/>
      <c r="AR19" s="51"/>
      <c r="AS19" s="51"/>
      <c r="AT19" s="51"/>
      <c r="AU19" s="22"/>
      <c r="AV19" s="51"/>
      <c r="AW19" s="51"/>
      <c r="AX19" s="51"/>
      <c r="AY19" s="343"/>
      <c r="AZ19" s="51"/>
      <c r="BA19" s="351"/>
      <c r="BB19" s="51"/>
    </row>
    <row r="20" spans="1:65" s="23" customFormat="1" ht="27" thickBot="1" x14ac:dyDescent="0.3">
      <c r="A20" s="531" t="s">
        <v>17</v>
      </c>
      <c r="B20" s="532"/>
      <c r="C20" s="532"/>
      <c r="D20" s="532"/>
      <c r="E20" s="532"/>
      <c r="F20" s="532"/>
      <c r="G20" s="532"/>
      <c r="H20" s="532"/>
      <c r="I20" s="532"/>
      <c r="J20" s="532"/>
      <c r="K20" s="532"/>
      <c r="L20" s="532"/>
      <c r="M20" s="532"/>
      <c r="N20" s="533"/>
      <c r="O20" s="492" t="s">
        <v>198</v>
      </c>
      <c r="P20" s="493"/>
      <c r="Q20" s="493"/>
      <c r="R20" s="493"/>
      <c r="S20" s="544"/>
      <c r="T20" s="492" t="s">
        <v>199</v>
      </c>
      <c r="U20" s="493"/>
      <c r="V20" s="493"/>
      <c r="W20" s="493"/>
      <c r="X20" s="494"/>
      <c r="Y20" s="498" t="s">
        <v>200</v>
      </c>
      <c r="Z20" s="493"/>
      <c r="AA20" s="493"/>
      <c r="AB20" s="493"/>
      <c r="AC20" s="494"/>
      <c r="AD20" s="498" t="s">
        <v>201</v>
      </c>
      <c r="AE20" s="493"/>
      <c r="AF20" s="493"/>
      <c r="AG20" s="493"/>
      <c r="AH20" s="494"/>
      <c r="AI20" s="524" t="s">
        <v>18</v>
      </c>
      <c r="AJ20" s="525"/>
      <c r="AK20" s="525"/>
      <c r="AL20" s="525"/>
      <c r="AM20" s="526"/>
      <c r="AN20" s="526"/>
      <c r="AO20" s="526"/>
      <c r="AP20" s="526"/>
      <c r="AQ20" s="527"/>
      <c r="AR20" s="527"/>
      <c r="AS20" s="527"/>
      <c r="AT20" s="527"/>
      <c r="AU20" s="528"/>
      <c r="AV20" s="527"/>
      <c r="AW20" s="527"/>
      <c r="AX20" s="527"/>
      <c r="AY20" s="529"/>
      <c r="AZ20" s="529"/>
      <c r="BA20" s="529"/>
      <c r="BB20" s="530"/>
      <c r="BC20" s="24"/>
      <c r="BD20" s="24"/>
      <c r="BE20" s="24"/>
      <c r="BF20" s="24"/>
      <c r="BG20" s="24"/>
    </row>
    <row r="21" spans="1:65" s="26" customFormat="1" ht="19.5" thickBot="1" x14ac:dyDescent="0.3">
      <c r="A21" s="536" t="s">
        <v>19</v>
      </c>
      <c r="B21" s="534" t="s">
        <v>20</v>
      </c>
      <c r="C21" s="502" t="s">
        <v>21</v>
      </c>
      <c r="D21" s="502" t="s">
        <v>22</v>
      </c>
      <c r="E21" s="502" t="s">
        <v>23</v>
      </c>
      <c r="F21" s="502" t="s">
        <v>24</v>
      </c>
      <c r="G21" s="502" t="s">
        <v>25</v>
      </c>
      <c r="H21" s="500" t="s">
        <v>26</v>
      </c>
      <c r="I21" s="522" t="s">
        <v>27</v>
      </c>
      <c r="J21" s="523"/>
      <c r="K21" s="523"/>
      <c r="L21" s="523"/>
      <c r="M21" s="523"/>
      <c r="N21" s="538"/>
      <c r="O21" s="495"/>
      <c r="P21" s="496"/>
      <c r="Q21" s="496"/>
      <c r="R21" s="496"/>
      <c r="S21" s="545"/>
      <c r="T21" s="495"/>
      <c r="U21" s="496"/>
      <c r="V21" s="496"/>
      <c r="W21" s="496"/>
      <c r="X21" s="497"/>
      <c r="Y21" s="499"/>
      <c r="Z21" s="496"/>
      <c r="AA21" s="496"/>
      <c r="AB21" s="496"/>
      <c r="AC21" s="497"/>
      <c r="AD21" s="499"/>
      <c r="AE21" s="496"/>
      <c r="AF21" s="496"/>
      <c r="AG21" s="496"/>
      <c r="AH21" s="497"/>
      <c r="AI21" s="542" t="s">
        <v>28</v>
      </c>
      <c r="AJ21" s="540"/>
      <c r="AK21" s="540"/>
      <c r="AL21" s="541"/>
      <c r="AM21" s="539" t="s">
        <v>29</v>
      </c>
      <c r="AN21" s="540"/>
      <c r="AO21" s="540"/>
      <c r="AP21" s="541"/>
      <c r="AQ21" s="542" t="s">
        <v>30</v>
      </c>
      <c r="AR21" s="540"/>
      <c r="AS21" s="540"/>
      <c r="AT21" s="541"/>
      <c r="AU21" s="539" t="s">
        <v>31</v>
      </c>
      <c r="AV21" s="540"/>
      <c r="AW21" s="540"/>
      <c r="AX21" s="543"/>
      <c r="AY21" s="564" t="s">
        <v>32</v>
      </c>
      <c r="AZ21" s="565"/>
      <c r="BA21" s="565"/>
      <c r="BB21" s="566"/>
      <c r="BC21" s="25"/>
      <c r="BD21" s="25"/>
      <c r="BE21" s="25"/>
      <c r="BF21" s="25"/>
      <c r="BG21" s="25"/>
    </row>
    <row r="22" spans="1:65" s="29" customFormat="1" ht="57" thickBot="1" x14ac:dyDescent="0.3">
      <c r="A22" s="537"/>
      <c r="B22" s="535"/>
      <c r="C22" s="503"/>
      <c r="D22" s="503"/>
      <c r="E22" s="503"/>
      <c r="F22" s="503"/>
      <c r="G22" s="503"/>
      <c r="H22" s="501"/>
      <c r="I22" s="33" t="s">
        <v>33</v>
      </c>
      <c r="J22" s="34" t="s">
        <v>34</v>
      </c>
      <c r="K22" s="34" t="s">
        <v>35</v>
      </c>
      <c r="L22" s="34" t="s">
        <v>36</v>
      </c>
      <c r="M22" s="34" t="s">
        <v>37</v>
      </c>
      <c r="N22" s="46" t="s">
        <v>38</v>
      </c>
      <c r="O22" s="120" t="s">
        <v>253</v>
      </c>
      <c r="P22" s="121" t="s">
        <v>254</v>
      </c>
      <c r="Q22" s="122" t="s">
        <v>41</v>
      </c>
      <c r="R22" s="121" t="s">
        <v>42</v>
      </c>
      <c r="S22" s="46" t="s">
        <v>43</v>
      </c>
      <c r="T22" s="120" t="s">
        <v>39</v>
      </c>
      <c r="U22" s="121" t="s">
        <v>40</v>
      </c>
      <c r="V22" s="122" t="s">
        <v>41</v>
      </c>
      <c r="W22" s="121" t="s">
        <v>42</v>
      </c>
      <c r="X22" s="123" t="s">
        <v>43</v>
      </c>
      <c r="Y22" s="124" t="s">
        <v>39</v>
      </c>
      <c r="Z22" s="121" t="s">
        <v>40</v>
      </c>
      <c r="AA22" s="122" t="s">
        <v>41</v>
      </c>
      <c r="AB22" s="121" t="s">
        <v>42</v>
      </c>
      <c r="AC22" s="123" t="s">
        <v>43</v>
      </c>
      <c r="AD22" s="318" t="s">
        <v>39</v>
      </c>
      <c r="AE22" s="319" t="s">
        <v>40</v>
      </c>
      <c r="AF22" s="320" t="s">
        <v>41</v>
      </c>
      <c r="AG22" s="319" t="s">
        <v>42</v>
      </c>
      <c r="AH22" s="321" t="s">
        <v>43</v>
      </c>
      <c r="AI22" s="41" t="s">
        <v>44</v>
      </c>
      <c r="AJ22" s="42" t="s">
        <v>45</v>
      </c>
      <c r="AK22" s="42" t="s">
        <v>46</v>
      </c>
      <c r="AL22" s="43" t="s">
        <v>47</v>
      </c>
      <c r="AM22" s="44" t="s">
        <v>44</v>
      </c>
      <c r="AN22" s="42" t="s">
        <v>45</v>
      </c>
      <c r="AO22" s="42" t="s">
        <v>48</v>
      </c>
      <c r="AP22" s="43" t="s">
        <v>47</v>
      </c>
      <c r="AQ22" s="41" t="s">
        <v>44</v>
      </c>
      <c r="AR22" s="42" t="s">
        <v>45</v>
      </c>
      <c r="AS22" s="42" t="s">
        <v>49</v>
      </c>
      <c r="AT22" s="43" t="s">
        <v>47</v>
      </c>
      <c r="AU22" s="44" t="s">
        <v>44</v>
      </c>
      <c r="AV22" s="42" t="s">
        <v>45</v>
      </c>
      <c r="AW22" s="42" t="s">
        <v>50</v>
      </c>
      <c r="AX22" s="408" t="s">
        <v>47</v>
      </c>
      <c r="AY22" s="560" t="s">
        <v>44</v>
      </c>
      <c r="AZ22" s="561" t="s">
        <v>45</v>
      </c>
      <c r="BA22" s="562" t="s">
        <v>51</v>
      </c>
      <c r="BB22" s="563" t="s">
        <v>47</v>
      </c>
      <c r="BC22" s="27"/>
      <c r="BD22" s="28"/>
      <c r="BE22" s="28"/>
      <c r="BF22" s="28"/>
      <c r="BG22" s="28"/>
      <c r="BM22" s="27" t="s">
        <v>10</v>
      </c>
    </row>
    <row r="23" spans="1:65" s="127" customFormat="1" ht="215.25" customHeight="1" x14ac:dyDescent="0.25">
      <c r="A23" s="439" t="s">
        <v>190</v>
      </c>
      <c r="B23" s="129">
        <v>1</v>
      </c>
      <c r="C23" s="130" t="s">
        <v>52</v>
      </c>
      <c r="D23" s="131" t="s">
        <v>53</v>
      </c>
      <c r="E23" s="131" t="s">
        <v>54</v>
      </c>
      <c r="F23" s="131" t="s">
        <v>55</v>
      </c>
      <c r="G23" s="132" t="s">
        <v>10</v>
      </c>
      <c r="H23" s="133" t="s">
        <v>56</v>
      </c>
      <c r="I23" s="134" t="s">
        <v>57</v>
      </c>
      <c r="J23" s="135" t="s">
        <v>58</v>
      </c>
      <c r="K23" s="135" t="s">
        <v>188</v>
      </c>
      <c r="L23" s="135" t="s">
        <v>59</v>
      </c>
      <c r="M23" s="135" t="s">
        <v>189</v>
      </c>
      <c r="N23" s="136" t="s">
        <v>60</v>
      </c>
      <c r="O23" s="68" t="s">
        <v>197</v>
      </c>
      <c r="P23" s="69" t="s">
        <v>197</v>
      </c>
      <c r="Q23" s="69" t="s">
        <v>197</v>
      </c>
      <c r="R23" s="70" t="s">
        <v>197</v>
      </c>
      <c r="S23" s="546" t="s">
        <v>197</v>
      </c>
      <c r="T23" s="68" t="s">
        <v>197</v>
      </c>
      <c r="U23" s="69" t="s">
        <v>197</v>
      </c>
      <c r="V23" s="69" t="s">
        <v>197</v>
      </c>
      <c r="W23" s="70" t="s">
        <v>197</v>
      </c>
      <c r="X23" s="407" t="s">
        <v>197</v>
      </c>
      <c r="Y23" s="134"/>
      <c r="Z23" s="137"/>
      <c r="AA23" s="138"/>
      <c r="AB23" s="139"/>
      <c r="AC23" s="308"/>
      <c r="AD23" s="322"/>
      <c r="AE23" s="323"/>
      <c r="AF23" s="324"/>
      <c r="AG23" s="325"/>
      <c r="AH23" s="326"/>
      <c r="AI23" s="140">
        <v>0.49299999999999999</v>
      </c>
      <c r="AJ23" s="141">
        <v>0.51500000000000001</v>
      </c>
      <c r="AK23" s="142">
        <v>1</v>
      </c>
      <c r="AL23" s="143">
        <f>51.5/60</f>
        <v>0.85833333333333328</v>
      </c>
      <c r="AM23" s="144" t="str">
        <f>J23</f>
        <v xml:space="preserve">81,13%
(meta establecida con el anterior IGPL, modificada para 2022-2024)
</v>
      </c>
      <c r="AN23" s="145">
        <v>0.75800000000000001</v>
      </c>
      <c r="AO23" s="145">
        <f>75.8/81.13</f>
        <v>0.93430297054110689</v>
      </c>
      <c r="AP23" s="146">
        <f>51.5/60</f>
        <v>0.85833333333333328</v>
      </c>
      <c r="AQ23" s="147">
        <v>0.70569999999999999</v>
      </c>
      <c r="AR23" s="148">
        <v>0.71130000000000004</v>
      </c>
      <c r="AS23" s="148">
        <v>1</v>
      </c>
      <c r="AT23" s="149">
        <v>0.5</v>
      </c>
      <c r="AU23" s="150">
        <v>0.72629999999999995</v>
      </c>
      <c r="AV23" s="148">
        <v>0.72950000000000004</v>
      </c>
      <c r="AW23" s="344">
        <v>1.0044058928817294</v>
      </c>
      <c r="AX23" s="409">
        <v>1</v>
      </c>
      <c r="AY23" s="150" t="s">
        <v>61</v>
      </c>
      <c r="AZ23" s="346" t="s">
        <v>61</v>
      </c>
      <c r="BA23" s="352" t="s">
        <v>61</v>
      </c>
      <c r="BB23" s="347">
        <v>1</v>
      </c>
      <c r="BC23" s="125"/>
      <c r="BD23" s="126"/>
      <c r="BE23" s="126"/>
      <c r="BF23" s="126"/>
      <c r="BG23" s="126"/>
      <c r="BM23" s="151"/>
    </row>
    <row r="24" spans="1:65" s="127" customFormat="1" ht="212.25" customHeight="1" x14ac:dyDescent="0.25">
      <c r="A24" s="439" t="s">
        <v>190</v>
      </c>
      <c r="B24" s="152">
        <v>2</v>
      </c>
      <c r="C24" s="153" t="s">
        <v>62</v>
      </c>
      <c r="D24" s="154" t="s">
        <v>63</v>
      </c>
      <c r="E24" s="154" t="s">
        <v>64</v>
      </c>
      <c r="F24" s="155" t="s">
        <v>65</v>
      </c>
      <c r="G24" s="156" t="s">
        <v>16</v>
      </c>
      <c r="H24" s="157" t="s">
        <v>66</v>
      </c>
      <c r="I24" s="158">
        <v>0.05</v>
      </c>
      <c r="J24" s="159">
        <v>0.25</v>
      </c>
      <c r="K24" s="159">
        <v>0.3</v>
      </c>
      <c r="L24" s="159">
        <v>0.25</v>
      </c>
      <c r="M24" s="159">
        <v>0.15</v>
      </c>
      <c r="N24" s="160">
        <f>SUM(I24:M24)</f>
        <v>1</v>
      </c>
      <c r="O24" s="356">
        <v>7.4999999999999997E-2</v>
      </c>
      <c r="P24" s="357">
        <v>7.4999999999999997E-2</v>
      </c>
      <c r="Q24" s="73">
        <v>1</v>
      </c>
      <c r="R24" s="74" t="s">
        <v>207</v>
      </c>
      <c r="S24" s="75" t="s">
        <v>206</v>
      </c>
      <c r="T24" s="71">
        <v>7.4999999999999997E-2</v>
      </c>
      <c r="U24" s="72">
        <v>0.08</v>
      </c>
      <c r="V24" s="73">
        <v>1</v>
      </c>
      <c r="W24" s="74" t="s">
        <v>291</v>
      </c>
      <c r="X24" s="76" t="s">
        <v>206</v>
      </c>
      <c r="Y24" s="161"/>
      <c r="Z24" s="162"/>
      <c r="AA24" s="163"/>
      <c r="AB24" s="155"/>
      <c r="AC24" s="309"/>
      <c r="AD24" s="327"/>
      <c r="AE24" s="156"/>
      <c r="AF24" s="166"/>
      <c r="AG24" s="57"/>
      <c r="AH24" s="66"/>
      <c r="AI24" s="167">
        <v>0.05</v>
      </c>
      <c r="AJ24" s="168">
        <v>0.05</v>
      </c>
      <c r="AK24" s="166">
        <v>1</v>
      </c>
      <c r="AL24" s="169">
        <f>0.05/1</f>
        <v>0.05</v>
      </c>
      <c r="AM24" s="78">
        <f>+J24</f>
        <v>0.25</v>
      </c>
      <c r="AN24" s="72">
        <v>0.25</v>
      </c>
      <c r="AO24" s="86">
        <f>AN24/AM24</f>
        <v>1</v>
      </c>
      <c r="AP24" s="170">
        <f>AJ24+AN24</f>
        <v>0.3</v>
      </c>
      <c r="AQ24" s="171">
        <v>0.3</v>
      </c>
      <c r="AR24" s="172">
        <v>0.3</v>
      </c>
      <c r="AS24" s="163">
        <v>1.0000000000000002</v>
      </c>
      <c r="AT24" s="173">
        <v>0.60000000000000009</v>
      </c>
      <c r="AU24" s="174">
        <v>0.25</v>
      </c>
      <c r="AV24" s="162">
        <v>0.25</v>
      </c>
      <c r="AW24" s="175">
        <v>1</v>
      </c>
      <c r="AX24" s="186">
        <v>0.85000000000000009</v>
      </c>
      <c r="AY24" s="329">
        <f>M24</f>
        <v>0.15</v>
      </c>
      <c r="AZ24" s="162">
        <f>0.075+T24</f>
        <v>0.15</v>
      </c>
      <c r="BA24" s="220">
        <f>AZ24/AY24</f>
        <v>1</v>
      </c>
      <c r="BB24" s="189">
        <f>AJ24+AN24+AR24+AV24+AZ24</f>
        <v>1</v>
      </c>
      <c r="BC24" s="126"/>
      <c r="BD24" s="126"/>
      <c r="BE24" s="126"/>
      <c r="BF24" s="126"/>
      <c r="BG24" s="126"/>
      <c r="BM24" s="151"/>
    </row>
    <row r="25" spans="1:65" s="127" customFormat="1" ht="195" customHeight="1" x14ac:dyDescent="0.25">
      <c r="A25" s="439" t="s">
        <v>190</v>
      </c>
      <c r="B25" s="152">
        <v>3</v>
      </c>
      <c r="C25" s="177" t="s">
        <v>67</v>
      </c>
      <c r="D25" s="154" t="s">
        <v>63</v>
      </c>
      <c r="E25" s="154" t="s">
        <v>68</v>
      </c>
      <c r="F25" s="155" t="s">
        <v>69</v>
      </c>
      <c r="G25" s="156" t="s">
        <v>12</v>
      </c>
      <c r="H25" s="157" t="s">
        <v>70</v>
      </c>
      <c r="I25" s="178">
        <v>20</v>
      </c>
      <c r="J25" s="179">
        <v>20</v>
      </c>
      <c r="K25" s="179">
        <v>20</v>
      </c>
      <c r="L25" s="179">
        <v>20</v>
      </c>
      <c r="M25" s="179">
        <v>20</v>
      </c>
      <c r="N25" s="160">
        <v>100</v>
      </c>
      <c r="O25" s="88">
        <v>8</v>
      </c>
      <c r="P25" s="89">
        <v>8</v>
      </c>
      <c r="Q25" s="73">
        <v>1</v>
      </c>
      <c r="R25" s="74" t="s">
        <v>208</v>
      </c>
      <c r="S25" s="75" t="s">
        <v>209</v>
      </c>
      <c r="T25" s="556">
        <v>12.4</v>
      </c>
      <c r="U25" s="553">
        <v>12</v>
      </c>
      <c r="V25" s="469">
        <v>1</v>
      </c>
      <c r="W25" s="74" t="s">
        <v>292</v>
      </c>
      <c r="X25" s="115" t="s">
        <v>290</v>
      </c>
      <c r="Y25" s="180"/>
      <c r="Z25" s="181"/>
      <c r="AA25" s="163"/>
      <c r="AB25" s="155"/>
      <c r="AC25" s="309"/>
      <c r="AD25" s="327"/>
      <c r="AE25" s="156"/>
      <c r="AF25" s="166"/>
      <c r="AG25" s="57"/>
      <c r="AH25" s="66"/>
      <c r="AI25" s="165">
        <v>20</v>
      </c>
      <c r="AJ25" s="156">
        <v>20</v>
      </c>
      <c r="AK25" s="166">
        <v>1</v>
      </c>
      <c r="AL25" s="182">
        <v>0.2</v>
      </c>
      <c r="AM25" s="78">
        <f>+J25</f>
        <v>20</v>
      </c>
      <c r="AN25" s="183">
        <v>20</v>
      </c>
      <c r="AO25" s="86">
        <f>+AN25/AM25</f>
        <v>1</v>
      </c>
      <c r="AP25" s="170">
        <f>AL25+(20%*AO25)</f>
        <v>0.4</v>
      </c>
      <c r="AQ25" s="184">
        <v>20</v>
      </c>
      <c r="AR25" s="185">
        <v>20</v>
      </c>
      <c r="AS25" s="163">
        <v>1</v>
      </c>
      <c r="AT25" s="186">
        <v>0.60000000000000009</v>
      </c>
      <c r="AU25" s="187">
        <v>20</v>
      </c>
      <c r="AV25" s="188">
        <v>20</v>
      </c>
      <c r="AW25" s="175">
        <v>1</v>
      </c>
      <c r="AX25" s="410">
        <v>0.8</v>
      </c>
      <c r="AY25" s="330">
        <f t="shared" ref="AY25:AY57" si="0">M25</f>
        <v>20</v>
      </c>
      <c r="AZ25" s="181">
        <v>20</v>
      </c>
      <c r="BA25" s="220">
        <f t="shared" ref="BA25:BA57" si="1">AZ25/AY25</f>
        <v>1</v>
      </c>
      <c r="BB25" s="176">
        <f>AX25+(20%*BA25)</f>
        <v>1</v>
      </c>
      <c r="BC25" s="125"/>
      <c r="BD25" s="126"/>
      <c r="BE25" s="126"/>
      <c r="BF25" s="126"/>
      <c r="BG25" s="126"/>
      <c r="BM25" s="151"/>
    </row>
    <row r="26" spans="1:65" s="387" customFormat="1" ht="409.5" customHeight="1" x14ac:dyDescent="0.25">
      <c r="A26" s="440" t="s">
        <v>255</v>
      </c>
      <c r="B26" s="434">
        <v>4</v>
      </c>
      <c r="C26" s="388" t="s">
        <v>71</v>
      </c>
      <c r="D26" s="389" t="s">
        <v>72</v>
      </c>
      <c r="E26" s="389" t="s">
        <v>73</v>
      </c>
      <c r="F26" s="384" t="s">
        <v>74</v>
      </c>
      <c r="G26" s="363" t="s">
        <v>10</v>
      </c>
      <c r="H26" s="364" t="s">
        <v>75</v>
      </c>
      <c r="I26" s="385">
        <v>0.3</v>
      </c>
      <c r="J26" s="366">
        <v>0.5</v>
      </c>
      <c r="K26" s="366">
        <v>0.7</v>
      </c>
      <c r="L26" s="366">
        <v>0.95</v>
      </c>
      <c r="M26" s="366">
        <v>1</v>
      </c>
      <c r="N26" s="367">
        <v>1</v>
      </c>
      <c r="O26" s="390">
        <v>0.01</v>
      </c>
      <c r="P26" s="391">
        <v>0.01</v>
      </c>
      <c r="Q26" s="392">
        <v>1</v>
      </c>
      <c r="R26" s="114" t="s">
        <v>245</v>
      </c>
      <c r="S26" s="547" t="s">
        <v>246</v>
      </c>
      <c r="T26" s="454">
        <v>0.01</v>
      </c>
      <c r="U26" s="455">
        <v>0.01</v>
      </c>
      <c r="V26" s="456">
        <v>1</v>
      </c>
      <c r="W26" s="74" t="s">
        <v>271</v>
      </c>
      <c r="X26" s="76" t="s">
        <v>270</v>
      </c>
      <c r="Y26" s="161"/>
      <c r="Z26" s="162"/>
      <c r="AA26" s="163"/>
      <c r="AB26" s="155"/>
      <c r="AC26" s="310"/>
      <c r="AD26" s="328"/>
      <c r="AE26" s="181"/>
      <c r="AF26" s="191"/>
      <c r="AG26" s="57"/>
      <c r="AH26" s="306"/>
      <c r="AI26" s="365">
        <v>0.3</v>
      </c>
      <c r="AJ26" s="363">
        <v>0.3</v>
      </c>
      <c r="AK26" s="393">
        <v>1</v>
      </c>
      <c r="AL26" s="368">
        <v>0.3</v>
      </c>
      <c r="AM26" s="390">
        <v>0.5</v>
      </c>
      <c r="AN26" s="394">
        <v>0.5</v>
      </c>
      <c r="AO26" s="395">
        <v>1</v>
      </c>
      <c r="AP26" s="396">
        <f>AN26/N26</f>
        <v>0.5</v>
      </c>
      <c r="AQ26" s="365">
        <v>0.7</v>
      </c>
      <c r="AR26" s="397">
        <v>0.7</v>
      </c>
      <c r="AS26" s="398">
        <v>1</v>
      </c>
      <c r="AT26" s="399">
        <v>0.70000000000000007</v>
      </c>
      <c r="AU26" s="386">
        <v>0.95</v>
      </c>
      <c r="AV26" s="400">
        <v>0.98</v>
      </c>
      <c r="AW26" s="401">
        <v>1.0315789473684212</v>
      </c>
      <c r="AX26" s="368">
        <v>0.98</v>
      </c>
      <c r="AY26" s="403">
        <f t="shared" si="0"/>
        <v>1</v>
      </c>
      <c r="AZ26" s="457">
        <v>1</v>
      </c>
      <c r="BA26" s="398">
        <f t="shared" si="1"/>
        <v>1</v>
      </c>
      <c r="BB26" s="402">
        <v>0.99</v>
      </c>
    </row>
    <row r="27" spans="1:65" s="127" customFormat="1" ht="378" customHeight="1" x14ac:dyDescent="0.25">
      <c r="A27" s="441" t="s">
        <v>191</v>
      </c>
      <c r="B27" s="435">
        <v>5</v>
      </c>
      <c r="C27" s="192" t="s">
        <v>76</v>
      </c>
      <c r="D27" s="154" t="s">
        <v>77</v>
      </c>
      <c r="E27" s="154" t="s">
        <v>78</v>
      </c>
      <c r="F27" s="155" t="s">
        <v>78</v>
      </c>
      <c r="G27" s="156" t="s">
        <v>10</v>
      </c>
      <c r="H27" s="157" t="s">
        <v>79</v>
      </c>
      <c r="I27" s="158">
        <v>0.1</v>
      </c>
      <c r="J27" s="159">
        <v>0.4</v>
      </c>
      <c r="K27" s="159">
        <v>0.65</v>
      </c>
      <c r="L27" s="159">
        <v>0.95</v>
      </c>
      <c r="M27" s="159">
        <v>1</v>
      </c>
      <c r="N27" s="160">
        <v>1</v>
      </c>
      <c r="O27" s="78" t="s">
        <v>61</v>
      </c>
      <c r="P27" s="79" t="s">
        <v>61</v>
      </c>
      <c r="Q27" s="79" t="s">
        <v>61</v>
      </c>
      <c r="R27" s="74" t="s">
        <v>61</v>
      </c>
      <c r="S27" s="313" t="s">
        <v>61</v>
      </c>
      <c r="T27" s="78">
        <v>0.05</v>
      </c>
      <c r="U27" s="72">
        <v>0.05</v>
      </c>
      <c r="V27" s="73">
        <v>1</v>
      </c>
      <c r="W27" s="74" t="s">
        <v>273</v>
      </c>
      <c r="X27" s="80" t="s">
        <v>272</v>
      </c>
      <c r="Y27" s="161"/>
      <c r="Z27" s="162"/>
      <c r="AA27" s="163"/>
      <c r="AB27" s="193"/>
      <c r="AC27" s="310"/>
      <c r="AD27" s="329"/>
      <c r="AE27" s="162"/>
      <c r="AF27" s="191"/>
      <c r="AG27" s="57"/>
      <c r="AH27" s="66"/>
      <c r="AI27" s="165">
        <v>0.1</v>
      </c>
      <c r="AJ27" s="156">
        <v>0.1</v>
      </c>
      <c r="AK27" s="175">
        <v>1</v>
      </c>
      <c r="AL27" s="186">
        <v>0.1</v>
      </c>
      <c r="AM27" s="78">
        <v>0.4</v>
      </c>
      <c r="AN27" s="196">
        <v>0.4</v>
      </c>
      <c r="AO27" s="86">
        <f>AN27/AM27</f>
        <v>1</v>
      </c>
      <c r="AP27" s="197">
        <f>AN27/N27</f>
        <v>0.4</v>
      </c>
      <c r="AQ27" s="165">
        <v>0.65</v>
      </c>
      <c r="AR27" s="168">
        <v>0.65</v>
      </c>
      <c r="AS27" s="198">
        <v>1</v>
      </c>
      <c r="AT27" s="169">
        <v>0.64999999999999991</v>
      </c>
      <c r="AU27" s="174">
        <v>0.95</v>
      </c>
      <c r="AV27" s="162">
        <v>0.95</v>
      </c>
      <c r="AW27" s="220">
        <v>1</v>
      </c>
      <c r="AX27" s="186">
        <v>0.95</v>
      </c>
      <c r="AY27" s="330">
        <f t="shared" si="0"/>
        <v>1</v>
      </c>
      <c r="AZ27" s="185">
        <f>AV27+T27</f>
        <v>1</v>
      </c>
      <c r="BA27" s="220">
        <f t="shared" si="1"/>
        <v>1</v>
      </c>
      <c r="BB27" s="176">
        <v>1</v>
      </c>
    </row>
    <row r="28" spans="1:65" s="387" customFormat="1" ht="161.25" customHeight="1" x14ac:dyDescent="0.25">
      <c r="A28" s="440" t="s">
        <v>191</v>
      </c>
      <c r="B28" s="436">
        <v>5</v>
      </c>
      <c r="C28" s="416" t="s">
        <v>76</v>
      </c>
      <c r="D28" s="361" t="s">
        <v>80</v>
      </c>
      <c r="E28" s="361" t="s">
        <v>78</v>
      </c>
      <c r="F28" s="362" t="s">
        <v>81</v>
      </c>
      <c r="G28" s="363" t="s">
        <v>12</v>
      </c>
      <c r="H28" s="364" t="s">
        <v>79</v>
      </c>
      <c r="I28" s="385">
        <v>1</v>
      </c>
      <c r="J28" s="366">
        <v>1</v>
      </c>
      <c r="K28" s="366">
        <v>1</v>
      </c>
      <c r="L28" s="366">
        <v>1</v>
      </c>
      <c r="M28" s="366">
        <v>1</v>
      </c>
      <c r="N28" s="367">
        <v>1</v>
      </c>
      <c r="O28" s="417">
        <v>0.15</v>
      </c>
      <c r="P28" s="418">
        <v>0.15</v>
      </c>
      <c r="Q28" s="369">
        <v>1</v>
      </c>
      <c r="R28" s="382" t="s">
        <v>260</v>
      </c>
      <c r="S28" s="548" t="s">
        <v>210</v>
      </c>
      <c r="T28" s="557">
        <v>0.85</v>
      </c>
      <c r="U28" s="418">
        <v>0.85</v>
      </c>
      <c r="V28" s="369">
        <v>1</v>
      </c>
      <c r="W28" s="382" t="s">
        <v>294</v>
      </c>
      <c r="X28" s="419" t="s">
        <v>293</v>
      </c>
      <c r="Y28" s="420"/>
      <c r="Z28" s="421"/>
      <c r="AA28" s="422"/>
      <c r="AB28" s="362"/>
      <c r="AC28" s="423"/>
      <c r="AD28" s="424"/>
      <c r="AE28" s="363"/>
      <c r="AF28" s="398"/>
      <c r="AG28" s="384"/>
      <c r="AH28" s="425"/>
      <c r="AI28" s="365">
        <v>1</v>
      </c>
      <c r="AJ28" s="363">
        <v>1</v>
      </c>
      <c r="AK28" s="393">
        <f>+AJ28/AI28</f>
        <v>1</v>
      </c>
      <c r="AL28" s="368">
        <v>0.2</v>
      </c>
      <c r="AM28" s="426">
        <v>1</v>
      </c>
      <c r="AN28" s="427">
        <v>1</v>
      </c>
      <c r="AO28" s="381">
        <f>AN28/AM28</f>
        <v>1</v>
      </c>
      <c r="AP28" s="428">
        <f>AL28+(20%*AO28)</f>
        <v>0.4</v>
      </c>
      <c r="AQ28" s="429">
        <v>1</v>
      </c>
      <c r="AR28" s="376">
        <v>1</v>
      </c>
      <c r="AS28" s="422">
        <v>1</v>
      </c>
      <c r="AT28" s="430">
        <v>0.6</v>
      </c>
      <c r="AU28" s="373">
        <v>1</v>
      </c>
      <c r="AV28" s="376">
        <v>1</v>
      </c>
      <c r="AW28" s="431">
        <v>1</v>
      </c>
      <c r="AX28" s="430">
        <v>0.8</v>
      </c>
      <c r="AY28" s="375">
        <f t="shared" si="0"/>
        <v>1</v>
      </c>
      <c r="AZ28" s="376">
        <v>1</v>
      </c>
      <c r="BA28" s="422">
        <f t="shared" si="1"/>
        <v>1</v>
      </c>
      <c r="BB28" s="432">
        <f>AX28+(20%*BA28)</f>
        <v>1</v>
      </c>
      <c r="BC28" s="433"/>
    </row>
    <row r="29" spans="1:65" s="127" customFormat="1" ht="159" customHeight="1" x14ac:dyDescent="0.25">
      <c r="A29" s="441" t="s">
        <v>191</v>
      </c>
      <c r="B29" s="152">
        <v>6</v>
      </c>
      <c r="C29" s="153" t="s">
        <v>82</v>
      </c>
      <c r="D29" s="154" t="s">
        <v>83</v>
      </c>
      <c r="E29" s="154" t="s">
        <v>84</v>
      </c>
      <c r="F29" s="155" t="s">
        <v>85</v>
      </c>
      <c r="G29" s="156" t="s">
        <v>16</v>
      </c>
      <c r="H29" s="157" t="s">
        <v>86</v>
      </c>
      <c r="I29" s="165" t="s">
        <v>87</v>
      </c>
      <c r="J29" s="159">
        <v>1</v>
      </c>
      <c r="K29" s="159">
        <v>1</v>
      </c>
      <c r="L29" s="159">
        <v>1</v>
      </c>
      <c r="M29" s="159">
        <v>1</v>
      </c>
      <c r="N29" s="160">
        <v>4</v>
      </c>
      <c r="O29" s="82">
        <v>1</v>
      </c>
      <c r="P29" s="83">
        <v>1</v>
      </c>
      <c r="Q29" s="84">
        <v>1</v>
      </c>
      <c r="R29" s="85" t="s">
        <v>247</v>
      </c>
      <c r="S29" s="549" t="s">
        <v>248</v>
      </c>
      <c r="T29" s="82" t="s">
        <v>264</v>
      </c>
      <c r="U29" s="83" t="s">
        <v>264</v>
      </c>
      <c r="V29" s="84" t="s">
        <v>264</v>
      </c>
      <c r="W29" s="57" t="s">
        <v>264</v>
      </c>
      <c r="X29" s="66" t="s">
        <v>264</v>
      </c>
      <c r="Y29" s="161"/>
      <c r="Z29" s="162"/>
      <c r="AA29" s="163"/>
      <c r="AB29" s="204"/>
      <c r="AC29" s="311"/>
      <c r="AD29" s="330"/>
      <c r="AE29" s="185"/>
      <c r="AF29" s="163"/>
      <c r="AG29" s="204"/>
      <c r="AH29" s="205"/>
      <c r="AI29" s="184" t="s">
        <v>88</v>
      </c>
      <c r="AJ29" s="185" t="s">
        <v>88</v>
      </c>
      <c r="AK29" s="185" t="s">
        <v>88</v>
      </c>
      <c r="AL29" s="182">
        <v>0</v>
      </c>
      <c r="AM29" s="206">
        <v>1</v>
      </c>
      <c r="AN29" s="207">
        <v>1</v>
      </c>
      <c r="AO29" s="86">
        <v>1</v>
      </c>
      <c r="AP29" s="170">
        <v>0.25</v>
      </c>
      <c r="AQ29" s="208">
        <v>1</v>
      </c>
      <c r="AR29" s="209">
        <v>1</v>
      </c>
      <c r="AS29" s="163">
        <v>1</v>
      </c>
      <c r="AT29" s="173">
        <v>0.5</v>
      </c>
      <c r="AU29" s="187">
        <v>1</v>
      </c>
      <c r="AV29" s="209">
        <v>1</v>
      </c>
      <c r="AW29" s="163">
        <v>1</v>
      </c>
      <c r="AX29" s="173">
        <v>0.75</v>
      </c>
      <c r="AY29" s="330">
        <f t="shared" si="0"/>
        <v>1</v>
      </c>
      <c r="AZ29" s="209">
        <v>1</v>
      </c>
      <c r="BA29" s="220">
        <f t="shared" si="1"/>
        <v>1</v>
      </c>
      <c r="BB29" s="210">
        <v>1</v>
      </c>
    </row>
    <row r="30" spans="1:65" ht="144" customHeight="1" x14ac:dyDescent="0.25">
      <c r="A30" s="441" t="s">
        <v>191</v>
      </c>
      <c r="B30" s="152">
        <v>7</v>
      </c>
      <c r="C30" s="211" t="s">
        <v>89</v>
      </c>
      <c r="D30" s="154" t="s">
        <v>90</v>
      </c>
      <c r="E30" s="154" t="s">
        <v>91</v>
      </c>
      <c r="F30" s="155" t="s">
        <v>92</v>
      </c>
      <c r="G30" s="156" t="s">
        <v>16</v>
      </c>
      <c r="H30" s="157" t="s">
        <v>93</v>
      </c>
      <c r="I30" s="158">
        <v>1</v>
      </c>
      <c r="J30" s="159">
        <v>3</v>
      </c>
      <c r="K30" s="159">
        <v>3</v>
      </c>
      <c r="L30" s="159">
        <v>3</v>
      </c>
      <c r="M30" s="159">
        <v>2</v>
      </c>
      <c r="N30" s="160">
        <v>12</v>
      </c>
      <c r="O30" s="78">
        <v>1</v>
      </c>
      <c r="P30" s="79">
        <v>1</v>
      </c>
      <c r="Q30" s="86">
        <v>0.5</v>
      </c>
      <c r="R30" s="74" t="s">
        <v>235</v>
      </c>
      <c r="S30" s="75" t="s">
        <v>282</v>
      </c>
      <c r="T30" s="78">
        <v>2</v>
      </c>
      <c r="U30" s="79">
        <v>2</v>
      </c>
      <c r="V30" s="86">
        <f>+T30/U30</f>
        <v>1</v>
      </c>
      <c r="W30" s="74" t="s">
        <v>281</v>
      </c>
      <c r="X30" s="467" t="s">
        <v>280</v>
      </c>
      <c r="Y30" s="200"/>
      <c r="Z30" s="201"/>
      <c r="AA30" s="212"/>
      <c r="AB30" s="57"/>
      <c r="AC30" s="312"/>
      <c r="AD30" s="331"/>
      <c r="AE30" s="213"/>
      <c r="AF30" s="191"/>
      <c r="AG30" s="57"/>
      <c r="AH30" s="66"/>
      <c r="AI30" s="165">
        <v>1</v>
      </c>
      <c r="AJ30" s="156">
        <v>1</v>
      </c>
      <c r="AK30" s="166">
        <v>1</v>
      </c>
      <c r="AL30" s="214">
        <f>1/12</f>
        <v>8.3333333333333329E-2</v>
      </c>
      <c r="AM30" s="215">
        <v>3</v>
      </c>
      <c r="AN30" s="216">
        <v>3</v>
      </c>
      <c r="AO30" s="73">
        <f>AN30/AM30</f>
        <v>1</v>
      </c>
      <c r="AP30" s="197">
        <f>(AJ30+AN30)/12</f>
        <v>0.33333333333333331</v>
      </c>
      <c r="AQ30" s="217">
        <v>3</v>
      </c>
      <c r="AR30" s="218">
        <v>3</v>
      </c>
      <c r="AS30" s="166">
        <v>1</v>
      </c>
      <c r="AT30" s="182">
        <v>0.57999999999999996</v>
      </c>
      <c r="AU30" s="187">
        <v>3</v>
      </c>
      <c r="AV30" s="218">
        <v>3</v>
      </c>
      <c r="AW30" s="166">
        <v>1</v>
      </c>
      <c r="AX30" s="259">
        <v>0.83333333333333337</v>
      </c>
      <c r="AY30" s="330">
        <f t="shared" si="0"/>
        <v>2</v>
      </c>
      <c r="AZ30" s="185">
        <v>2</v>
      </c>
      <c r="BA30" s="220">
        <f t="shared" si="1"/>
        <v>1</v>
      </c>
      <c r="BB30" s="176">
        <f>(AJ30+AN30+AR30+AV30+AZ30)/12</f>
        <v>1</v>
      </c>
    </row>
    <row r="31" spans="1:65" ht="126" x14ac:dyDescent="0.25">
      <c r="A31" s="441" t="s">
        <v>191</v>
      </c>
      <c r="B31" s="152">
        <v>8</v>
      </c>
      <c r="C31" s="177" t="s">
        <v>94</v>
      </c>
      <c r="D31" s="154" t="s">
        <v>95</v>
      </c>
      <c r="E31" s="154" t="s">
        <v>96</v>
      </c>
      <c r="F31" s="155" t="s">
        <v>97</v>
      </c>
      <c r="G31" s="156" t="s">
        <v>12</v>
      </c>
      <c r="H31" s="157" t="s">
        <v>98</v>
      </c>
      <c r="I31" s="158">
        <v>1</v>
      </c>
      <c r="J31" s="159">
        <v>1</v>
      </c>
      <c r="K31" s="159">
        <v>1</v>
      </c>
      <c r="L31" s="159">
        <v>1</v>
      </c>
      <c r="M31" s="159">
        <v>1</v>
      </c>
      <c r="N31" s="160">
        <v>1</v>
      </c>
      <c r="O31" s="78" t="s">
        <v>61</v>
      </c>
      <c r="P31" s="79" t="s">
        <v>61</v>
      </c>
      <c r="Q31" s="79" t="s">
        <v>61</v>
      </c>
      <c r="R31" s="74" t="s">
        <v>234</v>
      </c>
      <c r="S31" s="75" t="s">
        <v>61</v>
      </c>
      <c r="T31" s="468" t="s">
        <v>61</v>
      </c>
      <c r="U31" s="79" t="s">
        <v>61</v>
      </c>
      <c r="V31" s="79" t="s">
        <v>61</v>
      </c>
      <c r="W31" s="74" t="s">
        <v>234</v>
      </c>
      <c r="X31" s="467" t="s">
        <v>61</v>
      </c>
      <c r="Y31" s="119"/>
      <c r="Z31" s="79"/>
      <c r="AA31" s="79"/>
      <c r="AB31" s="155"/>
      <c r="AC31" s="313"/>
      <c r="AD31" s="328"/>
      <c r="AE31" s="181"/>
      <c r="AF31" s="220"/>
      <c r="AG31" s="155"/>
      <c r="AH31" s="164"/>
      <c r="AI31" s="171">
        <v>1</v>
      </c>
      <c r="AJ31" s="181">
        <v>1</v>
      </c>
      <c r="AK31" s="166">
        <v>1</v>
      </c>
      <c r="AL31" s="182">
        <v>0.2</v>
      </c>
      <c r="AM31" s="215">
        <v>1</v>
      </c>
      <c r="AN31" s="216">
        <v>1</v>
      </c>
      <c r="AO31" s="221">
        <v>1</v>
      </c>
      <c r="AP31" s="170">
        <f>(AK31+AO31)/5</f>
        <v>0.4</v>
      </c>
      <c r="AQ31" s="222">
        <v>1</v>
      </c>
      <c r="AR31" s="223">
        <v>1</v>
      </c>
      <c r="AS31" s="191">
        <v>1</v>
      </c>
      <c r="AT31" s="169">
        <v>0.60000000000000009</v>
      </c>
      <c r="AU31" s="187">
        <v>1</v>
      </c>
      <c r="AV31" s="223">
        <v>1</v>
      </c>
      <c r="AW31" s="166">
        <v>1</v>
      </c>
      <c r="AX31" s="169">
        <v>0.8</v>
      </c>
      <c r="AY31" s="330">
        <f t="shared" si="0"/>
        <v>1</v>
      </c>
      <c r="AZ31" s="209">
        <v>0</v>
      </c>
      <c r="BA31" s="220">
        <f t="shared" si="1"/>
        <v>0</v>
      </c>
      <c r="BB31" s="210">
        <v>0.8</v>
      </c>
    </row>
    <row r="32" spans="1:65" ht="156" customHeight="1" x14ac:dyDescent="0.25">
      <c r="A32" s="441" t="s">
        <v>191</v>
      </c>
      <c r="B32" s="152">
        <v>9</v>
      </c>
      <c r="C32" s="153" t="s">
        <v>99</v>
      </c>
      <c r="D32" s="154" t="s">
        <v>100</v>
      </c>
      <c r="E32" s="154" t="s">
        <v>101</v>
      </c>
      <c r="F32" s="155" t="s">
        <v>102</v>
      </c>
      <c r="G32" s="156" t="s">
        <v>16</v>
      </c>
      <c r="H32" s="157" t="s">
        <v>75</v>
      </c>
      <c r="I32" s="158">
        <v>0.05</v>
      </c>
      <c r="J32" s="159">
        <v>0.3</v>
      </c>
      <c r="K32" s="159">
        <v>0.3</v>
      </c>
      <c r="L32" s="159">
        <v>0.3</v>
      </c>
      <c r="M32" s="159">
        <v>0.05</v>
      </c>
      <c r="N32" s="160">
        <f>SUM(I32:M32)</f>
        <v>1</v>
      </c>
      <c r="O32" s="71">
        <v>0.01</v>
      </c>
      <c r="P32" s="72">
        <v>0.01</v>
      </c>
      <c r="Q32" s="73">
        <v>1</v>
      </c>
      <c r="R32" s="74" t="s">
        <v>212</v>
      </c>
      <c r="S32" s="100" t="s">
        <v>211</v>
      </c>
      <c r="T32" s="71">
        <v>0.04</v>
      </c>
      <c r="U32" s="72">
        <v>0.04</v>
      </c>
      <c r="V32" s="73">
        <v>1</v>
      </c>
      <c r="W32" s="74" t="s">
        <v>295</v>
      </c>
      <c r="X32" s="58" t="s">
        <v>296</v>
      </c>
      <c r="Y32" s="161"/>
      <c r="Z32" s="162"/>
      <c r="AA32" s="163"/>
      <c r="AB32" s="155"/>
      <c r="AC32" s="309"/>
      <c r="AD32" s="332"/>
      <c r="AE32" s="168"/>
      <c r="AF32" s="191"/>
      <c r="AG32" s="57"/>
      <c r="AH32" s="66"/>
      <c r="AI32" s="167">
        <v>0.05</v>
      </c>
      <c r="AJ32" s="168">
        <v>0.05</v>
      </c>
      <c r="AK32" s="166">
        <v>1</v>
      </c>
      <c r="AL32" s="182">
        <v>0.05</v>
      </c>
      <c r="AM32" s="81">
        <v>0.3</v>
      </c>
      <c r="AN32" s="225">
        <v>0.3</v>
      </c>
      <c r="AO32" s="86">
        <f>AN32/AM32</f>
        <v>1</v>
      </c>
      <c r="AP32" s="170">
        <f>+(AJ32+AN32)/N32</f>
        <v>0.35</v>
      </c>
      <c r="AQ32" s="226">
        <v>0.3</v>
      </c>
      <c r="AR32" s="162">
        <v>0.3</v>
      </c>
      <c r="AS32" s="163">
        <v>1</v>
      </c>
      <c r="AT32" s="173">
        <v>0.64999999999999991</v>
      </c>
      <c r="AU32" s="174">
        <v>0.3</v>
      </c>
      <c r="AV32" s="162">
        <v>0.30000000000000004</v>
      </c>
      <c r="AW32" s="175">
        <v>1.0000000000000002</v>
      </c>
      <c r="AX32" s="173">
        <v>0.95</v>
      </c>
      <c r="AY32" s="329">
        <f t="shared" si="0"/>
        <v>0.05</v>
      </c>
      <c r="AZ32" s="358">
        <v>0.05</v>
      </c>
      <c r="BA32" s="220">
        <f t="shared" si="1"/>
        <v>1</v>
      </c>
      <c r="BB32" s="210">
        <f>AJ32+AN32+AR32+AV32+AZ32</f>
        <v>1</v>
      </c>
    </row>
    <row r="33" spans="1:55" s="379" customFormat="1" ht="409.5" x14ac:dyDescent="0.25">
      <c r="A33" s="444" t="s">
        <v>192</v>
      </c>
      <c r="B33" s="359">
        <v>10</v>
      </c>
      <c r="C33" s="388" t="s">
        <v>103</v>
      </c>
      <c r="D33" s="361" t="s">
        <v>104</v>
      </c>
      <c r="E33" s="361" t="s">
        <v>105</v>
      </c>
      <c r="F33" s="362" t="s">
        <v>106</v>
      </c>
      <c r="G33" s="363" t="s">
        <v>12</v>
      </c>
      <c r="H33" s="364" t="s">
        <v>107</v>
      </c>
      <c r="I33" s="458">
        <v>1</v>
      </c>
      <c r="J33" s="459">
        <v>1</v>
      </c>
      <c r="K33" s="459">
        <v>1</v>
      </c>
      <c r="L33" s="459">
        <v>1</v>
      </c>
      <c r="M33" s="459">
        <v>1</v>
      </c>
      <c r="N33" s="368">
        <v>1</v>
      </c>
      <c r="O33" s="460">
        <v>0.5</v>
      </c>
      <c r="P33" s="381">
        <v>0.5</v>
      </c>
      <c r="Q33" s="369">
        <v>1</v>
      </c>
      <c r="R33" s="382" t="s">
        <v>252</v>
      </c>
      <c r="S33" s="548" t="s">
        <v>251</v>
      </c>
      <c r="T33" s="460">
        <v>1</v>
      </c>
      <c r="U33" s="369">
        <v>1</v>
      </c>
      <c r="V33" s="369">
        <v>1</v>
      </c>
      <c r="W33" s="461" t="s">
        <v>279</v>
      </c>
      <c r="X33" s="404" t="s">
        <v>278</v>
      </c>
      <c r="Y33" s="224"/>
      <c r="Z33" s="191"/>
      <c r="AA33" s="191"/>
      <c r="AB33" s="193"/>
      <c r="AC33" s="93"/>
      <c r="AD33" s="230"/>
      <c r="AE33" s="191"/>
      <c r="AF33" s="191"/>
      <c r="AG33" s="211"/>
      <c r="AH33" s="164"/>
      <c r="AI33" s="462">
        <v>1</v>
      </c>
      <c r="AJ33" s="398">
        <v>1</v>
      </c>
      <c r="AK33" s="393">
        <v>1</v>
      </c>
      <c r="AL33" s="399">
        <v>0.2</v>
      </c>
      <c r="AM33" s="463">
        <v>1</v>
      </c>
      <c r="AN33" s="464">
        <v>1</v>
      </c>
      <c r="AO33" s="381">
        <f>AN33/AM33</f>
        <v>1</v>
      </c>
      <c r="AP33" s="428">
        <f>AL33+(20%*AO33)</f>
        <v>0.4</v>
      </c>
      <c r="AQ33" s="462">
        <v>1</v>
      </c>
      <c r="AR33" s="398">
        <v>1</v>
      </c>
      <c r="AS33" s="398">
        <v>1</v>
      </c>
      <c r="AT33" s="399">
        <v>0.60000000000000009</v>
      </c>
      <c r="AU33" s="465">
        <v>1</v>
      </c>
      <c r="AV33" s="398">
        <v>1</v>
      </c>
      <c r="AW33" s="398">
        <v>1</v>
      </c>
      <c r="AX33" s="399">
        <v>0.8</v>
      </c>
      <c r="AY33" s="466">
        <f t="shared" si="0"/>
        <v>1</v>
      </c>
      <c r="AZ33" s="422">
        <v>1</v>
      </c>
      <c r="BA33" s="422">
        <f t="shared" si="1"/>
        <v>1</v>
      </c>
      <c r="BB33" s="374">
        <f>AX33+(20%*BA33)</f>
        <v>1</v>
      </c>
    </row>
    <row r="34" spans="1:55" ht="187.5" customHeight="1" x14ac:dyDescent="0.25">
      <c r="A34" s="442" t="s">
        <v>192</v>
      </c>
      <c r="B34" s="152">
        <v>11</v>
      </c>
      <c r="C34" s="211" t="s">
        <v>108</v>
      </c>
      <c r="D34" s="154" t="s">
        <v>109</v>
      </c>
      <c r="E34" s="154" t="s">
        <v>110</v>
      </c>
      <c r="F34" s="155" t="s">
        <v>111</v>
      </c>
      <c r="G34" s="156" t="s">
        <v>12</v>
      </c>
      <c r="H34" s="157" t="s">
        <v>66</v>
      </c>
      <c r="I34" s="165" t="s">
        <v>87</v>
      </c>
      <c r="J34" s="159">
        <v>1</v>
      </c>
      <c r="K34" s="159">
        <v>1</v>
      </c>
      <c r="L34" s="159">
        <v>1</v>
      </c>
      <c r="M34" s="159">
        <v>1</v>
      </c>
      <c r="N34" s="160">
        <v>1</v>
      </c>
      <c r="O34" s="56">
        <v>0.25</v>
      </c>
      <c r="P34" s="64">
        <v>0.25</v>
      </c>
      <c r="Q34" s="65">
        <f>+P34/O34</f>
        <v>1</v>
      </c>
      <c r="R34" s="413" t="s">
        <v>250</v>
      </c>
      <c r="S34" s="550" t="s">
        <v>249</v>
      </c>
      <c r="T34" s="56">
        <v>0.75</v>
      </c>
      <c r="U34" s="64">
        <v>0.75</v>
      </c>
      <c r="V34" s="65">
        <f>+T34/U34</f>
        <v>1</v>
      </c>
      <c r="W34" s="448" t="s">
        <v>266</v>
      </c>
      <c r="X34" s="67" t="s">
        <v>265</v>
      </c>
      <c r="Y34" s="200"/>
      <c r="Z34" s="200"/>
      <c r="AA34" s="200"/>
      <c r="AB34" s="193"/>
      <c r="AC34" s="310"/>
      <c r="AD34" s="333"/>
      <c r="AE34" s="201"/>
      <c r="AF34" s="201"/>
      <c r="AG34" s="57"/>
      <c r="AH34" s="66"/>
      <c r="AI34" s="165" t="s">
        <v>88</v>
      </c>
      <c r="AJ34" s="156" t="s">
        <v>88</v>
      </c>
      <c r="AK34" s="156" t="s">
        <v>88</v>
      </c>
      <c r="AL34" s="169">
        <v>0</v>
      </c>
      <c r="AM34" s="231">
        <v>1</v>
      </c>
      <c r="AN34" s="232">
        <v>1</v>
      </c>
      <c r="AO34" s="233">
        <f>AN34/AM34</f>
        <v>1</v>
      </c>
      <c r="AP34" s="234">
        <f>25%*AO34</f>
        <v>0.25</v>
      </c>
      <c r="AQ34" s="165">
        <v>1</v>
      </c>
      <c r="AR34" s="218">
        <v>1</v>
      </c>
      <c r="AS34" s="166">
        <v>1</v>
      </c>
      <c r="AT34" s="182">
        <v>0.5</v>
      </c>
      <c r="AU34" s="187">
        <v>1</v>
      </c>
      <c r="AV34" s="156">
        <v>1</v>
      </c>
      <c r="AW34" s="202">
        <v>1</v>
      </c>
      <c r="AX34" s="264">
        <v>0.75</v>
      </c>
      <c r="AY34" s="330">
        <f t="shared" si="0"/>
        <v>1</v>
      </c>
      <c r="AZ34" s="181">
        <v>1</v>
      </c>
      <c r="BA34" s="220">
        <f t="shared" si="1"/>
        <v>1</v>
      </c>
      <c r="BB34" s="176">
        <f>AX34+(25%*BA34)</f>
        <v>1</v>
      </c>
      <c r="BC34" s="30"/>
    </row>
    <row r="35" spans="1:55" ht="216.75" customHeight="1" x14ac:dyDescent="0.25">
      <c r="A35" s="442" t="s">
        <v>192</v>
      </c>
      <c r="B35" s="152">
        <v>12</v>
      </c>
      <c r="C35" s="211" t="s">
        <v>112</v>
      </c>
      <c r="D35" s="154" t="s">
        <v>90</v>
      </c>
      <c r="E35" s="154" t="s">
        <v>113</v>
      </c>
      <c r="F35" s="155" t="s">
        <v>114</v>
      </c>
      <c r="G35" s="156" t="s">
        <v>12</v>
      </c>
      <c r="H35" s="157" t="s">
        <v>56</v>
      </c>
      <c r="I35" s="227">
        <v>1</v>
      </c>
      <c r="J35" s="228">
        <v>1</v>
      </c>
      <c r="K35" s="228">
        <v>1</v>
      </c>
      <c r="L35" s="228">
        <v>1</v>
      </c>
      <c r="M35" s="228">
        <v>1</v>
      </c>
      <c r="N35" s="235">
        <v>1</v>
      </c>
      <c r="O35" s="78">
        <v>2</v>
      </c>
      <c r="P35" s="79">
        <v>2</v>
      </c>
      <c r="Q35" s="73">
        <v>1</v>
      </c>
      <c r="R35" s="74" t="s">
        <v>236</v>
      </c>
      <c r="S35" s="75" t="s">
        <v>237</v>
      </c>
      <c r="T35" s="88">
        <v>1</v>
      </c>
      <c r="U35" s="89">
        <v>1</v>
      </c>
      <c r="V35" s="469">
        <f>+T35/U35</f>
        <v>1</v>
      </c>
      <c r="W35" s="74" t="s">
        <v>283</v>
      </c>
      <c r="X35" s="76" t="s">
        <v>284</v>
      </c>
      <c r="Y35" s="217"/>
      <c r="Z35" s="218"/>
      <c r="AA35" s="191"/>
      <c r="AB35" s="193"/>
      <c r="AC35" s="310"/>
      <c r="AD35" s="327"/>
      <c r="AE35" s="156"/>
      <c r="AF35" s="166"/>
      <c r="AG35" s="155"/>
      <c r="AH35" s="94"/>
      <c r="AI35" s="219">
        <v>1</v>
      </c>
      <c r="AJ35" s="166">
        <v>1</v>
      </c>
      <c r="AK35" s="166">
        <v>1</v>
      </c>
      <c r="AL35" s="182">
        <v>0.2</v>
      </c>
      <c r="AM35" s="77">
        <v>1</v>
      </c>
      <c r="AN35" s="73">
        <f>(O35+T35+Y35)/(P35+U35+Z35)</f>
        <v>1</v>
      </c>
      <c r="AO35" s="73">
        <f>AN35/AM35</f>
        <v>1</v>
      </c>
      <c r="AP35" s="197">
        <f>20%+(20%*AO35)</f>
        <v>0.4</v>
      </c>
      <c r="AQ35" s="219">
        <v>1</v>
      </c>
      <c r="AR35" s="166">
        <v>1</v>
      </c>
      <c r="AS35" s="166">
        <v>1</v>
      </c>
      <c r="AT35" s="182">
        <v>0.6</v>
      </c>
      <c r="AU35" s="230">
        <v>1</v>
      </c>
      <c r="AV35" s="166">
        <v>1</v>
      </c>
      <c r="AW35" s="166">
        <v>1</v>
      </c>
      <c r="AX35" s="182">
        <v>0.8</v>
      </c>
      <c r="AY35" s="336">
        <f t="shared" si="0"/>
        <v>1</v>
      </c>
      <c r="AZ35" s="220">
        <v>1</v>
      </c>
      <c r="BA35" s="220">
        <f t="shared" si="1"/>
        <v>1</v>
      </c>
      <c r="BB35" s="176">
        <v>1</v>
      </c>
    </row>
    <row r="36" spans="1:55" ht="145.5" customHeight="1" x14ac:dyDescent="0.25">
      <c r="A36" s="442" t="s">
        <v>192</v>
      </c>
      <c r="B36" s="152">
        <v>13</v>
      </c>
      <c r="C36" s="153" t="s">
        <v>115</v>
      </c>
      <c r="D36" s="154" t="s">
        <v>116</v>
      </c>
      <c r="E36" s="154" t="s">
        <v>117</v>
      </c>
      <c r="F36" s="155" t="s">
        <v>118</v>
      </c>
      <c r="G36" s="156" t="s">
        <v>12</v>
      </c>
      <c r="H36" s="157" t="s">
        <v>56</v>
      </c>
      <c r="I36" s="227">
        <v>1</v>
      </c>
      <c r="J36" s="228">
        <v>1</v>
      </c>
      <c r="K36" s="228">
        <v>1</v>
      </c>
      <c r="L36" s="228">
        <v>1</v>
      </c>
      <c r="M36" s="228">
        <v>1</v>
      </c>
      <c r="N36" s="235">
        <v>1</v>
      </c>
      <c r="O36" s="471">
        <v>1</v>
      </c>
      <c r="P36" s="97">
        <v>1</v>
      </c>
      <c r="Q36" s="86">
        <v>1</v>
      </c>
      <c r="R36" s="74" t="s">
        <v>238</v>
      </c>
      <c r="S36" s="75" t="s">
        <v>239</v>
      </c>
      <c r="T36" s="471">
        <v>1</v>
      </c>
      <c r="U36" s="97">
        <v>1</v>
      </c>
      <c r="V36" s="470">
        <f>U36/T36</f>
        <v>1</v>
      </c>
      <c r="W36" s="74" t="s">
        <v>285</v>
      </c>
      <c r="X36" s="76" t="s">
        <v>286</v>
      </c>
      <c r="Y36" s="236"/>
      <c r="Z36" s="237"/>
      <c r="AA36" s="191"/>
      <c r="AB36" s="193"/>
      <c r="AC36" s="310"/>
      <c r="AD36" s="327"/>
      <c r="AE36" s="156"/>
      <c r="AF36" s="166"/>
      <c r="AG36" s="57"/>
      <c r="AH36" s="66"/>
      <c r="AI36" s="165">
        <v>10</v>
      </c>
      <c r="AJ36" s="156">
        <v>10</v>
      </c>
      <c r="AK36" s="166">
        <v>1</v>
      </c>
      <c r="AL36" s="182">
        <v>0.2</v>
      </c>
      <c r="AM36" s="77">
        <v>1</v>
      </c>
      <c r="AN36" s="86">
        <f>10/10</f>
        <v>1</v>
      </c>
      <c r="AO36" s="86">
        <f>AN36/AM36</f>
        <v>1</v>
      </c>
      <c r="AP36" s="238">
        <f>AL36+(20%*AO36)</f>
        <v>0.4</v>
      </c>
      <c r="AQ36" s="219">
        <v>1</v>
      </c>
      <c r="AR36" s="166">
        <v>1</v>
      </c>
      <c r="AS36" s="166">
        <v>1</v>
      </c>
      <c r="AT36" s="182">
        <v>0.60000000000000009</v>
      </c>
      <c r="AU36" s="230">
        <v>1</v>
      </c>
      <c r="AV36" s="166">
        <v>1</v>
      </c>
      <c r="AW36" s="166">
        <v>1</v>
      </c>
      <c r="AX36" s="182">
        <v>0.8</v>
      </c>
      <c r="AY36" s="336">
        <f t="shared" si="0"/>
        <v>1</v>
      </c>
      <c r="AZ36" s="220">
        <v>1</v>
      </c>
      <c r="BA36" s="220">
        <f t="shared" si="1"/>
        <v>1</v>
      </c>
      <c r="BB36" s="176">
        <v>1</v>
      </c>
      <c r="BC36" s="30"/>
    </row>
    <row r="37" spans="1:55" ht="165.75" customHeight="1" x14ac:dyDescent="0.25">
      <c r="A37" s="443" t="s">
        <v>193</v>
      </c>
      <c r="B37" s="152">
        <v>14</v>
      </c>
      <c r="C37" s="177" t="s">
        <v>119</v>
      </c>
      <c r="D37" s="239" t="s">
        <v>120</v>
      </c>
      <c r="E37" s="239" t="s">
        <v>121</v>
      </c>
      <c r="F37" s="155" t="s">
        <v>196</v>
      </c>
      <c r="G37" s="181" t="s">
        <v>12</v>
      </c>
      <c r="H37" s="240" t="s">
        <v>56</v>
      </c>
      <c r="I37" s="241">
        <v>1</v>
      </c>
      <c r="J37" s="242">
        <v>1</v>
      </c>
      <c r="K37" s="242">
        <v>1</v>
      </c>
      <c r="L37" s="242">
        <v>1</v>
      </c>
      <c r="M37" s="242">
        <v>1</v>
      </c>
      <c r="N37" s="186">
        <v>1</v>
      </c>
      <c r="O37" s="90">
        <v>0.3</v>
      </c>
      <c r="P37" s="73">
        <v>0.3</v>
      </c>
      <c r="Q37" s="73">
        <v>1</v>
      </c>
      <c r="R37" s="74" t="s">
        <v>214</v>
      </c>
      <c r="S37" s="75" t="s">
        <v>213</v>
      </c>
      <c r="T37" s="77">
        <v>0.7</v>
      </c>
      <c r="U37" s="73">
        <v>0.7</v>
      </c>
      <c r="V37" s="73">
        <v>1</v>
      </c>
      <c r="W37" s="74" t="s">
        <v>297</v>
      </c>
      <c r="X37" s="76" t="s">
        <v>298</v>
      </c>
      <c r="Y37" s="224"/>
      <c r="Z37" s="212"/>
      <c r="AA37" s="191"/>
      <c r="AB37" s="193"/>
      <c r="AC37" s="310"/>
      <c r="AD37" s="299"/>
      <c r="AE37" s="300"/>
      <c r="AF37" s="301"/>
      <c r="AG37" s="302"/>
      <c r="AH37" s="303"/>
      <c r="AI37" s="203">
        <v>1</v>
      </c>
      <c r="AJ37" s="175">
        <v>1</v>
      </c>
      <c r="AK37" s="175">
        <v>1</v>
      </c>
      <c r="AL37" s="186">
        <v>0.2</v>
      </c>
      <c r="AM37" s="77">
        <v>1</v>
      </c>
      <c r="AN37" s="73">
        <v>1</v>
      </c>
      <c r="AO37" s="73">
        <f>+AN37</f>
        <v>1</v>
      </c>
      <c r="AP37" s="170">
        <f>AL37+(20%*AO37)</f>
        <v>0.4</v>
      </c>
      <c r="AQ37" s="203">
        <v>1</v>
      </c>
      <c r="AR37" s="163">
        <v>1</v>
      </c>
      <c r="AS37" s="163">
        <v>1</v>
      </c>
      <c r="AT37" s="173">
        <v>0.60000000000000009</v>
      </c>
      <c r="AU37" s="230">
        <v>1</v>
      </c>
      <c r="AV37" s="220">
        <v>1</v>
      </c>
      <c r="AW37" s="175">
        <v>1</v>
      </c>
      <c r="AX37" s="186">
        <v>0.8</v>
      </c>
      <c r="AY37" s="336">
        <f t="shared" si="0"/>
        <v>1</v>
      </c>
      <c r="AZ37" s="220">
        <v>1</v>
      </c>
      <c r="BA37" s="220">
        <f t="shared" si="1"/>
        <v>1</v>
      </c>
      <c r="BB37" s="176">
        <f>AX37+(20%*BA37)</f>
        <v>1</v>
      </c>
      <c r="BC37" s="30"/>
    </row>
    <row r="38" spans="1:55" s="379" customFormat="1" ht="115.5" customHeight="1" x14ac:dyDescent="0.25">
      <c r="A38" s="444" t="s">
        <v>192</v>
      </c>
      <c r="B38" s="359">
        <v>15</v>
      </c>
      <c r="C38" s="360" t="s">
        <v>122</v>
      </c>
      <c r="D38" s="361" t="s">
        <v>123</v>
      </c>
      <c r="E38" s="361" t="s">
        <v>124</v>
      </c>
      <c r="F38" s="362" t="s">
        <v>125</v>
      </c>
      <c r="G38" s="363" t="s">
        <v>10</v>
      </c>
      <c r="H38" s="364" t="s">
        <v>126</v>
      </c>
      <c r="I38" s="365" t="s">
        <v>87</v>
      </c>
      <c r="J38" s="366">
        <v>1</v>
      </c>
      <c r="K38" s="366">
        <v>2</v>
      </c>
      <c r="L38" s="366">
        <v>3</v>
      </c>
      <c r="M38" s="354" t="s">
        <v>205</v>
      </c>
      <c r="N38" s="367">
        <v>3</v>
      </c>
      <c r="O38" s="112" t="s">
        <v>61</v>
      </c>
      <c r="P38" s="113" t="s">
        <v>61</v>
      </c>
      <c r="Q38" s="113" t="s">
        <v>61</v>
      </c>
      <c r="R38" s="382" t="s">
        <v>61</v>
      </c>
      <c r="S38" s="551" t="s">
        <v>61</v>
      </c>
      <c r="T38" s="112" t="s">
        <v>61</v>
      </c>
      <c r="U38" s="113" t="s">
        <v>61</v>
      </c>
      <c r="V38" s="113" t="s">
        <v>61</v>
      </c>
      <c r="W38" s="382" t="s">
        <v>61</v>
      </c>
      <c r="X38" s="404" t="s">
        <v>61</v>
      </c>
      <c r="Y38" s="236"/>
      <c r="Z38" s="237"/>
      <c r="AA38" s="237"/>
      <c r="AB38" s="74"/>
      <c r="AC38" s="75"/>
      <c r="AD38" s="304"/>
      <c r="AE38" s="237"/>
      <c r="AF38" s="305"/>
      <c r="AG38" s="74"/>
      <c r="AH38" s="94"/>
      <c r="AI38" s="365" t="s">
        <v>88</v>
      </c>
      <c r="AJ38" s="363" t="s">
        <v>88</v>
      </c>
      <c r="AK38" s="363" t="s">
        <v>88</v>
      </c>
      <c r="AL38" s="368">
        <v>0</v>
      </c>
      <c r="AM38" s="112">
        <v>1</v>
      </c>
      <c r="AN38" s="113" t="s">
        <v>61</v>
      </c>
      <c r="AO38" s="369" t="s">
        <v>61</v>
      </c>
      <c r="AP38" s="370">
        <v>0</v>
      </c>
      <c r="AQ38" s="371">
        <v>2</v>
      </c>
      <c r="AR38" s="113" t="s">
        <v>61</v>
      </c>
      <c r="AS38" s="369" t="s">
        <v>61</v>
      </c>
      <c r="AT38" s="372">
        <v>0</v>
      </c>
      <c r="AU38" s="373">
        <v>3</v>
      </c>
      <c r="AV38" s="113">
        <v>0</v>
      </c>
      <c r="AW38" s="369">
        <v>0</v>
      </c>
      <c r="AX38" s="372">
        <v>0</v>
      </c>
      <c r="AY38" s="375" t="str">
        <f t="shared" si="0"/>
        <v xml:space="preserve">N/A
</v>
      </c>
      <c r="AZ38" s="376" t="s">
        <v>61</v>
      </c>
      <c r="BA38" s="377" t="s">
        <v>61</v>
      </c>
      <c r="BB38" s="374">
        <v>0</v>
      </c>
      <c r="BC38" s="378"/>
    </row>
    <row r="39" spans="1:55" s="379" customFormat="1" ht="146.25" customHeight="1" x14ac:dyDescent="0.25">
      <c r="A39" s="444" t="s">
        <v>192</v>
      </c>
      <c r="B39" s="359">
        <v>16</v>
      </c>
      <c r="C39" s="360" t="s">
        <v>127</v>
      </c>
      <c r="D39" s="361" t="s">
        <v>123</v>
      </c>
      <c r="E39" s="361" t="s">
        <v>128</v>
      </c>
      <c r="F39" s="362" t="s">
        <v>129</v>
      </c>
      <c r="G39" s="363" t="s">
        <v>10</v>
      </c>
      <c r="H39" s="364" t="s">
        <v>126</v>
      </c>
      <c r="I39" s="365" t="s">
        <v>87</v>
      </c>
      <c r="J39" s="366">
        <v>1</v>
      </c>
      <c r="K39" s="366">
        <v>2</v>
      </c>
      <c r="L39" s="366">
        <v>3</v>
      </c>
      <c r="M39" s="354" t="s">
        <v>189</v>
      </c>
      <c r="N39" s="367">
        <v>3</v>
      </c>
      <c r="O39" s="112" t="s">
        <v>61</v>
      </c>
      <c r="P39" s="113" t="s">
        <v>61</v>
      </c>
      <c r="Q39" s="113" t="s">
        <v>61</v>
      </c>
      <c r="R39" s="114" t="s">
        <v>240</v>
      </c>
      <c r="S39" s="548" t="s">
        <v>202</v>
      </c>
      <c r="T39" s="112" t="s">
        <v>61</v>
      </c>
      <c r="U39" s="113" t="s">
        <v>61</v>
      </c>
      <c r="V39" s="113" t="s">
        <v>61</v>
      </c>
      <c r="W39" s="382" t="s">
        <v>267</v>
      </c>
      <c r="X39" s="481" t="s">
        <v>61</v>
      </c>
      <c r="Y39" s="236"/>
      <c r="Z39" s="237"/>
      <c r="AA39" s="213"/>
      <c r="AB39" s="128"/>
      <c r="AC39" s="160"/>
      <c r="AD39" s="304"/>
      <c r="AE39" s="237"/>
      <c r="AF39" s="268"/>
      <c r="AG39" s="155"/>
      <c r="AH39" s="243"/>
      <c r="AI39" s="365" t="s">
        <v>88</v>
      </c>
      <c r="AJ39" s="363" t="s">
        <v>88</v>
      </c>
      <c r="AK39" s="363" t="s">
        <v>88</v>
      </c>
      <c r="AL39" s="368">
        <v>0</v>
      </c>
      <c r="AM39" s="482">
        <v>1</v>
      </c>
      <c r="AN39" s="113">
        <v>1</v>
      </c>
      <c r="AO39" s="381">
        <v>1</v>
      </c>
      <c r="AP39" s="483">
        <f>1/3</f>
        <v>0.33333333333333331</v>
      </c>
      <c r="AQ39" s="484">
        <v>2</v>
      </c>
      <c r="AR39" s="480">
        <v>1</v>
      </c>
      <c r="AS39" s="422">
        <v>0.5</v>
      </c>
      <c r="AT39" s="485">
        <v>0.33333000000000002</v>
      </c>
      <c r="AU39" s="373">
        <v>3</v>
      </c>
      <c r="AV39" s="113">
        <v>2</v>
      </c>
      <c r="AW39" s="486">
        <v>0.66666666666666663</v>
      </c>
      <c r="AX39" s="487">
        <v>0.66666666666666663</v>
      </c>
      <c r="AY39" s="375" t="s">
        <v>61</v>
      </c>
      <c r="AZ39" s="376" t="s">
        <v>61</v>
      </c>
      <c r="BA39" s="377" t="s">
        <v>61</v>
      </c>
      <c r="BB39" s="488">
        <v>0.66700000000000004</v>
      </c>
      <c r="BC39" s="378"/>
    </row>
    <row r="40" spans="1:55" ht="251.25" customHeight="1" x14ac:dyDescent="0.25">
      <c r="A40" s="441" t="s">
        <v>194</v>
      </c>
      <c r="B40" s="435">
        <v>17</v>
      </c>
      <c r="C40" s="153" t="s">
        <v>130</v>
      </c>
      <c r="D40" s="154" t="s">
        <v>77</v>
      </c>
      <c r="E40" s="154" t="s">
        <v>131</v>
      </c>
      <c r="F40" s="155" t="s">
        <v>131</v>
      </c>
      <c r="G40" s="156" t="s">
        <v>10</v>
      </c>
      <c r="H40" s="157" t="s">
        <v>66</v>
      </c>
      <c r="I40" s="158">
        <v>0.3</v>
      </c>
      <c r="J40" s="159">
        <v>0.5</v>
      </c>
      <c r="K40" s="159">
        <v>0.7</v>
      </c>
      <c r="L40" s="159">
        <v>0.9</v>
      </c>
      <c r="M40" s="159">
        <v>1</v>
      </c>
      <c r="N40" s="160">
        <v>1</v>
      </c>
      <c r="O40" s="78">
        <v>0.02</v>
      </c>
      <c r="P40" s="79">
        <v>0.02</v>
      </c>
      <c r="Q40" s="97">
        <v>1</v>
      </c>
      <c r="R40" s="74" t="s">
        <v>256</v>
      </c>
      <c r="S40" s="100" t="s">
        <v>257</v>
      </c>
      <c r="T40" s="78">
        <v>0.02</v>
      </c>
      <c r="U40" s="79">
        <v>0.02</v>
      </c>
      <c r="V40" s="73">
        <v>1</v>
      </c>
      <c r="W40" s="92" t="s">
        <v>275</v>
      </c>
      <c r="X40" s="76" t="s">
        <v>274</v>
      </c>
      <c r="Y40" s="200"/>
      <c r="Z40" s="201"/>
      <c r="AA40" s="163"/>
      <c r="AB40" s="155"/>
      <c r="AC40" s="310"/>
      <c r="AD40" s="328"/>
      <c r="AE40" s="181"/>
      <c r="AF40" s="191"/>
      <c r="AG40" s="57"/>
      <c r="AH40" s="66"/>
      <c r="AI40" s="165">
        <v>0.3</v>
      </c>
      <c r="AJ40" s="156">
        <v>0.3</v>
      </c>
      <c r="AK40" s="175">
        <v>1</v>
      </c>
      <c r="AL40" s="186">
        <v>0.3</v>
      </c>
      <c r="AM40" s="245">
        <v>0.5</v>
      </c>
      <c r="AN40" s="72">
        <v>0.5</v>
      </c>
      <c r="AO40" s="73">
        <v>1</v>
      </c>
      <c r="AP40" s="197">
        <v>0.5</v>
      </c>
      <c r="AQ40" s="161">
        <v>0.7</v>
      </c>
      <c r="AR40" s="168">
        <v>0.7</v>
      </c>
      <c r="AS40" s="175">
        <v>1.0000000000000002</v>
      </c>
      <c r="AT40" s="246">
        <v>0.70000000000000018</v>
      </c>
      <c r="AU40" s="174">
        <v>0.9</v>
      </c>
      <c r="AV40" s="162">
        <v>0.96</v>
      </c>
      <c r="AW40" s="199">
        <v>1.0666666666666667</v>
      </c>
      <c r="AX40" s="186">
        <v>0.96</v>
      </c>
      <c r="AY40" s="330">
        <f t="shared" si="0"/>
        <v>1</v>
      </c>
      <c r="AZ40" s="185">
        <f>AV40+O40+T40</f>
        <v>1</v>
      </c>
      <c r="BA40" s="220">
        <f t="shared" si="1"/>
        <v>1</v>
      </c>
      <c r="BB40" s="176">
        <v>1</v>
      </c>
    </row>
    <row r="41" spans="1:55" ht="115.5" customHeight="1" x14ac:dyDescent="0.25">
      <c r="A41" s="441" t="s">
        <v>194</v>
      </c>
      <c r="B41" s="435">
        <v>18</v>
      </c>
      <c r="C41" s="247" t="s">
        <v>132</v>
      </c>
      <c r="D41" s="154" t="s">
        <v>77</v>
      </c>
      <c r="E41" s="154" t="s">
        <v>133</v>
      </c>
      <c r="F41" s="155" t="s">
        <v>134</v>
      </c>
      <c r="G41" s="156" t="s">
        <v>10</v>
      </c>
      <c r="H41" s="157" t="s">
        <v>107</v>
      </c>
      <c r="I41" s="165" t="s">
        <v>87</v>
      </c>
      <c r="J41" s="159">
        <v>0.3</v>
      </c>
      <c r="K41" s="159">
        <v>1</v>
      </c>
      <c r="L41" s="159">
        <v>0</v>
      </c>
      <c r="M41" s="159">
        <v>0</v>
      </c>
      <c r="N41" s="160">
        <v>1</v>
      </c>
      <c r="O41" s="78" t="s">
        <v>187</v>
      </c>
      <c r="P41" s="79" t="s">
        <v>187</v>
      </c>
      <c r="Q41" s="79" t="s">
        <v>187</v>
      </c>
      <c r="R41" s="74" t="s">
        <v>187</v>
      </c>
      <c r="S41" s="93" t="s">
        <v>187</v>
      </c>
      <c r="T41" s="78" t="s">
        <v>187</v>
      </c>
      <c r="U41" s="79" t="s">
        <v>187</v>
      </c>
      <c r="V41" s="79" t="s">
        <v>187</v>
      </c>
      <c r="W41" s="74" t="s">
        <v>187</v>
      </c>
      <c r="X41" s="94" t="s">
        <v>187</v>
      </c>
      <c r="Y41" s="119"/>
      <c r="Z41" s="79"/>
      <c r="AA41" s="79"/>
      <c r="AB41" s="92"/>
      <c r="AC41" s="100"/>
      <c r="AD41" s="78"/>
      <c r="AE41" s="79"/>
      <c r="AF41" s="79"/>
      <c r="AG41" s="92"/>
      <c r="AH41" s="87"/>
      <c r="AI41" s="165" t="s">
        <v>88</v>
      </c>
      <c r="AJ41" s="156" t="s">
        <v>88</v>
      </c>
      <c r="AK41" s="156" t="s">
        <v>88</v>
      </c>
      <c r="AL41" s="182">
        <v>0</v>
      </c>
      <c r="AM41" s="248">
        <v>0.3</v>
      </c>
      <c r="AN41" s="249">
        <v>0.3</v>
      </c>
      <c r="AO41" s="86">
        <v>1</v>
      </c>
      <c r="AP41" s="170">
        <v>0.3</v>
      </c>
      <c r="AQ41" s="208">
        <v>1</v>
      </c>
      <c r="AR41" s="209">
        <v>1</v>
      </c>
      <c r="AS41" s="163">
        <v>1</v>
      </c>
      <c r="AT41" s="173">
        <v>1</v>
      </c>
      <c r="AU41" s="187" t="s">
        <v>187</v>
      </c>
      <c r="AV41" s="163" t="s">
        <v>187</v>
      </c>
      <c r="AW41" s="163" t="s">
        <v>187</v>
      </c>
      <c r="AX41" s="173">
        <v>1</v>
      </c>
      <c r="AY41" s="329" t="s">
        <v>187</v>
      </c>
      <c r="AZ41" s="163" t="s">
        <v>187</v>
      </c>
      <c r="BA41" s="338" t="s">
        <v>187</v>
      </c>
      <c r="BB41" s="210">
        <v>1</v>
      </c>
    </row>
    <row r="42" spans="1:55" ht="116.25" customHeight="1" x14ac:dyDescent="0.25">
      <c r="A42" s="441" t="s">
        <v>194</v>
      </c>
      <c r="B42" s="437">
        <v>18</v>
      </c>
      <c r="C42" s="247" t="s">
        <v>132</v>
      </c>
      <c r="D42" s="154" t="s">
        <v>63</v>
      </c>
      <c r="E42" s="154" t="s">
        <v>135</v>
      </c>
      <c r="F42" s="155" t="s">
        <v>136</v>
      </c>
      <c r="G42" s="156" t="s">
        <v>16</v>
      </c>
      <c r="H42" s="157" t="s">
        <v>107</v>
      </c>
      <c r="I42" s="158">
        <v>0.24</v>
      </c>
      <c r="J42" s="159">
        <v>0.5</v>
      </c>
      <c r="K42" s="159">
        <v>0.26</v>
      </c>
      <c r="L42" s="159">
        <v>0</v>
      </c>
      <c r="M42" s="159">
        <v>0</v>
      </c>
      <c r="N42" s="160">
        <f t="shared" ref="N42:N51" si="2">SUM(I42:M42)</f>
        <v>1</v>
      </c>
      <c r="O42" s="78" t="s">
        <v>187</v>
      </c>
      <c r="P42" s="79" t="s">
        <v>187</v>
      </c>
      <c r="Q42" s="79" t="s">
        <v>187</v>
      </c>
      <c r="R42" s="74" t="s">
        <v>187</v>
      </c>
      <c r="S42" s="93" t="s">
        <v>187</v>
      </c>
      <c r="T42" s="468" t="s">
        <v>187</v>
      </c>
      <c r="U42" s="79" t="s">
        <v>187</v>
      </c>
      <c r="V42" s="79" t="s">
        <v>187</v>
      </c>
      <c r="W42" s="477" t="s">
        <v>187</v>
      </c>
      <c r="X42" s="94" t="s">
        <v>187</v>
      </c>
      <c r="Y42" s="250"/>
      <c r="Z42" s="73"/>
      <c r="AA42" s="163"/>
      <c r="AB42" s="74"/>
      <c r="AC42" s="75"/>
      <c r="AD42" s="77"/>
      <c r="AE42" s="73"/>
      <c r="AF42" s="163"/>
      <c r="AG42" s="74"/>
      <c r="AH42" s="76"/>
      <c r="AI42" s="167">
        <v>0.24</v>
      </c>
      <c r="AJ42" s="168">
        <v>0.24</v>
      </c>
      <c r="AK42" s="166">
        <v>1</v>
      </c>
      <c r="AL42" s="182">
        <v>0.24</v>
      </c>
      <c r="AM42" s="245">
        <v>0.5</v>
      </c>
      <c r="AN42" s="249">
        <v>0.5</v>
      </c>
      <c r="AO42" s="86">
        <f>+AN42/AM42</f>
        <v>1</v>
      </c>
      <c r="AP42" s="170">
        <f>(AJ42+AN42)</f>
        <v>0.74</v>
      </c>
      <c r="AQ42" s="161">
        <v>0.26</v>
      </c>
      <c r="AR42" s="162">
        <v>0.26</v>
      </c>
      <c r="AS42" s="163">
        <v>1</v>
      </c>
      <c r="AT42" s="186">
        <v>1</v>
      </c>
      <c r="AU42" s="262" t="s">
        <v>187</v>
      </c>
      <c r="AV42" s="263" t="s">
        <v>187</v>
      </c>
      <c r="AW42" s="175" t="s">
        <v>187</v>
      </c>
      <c r="AX42" s="186">
        <v>1</v>
      </c>
      <c r="AY42" s="329" t="s">
        <v>187</v>
      </c>
      <c r="AZ42" s="175" t="s">
        <v>187</v>
      </c>
      <c r="BA42" s="338" t="s">
        <v>187</v>
      </c>
      <c r="BB42" s="176">
        <v>1</v>
      </c>
    </row>
    <row r="43" spans="1:55" ht="159" customHeight="1" x14ac:dyDescent="0.25">
      <c r="A43" s="441" t="s">
        <v>194</v>
      </c>
      <c r="B43" s="152">
        <v>19</v>
      </c>
      <c r="C43" s="153" t="s">
        <v>137</v>
      </c>
      <c r="D43" s="154" t="s">
        <v>80</v>
      </c>
      <c r="E43" s="154" t="s">
        <v>138</v>
      </c>
      <c r="F43" s="155" t="s">
        <v>139</v>
      </c>
      <c r="G43" s="156" t="s">
        <v>16</v>
      </c>
      <c r="H43" s="157" t="s">
        <v>140</v>
      </c>
      <c r="I43" s="251">
        <v>28197</v>
      </c>
      <c r="J43" s="252">
        <v>30000</v>
      </c>
      <c r="K43" s="252">
        <v>20639</v>
      </c>
      <c r="L43" s="252">
        <v>13778</v>
      </c>
      <c r="M43" s="252">
        <v>7386</v>
      </c>
      <c r="N43" s="253">
        <f t="shared" si="2"/>
        <v>100000</v>
      </c>
      <c r="O43" s="95">
        <v>2994</v>
      </c>
      <c r="P43" s="96">
        <v>2994</v>
      </c>
      <c r="Q43" s="97">
        <v>1</v>
      </c>
      <c r="R43" s="74" t="s">
        <v>215</v>
      </c>
      <c r="S43" s="75" t="s">
        <v>216</v>
      </c>
      <c r="T43" s="95">
        <f>6102-2994</f>
        <v>3108</v>
      </c>
      <c r="U43" s="554">
        <v>3108</v>
      </c>
      <c r="V43" s="469">
        <v>1</v>
      </c>
      <c r="W43" s="74" t="s">
        <v>299</v>
      </c>
      <c r="X43" s="98" t="s">
        <v>300</v>
      </c>
      <c r="Y43" s="254"/>
      <c r="Z43" s="255"/>
      <c r="AA43" s="256"/>
      <c r="AB43" s="155"/>
      <c r="AC43" s="314"/>
      <c r="AD43" s="334"/>
      <c r="AE43" s="255"/>
      <c r="AF43" s="202"/>
      <c r="AG43" s="57"/>
      <c r="AH43" s="66"/>
      <c r="AI43" s="257">
        <v>28197</v>
      </c>
      <c r="AJ43" s="258">
        <v>29150</v>
      </c>
      <c r="AK43" s="166">
        <f>+AJ43/AI43</f>
        <v>1.0337979217647268</v>
      </c>
      <c r="AL43" s="259">
        <v>0.29149999999999998</v>
      </c>
      <c r="AM43" s="260">
        <v>30000</v>
      </c>
      <c r="AN43" s="183">
        <v>30297</v>
      </c>
      <c r="AO43" s="73">
        <v>1</v>
      </c>
      <c r="AP43" s="170">
        <f>+(AJ43+AN43)/N43</f>
        <v>0.59447000000000005</v>
      </c>
      <c r="AQ43" s="261">
        <v>20639</v>
      </c>
      <c r="AR43" s="255">
        <v>20648</v>
      </c>
      <c r="AS43" s="175">
        <v>1.0004360676389359</v>
      </c>
      <c r="AT43" s="186">
        <f>(AJ43+AN43+AR43)/100000</f>
        <v>0.80095000000000005</v>
      </c>
      <c r="AU43" s="262">
        <v>13778</v>
      </c>
      <c r="AV43" s="263">
        <v>13803</v>
      </c>
      <c r="AW43" s="175">
        <v>1.0018144868631151</v>
      </c>
      <c r="AX43" s="410">
        <v>0.93898000000000004</v>
      </c>
      <c r="AY43" s="412">
        <f t="shared" si="0"/>
        <v>7386</v>
      </c>
      <c r="AZ43" s="263">
        <f>2994+3108</f>
        <v>6102</v>
      </c>
      <c r="BA43" s="338">
        <f t="shared" si="1"/>
        <v>0.82615759545085299</v>
      </c>
      <c r="BB43" s="176">
        <f>(AJ43+AN43+AR43+AV43+AZ43)/100000</f>
        <v>1</v>
      </c>
    </row>
    <row r="44" spans="1:55" ht="185.25" customHeight="1" x14ac:dyDescent="0.25">
      <c r="A44" s="441" t="s">
        <v>194</v>
      </c>
      <c r="B44" s="152">
        <v>20</v>
      </c>
      <c r="C44" s="153" t="s">
        <v>219</v>
      </c>
      <c r="D44" s="154" t="s">
        <v>100</v>
      </c>
      <c r="E44" s="154" t="s">
        <v>141</v>
      </c>
      <c r="F44" s="155" t="s">
        <v>142</v>
      </c>
      <c r="G44" s="156" t="s">
        <v>16</v>
      </c>
      <c r="H44" s="240" t="s">
        <v>56</v>
      </c>
      <c r="I44" s="227">
        <v>0.1</v>
      </c>
      <c r="J44" s="228">
        <v>0.25</v>
      </c>
      <c r="K44" s="228">
        <v>0.25</v>
      </c>
      <c r="L44" s="228">
        <v>0.2</v>
      </c>
      <c r="M44" s="228">
        <v>0.2</v>
      </c>
      <c r="N44" s="264">
        <f t="shared" si="2"/>
        <v>1</v>
      </c>
      <c r="O44" s="90">
        <v>0.03</v>
      </c>
      <c r="P44" s="73">
        <v>0.03</v>
      </c>
      <c r="Q44" s="73">
        <v>1</v>
      </c>
      <c r="R44" s="74" t="s">
        <v>218</v>
      </c>
      <c r="S44" s="75" t="s">
        <v>217</v>
      </c>
      <c r="T44" s="77">
        <v>0.17</v>
      </c>
      <c r="U44" s="555">
        <v>0.17</v>
      </c>
      <c r="V44" s="469">
        <v>1</v>
      </c>
      <c r="W44" s="74" t="s">
        <v>301</v>
      </c>
      <c r="X44" s="76" t="s">
        <v>302</v>
      </c>
      <c r="Y44" s="265"/>
      <c r="Z44" s="73"/>
      <c r="AA44" s="73"/>
      <c r="AB44" s="155"/>
      <c r="AC44" s="309"/>
      <c r="AD44" s="335"/>
      <c r="AE44" s="166"/>
      <c r="AF44" s="191"/>
      <c r="AG44" s="57"/>
      <c r="AH44" s="66"/>
      <c r="AI44" s="219">
        <v>0.1</v>
      </c>
      <c r="AJ44" s="166">
        <v>0.1</v>
      </c>
      <c r="AK44" s="166">
        <v>1</v>
      </c>
      <c r="AL44" s="182">
        <v>0.1</v>
      </c>
      <c r="AM44" s="77">
        <v>0.25</v>
      </c>
      <c r="AN44" s="86">
        <v>0.25</v>
      </c>
      <c r="AO44" s="86">
        <f>+AN44/AM44</f>
        <v>1</v>
      </c>
      <c r="AP44" s="170">
        <f>+(AJ44+AN44)/N44</f>
        <v>0.35</v>
      </c>
      <c r="AQ44" s="203">
        <v>0.25</v>
      </c>
      <c r="AR44" s="175">
        <v>0.25</v>
      </c>
      <c r="AS44" s="175">
        <v>1</v>
      </c>
      <c r="AT44" s="186">
        <v>0.6</v>
      </c>
      <c r="AU44" s="230">
        <v>0.2</v>
      </c>
      <c r="AV44" s="191">
        <v>0.19999999999999998</v>
      </c>
      <c r="AW44" s="175">
        <v>0.99999999999999989</v>
      </c>
      <c r="AX44" s="186">
        <v>0.79999999999999993</v>
      </c>
      <c r="AY44" s="336">
        <f t="shared" si="0"/>
        <v>0.2</v>
      </c>
      <c r="AZ44" s="220">
        <v>0.2</v>
      </c>
      <c r="BA44" s="220">
        <f t="shared" si="1"/>
        <v>1</v>
      </c>
      <c r="BB44" s="176">
        <f>AX44+(20%*BA44)</f>
        <v>1</v>
      </c>
    </row>
    <row r="45" spans="1:55" ht="206.25" customHeight="1" x14ac:dyDescent="0.25">
      <c r="A45" s="441" t="s">
        <v>194</v>
      </c>
      <c r="B45" s="152">
        <v>21</v>
      </c>
      <c r="C45" s="153" t="s">
        <v>143</v>
      </c>
      <c r="D45" s="154" t="s">
        <v>100</v>
      </c>
      <c r="E45" s="154" t="s">
        <v>144</v>
      </c>
      <c r="F45" s="155" t="s">
        <v>145</v>
      </c>
      <c r="G45" s="156" t="s">
        <v>16</v>
      </c>
      <c r="H45" s="157" t="s">
        <v>146</v>
      </c>
      <c r="I45" s="165" t="s">
        <v>87</v>
      </c>
      <c r="J45" s="156" t="s">
        <v>87</v>
      </c>
      <c r="K45" s="156">
        <v>30</v>
      </c>
      <c r="L45" s="156">
        <v>30</v>
      </c>
      <c r="M45" s="156">
        <v>20</v>
      </c>
      <c r="N45" s="160">
        <f t="shared" si="2"/>
        <v>80</v>
      </c>
      <c r="O45" s="78">
        <v>4</v>
      </c>
      <c r="P45" s="79">
        <v>4</v>
      </c>
      <c r="Q45" s="97">
        <v>1</v>
      </c>
      <c r="R45" s="74" t="s">
        <v>220</v>
      </c>
      <c r="S45" s="75" t="s">
        <v>221</v>
      </c>
      <c r="T45" s="78">
        <v>16</v>
      </c>
      <c r="U45" s="89">
        <v>16</v>
      </c>
      <c r="V45" s="73">
        <v>1</v>
      </c>
      <c r="W45" s="74" t="s">
        <v>303</v>
      </c>
      <c r="X45" s="99" t="s">
        <v>304</v>
      </c>
      <c r="Y45" s="236"/>
      <c r="Z45" s="255"/>
      <c r="AA45" s="73"/>
      <c r="AB45" s="266"/>
      <c r="AC45" s="315"/>
      <c r="AD45" s="304"/>
      <c r="AE45" s="237"/>
      <c r="AF45" s="268"/>
      <c r="AG45" s="266"/>
      <c r="AH45" s="267"/>
      <c r="AI45" s="236" t="s">
        <v>88</v>
      </c>
      <c r="AJ45" s="237" t="s">
        <v>88</v>
      </c>
      <c r="AK45" s="237" t="s">
        <v>88</v>
      </c>
      <c r="AL45" s="182">
        <v>0</v>
      </c>
      <c r="AM45" s="215" t="s">
        <v>168</v>
      </c>
      <c r="AN45" s="237" t="s">
        <v>168</v>
      </c>
      <c r="AO45" s="237" t="s">
        <v>168</v>
      </c>
      <c r="AP45" s="170">
        <v>0</v>
      </c>
      <c r="AQ45" s="171">
        <v>30</v>
      </c>
      <c r="AR45" s="185">
        <v>30</v>
      </c>
      <c r="AS45" s="175">
        <v>1</v>
      </c>
      <c r="AT45" s="269">
        <f>30/80</f>
        <v>0.375</v>
      </c>
      <c r="AU45" s="187">
        <v>30</v>
      </c>
      <c r="AV45" s="263">
        <v>30</v>
      </c>
      <c r="AW45" s="175">
        <v>1</v>
      </c>
      <c r="AX45" s="410">
        <f>60/80</f>
        <v>0.75</v>
      </c>
      <c r="AY45" s="330">
        <f t="shared" si="0"/>
        <v>20</v>
      </c>
      <c r="AZ45" s="185">
        <v>20</v>
      </c>
      <c r="BA45" s="220">
        <f t="shared" si="1"/>
        <v>1</v>
      </c>
      <c r="BB45" s="189">
        <f>(AR45+AV45+AZ45)/80</f>
        <v>1</v>
      </c>
    </row>
    <row r="46" spans="1:55" ht="175.5" customHeight="1" x14ac:dyDescent="0.25">
      <c r="A46" s="441" t="s">
        <v>194</v>
      </c>
      <c r="B46" s="152">
        <v>22</v>
      </c>
      <c r="C46" s="153" t="s">
        <v>186</v>
      </c>
      <c r="D46" s="154" t="s">
        <v>100</v>
      </c>
      <c r="E46" s="154" t="s">
        <v>147</v>
      </c>
      <c r="F46" s="155" t="s">
        <v>148</v>
      </c>
      <c r="G46" s="156" t="s">
        <v>16</v>
      </c>
      <c r="H46" s="157" t="s">
        <v>146</v>
      </c>
      <c r="I46" s="158">
        <v>15</v>
      </c>
      <c r="J46" s="159">
        <v>33</v>
      </c>
      <c r="K46" s="159">
        <v>67</v>
      </c>
      <c r="L46" s="159">
        <v>140</v>
      </c>
      <c r="M46" s="159">
        <v>55</v>
      </c>
      <c r="N46" s="160">
        <f t="shared" si="2"/>
        <v>310</v>
      </c>
      <c r="O46" s="88">
        <v>7</v>
      </c>
      <c r="P46" s="89">
        <v>7</v>
      </c>
      <c r="Q46" s="89">
        <v>1</v>
      </c>
      <c r="R46" s="74" t="s">
        <v>222</v>
      </c>
      <c r="S46" s="75" t="s">
        <v>223</v>
      </c>
      <c r="T46" s="78">
        <v>48</v>
      </c>
      <c r="U46" s="89">
        <v>48</v>
      </c>
      <c r="V46" s="73">
        <v>1</v>
      </c>
      <c r="W46" s="74" t="s">
        <v>305</v>
      </c>
      <c r="X46" s="91" t="s">
        <v>306</v>
      </c>
      <c r="Y46" s="184"/>
      <c r="Z46" s="237"/>
      <c r="AA46" s="163"/>
      <c r="AB46" s="155"/>
      <c r="AC46" s="309"/>
      <c r="AD46" s="328"/>
      <c r="AE46" s="181"/>
      <c r="AF46" s="166"/>
      <c r="AG46" s="57"/>
      <c r="AH46" s="66"/>
      <c r="AI46" s="165">
        <v>15</v>
      </c>
      <c r="AJ46" s="156">
        <v>15</v>
      </c>
      <c r="AK46" s="166">
        <v>1</v>
      </c>
      <c r="AL46" s="169">
        <f>15/300</f>
        <v>0.05</v>
      </c>
      <c r="AM46" s="102">
        <v>33</v>
      </c>
      <c r="AN46" s="183">
        <v>33</v>
      </c>
      <c r="AO46" s="86">
        <f>+AN46/AM46</f>
        <v>1</v>
      </c>
      <c r="AP46" s="170">
        <f>+(AN46+AJ46)/N46</f>
        <v>0.15483870967741936</v>
      </c>
      <c r="AQ46" s="184">
        <v>67</v>
      </c>
      <c r="AR46" s="185">
        <v>67</v>
      </c>
      <c r="AS46" s="175">
        <v>1</v>
      </c>
      <c r="AT46" s="270">
        <v>0.38</v>
      </c>
      <c r="AU46" s="187">
        <v>140</v>
      </c>
      <c r="AV46" s="263">
        <v>140</v>
      </c>
      <c r="AW46" s="175">
        <v>1</v>
      </c>
      <c r="AX46" s="410">
        <v>0.82258064516129037</v>
      </c>
      <c r="AY46" s="330">
        <f t="shared" si="0"/>
        <v>55</v>
      </c>
      <c r="AZ46" s="185">
        <v>55</v>
      </c>
      <c r="BA46" s="220">
        <f t="shared" si="1"/>
        <v>1</v>
      </c>
      <c r="BB46" s="189">
        <v>1</v>
      </c>
    </row>
    <row r="47" spans="1:55" ht="150.75" customHeight="1" x14ac:dyDescent="0.25">
      <c r="A47" s="441" t="s">
        <v>194</v>
      </c>
      <c r="B47" s="152">
        <v>23</v>
      </c>
      <c r="C47" s="153" t="s">
        <v>149</v>
      </c>
      <c r="D47" s="154" t="s">
        <v>100</v>
      </c>
      <c r="E47" s="154" t="s">
        <v>150</v>
      </c>
      <c r="F47" s="155" t="s">
        <v>151</v>
      </c>
      <c r="G47" s="156" t="s">
        <v>16</v>
      </c>
      <c r="H47" s="157" t="s">
        <v>152</v>
      </c>
      <c r="I47" s="158">
        <v>15</v>
      </c>
      <c r="J47" s="159">
        <v>106</v>
      </c>
      <c r="K47" s="159">
        <v>67</v>
      </c>
      <c r="L47" s="159">
        <v>37</v>
      </c>
      <c r="M47" s="159">
        <v>25</v>
      </c>
      <c r="N47" s="160">
        <f t="shared" si="2"/>
        <v>250</v>
      </c>
      <c r="O47" s="78">
        <v>7</v>
      </c>
      <c r="P47" s="89">
        <v>7</v>
      </c>
      <c r="Q47" s="97">
        <v>1</v>
      </c>
      <c r="R47" s="74" t="s">
        <v>224</v>
      </c>
      <c r="S47" s="75" t="s">
        <v>225</v>
      </c>
      <c r="T47" s="78">
        <v>18</v>
      </c>
      <c r="U47" s="89">
        <v>18</v>
      </c>
      <c r="V47" s="73">
        <v>1</v>
      </c>
      <c r="W47" s="74" t="s">
        <v>307</v>
      </c>
      <c r="X47" s="58" t="s">
        <v>308</v>
      </c>
      <c r="Y47" s="184"/>
      <c r="Z47" s="237"/>
      <c r="AA47" s="163"/>
      <c r="AB47" s="155"/>
      <c r="AC47" s="309"/>
      <c r="AD47" s="328"/>
      <c r="AE47" s="181"/>
      <c r="AF47" s="166"/>
      <c r="AG47" s="57"/>
      <c r="AH47" s="66"/>
      <c r="AI47" s="165">
        <v>15</v>
      </c>
      <c r="AJ47" s="156">
        <v>15</v>
      </c>
      <c r="AK47" s="166">
        <v>1</v>
      </c>
      <c r="AL47" s="169">
        <f>15/250</f>
        <v>0.06</v>
      </c>
      <c r="AM47" s="102">
        <v>106</v>
      </c>
      <c r="AN47" s="183">
        <v>106</v>
      </c>
      <c r="AO47" s="86">
        <f>AN47/AM47</f>
        <v>1</v>
      </c>
      <c r="AP47" s="170">
        <f>+(AN47+AJ47)/N47</f>
        <v>0.48399999999999999</v>
      </c>
      <c r="AQ47" s="184">
        <v>67</v>
      </c>
      <c r="AR47" s="185">
        <v>67</v>
      </c>
      <c r="AS47" s="175">
        <v>1</v>
      </c>
      <c r="AT47" s="270">
        <v>0.752</v>
      </c>
      <c r="AU47" s="187">
        <v>37</v>
      </c>
      <c r="AV47" s="263">
        <v>37</v>
      </c>
      <c r="AW47" s="175">
        <v>1</v>
      </c>
      <c r="AX47" s="410">
        <v>0.9</v>
      </c>
      <c r="AY47" s="330">
        <f t="shared" si="0"/>
        <v>25</v>
      </c>
      <c r="AZ47" s="185">
        <v>25</v>
      </c>
      <c r="BA47" s="220">
        <f t="shared" si="1"/>
        <v>1</v>
      </c>
      <c r="BB47" s="189">
        <f>(AJ47+AN47+AR47+AV47+AZ47)/250</f>
        <v>1</v>
      </c>
    </row>
    <row r="48" spans="1:55" ht="315" customHeight="1" x14ac:dyDescent="0.25">
      <c r="A48" s="441" t="s">
        <v>194</v>
      </c>
      <c r="B48" s="152">
        <v>24</v>
      </c>
      <c r="C48" s="153" t="s">
        <v>153</v>
      </c>
      <c r="D48" s="154" t="s">
        <v>154</v>
      </c>
      <c r="E48" s="154" t="s">
        <v>155</v>
      </c>
      <c r="F48" s="155" t="s">
        <v>156</v>
      </c>
      <c r="G48" s="156" t="s">
        <v>12</v>
      </c>
      <c r="H48" s="157" t="s">
        <v>66</v>
      </c>
      <c r="I48" s="158">
        <v>1</v>
      </c>
      <c r="J48" s="159">
        <v>1</v>
      </c>
      <c r="K48" s="159">
        <v>1</v>
      </c>
      <c r="L48" s="159">
        <v>1</v>
      </c>
      <c r="M48" s="159">
        <v>1</v>
      </c>
      <c r="N48" s="160">
        <v>1</v>
      </c>
      <c r="O48" s="71">
        <v>0.11623831775700935</v>
      </c>
      <c r="P48" s="72">
        <v>0.12</v>
      </c>
      <c r="Q48" s="73">
        <v>1</v>
      </c>
      <c r="R48" s="74" t="s">
        <v>227</v>
      </c>
      <c r="S48" s="75" t="s">
        <v>226</v>
      </c>
      <c r="T48" s="558">
        <v>0.88</v>
      </c>
      <c r="U48" s="555">
        <v>0.88</v>
      </c>
      <c r="V48" s="469">
        <v>1</v>
      </c>
      <c r="W48" s="74" t="s">
        <v>316</v>
      </c>
      <c r="X48" s="76" t="s">
        <v>309</v>
      </c>
      <c r="Y48" s="271"/>
      <c r="Z48" s="272"/>
      <c r="AA48" s="273"/>
      <c r="AB48" s="274"/>
      <c r="AC48" s="316"/>
      <c r="AD48" s="328"/>
      <c r="AE48" s="181"/>
      <c r="AF48" s="166"/>
      <c r="AG48" s="274"/>
      <c r="AH48" s="66"/>
      <c r="AI48" s="165">
        <v>1</v>
      </c>
      <c r="AJ48" s="156">
        <v>1</v>
      </c>
      <c r="AK48" s="191">
        <f>AJ48/AI48</f>
        <v>1</v>
      </c>
      <c r="AL48" s="182">
        <v>0.2</v>
      </c>
      <c r="AM48" s="78">
        <v>1</v>
      </c>
      <c r="AN48" s="183">
        <v>1</v>
      </c>
      <c r="AO48" s="86">
        <f>AN48/AM48</f>
        <v>1</v>
      </c>
      <c r="AP48" s="170">
        <f>AL48+(20%*AO48)</f>
        <v>0.4</v>
      </c>
      <c r="AQ48" s="184">
        <v>1</v>
      </c>
      <c r="AR48" s="185">
        <v>1</v>
      </c>
      <c r="AS48" s="175">
        <v>1</v>
      </c>
      <c r="AT48" s="270">
        <v>0.6</v>
      </c>
      <c r="AU48" s="187">
        <v>1</v>
      </c>
      <c r="AV48" s="263">
        <v>1</v>
      </c>
      <c r="AW48" s="175">
        <v>1</v>
      </c>
      <c r="AX48" s="186">
        <v>0.8</v>
      </c>
      <c r="AY48" s="330">
        <f t="shared" si="0"/>
        <v>1</v>
      </c>
      <c r="AZ48" s="185">
        <v>1</v>
      </c>
      <c r="BA48" s="220">
        <f t="shared" si="1"/>
        <v>1</v>
      </c>
      <c r="BB48" s="189">
        <f>AX48+(20%*BA48)</f>
        <v>1</v>
      </c>
      <c r="BC48" s="30"/>
    </row>
    <row r="49" spans="1:59" ht="115.5" customHeight="1" x14ac:dyDescent="0.25">
      <c r="A49" s="441" t="s">
        <v>194</v>
      </c>
      <c r="B49" s="152">
        <v>25</v>
      </c>
      <c r="C49" s="153" t="s">
        <v>185</v>
      </c>
      <c r="D49" s="154" t="s">
        <v>63</v>
      </c>
      <c r="E49" s="154" t="s">
        <v>157</v>
      </c>
      <c r="F49" s="155" t="s">
        <v>158</v>
      </c>
      <c r="G49" s="156" t="s">
        <v>16</v>
      </c>
      <c r="H49" s="240" t="s">
        <v>159</v>
      </c>
      <c r="I49" s="178">
        <v>11</v>
      </c>
      <c r="J49" s="179">
        <v>63</v>
      </c>
      <c r="K49" s="179">
        <v>99</v>
      </c>
      <c r="L49" s="179">
        <v>152</v>
      </c>
      <c r="M49" s="179">
        <v>10</v>
      </c>
      <c r="N49" s="160">
        <f t="shared" si="2"/>
        <v>335</v>
      </c>
      <c r="O49" s="78">
        <v>3</v>
      </c>
      <c r="P49" s="89">
        <v>3</v>
      </c>
      <c r="Q49" s="97">
        <v>1</v>
      </c>
      <c r="R49" s="74" t="s">
        <v>228</v>
      </c>
      <c r="S49" s="75" t="s">
        <v>229</v>
      </c>
      <c r="T49" s="78">
        <v>7</v>
      </c>
      <c r="U49" s="89">
        <v>7</v>
      </c>
      <c r="V49" s="73">
        <v>1</v>
      </c>
      <c r="W49" s="74" t="s">
        <v>310</v>
      </c>
      <c r="X49" s="76" t="s">
        <v>311</v>
      </c>
      <c r="Y49" s="236"/>
      <c r="Z49" s="237"/>
      <c r="AA49" s="175"/>
      <c r="AB49" s="155"/>
      <c r="AC49" s="309"/>
      <c r="AD49" s="328"/>
      <c r="AE49" s="181"/>
      <c r="AF49" s="166"/>
      <c r="AG49" s="57"/>
      <c r="AH49" s="66"/>
      <c r="AI49" s="165">
        <v>11</v>
      </c>
      <c r="AJ49" s="156">
        <v>11</v>
      </c>
      <c r="AK49" s="166">
        <v>1</v>
      </c>
      <c r="AL49" s="214">
        <f>11/200</f>
        <v>5.5E-2</v>
      </c>
      <c r="AM49" s="78">
        <f>+J49</f>
        <v>63</v>
      </c>
      <c r="AN49" s="183">
        <v>63</v>
      </c>
      <c r="AO49" s="229">
        <f>+AN49/AM49</f>
        <v>1</v>
      </c>
      <c r="AP49" s="244">
        <f>+(AJ49+AN49)/N49</f>
        <v>0.22089552238805971</v>
      </c>
      <c r="AQ49" s="184">
        <v>191</v>
      </c>
      <c r="AR49" s="185">
        <v>99</v>
      </c>
      <c r="AS49" s="175">
        <v>0.51832460732984298</v>
      </c>
      <c r="AT49" s="270">
        <v>0.59655172413793101</v>
      </c>
      <c r="AU49" s="187">
        <v>152</v>
      </c>
      <c r="AV49" s="263">
        <v>152</v>
      </c>
      <c r="AW49" s="175">
        <v>1</v>
      </c>
      <c r="AX49" s="173">
        <v>0.97014925373134331</v>
      </c>
      <c r="AY49" s="330">
        <f t="shared" si="0"/>
        <v>10</v>
      </c>
      <c r="AZ49" s="209">
        <v>10</v>
      </c>
      <c r="BA49" s="220">
        <f t="shared" si="1"/>
        <v>1</v>
      </c>
      <c r="BB49" s="210">
        <f>(AJ49+AN49+AR49+AV49+AZ49)/335</f>
        <v>1</v>
      </c>
      <c r="BD49" s="31"/>
      <c r="BE49" s="31"/>
      <c r="BF49" s="31"/>
      <c r="BG49" s="31"/>
    </row>
    <row r="50" spans="1:59" ht="202.5" customHeight="1" x14ac:dyDescent="0.25">
      <c r="A50" s="441" t="s">
        <v>194</v>
      </c>
      <c r="B50" s="152">
        <v>26</v>
      </c>
      <c r="C50" s="153" t="s">
        <v>160</v>
      </c>
      <c r="D50" s="154" t="s">
        <v>63</v>
      </c>
      <c r="E50" s="154" t="s">
        <v>161</v>
      </c>
      <c r="F50" s="154" t="s">
        <v>161</v>
      </c>
      <c r="G50" s="156" t="s">
        <v>12</v>
      </c>
      <c r="H50" s="157" t="s">
        <v>66</v>
      </c>
      <c r="I50" s="158">
        <v>1</v>
      </c>
      <c r="J50" s="159">
        <v>1</v>
      </c>
      <c r="K50" s="159">
        <v>1</v>
      </c>
      <c r="L50" s="159">
        <v>1</v>
      </c>
      <c r="M50" s="159">
        <v>1</v>
      </c>
      <c r="N50" s="160">
        <v>1</v>
      </c>
      <c r="O50" s="71">
        <v>0.2</v>
      </c>
      <c r="P50" s="72">
        <v>0.2</v>
      </c>
      <c r="Q50" s="97">
        <v>1</v>
      </c>
      <c r="R50" s="74" t="s">
        <v>231</v>
      </c>
      <c r="S50" s="75" t="s">
        <v>230</v>
      </c>
      <c r="T50" s="559">
        <v>0.8</v>
      </c>
      <c r="U50" s="72">
        <v>0.8</v>
      </c>
      <c r="V50" s="97">
        <v>1</v>
      </c>
      <c r="W50" s="74" t="s">
        <v>315</v>
      </c>
      <c r="X50" s="76" t="s">
        <v>312</v>
      </c>
      <c r="Y50" s="200"/>
      <c r="Z50" s="201"/>
      <c r="AA50" s="166"/>
      <c r="AB50" s="155"/>
      <c r="AC50" s="309"/>
      <c r="AD50" s="328"/>
      <c r="AE50" s="181"/>
      <c r="AF50" s="166"/>
      <c r="AG50" s="57"/>
      <c r="AH50" s="66"/>
      <c r="AI50" s="165">
        <v>1</v>
      </c>
      <c r="AJ50" s="156">
        <v>1</v>
      </c>
      <c r="AK50" s="166">
        <v>1</v>
      </c>
      <c r="AL50" s="182">
        <v>0.2</v>
      </c>
      <c r="AM50" s="78">
        <f>+J50</f>
        <v>1</v>
      </c>
      <c r="AN50" s="183">
        <v>1</v>
      </c>
      <c r="AO50" s="86">
        <f>AN50/AM50</f>
        <v>1</v>
      </c>
      <c r="AP50" s="170">
        <f>AL50+(20%*AO50)</f>
        <v>0.4</v>
      </c>
      <c r="AQ50" s="171">
        <v>1</v>
      </c>
      <c r="AR50" s="185">
        <v>1</v>
      </c>
      <c r="AS50" s="175">
        <v>1</v>
      </c>
      <c r="AT50" s="270">
        <v>0.60000000000000009</v>
      </c>
      <c r="AU50" s="187">
        <v>1</v>
      </c>
      <c r="AV50" s="263">
        <v>1</v>
      </c>
      <c r="AW50" s="175">
        <v>1</v>
      </c>
      <c r="AX50" s="186">
        <v>0.8</v>
      </c>
      <c r="AY50" s="330">
        <f t="shared" si="0"/>
        <v>1</v>
      </c>
      <c r="AZ50" s="185">
        <v>1</v>
      </c>
      <c r="BA50" s="220">
        <f t="shared" si="1"/>
        <v>1</v>
      </c>
      <c r="BB50" s="189">
        <f>AX50+(20%*BA50)</f>
        <v>1</v>
      </c>
    </row>
    <row r="51" spans="1:59" ht="135.6" customHeight="1" x14ac:dyDescent="0.25">
      <c r="A51" s="441" t="s">
        <v>194</v>
      </c>
      <c r="B51" s="152">
        <v>27</v>
      </c>
      <c r="C51" s="153" t="s">
        <v>162</v>
      </c>
      <c r="D51" s="154" t="s">
        <v>63</v>
      </c>
      <c r="E51" s="154" t="s">
        <v>163</v>
      </c>
      <c r="F51" s="155" t="s">
        <v>164</v>
      </c>
      <c r="G51" s="156" t="s">
        <v>16</v>
      </c>
      <c r="H51" s="157" t="s">
        <v>165</v>
      </c>
      <c r="I51" s="158">
        <v>4</v>
      </c>
      <c r="J51" s="159">
        <v>17</v>
      </c>
      <c r="K51" s="159">
        <v>14</v>
      </c>
      <c r="L51" s="159">
        <v>18</v>
      </c>
      <c r="M51" s="159">
        <v>5</v>
      </c>
      <c r="N51" s="160">
        <f t="shared" si="2"/>
        <v>58</v>
      </c>
      <c r="O51" s="78">
        <v>1</v>
      </c>
      <c r="P51" s="89">
        <v>1</v>
      </c>
      <c r="Q51" s="97">
        <v>1</v>
      </c>
      <c r="R51" s="74" t="s">
        <v>232</v>
      </c>
      <c r="S51" s="75" t="s">
        <v>233</v>
      </c>
      <c r="T51" s="78">
        <v>4</v>
      </c>
      <c r="U51" s="79">
        <v>4</v>
      </c>
      <c r="V51" s="89">
        <v>1</v>
      </c>
      <c r="W51" s="384" t="s">
        <v>313</v>
      </c>
      <c r="X51" s="76" t="s">
        <v>314</v>
      </c>
      <c r="Y51" s="236"/>
      <c r="Z51" s="237"/>
      <c r="AA51" s="273"/>
      <c r="AB51" s="274"/>
      <c r="AC51" s="316"/>
      <c r="AD51" s="328"/>
      <c r="AE51" s="181"/>
      <c r="AF51" s="166"/>
      <c r="AG51" s="57"/>
      <c r="AH51" s="66"/>
      <c r="AI51" s="165">
        <v>4</v>
      </c>
      <c r="AJ51" s="156">
        <v>4</v>
      </c>
      <c r="AK51" s="166">
        <v>1</v>
      </c>
      <c r="AL51" s="214">
        <f>4/58</f>
        <v>6.8965517241379309E-2</v>
      </c>
      <c r="AM51" s="78">
        <v>16</v>
      </c>
      <c r="AN51" s="183">
        <v>17</v>
      </c>
      <c r="AO51" s="86">
        <v>1</v>
      </c>
      <c r="AP51" s="244">
        <f>+(AJ51+AN51)/N51</f>
        <v>0.36206896551724138</v>
      </c>
      <c r="AQ51" s="171">
        <f>K51</f>
        <v>14</v>
      </c>
      <c r="AR51" s="185">
        <v>14</v>
      </c>
      <c r="AS51" s="175">
        <v>1</v>
      </c>
      <c r="AT51" s="270">
        <v>0.6</v>
      </c>
      <c r="AU51" s="187">
        <v>18</v>
      </c>
      <c r="AV51" s="263">
        <v>18</v>
      </c>
      <c r="AW51" s="175">
        <v>1</v>
      </c>
      <c r="AX51" s="410">
        <v>0.91379310344827591</v>
      </c>
      <c r="AY51" s="330">
        <f t="shared" si="0"/>
        <v>5</v>
      </c>
      <c r="AZ51" s="185">
        <v>5</v>
      </c>
      <c r="BA51" s="220">
        <f t="shared" si="1"/>
        <v>1</v>
      </c>
      <c r="BB51" s="210">
        <f>(AJ51+AN51+AR51+AV51+AZ51)/58</f>
        <v>1</v>
      </c>
    </row>
    <row r="52" spans="1:59" ht="135" customHeight="1" x14ac:dyDescent="0.25">
      <c r="A52" s="441" t="s">
        <v>194</v>
      </c>
      <c r="B52" s="152">
        <v>28</v>
      </c>
      <c r="C52" s="153" t="s">
        <v>166</v>
      </c>
      <c r="D52" s="154" t="s">
        <v>90</v>
      </c>
      <c r="E52" s="154" t="s">
        <v>167</v>
      </c>
      <c r="F52" s="155" t="s">
        <v>167</v>
      </c>
      <c r="G52" s="156" t="s">
        <v>16</v>
      </c>
      <c r="H52" s="157" t="s">
        <v>146</v>
      </c>
      <c r="I52" s="158">
        <v>1</v>
      </c>
      <c r="J52" s="159">
        <v>0</v>
      </c>
      <c r="K52" s="159">
        <v>1</v>
      </c>
      <c r="L52" s="159">
        <v>0</v>
      </c>
      <c r="M52" s="159">
        <v>0</v>
      </c>
      <c r="N52" s="160">
        <v>2</v>
      </c>
      <c r="O52" s="405" t="s">
        <v>61</v>
      </c>
      <c r="P52" s="380" t="s">
        <v>61</v>
      </c>
      <c r="Q52" s="376" t="s">
        <v>61</v>
      </c>
      <c r="R52" s="362" t="s">
        <v>187</v>
      </c>
      <c r="S52" s="423" t="s">
        <v>61</v>
      </c>
      <c r="T52" s="472" t="s">
        <v>61</v>
      </c>
      <c r="U52" s="473" t="s">
        <v>61</v>
      </c>
      <c r="V52" s="474" t="s">
        <v>61</v>
      </c>
      <c r="W52" s="475" t="s">
        <v>187</v>
      </c>
      <c r="X52" s="476" t="s">
        <v>61</v>
      </c>
      <c r="Y52" s="236"/>
      <c r="Z52" s="237"/>
      <c r="AA52" s="213"/>
      <c r="AB52" s="155"/>
      <c r="AC52" s="309"/>
      <c r="AD52" s="304"/>
      <c r="AE52" s="237"/>
      <c r="AF52" s="185"/>
      <c r="AG52" s="155"/>
      <c r="AH52" s="164"/>
      <c r="AI52" s="165">
        <v>1</v>
      </c>
      <c r="AJ52" s="156">
        <v>1</v>
      </c>
      <c r="AK52" s="166">
        <v>1</v>
      </c>
      <c r="AL52" s="182">
        <v>0.5</v>
      </c>
      <c r="AM52" s="78" t="s">
        <v>168</v>
      </c>
      <c r="AN52" s="79" t="s">
        <v>168</v>
      </c>
      <c r="AO52" s="79" t="s">
        <v>168</v>
      </c>
      <c r="AP52" s="197">
        <v>0.5</v>
      </c>
      <c r="AQ52" s="165">
        <v>1</v>
      </c>
      <c r="AR52" s="156">
        <v>1</v>
      </c>
      <c r="AS52" s="166">
        <v>1</v>
      </c>
      <c r="AT52" s="169">
        <v>1</v>
      </c>
      <c r="AU52" s="187" t="s">
        <v>187</v>
      </c>
      <c r="AV52" s="156" t="s">
        <v>187</v>
      </c>
      <c r="AW52" s="156" t="s">
        <v>187</v>
      </c>
      <c r="AX52" s="182">
        <v>1</v>
      </c>
      <c r="AY52" s="329" t="s">
        <v>187</v>
      </c>
      <c r="AZ52" s="181" t="s">
        <v>187</v>
      </c>
      <c r="BA52" s="338" t="s">
        <v>187</v>
      </c>
      <c r="BB52" s="189">
        <v>1</v>
      </c>
    </row>
    <row r="53" spans="1:59" ht="297.75" customHeight="1" x14ac:dyDescent="0.25">
      <c r="A53" s="442" t="s">
        <v>195</v>
      </c>
      <c r="B53" s="152">
        <v>29</v>
      </c>
      <c r="C53" s="153" t="s">
        <v>169</v>
      </c>
      <c r="D53" s="154" t="s">
        <v>170</v>
      </c>
      <c r="E53" s="154" t="s">
        <v>171</v>
      </c>
      <c r="F53" s="155" t="s">
        <v>172</v>
      </c>
      <c r="G53" s="156" t="s">
        <v>12</v>
      </c>
      <c r="H53" s="157" t="s">
        <v>66</v>
      </c>
      <c r="I53" s="158">
        <v>1</v>
      </c>
      <c r="J53" s="159">
        <v>1</v>
      </c>
      <c r="K53" s="159">
        <v>1</v>
      </c>
      <c r="L53" s="159">
        <v>1</v>
      </c>
      <c r="M53" s="159">
        <v>1</v>
      </c>
      <c r="N53" s="160">
        <v>1</v>
      </c>
      <c r="O53" s="78">
        <v>1</v>
      </c>
      <c r="P53" s="79">
        <v>1</v>
      </c>
      <c r="Q53" s="73">
        <v>1</v>
      </c>
      <c r="R53" s="74" t="s">
        <v>241</v>
      </c>
      <c r="S53" s="100" t="s">
        <v>242</v>
      </c>
      <c r="T53" s="78">
        <v>1</v>
      </c>
      <c r="U53" s="79">
        <v>1</v>
      </c>
      <c r="V53" s="470">
        <f>U53/T53</f>
        <v>1</v>
      </c>
      <c r="W53" s="479" t="s">
        <v>287</v>
      </c>
      <c r="X53" s="478" t="s">
        <v>242</v>
      </c>
      <c r="Y53" s="161"/>
      <c r="Z53" s="201"/>
      <c r="AA53" s="163"/>
      <c r="AB53" s="155"/>
      <c r="AC53" s="309"/>
      <c r="AD53" s="329"/>
      <c r="AE53" s="201"/>
      <c r="AF53" s="191"/>
      <c r="AG53" s="57"/>
      <c r="AH53" s="66"/>
      <c r="AI53" s="165">
        <v>1</v>
      </c>
      <c r="AJ53" s="156">
        <v>1</v>
      </c>
      <c r="AK53" s="166">
        <v>1</v>
      </c>
      <c r="AL53" s="182">
        <v>0.2</v>
      </c>
      <c r="AM53" s="78">
        <v>1</v>
      </c>
      <c r="AN53" s="89">
        <v>1</v>
      </c>
      <c r="AO53" s="86">
        <f>AN53/AM53</f>
        <v>1</v>
      </c>
      <c r="AP53" s="170">
        <f>20%+(20%*AO53)</f>
        <v>0.4</v>
      </c>
      <c r="AQ53" s="165">
        <v>1</v>
      </c>
      <c r="AR53" s="218">
        <v>1</v>
      </c>
      <c r="AS53" s="166">
        <v>1</v>
      </c>
      <c r="AT53" s="182">
        <v>0.60000000000000009</v>
      </c>
      <c r="AU53" s="187">
        <v>1</v>
      </c>
      <c r="AV53" s="156">
        <v>1</v>
      </c>
      <c r="AW53" s="166">
        <v>1</v>
      </c>
      <c r="AX53" s="182">
        <v>0.8</v>
      </c>
      <c r="AY53" s="330">
        <f t="shared" si="0"/>
        <v>1</v>
      </c>
      <c r="AZ53" s="185">
        <v>1</v>
      </c>
      <c r="BA53" s="220">
        <f t="shared" si="1"/>
        <v>1</v>
      </c>
      <c r="BB53" s="176">
        <v>1</v>
      </c>
    </row>
    <row r="54" spans="1:59" ht="408.95" customHeight="1" x14ac:dyDescent="0.25">
      <c r="A54" s="442" t="s">
        <v>195</v>
      </c>
      <c r="B54" s="152">
        <v>30</v>
      </c>
      <c r="C54" s="153" t="s">
        <v>173</v>
      </c>
      <c r="D54" s="154" t="s">
        <v>174</v>
      </c>
      <c r="E54" s="154" t="s">
        <v>175</v>
      </c>
      <c r="F54" s="155" t="s">
        <v>176</v>
      </c>
      <c r="G54" s="156" t="s">
        <v>12</v>
      </c>
      <c r="H54" s="157" t="s">
        <v>56</v>
      </c>
      <c r="I54" s="227">
        <v>1</v>
      </c>
      <c r="J54" s="228">
        <v>1</v>
      </c>
      <c r="K54" s="228">
        <v>1</v>
      </c>
      <c r="L54" s="228">
        <v>1</v>
      </c>
      <c r="M54" s="228">
        <v>1</v>
      </c>
      <c r="N54" s="235">
        <v>1</v>
      </c>
      <c r="O54" s="406">
        <v>0.625</v>
      </c>
      <c r="P54" s="383">
        <v>0.625</v>
      </c>
      <c r="Q54" s="381">
        <f>+O54/P54</f>
        <v>1</v>
      </c>
      <c r="R54" s="382" t="s">
        <v>243</v>
      </c>
      <c r="S54" s="548" t="s">
        <v>244</v>
      </c>
      <c r="T54" s="471">
        <v>1</v>
      </c>
      <c r="U54" s="97">
        <v>1</v>
      </c>
      <c r="V54" s="101">
        <f>+T54/U54</f>
        <v>1</v>
      </c>
      <c r="W54" s="477" t="s">
        <v>288</v>
      </c>
      <c r="X54" s="478" t="s">
        <v>289</v>
      </c>
      <c r="Y54" s="275"/>
      <c r="Z54" s="276"/>
      <c r="AA54" s="175"/>
      <c r="AB54" s="128"/>
      <c r="AC54" s="309"/>
      <c r="AD54" s="336"/>
      <c r="AE54" s="220"/>
      <c r="AF54" s="166"/>
      <c r="AG54" s="190"/>
      <c r="AH54" s="66"/>
      <c r="AI54" s="224">
        <v>1</v>
      </c>
      <c r="AJ54" s="191">
        <f>7/7</f>
        <v>1</v>
      </c>
      <c r="AK54" s="166">
        <v>1</v>
      </c>
      <c r="AL54" s="182">
        <v>0.2</v>
      </c>
      <c r="AM54" s="77">
        <v>1</v>
      </c>
      <c r="AN54" s="86">
        <f>6/6</f>
        <v>1</v>
      </c>
      <c r="AO54" s="86">
        <f>(AN54/AM54)</f>
        <v>1</v>
      </c>
      <c r="AP54" s="170">
        <f>AL54+(20%*AN54)</f>
        <v>0.4</v>
      </c>
      <c r="AQ54" s="224">
        <v>1</v>
      </c>
      <c r="AR54" s="191">
        <v>1</v>
      </c>
      <c r="AS54" s="191">
        <v>1</v>
      </c>
      <c r="AT54" s="169">
        <v>0.6</v>
      </c>
      <c r="AU54" s="230">
        <v>1</v>
      </c>
      <c r="AV54" s="166">
        <v>1</v>
      </c>
      <c r="AW54" s="166">
        <v>1</v>
      </c>
      <c r="AX54" s="182">
        <v>0.8</v>
      </c>
      <c r="AY54" s="336">
        <f t="shared" si="0"/>
        <v>1</v>
      </c>
      <c r="AZ54" s="220">
        <v>1</v>
      </c>
      <c r="BA54" s="220">
        <f t="shared" si="1"/>
        <v>1</v>
      </c>
      <c r="BB54" s="176">
        <f>AX54+(20%*BA54)</f>
        <v>1</v>
      </c>
    </row>
    <row r="55" spans="1:59" ht="324" customHeight="1" x14ac:dyDescent="0.25">
      <c r="A55" s="442" t="s">
        <v>195</v>
      </c>
      <c r="B55" s="438">
        <v>31</v>
      </c>
      <c r="C55" s="247" t="s">
        <v>177</v>
      </c>
      <c r="D55" s="154" t="s">
        <v>178</v>
      </c>
      <c r="E55" s="154" t="s">
        <v>179</v>
      </c>
      <c r="F55" s="154" t="s">
        <v>179</v>
      </c>
      <c r="G55" s="156" t="s">
        <v>10</v>
      </c>
      <c r="H55" s="157" t="s">
        <v>107</v>
      </c>
      <c r="I55" s="158">
        <v>0.1</v>
      </c>
      <c r="J55" s="159">
        <v>0.4</v>
      </c>
      <c r="K55" s="159">
        <v>0.75</v>
      </c>
      <c r="L55" s="159">
        <v>0.95</v>
      </c>
      <c r="M55" s="159">
        <v>1</v>
      </c>
      <c r="N55" s="160">
        <v>1</v>
      </c>
      <c r="O55" s="102">
        <v>2.5000000000000001E-2</v>
      </c>
      <c r="P55" s="79">
        <v>2.5000000000000001E-2</v>
      </c>
      <c r="Q55" s="79">
        <v>1</v>
      </c>
      <c r="R55" s="74" t="s">
        <v>259</v>
      </c>
      <c r="S55" s="100" t="s">
        <v>258</v>
      </c>
      <c r="T55" s="78">
        <v>1</v>
      </c>
      <c r="U55" s="103">
        <v>1</v>
      </c>
      <c r="V55" s="73">
        <v>1</v>
      </c>
      <c r="W55" s="74" t="s">
        <v>277</v>
      </c>
      <c r="X55" s="76" t="s">
        <v>276</v>
      </c>
      <c r="Y55" s="161"/>
      <c r="Z55" s="162"/>
      <c r="AA55" s="163"/>
      <c r="AB55" s="128"/>
      <c r="AC55" s="310"/>
      <c r="AD55" s="328"/>
      <c r="AE55" s="181"/>
      <c r="AF55" s="191"/>
      <c r="AG55" s="277"/>
      <c r="AH55" s="66"/>
      <c r="AI55" s="165">
        <v>0.1</v>
      </c>
      <c r="AJ55" s="156">
        <v>0.1</v>
      </c>
      <c r="AK55" s="242">
        <v>1</v>
      </c>
      <c r="AL55" s="186">
        <v>0.1</v>
      </c>
      <c r="AM55" s="78">
        <v>0.4</v>
      </c>
      <c r="AN55" s="196">
        <v>0.4</v>
      </c>
      <c r="AO55" s="86">
        <f>AN55/AM55</f>
        <v>1</v>
      </c>
      <c r="AP55" s="170">
        <f>AN55/N55</f>
        <v>0.4</v>
      </c>
      <c r="AQ55" s="165">
        <v>0.75</v>
      </c>
      <c r="AR55" s="168">
        <v>0.75</v>
      </c>
      <c r="AS55" s="198">
        <v>1</v>
      </c>
      <c r="AT55" s="169">
        <v>0.75</v>
      </c>
      <c r="AU55" s="174">
        <v>0.95</v>
      </c>
      <c r="AV55" s="162">
        <v>0.95000000000000007</v>
      </c>
      <c r="AW55" s="220">
        <v>1.0000000000000002</v>
      </c>
      <c r="AX55" s="186">
        <v>0.95000000000000007</v>
      </c>
      <c r="AY55" s="330">
        <f t="shared" si="0"/>
        <v>1</v>
      </c>
      <c r="AZ55" s="185">
        <v>1</v>
      </c>
      <c r="BA55" s="220">
        <f t="shared" si="1"/>
        <v>1</v>
      </c>
      <c r="BB55" s="176">
        <v>1</v>
      </c>
    </row>
    <row r="56" spans="1:59" ht="148.5" customHeight="1" x14ac:dyDescent="0.25">
      <c r="A56" s="442" t="s">
        <v>195</v>
      </c>
      <c r="B56" s="438">
        <v>31</v>
      </c>
      <c r="C56" s="247" t="s">
        <v>177</v>
      </c>
      <c r="D56" s="154" t="s">
        <v>178</v>
      </c>
      <c r="E56" s="154" t="s">
        <v>180</v>
      </c>
      <c r="F56" s="154" t="s">
        <v>180</v>
      </c>
      <c r="G56" s="156" t="s">
        <v>10</v>
      </c>
      <c r="H56" s="157" t="s">
        <v>107</v>
      </c>
      <c r="I56" s="158">
        <v>0.1</v>
      </c>
      <c r="J56" s="159">
        <v>0.4</v>
      </c>
      <c r="K56" s="159">
        <v>0.75</v>
      </c>
      <c r="L56" s="159">
        <v>1</v>
      </c>
      <c r="M56" s="159">
        <v>0</v>
      </c>
      <c r="N56" s="160">
        <v>1</v>
      </c>
      <c r="O56" s="215" t="s">
        <v>197</v>
      </c>
      <c r="P56" s="216" t="s">
        <v>197</v>
      </c>
      <c r="Q56" s="73" t="s">
        <v>197</v>
      </c>
      <c r="R56" s="74" t="s">
        <v>197</v>
      </c>
      <c r="S56" s="75" t="s">
        <v>197</v>
      </c>
      <c r="T56" s="215" t="s">
        <v>197</v>
      </c>
      <c r="U56" s="216" t="s">
        <v>197</v>
      </c>
      <c r="V56" s="73" t="s">
        <v>197</v>
      </c>
      <c r="W56" s="74" t="s">
        <v>197</v>
      </c>
      <c r="X56" s="76" t="s">
        <v>197</v>
      </c>
      <c r="Y56" s="194"/>
      <c r="Z56" s="195"/>
      <c r="AA56" s="163"/>
      <c r="AB56" s="155"/>
      <c r="AC56" s="310"/>
      <c r="AD56" s="328"/>
      <c r="AE56" s="181"/>
      <c r="AF56" s="191"/>
      <c r="AG56" s="57"/>
      <c r="AH56" s="66"/>
      <c r="AI56" s="165">
        <v>0.1</v>
      </c>
      <c r="AJ56" s="156">
        <v>0.1</v>
      </c>
      <c r="AK56" s="175">
        <v>1</v>
      </c>
      <c r="AL56" s="186">
        <v>0.1</v>
      </c>
      <c r="AM56" s="78">
        <v>0.4</v>
      </c>
      <c r="AN56" s="72">
        <v>0.4</v>
      </c>
      <c r="AO56" s="86">
        <f>AN56/AM56</f>
        <v>1</v>
      </c>
      <c r="AP56" s="170">
        <f>AN56/N56</f>
        <v>0.4</v>
      </c>
      <c r="AQ56" s="165">
        <v>0.75</v>
      </c>
      <c r="AR56" s="168">
        <v>0.75</v>
      </c>
      <c r="AS56" s="191">
        <v>0.99999999999999989</v>
      </c>
      <c r="AT56" s="169">
        <v>0.74999999999999989</v>
      </c>
      <c r="AU56" s="187">
        <v>1</v>
      </c>
      <c r="AV56" s="185">
        <v>0.99999999999999989</v>
      </c>
      <c r="AW56" s="220">
        <v>0.99999999999999989</v>
      </c>
      <c r="AX56" s="186">
        <v>0.99999999999999989</v>
      </c>
      <c r="AY56" s="329" t="s">
        <v>197</v>
      </c>
      <c r="AZ56" s="181" t="s">
        <v>197</v>
      </c>
      <c r="BA56" s="338" t="s">
        <v>197</v>
      </c>
      <c r="BB56" s="176">
        <v>1</v>
      </c>
    </row>
    <row r="57" spans="1:59" ht="69" customHeight="1" thickBot="1" x14ac:dyDescent="0.3">
      <c r="A57" s="445" t="s">
        <v>195</v>
      </c>
      <c r="B57" s="278">
        <v>32</v>
      </c>
      <c r="C57" s="279" t="s">
        <v>181</v>
      </c>
      <c r="D57" s="280" t="s">
        <v>182</v>
      </c>
      <c r="E57" s="280" t="s">
        <v>183</v>
      </c>
      <c r="F57" s="281" t="s">
        <v>183</v>
      </c>
      <c r="G57" s="282" t="s">
        <v>12</v>
      </c>
      <c r="H57" s="283" t="s">
        <v>184</v>
      </c>
      <c r="I57" s="284">
        <v>1</v>
      </c>
      <c r="J57" s="285">
        <v>1</v>
      </c>
      <c r="K57" s="285">
        <v>1</v>
      </c>
      <c r="L57" s="285">
        <v>1</v>
      </c>
      <c r="M57" s="285">
        <v>1</v>
      </c>
      <c r="N57" s="286">
        <v>1</v>
      </c>
      <c r="O57" s="355">
        <v>0.5</v>
      </c>
      <c r="P57" s="106">
        <v>0.5</v>
      </c>
      <c r="Q57" s="106">
        <v>1</v>
      </c>
      <c r="R57" s="107" t="s">
        <v>203</v>
      </c>
      <c r="S57" s="552" t="s">
        <v>204</v>
      </c>
      <c r="T57" s="449">
        <v>0.5</v>
      </c>
      <c r="U57" s="450">
        <v>0.5</v>
      </c>
      <c r="V57" s="450">
        <v>1</v>
      </c>
      <c r="W57" s="451" t="s">
        <v>268</v>
      </c>
      <c r="X57" s="452" t="s">
        <v>269</v>
      </c>
      <c r="Y57" s="287"/>
      <c r="Z57" s="288"/>
      <c r="AA57" s="289"/>
      <c r="AB57" s="290"/>
      <c r="AC57" s="317"/>
      <c r="AD57" s="337"/>
      <c r="AE57" s="288"/>
      <c r="AF57" s="289"/>
      <c r="AG57" s="290"/>
      <c r="AH57" s="291"/>
      <c r="AI57" s="292">
        <v>1</v>
      </c>
      <c r="AJ57" s="282">
        <v>1</v>
      </c>
      <c r="AK57" s="293">
        <v>1</v>
      </c>
      <c r="AL57" s="294">
        <v>0.2</v>
      </c>
      <c r="AM57" s="104">
        <v>1</v>
      </c>
      <c r="AN57" s="105">
        <v>1</v>
      </c>
      <c r="AO57" s="106">
        <v>1</v>
      </c>
      <c r="AP57" s="295">
        <f>AL57+(20%*AO57)</f>
        <v>0.4</v>
      </c>
      <c r="AQ57" s="292">
        <v>1</v>
      </c>
      <c r="AR57" s="282">
        <v>1</v>
      </c>
      <c r="AS57" s="293">
        <v>1</v>
      </c>
      <c r="AT57" s="294">
        <v>0.60000000000000009</v>
      </c>
      <c r="AU57" s="296">
        <v>1</v>
      </c>
      <c r="AV57" s="282">
        <v>1</v>
      </c>
      <c r="AW57" s="297">
        <v>1</v>
      </c>
      <c r="AX57" s="411">
        <v>0.8</v>
      </c>
      <c r="AY57" s="353">
        <f t="shared" si="0"/>
        <v>1</v>
      </c>
      <c r="AZ57" s="453">
        <v>1</v>
      </c>
      <c r="BA57" s="489">
        <f t="shared" si="1"/>
        <v>1</v>
      </c>
      <c r="BB57" s="490">
        <f>AX57+(BA57*20%)</f>
        <v>1</v>
      </c>
    </row>
    <row r="58" spans="1:59" x14ac:dyDescent="0.25">
      <c r="F58" s="15"/>
      <c r="R58" s="414"/>
      <c r="AA58" s="32"/>
    </row>
    <row r="59" spans="1:59" x14ac:dyDescent="0.25">
      <c r="F59" s="15"/>
      <c r="R59" s="415"/>
      <c r="AA59" s="32"/>
      <c r="AW59" s="55"/>
    </row>
    <row r="60" spans="1:59" x14ac:dyDescent="0.25">
      <c r="F60" s="15"/>
      <c r="R60" s="415"/>
      <c r="AA60" s="32"/>
    </row>
    <row r="61" spans="1:59" x14ac:dyDescent="0.25">
      <c r="F61" s="15"/>
      <c r="R61" s="13"/>
      <c r="AA61" s="32"/>
    </row>
    <row r="62" spans="1:59" x14ac:dyDescent="0.25">
      <c r="F62" s="15"/>
      <c r="AA62" s="32"/>
    </row>
    <row r="63" spans="1:59" x14ac:dyDescent="0.25">
      <c r="F63" s="15"/>
      <c r="AA63" s="32"/>
    </row>
    <row r="64" spans="1:59" x14ac:dyDescent="0.25">
      <c r="F64" s="15"/>
      <c r="AA64" s="32"/>
      <c r="AX64" s="19"/>
    </row>
    <row r="65" spans="6:27" x14ac:dyDescent="0.25">
      <c r="F65" s="15"/>
      <c r="AA65" s="32"/>
    </row>
    <row r="66" spans="6:27" x14ac:dyDescent="0.25">
      <c r="F66" s="15"/>
      <c r="AA66" s="32"/>
    </row>
    <row r="67" spans="6:27" x14ac:dyDescent="0.25">
      <c r="F67" s="15"/>
      <c r="AA67" s="32"/>
    </row>
    <row r="68" spans="6:27" x14ac:dyDescent="0.25">
      <c r="F68" s="15"/>
      <c r="AA68" s="32"/>
    </row>
    <row r="69" spans="6:27" x14ac:dyDescent="0.25">
      <c r="F69" s="15"/>
      <c r="AA69" s="32"/>
    </row>
    <row r="70" spans="6:27" x14ac:dyDescent="0.25">
      <c r="F70" s="15"/>
      <c r="AA70" s="32"/>
    </row>
    <row r="71" spans="6:27" x14ac:dyDescent="0.25">
      <c r="F71" s="15"/>
      <c r="AA71" s="32"/>
    </row>
    <row r="72" spans="6:27" x14ac:dyDescent="0.25">
      <c r="F72" s="15"/>
      <c r="AA72" s="32"/>
    </row>
    <row r="73" spans="6:27" x14ac:dyDescent="0.25">
      <c r="F73" s="15"/>
      <c r="AA73" s="32"/>
    </row>
    <row r="74" spans="6:27" x14ac:dyDescent="0.25">
      <c r="F74" s="15"/>
      <c r="AA74" s="32"/>
    </row>
    <row r="75" spans="6:27" x14ac:dyDescent="0.25">
      <c r="F75" s="15"/>
      <c r="AA75" s="32"/>
    </row>
    <row r="76" spans="6:27" x14ac:dyDescent="0.25">
      <c r="F76" s="15"/>
      <c r="AA76" s="32"/>
    </row>
    <row r="77" spans="6:27" x14ac:dyDescent="0.25">
      <c r="F77" s="15"/>
      <c r="AA77" s="32"/>
    </row>
    <row r="78" spans="6:27" x14ac:dyDescent="0.25">
      <c r="F78" s="15"/>
      <c r="AA78" s="32"/>
    </row>
    <row r="79" spans="6:27" x14ac:dyDescent="0.25">
      <c r="F79" s="15"/>
      <c r="AA79" s="32"/>
    </row>
    <row r="80" spans="6:27" x14ac:dyDescent="0.25">
      <c r="F80" s="15"/>
      <c r="AA80" s="32"/>
    </row>
    <row r="81" spans="6:27" x14ac:dyDescent="0.25">
      <c r="F81" s="15"/>
      <c r="AA81" s="32"/>
    </row>
    <row r="82" spans="6:27" x14ac:dyDescent="0.25">
      <c r="F82" s="15"/>
      <c r="AA82" s="32"/>
    </row>
    <row r="83" spans="6:27" x14ac:dyDescent="0.25">
      <c r="F83" s="15"/>
      <c r="AA83" s="32"/>
    </row>
    <row r="84" spans="6:27" x14ac:dyDescent="0.25">
      <c r="F84" s="15"/>
      <c r="AA84" s="32"/>
    </row>
    <row r="85" spans="6:27" x14ac:dyDescent="0.25">
      <c r="F85" s="15"/>
      <c r="AA85" s="32"/>
    </row>
    <row r="86" spans="6:27" x14ac:dyDescent="0.25">
      <c r="F86" s="15"/>
      <c r="AA86" s="32"/>
    </row>
    <row r="87" spans="6:27" x14ac:dyDescent="0.25">
      <c r="F87" s="15"/>
      <c r="AA87" s="32"/>
    </row>
    <row r="88" spans="6:27" x14ac:dyDescent="0.25">
      <c r="F88" s="15"/>
      <c r="AA88" s="32"/>
    </row>
    <row r="89" spans="6:27" x14ac:dyDescent="0.25">
      <c r="F89" s="15"/>
      <c r="AA89" s="32"/>
    </row>
    <row r="90" spans="6:27" x14ac:dyDescent="0.25">
      <c r="F90" s="15"/>
      <c r="AA90" s="32"/>
    </row>
    <row r="91" spans="6:27" x14ac:dyDescent="0.25">
      <c r="F91" s="15"/>
      <c r="AA91" s="32"/>
    </row>
    <row r="92" spans="6:27" x14ac:dyDescent="0.25">
      <c r="F92" s="15"/>
      <c r="AA92" s="32"/>
    </row>
  </sheetData>
  <sheetProtection autoFilter="0"/>
  <autoFilter ref="A22:BQ57" xr:uid="{00000000-0001-0000-0000-000000000000}"/>
  <mergeCells count="33">
    <mergeCell ref="AY21:BB21"/>
    <mergeCell ref="AI20:BB20"/>
    <mergeCell ref="A20:N20"/>
    <mergeCell ref="D21:D22"/>
    <mergeCell ref="C21:C22"/>
    <mergeCell ref="B21:B22"/>
    <mergeCell ref="A21:A22"/>
    <mergeCell ref="E21:E22"/>
    <mergeCell ref="T20:X21"/>
    <mergeCell ref="I21:N21"/>
    <mergeCell ref="AM21:AP21"/>
    <mergeCell ref="AQ21:AT21"/>
    <mergeCell ref="AU21:AX21"/>
    <mergeCell ref="AD20:AH21"/>
    <mergeCell ref="AI21:AL21"/>
    <mergeCell ref="F21:F22"/>
    <mergeCell ref="A7:E7"/>
    <mergeCell ref="A19:AH19"/>
    <mergeCell ref="H13:N13"/>
    <mergeCell ref="J14:N14"/>
    <mergeCell ref="AB15:AI15"/>
    <mergeCell ref="A8:E8"/>
    <mergeCell ref="F7:G7"/>
    <mergeCell ref="J15:N15"/>
    <mergeCell ref="J17:N17"/>
    <mergeCell ref="O20:S21"/>
    <mergeCell ref="Y20:AC21"/>
    <mergeCell ref="H21:H22"/>
    <mergeCell ref="G21:G22"/>
    <mergeCell ref="F1:AI5"/>
    <mergeCell ref="F8:G8"/>
    <mergeCell ref="J16:N16"/>
    <mergeCell ref="J18:N18"/>
  </mergeCells>
  <phoneticPr fontId="13" type="noConversion"/>
  <dataValidations xWindow="1209" yWindow="636" count="4">
    <dataValidation type="list" allowBlank="1" showInputMessage="1" showErrorMessage="1" sqref="G23:G57" xr:uid="{00000000-0002-0000-0000-000000000000}">
      <formula1>$A$13:$A$15</formula1>
    </dataValidation>
    <dataValidation type="textLength" allowBlank="1" showInputMessage="1" showErrorMessage="1" error="Por favor incluir máximo 2.500 caracteres, incluido espacios." prompt="Recuerde que este campo tiene máximo 2.500 caracteres incluido espacios." sqref="AB42 W40 AG42 R24:R26 R56:R65529 R35:R37 W31 R20:R21 R28:R33 R43:R51 R53:R54 W56:W57" xr:uid="{00000000-0002-0000-0000-000001000000}">
      <formula1>1</formula1>
      <formula2>2500</formula2>
    </dataValidation>
    <dataValidation type="textLength" allowBlank="1" showInputMessage="1" showErrorMessage="1" error="Por favor ingresar máximo 2500 caracteres, incluido espacios. " sqref="R39" xr:uid="{D28323ED-7875-4C81-87FB-20B7D53712BB}">
      <formula1>1</formula1>
      <formula2>2500</formula2>
    </dataValidation>
    <dataValidation allowBlank="1" showInputMessage="1" showErrorMessage="1" error="Por favor incluir máximo 2.500 caracteres, incluido espacios." sqref="T1:AI19 R1:R19 A1:G19 H1:N14 H16:I19 J17:N19" xr:uid="{00000000-0002-0000-0000-000002000000}"/>
  </dataValidations>
  <pageMargins left="0.7" right="0.7" top="0.75" bottom="0.75" header="0.3" footer="0.3"/>
  <pageSetup scale="10" orientation="portrait" r:id="rId1"/>
  <colBreaks count="1" manualBreakCount="1">
    <brk id="54"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7C95497E872D64587FC3B0F7ABA2FAF" ma:contentTypeVersion="18" ma:contentTypeDescription="Crear nuevo documento." ma:contentTypeScope="" ma:versionID="86afe78cf3d92b258fba5e2c7cbae704">
  <xsd:schema xmlns:xsd="http://www.w3.org/2001/XMLSchema" xmlns:xs="http://www.w3.org/2001/XMLSchema" xmlns:p="http://schemas.microsoft.com/office/2006/metadata/properties" xmlns:ns3="e7385d42-9ccc-43ff-bb78-92254053664b" xmlns:ns4="fdab55a9-d131-4a05-bb59-7bebef69feb8" targetNamespace="http://schemas.microsoft.com/office/2006/metadata/properties" ma:root="true" ma:fieldsID="b5451e1e49b0490c3e3f61a207bc3164" ns3:_="" ns4:_="">
    <xsd:import namespace="e7385d42-9ccc-43ff-bb78-92254053664b"/>
    <xsd:import namespace="fdab55a9-d131-4a05-bb59-7bebef69feb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85d42-9ccc-43ff-bb78-92254053664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b55a9-d131-4a05-bb59-7bebef69feb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fdab55a9-d131-4a05-bb59-7bebef69feb8" xsi:nil="true"/>
  </documentManagement>
</p:properties>
</file>

<file path=customXml/itemProps1.xml><?xml version="1.0" encoding="utf-8"?>
<ds:datastoreItem xmlns:ds="http://schemas.openxmlformats.org/officeDocument/2006/customXml" ds:itemID="{CA4200F3-FBC4-4116-91B7-13219E9E5C96}">
  <ds:schemaRefs>
    <ds:schemaRef ds:uri="http://schemas.microsoft.com/sharepoint/v3/contenttype/forms"/>
  </ds:schemaRefs>
</ds:datastoreItem>
</file>

<file path=customXml/itemProps2.xml><?xml version="1.0" encoding="utf-8"?>
<ds:datastoreItem xmlns:ds="http://schemas.openxmlformats.org/officeDocument/2006/customXml" ds:itemID="{FDA5D778-0D94-42DE-A935-2E7B0687A3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85d42-9ccc-43ff-bb78-92254053664b"/>
    <ds:schemaRef ds:uri="fdab55a9-d131-4a05-bb59-7bebef69fe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BA9396-1420-4C86-B6DE-1DAC9EFA05AD}">
  <ds:schemaRefs>
    <ds:schemaRef ds:uri="http://schemas.microsoft.com/office/2006/documentManagement/types"/>
    <ds:schemaRef ds:uri="http://www.w3.org/XML/1998/namespace"/>
    <ds:schemaRef ds:uri="http://schemas.microsoft.com/office/infopath/2007/PartnerControls"/>
    <ds:schemaRef ds:uri="http://purl.org/dc/terms/"/>
    <ds:schemaRef ds:uri="http://purl.org/dc/elements/1.1/"/>
    <ds:schemaRef ds:uri="http://schemas.microsoft.com/office/2006/metadata/properties"/>
    <ds:schemaRef ds:uri="http://schemas.openxmlformats.org/package/2006/metadata/core-properties"/>
    <ds:schemaRef ds:uri="fdab55a9-d131-4a05-bb59-7bebef69feb8"/>
    <ds:schemaRef ds:uri="e7385d42-9ccc-43ff-bb78-92254053664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Aleyda Ayala</dc:creator>
  <cp:keywords/>
  <dc:description/>
  <cp:lastModifiedBy>Yamile Espinosa Galindo</cp:lastModifiedBy>
  <cp:revision/>
  <cp:lastPrinted>2023-07-27T19:29:18Z</cp:lastPrinted>
  <dcterms:created xsi:type="dcterms:W3CDTF">2020-10-22T20:23:49Z</dcterms:created>
  <dcterms:modified xsi:type="dcterms:W3CDTF">2024-07-26T13:42:38Z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0x01010047C95497E872D64587FC3B0F7ABA2FAF</vt:lpwstr>
  </property>
</Properties>
</file>