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cabab\Downloads\"/>
    </mc:Choice>
  </mc:AlternateContent>
  <xr:revisionPtr revIDLastSave="0" documentId="13_ncr:1_{345503D8-FED1-40D0-8AFE-51BEF8F48EE5}" xr6:coauthVersionLast="47" xr6:coauthVersionMax="47" xr10:uidLastSave="{00000000-0000-0000-0000-000000000000}"/>
  <workbookProtection workbookPassword="E772" lockStructure="1"/>
  <bookViews>
    <workbookView xWindow="-120" yWindow="-120" windowWidth="29040" windowHeight="15720" xr2:uid="{00000000-000D-0000-FFFF-FFFF00000000}"/>
  </bookViews>
  <sheets>
    <sheet name="Hoja1" sheetId="2" r:id="rId1"/>
  </sheets>
  <definedNames>
    <definedName name="_xlnm._FilterDatabase" localSheetId="0" hidden="1">Hoja1!$A$22:$BQ$57</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5" i="2" l="1"/>
  <c r="AZ40" i="2"/>
  <c r="AZ26" i="2"/>
  <c r="AY33" i="2"/>
  <c r="BA33" i="2" s="1"/>
  <c r="BB33" i="2" s="1"/>
  <c r="AY34" i="2"/>
  <c r="BA34" i="2"/>
  <c r="BB34" i="2" s="1"/>
  <c r="Q34" i="2"/>
  <c r="AY54" i="2"/>
  <c r="BA54" i="2"/>
  <c r="BB54" i="2" s="1"/>
  <c r="Q54" i="2"/>
  <c r="BB30" i="2"/>
  <c r="BB51" i="2"/>
  <c r="AY50" i="2"/>
  <c r="BA50" i="2" s="1"/>
  <c r="BB50" i="2" s="1"/>
  <c r="BB49" i="2"/>
  <c r="AY48" i="2"/>
  <c r="BA48" i="2" s="1"/>
  <c r="BB48" i="2" s="1"/>
  <c r="BB47" i="2"/>
  <c r="BB45" i="2"/>
  <c r="AX45" i="2"/>
  <c r="AT45" i="2"/>
  <c r="AY44" i="2"/>
  <c r="BA44" i="2" s="1"/>
  <c r="BB44" i="2" s="1"/>
  <c r="BB43" i="2"/>
  <c r="AY37" i="2"/>
  <c r="BA37" i="2"/>
  <c r="BB37" i="2" s="1"/>
  <c r="BB32" i="2"/>
  <c r="AZ28" i="2"/>
  <c r="AY28" i="2"/>
  <c r="BA28" i="2"/>
  <c r="BB28" i="2" s="1"/>
  <c r="AY25" i="2"/>
  <c r="BA25" i="2" s="1"/>
  <c r="BB25" i="2" s="1"/>
  <c r="BB24" i="2"/>
  <c r="AY57" i="2"/>
  <c r="BA57" i="2" s="1"/>
  <c r="BB57" i="2" s="1"/>
  <c r="AY55" i="2"/>
  <c r="BA55" i="2" s="1"/>
  <c r="AY53" i="2"/>
  <c r="BA53" i="2" s="1"/>
  <c r="AY51" i="2"/>
  <c r="BA51" i="2" s="1"/>
  <c r="AY49" i="2"/>
  <c r="BA49" i="2"/>
  <c r="AY47" i="2"/>
  <c r="BA47" i="2" s="1"/>
  <c r="AY46" i="2"/>
  <c r="BA46" i="2" s="1"/>
  <c r="AY45" i="2"/>
  <c r="BA45" i="2" s="1"/>
  <c r="AY43" i="2"/>
  <c r="BA43" i="2" s="1"/>
  <c r="AY40" i="2"/>
  <c r="BA40" i="2" s="1"/>
  <c r="AY38" i="2"/>
  <c r="AY36" i="2"/>
  <c r="BA36" i="2" s="1"/>
  <c r="AY35" i="2"/>
  <c r="BA35" i="2" s="1"/>
  <c r="AY32" i="2"/>
  <c r="BA32" i="2" s="1"/>
  <c r="AY31" i="2"/>
  <c r="BA31" i="2"/>
  <c r="AY30" i="2"/>
  <c r="BA30" i="2" s="1"/>
  <c r="AY29" i="2"/>
  <c r="BA29" i="2" s="1"/>
  <c r="AY27" i="2"/>
  <c r="AY26" i="2"/>
  <c r="BA26" i="2"/>
  <c r="AY24" i="2"/>
  <c r="BA24" i="2" s="1"/>
  <c r="AQ51" i="2"/>
  <c r="AT43" i="2"/>
  <c r="AO23" i="2"/>
  <c r="AP56" i="2"/>
  <c r="AO55" i="2"/>
  <c r="AO27" i="2"/>
  <c r="AO53" i="2"/>
  <c r="AP53" i="2" s="1"/>
  <c r="AN36" i="2"/>
  <c r="AO36" i="2"/>
  <c r="AP36" i="2" s="1"/>
  <c r="AP31" i="2"/>
  <c r="AO48" i="2"/>
  <c r="AP48" i="2" s="1"/>
  <c r="AO47" i="2"/>
  <c r="AO46" i="2"/>
  <c r="AO28" i="2"/>
  <c r="AP28" i="2" s="1"/>
  <c r="AP24" i="2"/>
  <c r="AO42" i="2"/>
  <c r="AP57" i="2"/>
  <c r="AP26" i="2"/>
  <c r="AP39" i="2"/>
  <c r="AN35" i="2"/>
  <c r="AO35" i="2" s="1"/>
  <c r="AP35" i="2" s="1"/>
  <c r="AP30" i="2"/>
  <c r="AO34" i="2"/>
  <c r="AP34" i="2" s="1"/>
  <c r="AO30" i="2"/>
  <c r="AK43" i="2"/>
  <c r="AL49" i="2"/>
  <c r="N51" i="2"/>
  <c r="AP51" i="2" s="1"/>
  <c r="N49" i="2"/>
  <c r="AP49" i="2" s="1"/>
  <c r="N47" i="2"/>
  <c r="N46" i="2"/>
  <c r="AP46" i="2" s="1"/>
  <c r="N45" i="2"/>
  <c r="N44" i="2"/>
  <c r="AP44" i="2" s="1"/>
  <c r="N43" i="2"/>
  <c r="AP43" i="2" s="1"/>
  <c r="N42" i="2"/>
  <c r="N32" i="2"/>
  <c r="AP32" i="2" s="1"/>
  <c r="N24" i="2"/>
  <c r="AK28" i="2"/>
  <c r="AO37" i="2"/>
  <c r="AP37" i="2" s="1"/>
  <c r="AJ54" i="2"/>
  <c r="AN54" i="2"/>
  <c r="AO54" i="2"/>
  <c r="AO33" i="2"/>
  <c r="AP33" i="2" s="1"/>
  <c r="AP23" i="2"/>
  <c r="AM23" i="2"/>
  <c r="AL51" i="2"/>
  <c r="AM50" i="2"/>
  <c r="AO50" i="2" s="1"/>
  <c r="AP50" i="2" s="1"/>
  <c r="AM49" i="2"/>
  <c r="AO49" i="2" s="1"/>
  <c r="AM25" i="2"/>
  <c r="AO25" i="2" s="1"/>
  <c r="AP25" i="2" s="1"/>
  <c r="AM24" i="2"/>
  <c r="AO24" i="2"/>
  <c r="AL47" i="2"/>
  <c r="AL23" i="2"/>
  <c r="AK48" i="2"/>
  <c r="AL46" i="2"/>
  <c r="AL30" i="2"/>
  <c r="AL24" i="2"/>
  <c r="AO44" i="2"/>
  <c r="AP42" i="2"/>
  <c r="AO32" i="2"/>
  <c r="AO56" i="2"/>
  <c r="AP27" i="2"/>
  <c r="AP55" i="2"/>
  <c r="AP54" i="2"/>
  <c r="AP47" i="2"/>
  <c r="BA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0" authorId="0" shapeId="0" xr:uid="{00000000-0006-0000-0000-000001000000}">
      <text>
        <r>
          <rPr>
            <sz val="12"/>
            <color indexed="81"/>
            <rFont val="Tahoma"/>
            <family val="2"/>
          </rPr>
          <t>Diligencie el año</t>
        </r>
      </text>
    </comment>
    <comment ref="T20" authorId="0" shapeId="0" xr:uid="{00000000-0006-0000-0000-000002000000}">
      <text>
        <r>
          <rPr>
            <sz val="12"/>
            <color indexed="81"/>
            <rFont val="Tahoma"/>
            <family val="2"/>
          </rPr>
          <t>Diligencie el año</t>
        </r>
      </text>
    </comment>
    <comment ref="Y20" authorId="0" shapeId="0" xr:uid="{00000000-0006-0000-0000-000003000000}">
      <text>
        <r>
          <rPr>
            <sz val="12"/>
            <color indexed="81"/>
            <rFont val="Tahoma"/>
            <family val="2"/>
          </rPr>
          <t>Diligencie el año</t>
        </r>
      </text>
    </comment>
    <comment ref="G21"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1" authorId="0" shapeId="0" xr:uid="{00000000-0006-0000-0000-000005000000}">
      <text>
        <r>
          <rPr>
            <b/>
            <sz val="12"/>
            <color indexed="81"/>
            <rFont val="Tahoma"/>
            <family val="2"/>
          </rPr>
          <t>Diligencie la unidad de medida para interpretar el resultado del indicador.
EJ: 
- Porcentaje
- Actividades
- Días</t>
        </r>
      </text>
    </comment>
    <comment ref="I21" authorId="0" shapeId="0" xr:uid="{00000000-0006-0000-0000-000006000000}">
      <text>
        <r>
          <rPr>
            <sz val="12"/>
            <color indexed="81"/>
            <rFont val="Tahoma"/>
            <family val="2"/>
          </rPr>
          <t>Registre la magnitud esperada de la meta para cada vigencia</t>
        </r>
      </text>
    </comment>
    <comment ref="O22" authorId="0" shapeId="0" xr:uid="{AC25D85C-9763-4884-A458-2BAB8B6F39D3}">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2" authorId="0" shapeId="0" xr:uid="{70E12C30-4C89-41AD-9E47-6D8890A918DA}">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2" authorId="0" shapeId="0" xr:uid="{D981AB3A-F468-4BD2-ABA1-4AAEEFEECE8F}">
      <text>
        <r>
          <rPr>
            <b/>
            <sz val="12"/>
            <color indexed="81"/>
            <rFont val="Tahoma"/>
            <family val="2"/>
          </rPr>
          <t xml:space="preserve">Registe el resultado del indicador, de acuerdo con la formula. 
EJ. 100%
(Que corresponde al porcentaje de ejecución del plan de capacitación)
</t>
        </r>
      </text>
    </comment>
    <comment ref="R22" authorId="0" shapeId="0" xr:uid="{AB455655-D735-4486-9B98-9EE7C2A5D679}">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2" authorId="0" shapeId="0" xr:uid="{DC3B4BB4-0A2D-4CF1-8155-7931D3D7BB74}">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2" authorId="0" shapeId="0" xr:uid="{9BAE16A5-C3E1-4A96-BF85-645203C57BF6}">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2" authorId="0" shapeId="0" xr:uid="{001A8F20-F469-4B4B-90B8-6EF8876424FD}">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2" authorId="0" shapeId="0" xr:uid="{9FDB69DD-E89E-45D6-A08C-163A3B1623CA}">
      <text>
        <r>
          <rPr>
            <b/>
            <sz val="12"/>
            <color indexed="81"/>
            <rFont val="Tahoma"/>
            <family val="2"/>
          </rPr>
          <t xml:space="preserve">Registe el resultado del indicador, de acuerdo con la formula. 
EJ. 100%
(Que corresponde al porcentaje de ejecución del plan de capacitación)
</t>
        </r>
      </text>
    </comment>
    <comment ref="W22" authorId="0" shapeId="0" xr:uid="{A619A99F-CFF1-43FA-9546-BC0F176FCEB8}">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2" authorId="0" shapeId="0" xr:uid="{F1AB3C91-C36F-4851-B955-D6BD555DF85A}">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2"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2"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2"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2"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2"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2"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2"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2"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2"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2"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2"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2"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2"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2"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2" authorId="0" shapeId="0" xr:uid="{00000000-0006-0000-0000-00001F000000}">
      <text>
        <r>
          <rPr>
            <b/>
            <sz val="12"/>
            <color indexed="81"/>
            <rFont val="Tahoma"/>
            <family val="2"/>
          </rPr>
          <t>Registe el total de la magnitud de la meta programada para el año. 
EJ. 1
(estrategia programada)</t>
        </r>
      </text>
    </comment>
    <comment ref="AN22"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2"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2"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2" authorId="0" shapeId="0" xr:uid="{00000000-0006-0000-0000-000023000000}">
      <text>
        <r>
          <rPr>
            <b/>
            <sz val="12"/>
            <color indexed="81"/>
            <rFont val="Tahoma"/>
            <family val="2"/>
          </rPr>
          <t>Registe el total de la magnitud de la meta programada para el año. 
EJ. 1
(estrategia programada)</t>
        </r>
      </text>
    </comment>
    <comment ref="AR22"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2"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2"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2" authorId="0" shapeId="0" xr:uid="{00000000-0006-0000-0000-000027000000}">
      <text>
        <r>
          <rPr>
            <b/>
            <sz val="12"/>
            <color indexed="81"/>
            <rFont val="Tahoma"/>
            <family val="2"/>
          </rPr>
          <t xml:space="preserve">Registe el total de la magnitud de la meta programada para el año. 
</t>
        </r>
      </text>
    </comment>
    <comment ref="AV22" authorId="0" shapeId="0" xr:uid="{00000000-0006-0000-0000-000028000000}">
      <text>
        <r>
          <rPr>
            <b/>
            <sz val="12"/>
            <color indexed="81"/>
            <rFont val="Tahoma"/>
            <family val="2"/>
          </rPr>
          <t xml:space="preserve">Registre el porcentaje de avance acumulado de la vigencia, respecto a lo programado para la vigencia.
</t>
        </r>
      </text>
    </comment>
    <comment ref="AW22" authorId="0" shapeId="0" xr:uid="{00000000-0006-0000-0000-000029000000}">
      <text>
        <r>
          <rPr>
            <b/>
            <sz val="12"/>
            <color indexed="81"/>
            <rFont val="Tahoma"/>
            <family val="2"/>
          </rPr>
          <t xml:space="preserve">Registre el porcentaje de avance acumulado de la vigencia, respecto a lo programado para la vigencia.
</t>
        </r>
      </text>
    </comment>
    <comment ref="AX22"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2" authorId="0" shapeId="0" xr:uid="{00000000-0006-0000-0000-00002B000000}">
      <text>
        <r>
          <rPr>
            <b/>
            <sz val="12"/>
            <color indexed="81"/>
            <rFont val="Tahoma"/>
            <family val="2"/>
          </rPr>
          <t xml:space="preserve">Registe el total de la magnitud de la meta programada para el año. 
</t>
        </r>
      </text>
    </comment>
    <comment ref="AZ22" authorId="0" shapeId="0" xr:uid="{00000000-0006-0000-0000-00002C000000}">
      <text>
        <r>
          <rPr>
            <b/>
            <sz val="12"/>
            <color indexed="81"/>
            <rFont val="Tahoma"/>
            <family val="2"/>
          </rPr>
          <t xml:space="preserve">Registre el porcentaje de avance acumulado de la vigencia, respecto a lo programado para la vigencia.
</t>
        </r>
      </text>
    </comment>
    <comment ref="BA22" authorId="0" shapeId="0" xr:uid="{00000000-0006-0000-0000-00002D000000}">
      <text>
        <r>
          <rPr>
            <b/>
            <sz val="12"/>
            <color indexed="81"/>
            <rFont val="Tahoma"/>
            <family val="2"/>
          </rPr>
          <t xml:space="preserve">Registre el porcentaje de avance acumulado de la vigencia, respecto a lo programado para la vigencia.
</t>
        </r>
      </text>
    </comment>
    <comment ref="BB22"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7"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7" authorId="1" shapeId="0" xr:uid="{00000000-0006-0000-0000-000030000000}">
      <text>
        <r>
          <rPr>
            <b/>
            <sz val="9"/>
            <color indexed="81"/>
            <rFont val="Tahoma"/>
            <family val="2"/>
          </rPr>
          <t>Esperanza Florián:</t>
        </r>
        <r>
          <rPr>
            <sz val="9"/>
            <color indexed="81"/>
            <rFont val="Tahoma"/>
            <family val="2"/>
          </rPr>
          <t xml:space="preserve">
de 77 a 67</t>
        </r>
      </text>
    </comment>
  </commentList>
</comments>
</file>

<file path=xl/sharedStrings.xml><?xml version="1.0" encoding="utf-8"?>
<sst xmlns="http://schemas.openxmlformats.org/spreadsheetml/2006/main" count="503" uniqueCount="265">
  <si>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</si>
  <si>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</si>
  <si>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</si>
  <si>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</si>
  <si>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</si>
  <si>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</si>
  <si>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</si>
  <si>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</si>
  <si>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</si>
  <si>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</si>
  <si>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</si>
  <si>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</si>
  <si>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</si>
  <si>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</si>
  <si>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</si>
  <si>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</si>
  <si>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</si>
  <si>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</si>
  <si>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</si>
  <si>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</si>
  <si>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</si>
  <si>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</si>
  <si>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</si>
  <si>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</si>
  <si>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</si>
  <si>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</si>
  <si>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</si>
  <si>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</si>
  <si>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</si>
  <si>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</si>
  <si>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</si>
  <si>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</si>
  <si>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</si>
  <si>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</si>
  <si>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</si>
  <si>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</si>
  <si>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</si>
  <si>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</si>
  <si>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</si>
  <si>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</si>
  <si>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</si>
  <si>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</si>
  <si>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</si>
  <si>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</si>
  <si>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</si>
  <si>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</si>
  <si>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</si>
  <si>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</si>
  <si>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</si>
  <si>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</si>
  <si>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</si>
  <si>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</si>
  <si>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</si>
  <si>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</si>
  <si>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</si>
  <si>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</si>
  <si>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</si>
  <si>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</si>
  <si>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</si>
  <si>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72,63%
(proyectada a 30 de sept., de acuerdo coa la línea base ajustada en el 2022)</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</si>
  <si>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</si>
  <si>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</si>
  <si>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</si>
  <si>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</si>
  <si>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</si>
  <si>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</si>
  <si>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</si>
  <si>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</si>
  <si>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</si>
  <si>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</si>
  <si>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</si>
  <si>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</si>
  <si>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</si>
  <si>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</si>
  <si>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</si>
  <si>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</si>
  <si>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</si>
  <si>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</si>
  <si>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</si>
  <si>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</si>
  <si>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</si>
  <si>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</si>
  <si>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</si>
  <si>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</si>
  <si>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</si>
  <si>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</si>
  <si>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</si>
  <si>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</si>
  <si>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</si>
  <si>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</si>
  <si>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</si>
  <si>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</si>
  <si>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</si>
  <si>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</si>
  <si>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</si>
  <si>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</si>
  <si>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</si>
  <si>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</si>
  <si>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</si>
  <si>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</si>
  <si>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</si>
  <si>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</si>
  <si>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</si>
  <si>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</si>
  <si>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</si>
  <si>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</si>
  <si>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</si>
  <si>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</si>
  <si>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</si>
  <si>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</si>
  <si>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</si>
  <si>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</si>
  <si>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</si>
  <si>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</si>
  <si>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</si>
  <si>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</si>
  <si>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</si>
  <si>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</si>
  <si>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</si>
  <si>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</si>
  <si>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</si>
  <si>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</si>
  <si>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</si>
  <si>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</si>
  <si>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</si>
  <si>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</si>
  <si>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</si>
  <si>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</si>
  <si>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</si>
  <si>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</si>
  <si>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</si>
  <si>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</si>
  <si>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</si>
  <si>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</si>
  <si>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</si>
  <si>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</si>
  <si>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</si>
  <si>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</si>
  <si>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</si>
  <si>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</si>
  <si>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</si>
  <si>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</si>
  <si>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</si>
  <si>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</si>
  <si>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</si>
  <si>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</si>
  <si>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</si>
  <si>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</si>
  <si>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</si>
  <si>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</si>
  <si>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</si>
  <si>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</si>
  <si>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</si>
  <si>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</si>
  <si>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</si>
  <si>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</si>
  <si>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</si>
  <si>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</si>
  <si>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</si>
  <si>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</si>
  <si>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</si>
  <si>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</si>
  <si>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</si>
  <si>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</si>
  <si>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</si>
  <si>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</si>
  <si>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</si>
  <si>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</si>
  <si>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</si>
  <si>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</si>
  <si>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</si>
  <si>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</si>
  <si>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</si>
  <si>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</si>
  <si>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</si>
  <si>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</si>
  <si>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</si>
  <si>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</si>
  <si>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</si>
  <si>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</si>
  <si>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</si>
  <si>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</si>
  <si>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</si>
  <si>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</si>
  <si>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</si>
  <si>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Realizar 335 obras con saldo pedagógico para la participación y el cuidado.</t>
  </si>
  <si>
    <t>Implementar 310 acciones de fortalecimiento de los medios comunitarios de comunicación alternativa.</t>
  </si>
  <si>
    <t>Meta cumplida en la vigencia 2022</t>
  </si>
  <si>
    <t xml:space="preserve">70,57%
</t>
  </si>
  <si>
    <t xml:space="preserve">N/A
</t>
  </si>
  <si>
    <r>
      <t xml:space="preserve">Objetivo Estratégico 1. </t>
    </r>
    <r>
      <rPr>
        <sz val="12"/>
        <color indexed="8"/>
        <rFont val="Calibri"/>
        <family val="2"/>
      </rPr>
      <t>Realizar acciones enfocadas al fortalecimiento de la gobernabilidad democrática local</t>
    </r>
  </si>
  <si>
    <r>
      <rPr>
        <b/>
        <sz val="12"/>
        <color indexed="8"/>
        <rFont val="Calibri"/>
        <family val="2"/>
      </rPr>
      <t xml:space="preserve"> Objetivo Estratégico 2.</t>
    </r>
    <r>
      <rPr>
        <sz val="12"/>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</si>
  <si>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r>
      <rPr>
        <b/>
        <sz val="12"/>
        <color indexed="8"/>
        <rFont val="Calibri"/>
        <family val="2"/>
      </rPr>
      <t>Objetivo Estratégico 3.</t>
    </r>
    <r>
      <rPr>
        <sz val="12"/>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</si>
  <si>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rFont val="Calibri"/>
        <family val="2"/>
      </rPr>
      <t>Objetivo Estratégico 3.</t>
    </r>
    <r>
      <rPr>
        <sz val="12"/>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</si>
  <si>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color indexed="8"/>
        <rFont val="Calibri"/>
        <family val="2"/>
      </rPr>
      <t>Objetivo Estratégico 4</t>
    </r>
    <r>
      <rPr>
        <sz val="12"/>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</si>
  <si>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r>
      <rPr>
        <b/>
        <sz val="12"/>
        <color indexed="8"/>
        <rFont val="Calibri"/>
        <family val="2"/>
      </rPr>
      <t xml:space="preserve">Objetivo Estratégico 5. </t>
    </r>
    <r>
      <rPr>
        <sz val="12"/>
        <color indexed="8"/>
        <rFont val="Calibri"/>
        <family val="2"/>
      </rPr>
      <t xml:space="preserve"> Crear e implementar una estrategia de articulación sectorial e intersectorial que permita el logro de la misionalidad del sector. </t>
    </r>
  </si>
  <si>
    <t xml:space="preserve">Número de herramientas tecnológicas interoperables / número de herramientas programadas por el IDPAC X 100 </t>
  </si>
  <si>
    <t>31 de marzo de 2024</t>
  </si>
  <si>
    <t>Meta cumplida en la vigencia 2023</t>
  </si>
  <si>
    <t>EJECUCIÓN I TRIMESTRE VIGENCIA 2024</t>
  </si>
  <si>
    <t>EJECUCIÓN II TRIMESTRE VIGENCIA 2024</t>
  </si>
  <si>
    <t>EJECUCIÓN III TRIMESTRE VIGENCIA 2024</t>
  </si>
  <si>
    <t>EJECUCIÓN IV TRIMESTRE VIGENCIA 2024</t>
  </si>
  <si>
    <t>NA</t>
  </si>
  <si>
    <t>Circular 100-006-2024 DAFP</t>
  </si>
  <si>
    <t>Se brindaron lineamientos a las entidades del Sector Gobierno para la formulación de las metas del Plan Distrital de Desarrollo, lo que permitió contar con una primera versión, la cual sigue en construcción de acuerdo con los lineamientos generales que emita la Secretaría Distrital de Planeación</t>
  </si>
  <si>
    <t>Presentación PDD
Circular SDP</t>
  </si>
  <si>
    <t xml:space="preserve">N/A
</t>
  </si>
  <si>
    <t>Informe Publicaciones Transparencia
Consolidado Número de Impactos y Seguidores 2024
Control de Piezas Audiovisuales 2024
Cronograma Actividades OAC-IDPAC 2020-2024
Monitoreo de Medios OAC 2024
Publicaciones Transparencia - GLPI
Reporte DC Radio</t>
  </si>
  <si>
    <t>Se desarrollaron las actividades propuestas referidas al sistema informativo, difusión de temas de interés de la ciudadanía a través de medios de comunicación internos y externos, registro de impactos y seguidores en redes sociales. Se destaca la realización de productos como los de DCTV, DC Radio, Piezas Audiovisuales, Piezas Gráficas; Publicaciones en Redes y notas web publicadas.</t>
  </si>
  <si>
    <t>El 9 de febrero se realizó la primera sesión ordinaria de la Comisión Intersectorial CIP, en la cual se instaló la comisión. Así mismo, se avanzó en el 38% de la implementación de la estrategia de asesoría técnica a las alcaldías locales del Distrito Capital. Se avanzó en la actualización del documento metodológico de la estrategia y en el acompañamiento de los procesos de planeación participativa  y presupuestos participativos de las Alcaldías Locales.</t>
  </si>
  <si>
    <t>Acta capacitación Encuentros Ciudadanos 220324 con Alcaldías Locales 
Actas Comisión Intersectorial de Participación
Listado de Asistencia Socialización documentos y aclaraciones Circular Conjunta 006 de 2024
Propuesta de metodología sugerida para las “mesas temáticas” en el marco de los encuentros ciudadanos</t>
  </si>
  <si>
    <t>Documento términos de referencia para la convocatoria de CHIKANA
Actividades de la caja de herramientas
Actividades referentes a los Papers del años 2023</t>
  </si>
  <si>
    <t>Hoja de vida Observatorio
270224_Anexo Técnico Seguimiento Participación
MetodologíaEstadística_EVCM_2023
Informe de Procesos asociativos_final
Instancias de participación: 
https://app.powerbi.com/view?r=eyJrIjoiYjJkZjA1MjQtMTY5OS00MmQxLTgxMTktNGZhMzJmOTg1ZWE1IiwidCI6IjBmMTE1NmYxLTQwNmQtNDEyMy05OWYwLWE5NzZiODM1YjliNiIsImMiOjR9
Organizaciones Sociales:
https://app.powerbi.com/view?r=eyJrIjoiNTFkZGY3OWQtOWEwMC00NWQyLWExYzctMWY5M2VkZmQ2NjZhIiwidCI6IjBmMTE1NmYxLTQwNmQtNDEyMy05OWYwLWE5NzZiODM1YjliNiIsImMiOjR9
Organizaciones Comunales:
https://app.powerbi.com/view?r=eyJrIjoiYWRkZTkwYzctNTk4Yy00NTQzLWE5OTEtYWM2ZmVhMjJkMDE1IiwidCI6IjBmMTE1NmYxLTQwNmQtNDEyMy05OWYwLWE5NzZiODM1YjliNiIsImMiOjR9
Medios Comunitarios:
https://app.powerbi.com/view?r=eyJrIjoiMTg1OWVkN2UtMDRhMC00MTM3LThlNWEtNzFhNGQ0ZDFhMWJhIiwidCI6IjBmMTE1NmYxLTQwNmQtNDEyMy05OWYwLWE5NzZiODM1YjliNiIsImMiOjR9
Organizaciones de Propiedad Horizontal:
https://app.powerbi.com/view?r=eyJrIjoiZDI5MjJkNWYtYzZhMy00MjI3LWJiYzYtMGUyNDkxNzYyMzA5IiwidCI6IjBmMTE1NmYxLTQwNmQtNDEyMy05OWYwLWE5NzZiODM1YjliNiIsImMiOjR9</t>
  </si>
  <si>
    <t>Se actualizaron los planes de trabajo de cada una de las líneas de investigación del Observatorio y en el mes de febrero se realizó un espacio de socialización de las líneas de investigación del Observatorio y sus productos. Así mismo, se avanzó en la generación del documento de análisis de Política Pública, el Informe de análisis para la línea de Acción Colectiva y el Informe de Análisis de la línea de Cultura Política. Adicionalmente, se avanzó en la socialización e implementación del procedimiento de tratamiento de fuentes internas de información.</t>
  </si>
  <si>
    <t>IDPAC-CENT-PL-01 Plan para la renovación de la infraestructura TIC</t>
  </si>
  <si>
    <t>Durante el periodo se avanzó en el proceso de adquisición, instalación y puesta en funcionamiento de equipos de cómputo en el marco del proceso de renovación y actualización. Así mismo, de forma permanente se realiza soporte técnico, actualización, diagnóstico y parametrización de los módulos que soportan las actividades de los procesos de apoyo de la entidad. Adicionalmente, se avanzó en la seguridad perimetral, la disponibilidad de la  infraestructura tecnológica, el mantenimiento de la conectividad a nivel de LAN y WLAN, de hardware y nivel físico, al igual que la infraestructura Cluod Computing.</t>
  </si>
  <si>
    <t>La Escuela de la Participación formó 2.994 ciudadanos en las modalidades presencial, virtual y virtual asistida. Se han realizado al menos 39 ciclos de formación, destacando los de Derechos Humanos y Democracia, Cuidado y Convivencia, Fortalecimiento de Organizaciones, Construcción de Paz con Enfoque Territorial, entre otras.</t>
  </si>
  <si>
    <t xml:space="preserve">Reporte Procesos de formación Enero, Febrero y Marzo </t>
  </si>
  <si>
    <t>Planes de Fortalecimiento Mesa Autónoma Indigena Usaquen San Cristobal
Asistencias Técnicas San Cristobal, Bosa y Rafael Uribe Uribe</t>
  </si>
  <si>
    <t>Durante el periodo se realizaron 2 Planes de Fortalecimiento a las Mesas Atutónomas Indígenas de Usaquén y San Cristóbal. Así mismo, se implementaron 3 Asistencias Técnicas a las Comisiones Consultivas Locales NARP de San Cristóbal, Bosa y Rafael Uribe Uribe.</t>
  </si>
  <si>
    <t>Implementar el 100% de las acciones de fortalecimiento en capacidades organizativas y democráticas de 42 instancias étnicas.</t>
  </si>
  <si>
    <t>Se avanzó en 3 procesos de evaluación al ciclo de fortalecimiento a los Consejos Locales de Juventud de La Candelaria, Rafael Uribe Uribe y San Cristóbal, y la caracterización al CLJ de Suba.</t>
  </si>
  <si>
    <t>Evaluación Consejos Locales de Juventud: La Candelaria, Rafael Uribe Uribe y San Cristóbal.
Caracterización del Consejo Local de Juventud de Suba</t>
  </si>
  <si>
    <t>Según la metodología establecida, se avanzó en 7 medios alternativos fortalecidos. Así mismo, se avanzó en la caracterización de los 55 medios alternativos que se tiene como meta fortalecer durante la vigencia.</t>
  </si>
  <si>
    <t>Caracterizaciones de medios comunitarios</t>
  </si>
  <si>
    <t xml:space="preserve">En el marco de la convocatoria Jóvenes con Iniciativa 2024, se avanzó en las etapas de Formulación y ajuste de términos de referencia de la convocatoria. </t>
  </si>
  <si>
    <t>Proyección del documento de Términos de Referencia para la convocatoria Jóvenes con iniciativas -2024
Formato acta que avala postulación
Formato de compromiso de cumplimiento
Formato de declaración juramentada</t>
  </si>
  <si>
    <t>Acciones de Fortalecimiento a instancias
Incentivos ETB y JC - Puntos Agora
Indicador Propiedad Horizontal - 7685
Caracterizaciones de medios comunitarios
Caracterizaciones y Planes planes de fortalecimiento Organizaciones sociales fortalecidas</t>
  </si>
  <si>
    <t>Se entregaron incentivos a 80 organizaciones comunales mediante la implamentación de "Puntos Ágora", "Juntas de Colores" y Obras con Saldo Pedagógico; adicionalmente, se brindó asistencia técnica y se vinculó a las organizaciones a procesos de formación en capacidades, funciones, procesos y procedimientos ajustados a la Ley 2166 de 2021. Así mismo, se realizó acompañamiento técnico a 73 organizaciones de propiedad horizontal, principalmente en las temáticas de las generalidades de la Ley 675/2001 y sobre el Sistema de Seguridad y Salud en el Trabajo. Según la metodología establecida, se avanzó en 8 organizaciones sociales y 7 medios alternativos fortalecidos. Igualmente, se realizaron 67 caracterizaciones y 9 Planes de Fortalecimiento a las 67 organizaciones sociales y se avanzó en la caracterización de los 55 medios alternativos que se tiene como meta fortalecer durante la vigencia. Se realizaron 3 Caracterizaciones (10%), 4 procesos de Formación (13%), 19 Asistencias Técnicas (61%) y 5 Evaluaciones al Ciclo de Fortalecimiento (16%). La implementación de estas fases del modelo de fortalecimiento, han permitido que las instancias de participación accedan a distintas herramientas e instrumentos para identificar su estado y capacidad de sostenibilidad e incrementar sus capacidades organizativas.</t>
  </si>
  <si>
    <t>Se avanzó en 3 obras con saldo pedagógico, según la metodología definida en la Hoja de Vida del Indicador. En el marco de la convocatoria OSP 2024, se avanzó en las etapas de Formulación y ajuste de términos de referencia y de Revisión y aprobación de términos de referencia.</t>
  </si>
  <si>
    <t>Términos de referencia de la convocatoria de Obras con Saldo Pedagógico del Fondo Chikana
Hoja de Vida del Indicador Obras con Saldo Pedagógico</t>
  </si>
  <si>
    <t>Plan de Intervención Territorial
Modelo de Gestión Territorial
Hojas de Vida Indicadores Estrategia Territorial e Innovadora</t>
  </si>
  <si>
    <t>Se avanzó la implementación de la estrategia innovadora en un 20%, obedeciendo a la articulación y planeación en la elaboración de los planes de trabajo de las acciones de promoción a desarrollar con niñas y niños. Así mismo, se avanzó la implementación de la estrategia territorial en un 30%, en la cual se acompañaron las instancias de participación local y se realizaron ejercicios de secretaria técnica de acuerdo al cronograma.</t>
  </si>
  <si>
    <t>Según la metodología definida, se avanzó en 1 proceso de mediación. Actualmente se cuenta con 2 procesos adelantados (Ecobarrio La Roca y Ciudadela Colsubsidio) con un 20% de avance promedio, teniendo completas las etapas de "Explorar" y "Conocer y Comprender".</t>
  </si>
  <si>
    <t>Construcción del pacto Ecobarrio La Roca
Avance en etapas de exploración, conocimiento y comprensión del Pacto Barrio La Roca y Pacto Ciudadela Colsubsidio</t>
  </si>
  <si>
    <t>Meta programada a desarrollar en el 4 trimestre de 2024, teniendo en cuenta que la última actualización se realizó con la versión 4 de la Caracterización vigente desde: 31-01-2024 .</t>
  </si>
  <si>
    <t>En cumplimiento de la meta se elaboraron insumos para socialización de reporte técnico de indicadores en portal web y RRSS del documento del reporte técnico de indiciadores dando cumplimiento con su publicación. Como gestión adicional, se publicó en la Revista Derechos Humanos y Educación de la Universidad Nacional de Educación a Distancia UNED, el artículo "Espacio público y derecho a la ciudad para las mujeres: Construcción de un sistema de información para la toma de decisiones en la ciudad de Bogotá".</t>
  </si>
  <si>
    <t xml:space="preserve">Reporte técnico de indicadores de espacio público (Meta_07_Reporte_de_Indicadores_EP)
https://observatorio.dadep.gov.co/contenido/reporte-tecnico-de-indicadores-de-espacio-publico-2023-0#overlay-context=centro-documentacion
</t>
  </si>
  <si>
    <t>Se realizaron las siguientes publicaciones durante el primer trimestre de 2024:
1.  La Defensoría del Espacio Público presenta el libro “Imaginarios Ciudadanos: Parque del Brasil”. El cual contiene en sus páginas un viaje a través del Parque del Brasil, relatos de expertos, las voces de la ciudadanía y una selección de obras artísticas que revelan la esencia y la belleza oculta de este lugar. Cada pieza artística, complementada con estudios, análisis y entrevistas con residentes y visitantes del sector, ofrece una mirada auténtica y profunda sobre el imaginario colectivo que envuelve este excepcional espacio público.
2.  Se presenta el proyecto Primera Infancia en el Espacio Público, como proyecto desarrollado desde el año 2022, ha sido un arduo trabajo para poder lograr grandes objetivos, como generar información en torno a la vulnerabilidad en la primera infancia asociada a la exposición de material particulado PM2.5 y PM10 en el espacio público de Bogotá.</t>
  </si>
  <si>
    <t>Publicación : Imaginarios Ciudadanos Parque del Brasil (Meta_12)
Primera Infancia en el Espacio Público</t>
  </si>
  <si>
    <t>Durante el Primer Trimestre del año 2024 se finalizó el desarrollo del módulo de intenciones de uso de SIDEP que contempló las modificaciones en el front para agregar la funcionalidad del uso de la construcción, el diálogo seleccionador del uso de la construcción, la consulta de la construcción, el listado de predios y uso de las construcción dentro de la tabla de inventarios de trámites, entre otros aspectos, y por ello, se entrega el informe denomidado Informe de Desarrollo Módulo de Intenciones de Uso SIDEP en donde se detallan los desarrollos realizados.</t>
  </si>
  <si>
    <t>Informe de Desarrollo Módulo de Intenciones de Uso SIDEP</t>
  </si>
  <si>
    <t xml:space="preserve">Se está adelantando la fase alistamiento para la presentación del FURAG en las entidades del Sector Gobierno. Con la información del FURAG el Departamento Administrativo de la Función Pública realizará la medición del  Índice de Desempeño Institucional de la vigencia 2023. De acuerdo con la Circular 100-006-2024, los resultados serán difundidos por el DAFP entre julio y diciembre de 2024, por lo tanto, la meta cierra su magnitud, con la última medición del IDI. </t>
  </si>
  <si>
    <t xml:space="preserve">El avance durante el I trimestre de 2024 relacionado con la estrategia integral para la recuperación del espacio, que tiene como fin primordial organizar y regular las actividades de los vendedores informales en el espacio público dentro de unos lineamientos que propendan por la seguridad y adecuado uso del espacio público, consiste en la realización de reuniones y mesas de trabajo interinstitucionales en las cuales se recogieron aportes que conllevan a la determinación de acciones de diseño de la estrategia transitoria que articule las regulaciones de reactivación económica. Para ello se realizaron las siguientes actividades: 
-	Mesa de gestión territorial con la población de vendedores informales del barrio La Victoria de San Cristóbal. Asistió: Comunidad, vendedores informales, SDG, alcaldía local de San Cristóbal, IPES y Concejo de Bogotá. 
-	Presentación contrato de prestación de servicios No. 850 de 2023 suscrito entre el Fondo de Desarrollo Local de Ciudad Bolívar y la Unión Temporal Informales 2023. Asistió: Alcaldía Local de Ciudad Bolívar, Policía Nacional, Consejo local de vendedores informales, Unión Temporal Informales 2023. 
</t>
  </si>
  <si>
    <t>Informe de meta, disponible en DADEP</t>
  </si>
  <si>
    <t>A continuación se presenta el avance en los hitos de la Política Pública de Espacio Público (PPEP):
Hitos 1 y 6:  Para el avance de este hito se avanzó en las siguientes investigaciones: 
a.Investigación de Espacio Público con enfoque de mujer y género: Se realizó la publicación en la revista de Derechos humanos y educación de la UNAD;
b.Investigación indicadores cualitativos: Se realizó la postulación para publicación del artículo en la revista Latinoamericana de Estudios Urbanos EURE de Chile (se presentó como documento dossier, pendiente de publicación).
c.Investigación de calidad del aire en la primera infancia: Se realizó la publicación del history maps con los resultados obtenidos.
Hito 2: Se realizó presentación de los avances del plan de acción de la Política Pública de Espacio Público en sesión de la CIEP el día 20 de marzo de 2024.
Hito 3 y 4: Se consolidó el seguimiento de la PDEP del cuarto trimestre de 2023 en los instrumentos establecidos por la Secretaría Distrital de Planeación.
Hito 5: Se realizó la publicación del Reporte Técnico de Indicadores de Espacio Público 2024. Los indicadores de espacio público se actualizan anualmente, por tal razón el seguimiento de este hito corresponde al siguiente P.D.D.
Hito 7: Se realizó y consolidó el balance de seguimiento del cuarto trimestre del año 2023 de la Política Pública Distrital del Espacio Público PDEP.
De acuerdo con el desarrollo de los Hitos para el primer trimestre del año 2024, se tiene al 31 de marzo de 2024, un porcentaje de avance del 63%.</t>
  </si>
  <si>
    <t xml:space="preserve">Reporte de meta.
 https://revistaderechoshumanosyeducacion.es/index.php/DHED/article/view/171 
 https://geo.dadep.gov.co/portal/apps/storymaps/stories/aa6f2bfd6b484924a976ead9a99a765e       
</t>
  </si>
  <si>
    <t xml:space="preserve">Se generaron Veintiocho (28) documentos distribuidos de la siguiente manera:
Veinticinco (25) Informes de conflictividad relacionados con la protesta social: 
-	cinco (5) informes de posmovilizacion, donde se detalla un resumen de las movilizaciones del día, y los situacionales reportados en el PMU.
-	Siete (7) informes ejecutivos de posmovilizaciones, en los que se da a conocer un resumen de los eventos, acompañados, el aforo total de la jornada, número de heridos, detenidos, aprehendidos, traslados por protección, y daños a infraestructura. Las movilizaciones presentadas, acompañamientos a PMU, PMI y número de gestores asignados a la jornada.
-	Seis (6) informes ejecutivos de movilizaciones sociales, para el periodo del 27 de febrero al 4 de marzo; del 3 al 7, del 10 al 22, del 18 al 31, del 23 al 31, del 26 al 31 de marzo.  
-	Cuatro (4) informes de resúmenes de movilizaciones, uno para el comité civil de convivencia, un informe ejecutivo mensual de movilizaciones, donde se detallan las movilizaciones por localidad, por reivindicación, actor social y los niveles de conflictividad y un comparativo de movilizaciones para los años 2022-23-24 para enero y febrero, donde se muestran las movilizaciones generadas por localidad y por alcance. Y dos de movilizaciones sociales mensuales 
-	Un (1) reporte enfocado a temas de entornos escolares y las movilizaciones acompañadas durante febrero.  
-	Dos (2) informes de problemáticas de coyuntura, un informe acerca de un fenómeno de ideación suicida en la UPN y un informe sobre un abuso sexual contra una menor de edad, cometido en un colegio de la localidad de Bosa.  
También se generaron Para la línea de Derechos Humanos, dos (2) informe de los casos de violaciones de derechos humanos documentadas en las rutas de atención. Sobre las conflictividades documentadas. 
Por último, emitió un (1) informe con las problemáticas documentadas durante el año 2023 en las localidades de la ciudad. 
Se llevo a cabo una reunión con el Laboratorio de Innovación, mediante la cual se socializó y se realizó una presentación sobre sus productos y sistemas de información, esto con el fin de generar una articulación con este laboratorio tendiente a generar una conceptualización sobre la Bogotaneidad, las actividades a desarrollar, tales como el diagnostico, generación del plan de trabajo y actividades se articularán también con los observatorios de asuntos políticos y gestión local. 
</t>
  </si>
  <si>
    <t xml:space="preserve">Presentación Comité civil de convivencia-FEB 2024
Comparativo enero febrero movilizaciones sociales 2022-23-24
Informes de posmovilizaciones
Informes ejecutivos de posmovilizaciones
Informes ejecutivos de movilizaciones
Informe caso de abuso sexual - menor de edad - Colegio Ciudadela Educativa de Bosa IED 
Boletín DDHH. Marzo 
informe protesta social mes de marzo OCSYDH 
Reporte Rutas de Atención
Informe situación Ideación suicida UPN
Presentación Secretario de Gobierno problemáticas
Socialización OCSYDH y articulación con el Laboratorio de Innovación 
</t>
  </si>
  <si>
    <t>No programada</t>
  </si>
  <si>
    <t xml:space="preserve">Se realizaron los ajustes finales al documento de investigación “Herramientas para la construcción de consensos en Bogotá (2020-2023)”, que corresponde a la línea Accountability social. Este documento analiza los mecanismos implementados por la Administración Distrital para la resolución de conflictividades a nivel territorial, con el propósito de identificar la forma en que estos mecanismos han aportado a la generación de consensos sociales y políticos. En concreto se realizaron ajustes de forma en materia de presentación, paginación, correcciones de estilo, ortografía y redacción, así como otros ajustes de diseño de algunas gráficas y tablas en su contenido. Lo anterior permitió generar el documento final para una última revisión de estilo y posterior publicación por parte de la oficina de comunicaciones de la entidad. </t>
  </si>
  <si>
    <t>Herramientas para la construcción de consensos en Bogotá (2020-2023)</t>
  </si>
  <si>
    <t>Eviencia publicación Datos Abiertos
Solicitud usuario para postulación sello de excelencia
Correo de seguimiento para la postulación sello de excelencia</t>
  </si>
  <si>
    <t>En la presente vigencia se actualizaron los set de datos que se encuentran en el portal del distrito y federado con el de la Nación. De igual forma, con la Unidad Administrativa Especial de Catastro Distrital como líder del tema de los datos espaciales se actualizó la licencia de software abierto con el cual publicamos nuestras capas en el portal de Mapas Bogotá.</t>
  </si>
  <si>
    <t>Informe Trimestral Avance</t>
  </si>
  <si>
    <t>Se presenta Informe trimestral de acciones de la política pública de transparencia, integridad y no tolerancia con la corrupción con aplicación en el nivel central y local de la SDG.</t>
  </si>
  <si>
    <t>Resultado del 
Numerador</t>
  </si>
  <si>
    <t xml:space="preserve">Resultado del 
Denominador </t>
  </si>
  <si>
    <r>
      <rPr>
        <b/>
        <sz val="12"/>
        <color theme="1"/>
        <rFont val="Calibri"/>
        <family val="2"/>
      </rPr>
      <t xml:space="preserve"> Objetivo Estratégico 2.</t>
    </r>
    <r>
      <rPr>
        <sz val="12"/>
        <color theme="1"/>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</si>
  <si>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 xml:space="preserve">En el primer trimestre se han adelantado las gestiones para iniciar la formulación de propuesta de circular con los lineamientos metodológicos que incluya el cronograma y la descripción técnica de las etapas de implementación de los presupuestos participativos.
En el marco del cumplimiento a las disposiciones del Acuerdo Distrital 878, el Decreto Distrital 495 y la Circular Conjunta 006, desde la Secretaría Distrital de Gobierno se ha avanzado en el primer borrador del proceso metodológico que reglamentará la implementación del proceso para la distribución porcentual del componente de Presupuestos Participativos. Este documento se encuentra en una primera versión, y será complementado, ajustado y modificado, en el trabajo conjunto con el Instituto Distrital para la Participación y la Acción Comunal – IDPAC y la Secretaría Distrital de Planeación - SDP.  
El proceso de asignación de prioridades por parte de la ciudadanía, mediante la implementación del proceso para la distribución porcentual del componente de Presupuestos Participativos, permite el fortalecimiento del relacionamiento de la administración distrital y local con la ciudadanía, reflejando los intereses y necesidades de la ciudadanía, en la inversión programada y desarrollada por parte de los Fondos de Desarrollo Local. Así mismo, prioriza la participación en Bogotá como un instrumento incidente que traduce en el mandato ciudadano para que la administración local tome decisiones para invertir recursos públicos, fortaleciendo la transparencia, la gobernanza y la inclusión de las poblaciones en la ciudad.  </t>
  </si>
  <si>
    <t>Propuesta Circular Presupuestos Participativos Fase 1</t>
  </si>
  <si>
    <t xml:space="preserve">Formato de seguimiento a implementación de la PPIIDDHH consolidado IV trimestre 2023, correos remisorios de versión inicial y alcances de subsanación. </t>
  </si>
  <si>
    <t xml:space="preserve">Atendiendo lo establecido en la rutina de seguimiento de la Secretaría Distrital de Planeación, socializada mediante Radicado 2-2024-02312, durante el trimestre se realizó la revisión y consolidación de los reportes remitidos por las (17)  entidades y (3) dependencias de la Secretaría Distrital de Gobierno, con compromiso en la ejecución de la Política Pública Integral de Derechos Humanos. Cabe mencionar que esta revisión comprende la validación en términos de garantizar que lo reportado corresponda a los lineamientos establecidos por la Secretaría Distrital de Planeación en cuanto a avance cuantitativo, cualitativo, implementación de enfoques y recurso ejecutado en la implementación de los productos.  Como resultado de esta validación, se identificaron algunas inconsistencias que requirieron subsanación por parte de entidades como la Secretaría Distrital de la Mujer y la Secretaría Distrital de Seguridad, Convivencia y Justicia. Posterior a ello, se procedió a remitir el consolidado del reporte de seguimiento correspondiente al IV trimestre de 2023 a la Oficina Asesora de Planeación, dentro de los términos establecidos. 
Se puede destacar la asertiva respuesta por parte de las entidades con compromiso en la Política Pública Integral de Derechos Humanos, quienes remitieron los reportes en el tiempo solicitado y quienes de acuerdo con las metas proyectadas para la vigencia 2023, presentan un adecuado avance en el cumplimiento de sus productos. Es importantte mencionar el proceso adelantado con la Secretaría de Seguridad, Convivencia y Justicia quien remitió subsanaciones de vigencias anteriores, logrando adelantar metas rezagadas para las vigencias 2020, 2021 y 2022. </t>
  </si>
  <si>
    <t>Durante el primer trimestre del 2024, el Laboratorio de Innovación Ciudadana "Particilab" realizó tareas de implementación de las "Cajas de Herramientas" y los "Clubes de la Democracia" en las localidades de Bogotá. De igual manera, se adelantaron mesas de trabajo con el fin de estipular los lineamientos en la actualización de la metodología implementada por el laboratorio.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</si>
</sst>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_ ;\-#,##0\ "/>
  </numFmts>
  <fonts count="5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2"/>
      <name val="Calibri"/>
      <family val="2"/>
    </font>
    <font>
      <sz val="12"/>
      <color indexed="81"/>
      <name val="Tahoma"/>
      <family val="2"/>
    </font>
    <font>
      <b/>
      <sz val="12"/>
      <color indexed="81"/>
      <name val="Tahoma"/>
      <family val="2"/>
    </font>
    <font>
      <b/>
      <sz val="9"/>
      <color indexed="81"/>
      <name val="Tahoma"/>
      <family val="2"/>
    </font>
    <font>
      <sz val="20"/>
      <name val="Calibri"/>
      <family val="2"/>
    </font>
    <font>
      <sz val="12"/>
      <color theme="1"/>
      <name val="Calibri"/>
      <family val="2"/>
      <scheme val="minor"/>
    </font>
    <font>
      <sz val="12"/>
      <color rgb="FF00610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2"/>
      <color rgb="FFFF0000"/>
      <name val="Calibri"/>
      <family val="2"/>
    </font>
    <font>
      <sz val="22"/>
      <color theme="1"/>
      <name val="Calibri"/>
      <family val="2"/>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2"/>
      <name val="Calibri"/>
      <family val="2"/>
    </font>
    <font>
      <sz val="12"/>
      <color indexed="8"/>
      <name val="Calibri"/>
      <family val="2"/>
    </font>
    <font>
      <b/>
      <sz val="12"/>
      <color indexed="8"/>
      <name val="Calibri"/>
      <family val="2"/>
    </font>
    <font>
      <b/>
      <sz val="12"/>
      <color theme="1"/>
      <name val="Calibri"/>
      <family val="2"/>
    </font>
    <font>
      <sz val="12"/>
      <color rgb="FF00000A"/>
      <name val="Calibri"/>
      <family val="2"/>
    </font>
    <font>
      <sz val="12"/>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xf numFmtId="0" fontId="22" fillId="3" borderId="0" applyNumberFormat="0" applyBorder="0" applyAlignment="0" applyProtection="0"/>
    <xf numFmtId="0" fontId="23" fillId="4" borderId="31"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43" fontId="21" fillId="0" borderId="0" applyFont="0" applyFill="0" applyBorder="0" applyAlignment="0" applyProtection="0"/>
    <xf numFmtId="0" fontId="9" fillId="0" borderId="0"/>
    <xf numFmtId="0" fontId="21" fillId="0" borderId="0"/>
    <xf numFmtId="9" fontId="21" fillId="0" borderId="0" applyFont="0" applyFill="0" applyBorder="0" applyAlignment="0" applyProtection="0"/>
  </cellStyleXfs>
  <cellXfs count="535">
    <xf numFmtId="0" fontId="0" fillId="0" borderId="0" xfId="0"/>
    <xf numFmtId="0" fontId="26" fillId="6" borderId="0" xfId="0" applyFont="1" applyFill="1" applyAlignment="1" applyProtection="1">
      <alignment vertical="center"/>
      <protection hidden="1"/>
    </xf>
    <xf numFmtId="0" fontId="27" fillId="6" borderId="0" xfId="0" applyFont="1" applyFill="1" applyAlignment="1" applyProtection="1">
      <alignment horizontal="center" vertical="center"/>
      <protection hidden="1"/>
    </xf>
    <xf numFmtId="0" fontId="28" fillId="0" borderId="0" xfId="0" applyFont="1" applyAlignment="1" applyProtection="1">
      <alignment vertical="center"/>
      <protection hidden="1"/>
    </xf>
    <xf numFmtId="0" fontId="10" fillId="0" borderId="0" xfId="0" applyFont="1" applyAlignment="1" applyProtection="1">
      <alignment horizontal="center"/>
      <protection hidden="1"/>
    </xf>
    <xf numFmtId="0" fontId="27" fillId="6" borderId="0" xfId="0" applyFont="1" applyFill="1" applyAlignment="1" applyProtection="1">
      <alignment vertical="center"/>
      <protection hidden="1"/>
    </xf>
    <xf numFmtId="14" fontId="10" fillId="0" borderId="0" xfId="0" applyNumberFormat="1" applyFont="1" applyAlignment="1" applyProtection="1">
      <alignment horizontal="center"/>
      <protection hidden="1"/>
    </xf>
    <xf numFmtId="0" fontId="11" fillId="2" borderId="0" xfId="0" applyFont="1" applyFill="1" applyAlignment="1" applyProtection="1">
      <alignment horizontal="center" vertical="center" wrapText="1"/>
      <protection hidden="1"/>
    </xf>
    <xf numFmtId="0" fontId="12" fillId="2" borderId="0" xfId="7" applyFont="1" applyFill="1" applyAlignment="1" applyProtection="1">
      <alignment horizontal="center" vertical="center" wrapText="1"/>
      <protection hidden="1"/>
    </xf>
    <xf numFmtId="0" fontId="13" fillId="0" borderId="0" xfId="0" applyFont="1" applyAlignment="1" applyProtection="1">
      <alignment horizontal="right"/>
      <protection hidden="1"/>
    </xf>
    <xf numFmtId="0" fontId="29" fillId="6" borderId="0" xfId="0" applyFont="1" applyFill="1" applyAlignment="1" applyProtection="1">
      <alignment horizontal="center" vertical="center"/>
      <protection hidden="1"/>
    </xf>
    <xf numFmtId="0" fontId="30" fillId="0" borderId="0" xfId="0" applyFont="1" applyAlignment="1" applyProtection="1">
      <alignment horizontal="center" vertical="center" wrapText="1"/>
      <protection hidden="1"/>
    </xf>
    <xf numFmtId="0" fontId="31" fillId="6" borderId="0" xfId="0" applyFont="1" applyFill="1" applyAlignment="1" applyProtection="1">
      <alignment horizontal="center" vertical="center"/>
      <protection hidden="1"/>
    </xf>
    <xf numFmtId="0" fontId="30" fillId="0" borderId="0" xfId="0" applyFont="1" applyAlignment="1" applyProtection="1">
      <alignment horizontal="justify" vertical="center" wrapText="1"/>
      <protection hidden="1"/>
    </xf>
    <xf numFmtId="0" fontId="29" fillId="6" borderId="0" xfId="0" applyFont="1" applyFill="1" applyAlignment="1" applyProtection="1">
      <alignment horizontal="justify" vertical="center"/>
      <protection hidden="1"/>
    </xf>
    <xf numFmtId="0" fontId="30" fillId="0" borderId="0" xfId="0" applyFont="1" applyAlignment="1" applyProtection="1">
      <alignment horizontal="left" vertical="center" wrapText="1"/>
      <protection hidden="1"/>
    </xf>
    <xf numFmtId="0" fontId="32" fillId="6" borderId="0" xfId="0" applyFont="1" applyFill="1" applyAlignment="1" applyProtection="1">
      <alignment horizontal="justify" vertical="center"/>
      <protection hidden="1"/>
    </xf>
    <xf numFmtId="0" fontId="32" fillId="6" borderId="0" xfId="0" applyFont="1" applyFill="1" applyAlignment="1" applyProtection="1">
      <alignment horizontal="center" vertical="center"/>
      <protection hidden="1"/>
    </xf>
    <xf numFmtId="1" fontId="30" fillId="0" borderId="0" xfId="9" applyNumberFormat="1" applyFont="1" applyFill="1" applyBorder="1" applyAlignment="1" applyProtection="1">
      <alignment horizontal="center" vertical="center" wrapText="1"/>
      <protection hidden="1"/>
    </xf>
    <xf numFmtId="0" fontId="30" fillId="0" borderId="0" xfId="0" applyFont="1" applyAlignment="1" applyProtection="1">
      <alignment horizontal="center" vertical="center"/>
      <protection hidden="1"/>
    </xf>
    <xf numFmtId="0" fontId="30" fillId="6" borderId="0" xfId="0" applyFont="1" applyFill="1" applyAlignment="1" applyProtection="1">
      <alignment horizontal="justify" vertical="center" wrapText="1"/>
      <protection hidden="1"/>
    </xf>
    <xf numFmtId="0" fontId="30" fillId="6" borderId="0" xfId="0" applyFont="1" applyFill="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40" fillId="0" borderId="0" xfId="0" applyFont="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38" fillId="0" borderId="0" xfId="0" applyFont="1" applyAlignment="1" applyProtection="1">
      <alignment horizontal="center" vertical="center" wrapText="1"/>
      <protection hidden="1"/>
    </xf>
    <xf numFmtId="0" fontId="41" fillId="0" borderId="0" xfId="0" applyFont="1" applyAlignment="1" applyProtection="1">
      <alignment horizontal="left" vertical="center" wrapText="1"/>
      <protection hidden="1"/>
    </xf>
    <xf numFmtId="9" fontId="30" fillId="0" borderId="0" xfId="0" applyNumberFormat="1" applyFont="1" applyAlignment="1" applyProtection="1">
      <alignment horizontal="left" vertical="center" wrapText="1"/>
      <protection hidden="1"/>
    </xf>
    <xf numFmtId="1" fontId="30" fillId="0" borderId="0" xfId="0" applyNumberFormat="1" applyFont="1" applyAlignment="1" applyProtection="1">
      <alignment horizontal="center" vertical="center" wrapText="1"/>
      <protection hidden="1"/>
    </xf>
    <xf numFmtId="0" fontId="39" fillId="7" borderId="10" xfId="0" applyFont="1" applyFill="1" applyBorder="1" applyAlignment="1" applyProtection="1">
      <alignment horizontal="center" vertical="center"/>
      <protection hidden="1"/>
    </xf>
    <xf numFmtId="0" fontId="39" fillId="7" borderId="4" xfId="0" applyFont="1" applyFill="1" applyBorder="1" applyAlignment="1" applyProtection="1">
      <alignment horizontal="center" vertical="center"/>
      <protection hidden="1"/>
    </xf>
    <xf numFmtId="0" fontId="10" fillId="6" borderId="0" xfId="0" applyFont="1" applyFill="1" applyAlignment="1" applyProtection="1">
      <alignment horizontal="center" vertical="center"/>
      <protection hidden="1"/>
    </xf>
    <xf numFmtId="14" fontId="10" fillId="6" borderId="0" xfId="0" applyNumberFormat="1" applyFont="1" applyFill="1" applyAlignment="1" applyProtection="1">
      <alignment horizontal="center" vertical="center"/>
      <protection hidden="1"/>
    </xf>
    <xf numFmtId="0" fontId="11" fillId="6" borderId="0" xfId="0" applyFont="1" applyFill="1" applyAlignment="1" applyProtection="1">
      <alignment horizontal="center" vertical="center" wrapText="1"/>
      <protection hidden="1"/>
    </xf>
    <xf numFmtId="0" fontId="42" fillId="6" borderId="0" xfId="0" applyFont="1" applyFill="1" applyAlignment="1" applyProtection="1">
      <alignment horizontal="center" vertical="center" wrapText="1"/>
      <protection hidden="1"/>
    </xf>
    <xf numFmtId="0" fontId="35" fillId="6" borderId="0" xfId="0" applyFont="1" applyFill="1" applyAlignment="1" applyProtection="1">
      <alignment horizontal="center" vertical="center"/>
      <protection hidden="1"/>
    </xf>
    <xf numFmtId="0" fontId="26" fillId="6" borderId="0" xfId="0" applyFont="1" applyFill="1" applyAlignment="1" applyProtection="1">
      <alignment horizontal="center" vertical="center"/>
      <protection hidden="1"/>
    </xf>
    <xf numFmtId="1" fontId="39" fillId="7" borderId="18" xfId="9" applyNumberFormat="1" applyFont="1" applyFill="1" applyBorder="1" applyAlignment="1" applyProtection="1">
      <alignment horizontal="center" vertical="center" wrapText="1"/>
      <protection hidden="1"/>
    </xf>
    <xf numFmtId="0" fontId="39" fillId="7" borderId="17" xfId="0" applyFont="1" applyFill="1" applyBorder="1" applyAlignment="1" applyProtection="1">
      <alignment horizontal="center" vertical="center" wrapText="1"/>
      <protection hidden="1"/>
    </xf>
    <xf numFmtId="0" fontId="39" fillId="7" borderId="19" xfId="0" applyFont="1" applyFill="1" applyBorder="1" applyAlignment="1" applyProtection="1">
      <alignment horizontal="center" vertical="center" wrapText="1"/>
      <protection hidden="1"/>
    </xf>
    <xf numFmtId="1" fontId="39" fillId="7" borderId="20" xfId="9" applyNumberFormat="1" applyFont="1" applyFill="1" applyBorder="1" applyAlignment="1" applyProtection="1">
      <alignment horizontal="center" vertical="center" wrapText="1"/>
      <protection hidden="1"/>
    </xf>
    <xf numFmtId="2" fontId="30" fillId="6" borderId="0" xfId="0" applyNumberFormat="1" applyFont="1" applyFill="1" applyAlignment="1" applyProtection="1">
      <alignment horizontal="center" vertical="center" wrapText="1"/>
      <protection hidden="1"/>
    </xf>
    <xf numFmtId="0" fontId="39" fillId="7" borderId="13" xfId="0" applyFont="1" applyFill="1" applyBorder="1" applyAlignment="1" applyProtection="1">
      <alignment horizontal="center" vertical="center" wrapText="1"/>
      <protection hidden="1"/>
    </xf>
    <xf numFmtId="0" fontId="34" fillId="7" borderId="1"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43" fillId="6" borderId="0" xfId="0" applyFont="1" applyFill="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20" fillId="0" borderId="0" xfId="0" applyFont="1" applyAlignment="1" applyProtection="1">
      <alignment horizontal="center" vertical="center"/>
      <protection hidden="1"/>
    </xf>
    <xf numFmtId="166" fontId="16" fillId="0" borderId="0" xfId="0" applyNumberFormat="1" applyFont="1" applyAlignment="1" applyProtection="1">
      <alignment horizontal="center" vertical="center" wrapText="1"/>
      <protection hidden="1"/>
    </xf>
    <xf numFmtId="0" fontId="8" fillId="6" borderId="0" xfId="0" applyFont="1" applyFill="1" applyAlignment="1" applyProtection="1">
      <alignment horizontal="center" vertical="center"/>
      <protection hidden="1"/>
    </xf>
    <xf numFmtId="0" fontId="8" fillId="0" borderId="0" xfId="0" applyFont="1" applyAlignment="1" applyProtection="1">
      <alignment vertical="center"/>
      <protection hidden="1"/>
    </xf>
    <xf numFmtId="3" fontId="16" fillId="0" borderId="0" xfId="0" applyNumberFormat="1" applyFont="1" applyAlignment="1" applyProtection="1">
      <alignment horizontal="center" vertical="center" wrapText="1"/>
      <protection hidden="1"/>
    </xf>
    <xf numFmtId="2" fontId="50" fillId="0" borderId="9" xfId="0" applyNumberFormat="1" applyFont="1" applyBorder="1" applyAlignment="1">
      <alignment horizontal="center" vertical="center" wrapText="1"/>
    </xf>
    <xf numFmtId="14" fontId="6" fillId="0" borderId="1" xfId="0" applyNumberFormat="1" applyFont="1" applyBorder="1" applyAlignment="1" applyProtection="1">
      <alignment horizontal="center" vertical="center" wrapText="1"/>
      <protection hidden="1"/>
    </xf>
    <xf numFmtId="0" fontId="30" fillId="0" borderId="1" xfId="0" applyFont="1" applyBorder="1" applyAlignment="1" applyProtection="1">
      <alignment horizontal="justify" vertical="center" wrapText="1"/>
      <protection hidden="1"/>
    </xf>
    <xf numFmtId="0" fontId="50" fillId="0" borderId="3" xfId="0" applyFont="1" applyBorder="1" applyAlignment="1">
      <alignment horizontal="justify" vertical="center" wrapText="1"/>
    </xf>
    <xf numFmtId="0" fontId="26" fillId="6" borderId="11" xfId="0" applyFont="1" applyFill="1" applyBorder="1" applyAlignment="1" applyProtection="1">
      <alignment vertical="top"/>
      <protection hidden="1"/>
    </xf>
    <xf numFmtId="0" fontId="31" fillId="6" borderId="0" xfId="0" applyFont="1" applyFill="1" applyAlignment="1" applyProtection="1">
      <alignment horizontal="center" vertical="top"/>
      <protection hidden="1"/>
    </xf>
    <xf numFmtId="0" fontId="33" fillId="0" borderId="0" xfId="0" applyFont="1" applyAlignment="1" applyProtection="1">
      <alignment horizontal="left" vertical="top" wrapText="1"/>
      <protection hidden="1"/>
    </xf>
    <xf numFmtId="0" fontId="16" fillId="0" borderId="0" xfId="0" applyFont="1" applyAlignment="1" applyProtection="1">
      <alignment horizontal="left" vertical="top" wrapText="1"/>
      <protection hidden="1"/>
    </xf>
    <xf numFmtId="0" fontId="30" fillId="0" borderId="0" xfId="0" applyFont="1" applyAlignment="1" applyProtection="1">
      <alignment horizontal="left" vertical="top" wrapText="1"/>
      <protection hidden="1"/>
    </xf>
    <xf numFmtId="2" fontId="50" fillId="0" borderId="1" xfId="0" applyNumberFormat="1" applyFont="1" applyBorder="1" applyAlignment="1">
      <alignment horizontal="center" vertical="center" wrapText="1"/>
    </xf>
    <xf numFmtId="9"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wrapText="1"/>
    </xf>
    <xf numFmtId="0" fontId="30" fillId="0" borderId="3" xfId="0" applyFont="1" applyBorder="1" applyAlignment="1" applyProtection="1">
      <alignment horizontal="justify" vertical="center" wrapText="1"/>
      <protection hidden="1"/>
    </xf>
    <xf numFmtId="0" fontId="50" fillId="0" borderId="3" xfId="0" applyFont="1" applyBorder="1" applyAlignment="1">
      <alignment vertical="center" wrapText="1"/>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7" xfId="0" applyFont="1" applyBorder="1" applyAlignment="1" applyProtection="1">
      <alignment horizontal="justify" vertical="center" wrapText="1"/>
      <protection locked="0"/>
    </xf>
    <xf numFmtId="0" fontId="16" fillId="0" borderId="8" xfId="0" applyFont="1" applyBorder="1" applyAlignment="1" applyProtection="1">
      <alignment horizontal="left" vertical="center" wrapText="1"/>
      <protection locked="0"/>
    </xf>
    <xf numFmtId="2" fontId="16" fillId="0" borderId="9" xfId="0" applyNumberFormat="1" applyFont="1" applyBorder="1" applyAlignment="1" applyProtection="1">
      <alignment horizontal="center" vertical="center" wrapText="1"/>
      <protection locked="0"/>
    </xf>
    <xf numFmtId="2" fontId="16" fillId="0" borderId="1" xfId="0" applyNumberFormat="1" applyFont="1" applyBorder="1" applyAlignment="1" applyProtection="1">
      <alignment horizontal="center" vertical="center" wrapText="1"/>
      <protection locked="0"/>
    </xf>
    <xf numFmtId="9"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justify" vertical="center" wrapText="1"/>
      <protection locked="0"/>
    </xf>
    <xf numFmtId="0" fontId="16" fillId="0" borderId="16" xfId="0" applyFont="1" applyBorder="1" applyAlignment="1" applyProtection="1">
      <alignment horizontal="justify" vertical="center" wrapText="1"/>
      <protection locked="0"/>
    </xf>
    <xf numFmtId="0" fontId="16" fillId="0" borderId="3" xfId="0" applyFont="1" applyBorder="1" applyAlignment="1" applyProtection="1">
      <alignment horizontal="justify" vertical="center" wrapText="1"/>
      <protection locked="0"/>
    </xf>
    <xf numFmtId="9" fontId="16" fillId="0" borderId="9" xfId="0" applyNumberFormat="1"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30" fillId="0" borderId="3" xfId="0" applyFont="1" applyBorder="1" applyAlignment="1" applyProtection="1">
      <alignment horizontal="left" vertical="center" wrapText="1"/>
      <protection locked="0"/>
    </xf>
    <xf numFmtId="2" fontId="16" fillId="0" borderId="9" xfId="9" applyNumberFormat="1" applyFont="1" applyFill="1" applyBorder="1" applyAlignment="1" applyProtection="1">
      <alignment horizontal="center" vertical="center" wrapText="1"/>
      <protection locked="0"/>
    </xf>
    <xf numFmtId="0" fontId="16" fillId="0" borderId="9" xfId="5" applyFont="1" applyFill="1" applyBorder="1" applyAlignment="1" applyProtection="1">
      <alignment horizontal="center" vertical="center" wrapText="1"/>
      <protection locked="0"/>
    </xf>
    <xf numFmtId="0" fontId="16" fillId="0" borderId="1" xfId="5" applyFont="1" applyFill="1" applyBorder="1" applyAlignment="1" applyProtection="1">
      <alignment horizontal="center" vertical="center" wrapText="1"/>
      <protection locked="0"/>
    </xf>
    <xf numFmtId="9" fontId="16" fillId="0" borderId="1" xfId="5" applyNumberFormat="1" applyFont="1" applyFill="1" applyBorder="1" applyAlignment="1" applyProtection="1">
      <alignment horizontal="center" vertical="center" wrapText="1"/>
      <protection locked="0"/>
    </xf>
    <xf numFmtId="0" fontId="16" fillId="0" borderId="1" xfId="5" applyFont="1" applyFill="1" applyBorder="1" applyAlignment="1" applyProtection="1">
      <alignment horizontal="justify" vertical="center" wrapText="1"/>
      <protection locked="0"/>
    </xf>
    <xf numFmtId="9" fontId="16" fillId="0" borderId="1" xfId="9" applyFont="1" applyFill="1" applyBorder="1" applyAlignment="1" applyProtection="1">
      <alignment horizontal="center" vertical="center" wrapText="1"/>
      <protection locked="0"/>
    </xf>
    <xf numFmtId="0" fontId="16" fillId="0" borderId="1" xfId="0" applyFont="1" applyBorder="1" applyAlignment="1" applyProtection="1">
      <alignment horizontal="justify" vertical="top" wrapText="1"/>
      <protection locked="0"/>
    </xf>
    <xf numFmtId="0" fontId="16" fillId="0" borderId="3" xfId="0" applyFont="1" applyBorder="1" applyAlignment="1" applyProtection="1">
      <alignment horizontal="left" vertical="center" wrapText="1"/>
      <protection locked="0"/>
    </xf>
    <xf numFmtId="1" fontId="16" fillId="0" borderId="9"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9" fontId="16" fillId="0" borderId="9" xfId="9" applyFont="1" applyFill="1" applyBorder="1" applyAlignment="1" applyProtection="1">
      <alignment horizontal="center" vertical="center" wrapText="1"/>
      <protection locked="0"/>
    </xf>
    <xf numFmtId="0" fontId="30" fillId="0" borderId="3" xfId="0" applyFont="1" applyBorder="1" applyAlignment="1">
      <alignment horizontal="justify" vertical="center" wrapText="1"/>
    </xf>
    <xf numFmtId="0" fontId="16" fillId="0" borderId="1" xfId="0" applyFont="1" applyBorder="1" applyAlignment="1" applyProtection="1">
      <alignment horizontal="left" vertical="center" wrapText="1"/>
      <protection locked="0"/>
    </xf>
    <xf numFmtId="0" fontId="30" fillId="0" borderId="16" xfId="0" applyFont="1" applyBorder="1" applyAlignment="1" applyProtection="1">
      <alignment horizontal="left" vertical="center" wrapText="1"/>
      <protection hidden="1"/>
    </xf>
    <xf numFmtId="0" fontId="30" fillId="0" borderId="3" xfId="0" applyFont="1" applyBorder="1" applyAlignment="1" applyProtection="1">
      <alignment horizontal="left" vertical="center" wrapText="1"/>
      <protection hidden="1"/>
    </xf>
    <xf numFmtId="3" fontId="16" fillId="0" borderId="9" xfId="6" applyNumberFormat="1" applyFont="1" applyFill="1" applyBorder="1" applyAlignment="1" applyProtection="1">
      <alignment horizontal="center" vertical="center" wrapText="1"/>
      <protection locked="0"/>
    </xf>
    <xf numFmtId="167" fontId="16" fillId="0" borderId="1" xfId="6" applyNumberFormat="1" applyFont="1" applyBorder="1" applyAlignment="1" applyProtection="1">
      <alignment horizontal="center" vertical="center" wrapText="1"/>
      <protection locked="0"/>
    </xf>
    <xf numFmtId="9" fontId="16" fillId="0" borderId="1" xfId="9" applyFont="1" applyBorder="1" applyAlignment="1" applyProtection="1">
      <alignment horizontal="center" vertical="center" wrapText="1"/>
      <protection locked="0"/>
    </xf>
    <xf numFmtId="0" fontId="30" fillId="0" borderId="3" xfId="0" quotePrefix="1" applyFont="1" applyBorder="1" applyAlignment="1">
      <alignment horizontal="justify" vertical="center" wrapText="1"/>
    </xf>
    <xf numFmtId="0" fontId="30" fillId="0" borderId="3" xfId="0" applyFont="1" applyBorder="1" applyAlignment="1">
      <alignment horizontal="left" vertical="center" wrapText="1"/>
    </xf>
    <xf numFmtId="0" fontId="16" fillId="0" borderId="16" xfId="0" applyFont="1" applyBorder="1" applyAlignment="1" applyProtection="1">
      <alignment horizontal="left" vertical="center" wrapText="1"/>
      <protection locked="0"/>
    </xf>
    <xf numFmtId="9" fontId="16" fillId="0" borderId="1" xfId="8" applyNumberFormat="1" applyFont="1" applyBorder="1" applyAlignment="1" applyProtection="1">
      <alignment horizontal="center" vertical="center" wrapText="1"/>
      <protection locked="0"/>
    </xf>
    <xf numFmtId="0" fontId="30" fillId="0" borderId="9" xfId="0" applyFont="1" applyBorder="1" applyAlignment="1" applyProtection="1">
      <alignment horizontal="center" vertical="center"/>
      <protection locked="0" hidden="1"/>
    </xf>
    <xf numFmtId="0" fontId="30" fillId="0" borderId="1" xfId="0" applyFont="1" applyBorder="1" applyAlignment="1" applyProtection="1">
      <alignment horizontal="center" vertical="center"/>
      <protection locked="0" hidden="1"/>
    </xf>
    <xf numFmtId="0" fontId="16" fillId="0" borderId="10"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9" fontId="16" fillId="0" borderId="4" xfId="0" applyNumberFormat="1" applyFont="1" applyBorder="1" applyAlignment="1" applyProtection="1">
      <alignment horizontal="center" vertical="center" wrapText="1"/>
      <protection locked="0"/>
    </xf>
    <xf numFmtId="0" fontId="16" fillId="0" borderId="4" xfId="0" applyFont="1" applyBorder="1" applyAlignment="1" applyProtection="1">
      <alignment horizontal="justify" vertical="center" wrapText="1"/>
      <protection locked="0"/>
    </xf>
    <xf numFmtId="0" fontId="16" fillId="0" borderId="5" xfId="0" applyFont="1" applyBorder="1" applyAlignment="1" applyProtection="1">
      <alignment horizontal="justify" vertical="center" wrapText="1"/>
      <protection locked="0"/>
    </xf>
    <xf numFmtId="0" fontId="16" fillId="6" borderId="0" xfId="0" applyFont="1" applyFill="1" applyAlignment="1" applyProtection="1">
      <alignment horizontal="center" vertical="center"/>
      <protection hidden="1"/>
    </xf>
    <xf numFmtId="0" fontId="16" fillId="6" borderId="0" xfId="0" applyFont="1" applyFill="1" applyAlignment="1" applyProtection="1">
      <alignment horizontal="justify" vertical="center"/>
      <protection hidden="1"/>
    </xf>
    <xf numFmtId="0" fontId="51" fillId="6" borderId="0" xfId="0" applyFont="1" applyFill="1" applyAlignment="1" applyProtection="1">
      <alignment horizontal="center" vertical="center"/>
      <protection hidden="1"/>
    </xf>
    <xf numFmtId="0" fontId="51" fillId="6" borderId="0" xfId="0" applyFont="1" applyFill="1" applyAlignment="1" applyProtection="1">
      <alignment horizontal="justify" vertical="center"/>
      <protection hidden="1"/>
    </xf>
    <xf numFmtId="0" fontId="16" fillId="6" borderId="9"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30" fillId="6" borderId="1" xfId="0" applyFont="1" applyFill="1" applyBorder="1" applyAlignment="1" applyProtection="1">
      <alignment horizontal="justify" vertical="center" wrapText="1"/>
      <protection locked="0"/>
    </xf>
    <xf numFmtId="0" fontId="16" fillId="0" borderId="3" xfId="0" applyFont="1" applyBorder="1" applyAlignment="1" applyProtection="1">
      <alignment vertical="center" wrapText="1"/>
      <protection locked="0"/>
    </xf>
    <xf numFmtId="0" fontId="10"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1" fontId="8" fillId="0" borderId="1" xfId="0" applyNumberFormat="1" applyFont="1" applyBorder="1" applyAlignment="1" applyProtection="1">
      <alignment horizontal="center" vertical="center"/>
      <protection hidden="1"/>
    </xf>
    <xf numFmtId="14" fontId="5" fillId="0" borderId="1" xfId="0" applyNumberFormat="1" applyFont="1" applyBorder="1" applyAlignment="1" applyProtection="1">
      <alignment horizontal="center" vertical="center"/>
      <protection hidden="1"/>
    </xf>
    <xf numFmtId="0" fontId="16" fillId="0" borderId="2" xfId="0" applyFont="1" applyBorder="1" applyAlignment="1" applyProtection="1">
      <alignment horizontal="center" vertical="center" wrapText="1"/>
      <protection locked="0"/>
    </xf>
    <xf numFmtId="0" fontId="39" fillId="7" borderId="10" xfId="0" applyFont="1" applyFill="1" applyBorder="1" applyAlignment="1" applyProtection="1">
      <alignment horizontal="center" vertical="center" wrapText="1"/>
      <protection hidden="1"/>
    </xf>
    <xf numFmtId="0" fontId="39" fillId="7" borderId="4" xfId="0" applyFont="1" applyFill="1" applyBorder="1" applyAlignment="1" applyProtection="1">
      <alignment horizontal="center" vertical="center" wrapText="1"/>
      <protection hidden="1"/>
    </xf>
    <xf numFmtId="1" fontId="39" fillId="7" borderId="4" xfId="9" applyNumberFormat="1" applyFont="1" applyFill="1" applyBorder="1" applyAlignment="1" applyProtection="1">
      <alignment horizontal="center" vertical="center" wrapText="1"/>
      <protection hidden="1"/>
    </xf>
    <xf numFmtId="0" fontId="39" fillId="7" borderId="5" xfId="0" applyFont="1" applyFill="1" applyBorder="1" applyAlignment="1" applyProtection="1">
      <alignment horizontal="center" vertical="center" wrapText="1"/>
      <protection hidden="1"/>
    </xf>
    <xf numFmtId="0" fontId="39" fillId="7" borderId="12" xfId="0" applyFont="1" applyFill="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41"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16" fillId="0" borderId="1" xfId="0" applyFont="1" applyBorder="1" applyAlignment="1" applyProtection="1">
      <alignment horizontal="justify" vertical="top" wrapText="1"/>
      <protection hidden="1"/>
    </xf>
    <xf numFmtId="0" fontId="16" fillId="0" borderId="14" xfId="1" applyFont="1" applyFill="1" applyBorder="1" applyAlignment="1" applyProtection="1">
      <alignment horizontal="center" vertical="center" wrapText="1"/>
      <protection hidden="1"/>
    </xf>
    <xf numFmtId="0" fontId="30" fillId="0" borderId="7" xfId="0" applyFont="1" applyBorder="1" applyAlignment="1" applyProtection="1">
      <alignment horizontal="left" vertical="center" wrapText="1"/>
      <protection hidden="1"/>
    </xf>
    <xf numFmtId="0" fontId="30" fillId="0" borderId="7" xfId="0" applyFont="1" applyBorder="1" applyAlignment="1" applyProtection="1">
      <alignment horizontal="justify" vertical="center" wrapText="1"/>
      <protection hidden="1"/>
    </xf>
    <xf numFmtId="0" fontId="30" fillId="0" borderId="7"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164" fontId="30" fillId="0" borderId="14" xfId="0" applyNumberFormat="1" applyFont="1" applyBorder="1" applyAlignment="1" applyProtection="1">
      <alignment horizontal="center" vertical="center" wrapText="1"/>
      <protection hidden="1"/>
    </xf>
    <xf numFmtId="10" fontId="30" fillId="0" borderId="7" xfId="0" applyNumberFormat="1" applyFont="1" applyBorder="1" applyAlignment="1" applyProtection="1">
      <alignment horizontal="center" vertical="center" wrapText="1"/>
      <protection hidden="1"/>
    </xf>
    <xf numFmtId="9" fontId="30" fillId="0" borderId="21" xfId="0" applyNumberFormat="1" applyFont="1" applyBorder="1" applyAlignment="1" applyProtection="1">
      <alignment horizontal="center" vertical="center" wrapText="1"/>
      <protection hidden="1"/>
    </xf>
    <xf numFmtId="1" fontId="30" fillId="0" borderId="7" xfId="0" applyNumberFormat="1" applyFont="1" applyBorder="1" applyAlignment="1" applyProtection="1">
      <alignment horizontal="center" vertical="center" wrapText="1"/>
      <protection hidden="1"/>
    </xf>
    <xf numFmtId="164" fontId="30" fillId="0" borderId="7" xfId="0" applyNumberFormat="1" applyFont="1" applyBorder="1" applyAlignment="1" applyProtection="1">
      <alignment horizontal="center" vertical="center" wrapText="1"/>
      <protection hidden="1"/>
    </xf>
    <xf numFmtId="0" fontId="16" fillId="0" borderId="7" xfId="0" applyFont="1" applyBorder="1" applyAlignment="1" applyProtection="1">
      <alignment horizontal="justify" vertical="center" wrapText="1"/>
      <protection hidden="1"/>
    </xf>
    <xf numFmtId="164" fontId="30" fillId="0" borderId="14" xfId="9" applyNumberFormat="1" applyFont="1" applyFill="1" applyBorder="1" applyAlignment="1" applyProtection="1">
      <alignment horizontal="center" vertical="center" wrapText="1"/>
      <protection hidden="1"/>
    </xf>
    <xf numFmtId="164" fontId="30" fillId="0" borderId="7" xfId="9" applyNumberFormat="1" applyFont="1" applyFill="1" applyBorder="1" applyAlignment="1" applyProtection="1">
      <alignment horizontal="center" vertical="center" wrapText="1"/>
      <protection hidden="1"/>
    </xf>
    <xf numFmtId="9" fontId="30" fillId="0" borderId="7" xfId="0" applyNumberFormat="1" applyFont="1" applyBorder="1" applyAlignment="1" applyProtection="1">
      <alignment horizontal="center" vertical="center" wrapText="1"/>
      <protection hidden="1"/>
    </xf>
    <xf numFmtId="164" fontId="30" fillId="0" borderId="21" xfId="0" applyNumberFormat="1" applyFont="1" applyBorder="1" applyAlignment="1" applyProtection="1">
      <alignment horizontal="center" vertical="center" wrapText="1"/>
      <protection hidden="1"/>
    </xf>
    <xf numFmtId="10" fontId="16" fillId="0" borderId="6" xfId="9" applyNumberFormat="1" applyFont="1" applyFill="1" applyBorder="1" applyAlignment="1" applyProtection="1">
      <alignment horizontal="center" vertical="center" wrapText="1"/>
      <protection locked="0"/>
    </xf>
    <xf numFmtId="164" fontId="16" fillId="0" borderId="7" xfId="9" applyNumberFormat="1" applyFont="1" applyFill="1" applyBorder="1" applyAlignment="1" applyProtection="1">
      <alignment horizontal="center" vertical="center" wrapText="1"/>
      <protection locked="0"/>
    </xf>
    <xf numFmtId="164" fontId="16" fillId="0" borderId="8" xfId="9" applyNumberFormat="1" applyFont="1" applyFill="1" applyBorder="1" applyAlignment="1" applyProtection="1">
      <alignment horizontal="center" vertical="center" wrapText="1"/>
      <protection locked="0"/>
    </xf>
    <xf numFmtId="10" fontId="30" fillId="0" borderId="14" xfId="9" applyNumberFormat="1" applyFont="1" applyFill="1" applyBorder="1" applyAlignment="1" applyProtection="1">
      <alignment horizontal="center" vertical="center" wrapText="1"/>
      <protection hidden="1"/>
    </xf>
    <xf numFmtId="10" fontId="30" fillId="0" borderId="7" xfId="9" applyNumberFormat="1" applyFont="1" applyFill="1" applyBorder="1" applyAlignment="1" applyProtection="1">
      <alignment horizontal="center" vertical="center" wrapText="1"/>
      <protection hidden="1"/>
    </xf>
    <xf numFmtId="10" fontId="30" fillId="0" borderId="8" xfId="9" applyNumberFormat="1" applyFont="1" applyFill="1" applyBorder="1" applyAlignment="1" applyProtection="1">
      <alignment horizontal="center" vertical="center" wrapText="1"/>
      <protection hidden="1"/>
    </xf>
    <xf numFmtId="10" fontId="30" fillId="0" borderId="6" xfId="9" applyNumberFormat="1" applyFont="1" applyFill="1" applyBorder="1" applyAlignment="1" applyProtection="1">
      <alignment horizontal="center" vertical="center" wrapText="1"/>
      <protection hidden="1"/>
    </xf>
    <xf numFmtId="0" fontId="33" fillId="0" borderId="0" xfId="0" applyFont="1" applyAlignment="1" applyProtection="1">
      <alignment vertical="center" wrapText="1"/>
      <protection hidden="1"/>
    </xf>
    <xf numFmtId="0" fontId="16" fillId="0" borderId="2" xfId="1" applyFont="1" applyFill="1" applyBorder="1" applyAlignment="1" applyProtection="1">
      <alignment horizontal="center" vertical="center" wrapText="1"/>
      <protection hidden="1"/>
    </xf>
    <xf numFmtId="0" fontId="50" fillId="0" borderId="1" xfId="0" applyFont="1" applyBorder="1" applyAlignment="1" applyProtection="1">
      <alignment horizontal="left" vertical="center" wrapText="1"/>
      <protection hidden="1"/>
    </xf>
    <xf numFmtId="0" fontId="50" fillId="0" borderId="1" xfId="0" applyFont="1" applyBorder="1" applyAlignment="1" applyProtection="1">
      <alignment vertical="center" wrapText="1"/>
      <protection hidden="1"/>
    </xf>
    <xf numFmtId="0" fontId="16" fillId="0" borderId="1" xfId="0" applyFont="1" applyBorder="1" applyAlignment="1" applyProtection="1">
      <alignment horizontal="justify" vertical="center" wrapText="1"/>
      <protection hidden="1"/>
    </xf>
    <xf numFmtId="0" fontId="30" fillId="0" borderId="1" xfId="0" applyFont="1" applyBorder="1" applyAlignment="1" applyProtection="1">
      <alignment horizontal="center" vertical="center" wrapText="1"/>
      <protection hidden="1"/>
    </xf>
    <xf numFmtId="0" fontId="30" fillId="0" borderId="3" xfId="0" applyFont="1" applyBorder="1" applyAlignment="1" applyProtection="1">
      <alignment horizontal="center" vertical="center" wrapText="1"/>
      <protection hidden="1"/>
    </xf>
    <xf numFmtId="0" fontId="30" fillId="0" borderId="2" xfId="0" applyFont="1" applyBorder="1" applyAlignment="1" applyProtection="1">
      <alignment horizontal="center" vertical="center"/>
      <protection hidden="1"/>
    </xf>
    <xf numFmtId="0" fontId="30" fillId="0" borderId="1" xfId="0" applyFont="1" applyBorder="1" applyAlignment="1" applyProtection="1">
      <alignment horizontal="center" vertical="center"/>
      <protection hidden="1"/>
    </xf>
    <xf numFmtId="0" fontId="30" fillId="0" borderId="16" xfId="0" applyFont="1" applyBorder="1" applyAlignment="1" applyProtection="1">
      <alignment horizontal="center" vertical="center" wrapText="1"/>
      <protection hidden="1"/>
    </xf>
    <xf numFmtId="2" fontId="16" fillId="0" borderId="2" xfId="0" applyNumberFormat="1" applyFont="1" applyBorder="1" applyAlignment="1" applyProtection="1">
      <alignment horizontal="center" vertical="center" wrapText="1"/>
      <protection hidden="1"/>
    </xf>
    <xf numFmtId="2" fontId="16" fillId="0" borderId="1" xfId="0" applyNumberFormat="1" applyFont="1" applyBorder="1" applyAlignment="1" applyProtection="1">
      <alignment horizontal="center" vertical="center" wrapText="1"/>
      <protection hidden="1"/>
    </xf>
    <xf numFmtId="9" fontId="16" fillId="0" borderId="1" xfId="9" applyFont="1" applyFill="1" applyBorder="1" applyAlignment="1" applyProtection="1">
      <alignment horizontal="center" vertical="center" wrapText="1"/>
      <protection hidden="1"/>
    </xf>
    <xf numFmtId="0" fontId="16" fillId="0" borderId="3" xfId="0" applyFont="1" applyBorder="1" applyAlignment="1" applyProtection="1">
      <alignment horizontal="justify" vertical="center" wrapText="1"/>
      <protection hidden="1"/>
    </xf>
    <xf numFmtId="0" fontId="30" fillId="0" borderId="2" xfId="0" applyFont="1" applyBorder="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hidden="1"/>
    </xf>
    <xf numFmtId="2" fontId="30" fillId="0" borderId="2" xfId="0" applyNumberFormat="1" applyFont="1" applyBorder="1" applyAlignment="1" applyProtection="1">
      <alignment horizontal="center" vertical="center" wrapText="1"/>
      <protection hidden="1"/>
    </xf>
    <xf numFmtId="2" fontId="30" fillId="0" borderId="1" xfId="0" applyNumberFormat="1" applyFont="1" applyBorder="1" applyAlignment="1" applyProtection="1">
      <alignment horizontal="center" vertical="center" wrapText="1"/>
      <protection hidden="1"/>
    </xf>
    <xf numFmtId="9" fontId="30" fillId="0" borderId="16" xfId="9" applyFont="1" applyFill="1" applyBorder="1" applyAlignment="1" applyProtection="1">
      <alignment horizontal="center" vertical="center" wrapText="1"/>
      <protection hidden="1"/>
    </xf>
    <xf numFmtId="9" fontId="16" fillId="0" borderId="3" xfId="9"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hidden="1"/>
    </xf>
    <xf numFmtId="165" fontId="16" fillId="0" borderId="1" xfId="0" applyNumberFormat="1" applyFont="1" applyBorder="1" applyAlignment="1" applyProtection="1">
      <alignment horizontal="center" vertical="center" wrapText="1"/>
      <protection hidden="1"/>
    </xf>
    <xf numFmtId="9" fontId="16" fillId="0" borderId="16" xfId="9" applyFont="1" applyFill="1" applyBorder="1" applyAlignment="1" applyProtection="1">
      <alignment horizontal="center" vertical="center" wrapText="1"/>
      <protection hidden="1"/>
    </xf>
    <xf numFmtId="2" fontId="30" fillId="0" borderId="9" xfId="9" applyNumberFormat="1" applyFont="1" applyFill="1" applyBorder="1" applyAlignment="1" applyProtection="1">
      <alignment horizontal="center" vertical="center" wrapText="1"/>
      <protection hidden="1"/>
    </xf>
    <xf numFmtId="9" fontId="16" fillId="0" borderId="1" xfId="0" applyNumberFormat="1" applyFont="1" applyBorder="1" applyAlignment="1" applyProtection="1">
      <alignment horizontal="center" vertical="center" wrapText="1"/>
      <protection hidden="1"/>
    </xf>
    <xf numFmtId="9" fontId="16" fillId="0" borderId="3" xfId="0" applyNumberFormat="1" applyFont="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0" fontId="16" fillId="0" borderId="2"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2" xfId="9" applyNumberFormat="1" applyFont="1" applyFill="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9" fontId="30" fillId="0" borderId="16"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locked="0"/>
    </xf>
    <xf numFmtId="1" fontId="16" fillId="0" borderId="2" xfId="0" applyNumberFormat="1" applyFont="1" applyBorder="1" applyAlignment="1" applyProtection="1">
      <alignment horizontal="center" vertical="center" wrapText="1"/>
      <protection hidden="1"/>
    </xf>
    <xf numFmtId="1" fontId="16" fillId="0" borderId="1" xfId="0" applyNumberFormat="1" applyFont="1" applyBorder="1" applyAlignment="1" applyProtection="1">
      <alignment horizontal="center" vertical="center" wrapText="1"/>
      <protection hidden="1"/>
    </xf>
    <xf numFmtId="9" fontId="16" fillId="0" borderId="16" xfId="0" applyNumberFormat="1" applyFont="1" applyBorder="1" applyAlignment="1" applyProtection="1">
      <alignment horizontal="center" vertical="center" wrapText="1"/>
      <protection hidden="1"/>
    </xf>
    <xf numFmtId="1" fontId="30" fillId="0" borderId="9" xfId="9" applyNumberFormat="1" applyFont="1" applyFill="1" applyBorder="1" applyAlignment="1" applyProtection="1">
      <alignment horizontal="center" vertical="center" wrapText="1"/>
      <protection hidden="1"/>
    </xf>
    <xf numFmtId="0" fontId="16" fillId="0" borderId="1" xfId="9" applyNumberFormat="1" applyFont="1" applyBorder="1" applyAlignment="1" applyProtection="1">
      <alignment horizontal="center" vertical="center" wrapText="1"/>
      <protection hidden="1"/>
    </xf>
    <xf numFmtId="9" fontId="16" fillId="0" borderId="3" xfId="9" applyFont="1" applyBorder="1" applyAlignment="1" applyProtection="1">
      <alignment horizontal="center" vertical="center" wrapText="1"/>
      <protection hidden="1"/>
    </xf>
    <xf numFmtId="0" fontId="30" fillId="0" borderId="1" xfId="0" applyFont="1" applyBorder="1" applyAlignment="1" applyProtection="1">
      <alignment horizontal="justify" vertical="top" wrapText="1"/>
      <protection hidden="1"/>
    </xf>
    <xf numFmtId="9" fontId="30" fillId="0" borderId="1" xfId="9" applyFont="1" applyFill="1" applyBorder="1" applyAlignment="1" applyProtection="1">
      <alignment horizontal="center" vertical="center" wrapText="1"/>
      <protection hidden="1"/>
    </xf>
    <xf numFmtId="0" fontId="16" fillId="0" borderId="15" xfId="0" applyFont="1" applyBorder="1" applyAlignment="1" applyProtection="1">
      <alignment vertical="center" wrapText="1"/>
      <protection hidden="1"/>
    </xf>
    <xf numFmtId="0" fontId="50" fillId="0" borderId="1" xfId="0" applyFont="1" applyBorder="1" applyAlignment="1" applyProtection="1">
      <alignment horizontal="justify" vertical="center" wrapText="1"/>
      <protection hidden="1"/>
    </xf>
    <xf numFmtId="166" fontId="16" fillId="0" borderId="2" xfId="0" applyNumberFormat="1" applyFont="1" applyBorder="1" applyAlignment="1" applyProtection="1">
      <alignment horizontal="center" vertical="center" wrapText="1"/>
      <protection hidden="1"/>
    </xf>
    <xf numFmtId="166" fontId="16" fillId="0" borderId="1" xfId="0" applyNumberFormat="1" applyFont="1" applyBorder="1" applyAlignment="1" applyProtection="1">
      <alignment horizontal="center" vertical="center" wrapText="1"/>
      <protection hidden="1"/>
    </xf>
    <xf numFmtId="165" fontId="16" fillId="0" borderId="1" xfId="0" applyNumberFormat="1" applyFont="1" applyBorder="1" applyAlignment="1" applyProtection="1">
      <alignment horizontal="center" vertical="center" wrapText="1"/>
      <protection locked="0"/>
    </xf>
    <xf numFmtId="9" fontId="16" fillId="0" borderId="3" xfId="0" applyNumberFormat="1" applyFont="1" applyBorder="1" applyAlignment="1" applyProtection="1">
      <alignment horizontal="center" vertical="center" wrapText="1"/>
      <protection locked="0"/>
    </xf>
    <xf numFmtId="164" fontId="30" fillId="0" borderId="1" xfId="9" applyNumberFormat="1" applyFont="1" applyFill="1" applyBorder="1" applyAlignment="1" applyProtection="1">
      <alignment horizontal="center" vertical="center" wrapText="1"/>
      <protection hidden="1"/>
    </xf>
    <xf numFmtId="10" fontId="16" fillId="0" borderId="1" xfId="9" applyNumberFormat="1" applyFont="1" applyBorder="1" applyAlignment="1" applyProtection="1">
      <alignment horizontal="center" vertical="center" wrapText="1"/>
      <protection hidden="1"/>
    </xf>
    <xf numFmtId="2" fontId="50" fillId="0" borderId="2" xfId="0" applyNumberFormat="1" applyFont="1" applyBorder="1" applyAlignment="1" applyProtection="1">
      <alignment horizontal="center" vertical="center" wrapText="1"/>
      <protection hidden="1"/>
    </xf>
    <xf numFmtId="2" fontId="50" fillId="0" borderId="1" xfId="0" applyNumberFormat="1" applyFont="1" applyBorder="1" applyAlignment="1" applyProtection="1">
      <alignment horizontal="center" vertical="center" wrapText="1"/>
      <protection hidden="1"/>
    </xf>
    <xf numFmtId="9" fontId="30" fillId="0" borderId="1" xfId="9" applyFont="1" applyBorder="1" applyAlignment="1" applyProtection="1">
      <alignment horizontal="center" vertical="center" wrapText="1"/>
      <protection hidden="1"/>
    </xf>
    <xf numFmtId="9" fontId="16" fillId="0" borderId="2" xfId="0" applyNumberFormat="1" applyFont="1" applyBorder="1" applyAlignment="1" applyProtection="1">
      <alignment horizontal="center" vertical="center" wrapText="1"/>
      <protection hidden="1"/>
    </xf>
    <xf numFmtId="1" fontId="16" fillId="0" borderId="1" xfId="0" applyNumberFormat="1" applyFont="1" applyBorder="1" applyAlignment="1" applyProtection="1">
      <alignment horizontal="justify" vertical="center" wrapText="1"/>
      <protection hidden="1"/>
    </xf>
    <xf numFmtId="1" fontId="16" fillId="0" borderId="3" xfId="0" applyNumberFormat="1" applyFont="1" applyBorder="1" applyAlignment="1" applyProtection="1">
      <alignment horizontal="justify" vertical="center" wrapText="1"/>
      <protection hidden="1"/>
    </xf>
    <xf numFmtId="1" fontId="16" fillId="0" borderId="9" xfId="9" applyNumberFormat="1" applyFont="1" applyFill="1" applyBorder="1" applyAlignment="1" applyProtection="1">
      <alignment horizontal="center" vertical="center" wrapText="1"/>
      <protection locked="0"/>
    </xf>
    <xf numFmtId="1" fontId="16" fillId="0" borderId="1" xfId="9" applyNumberFormat="1" applyFont="1" applyFill="1" applyBorder="1" applyAlignment="1" applyProtection="1">
      <alignment horizontal="center" vertical="center" wrapText="1"/>
      <protection locked="0"/>
    </xf>
    <xf numFmtId="1" fontId="16" fillId="0" borderId="2" xfId="9" applyNumberFormat="1" applyFont="1" applyFill="1" applyBorder="1" applyAlignment="1" applyProtection="1">
      <alignment horizontal="center" vertical="center" wrapText="1"/>
      <protection hidden="1"/>
    </xf>
    <xf numFmtId="1" fontId="16" fillId="0" borderId="1" xfId="9" applyNumberFormat="1" applyFont="1" applyFill="1" applyBorder="1" applyAlignment="1" applyProtection="1">
      <alignment horizontal="center" vertical="center" wrapText="1"/>
      <protection hidden="1"/>
    </xf>
    <xf numFmtId="9" fontId="16" fillId="0" borderId="3" xfId="9" applyFont="1" applyFill="1" applyBorder="1" applyAlignment="1" applyProtection="1">
      <alignment horizontal="center" vertical="center" wrapText="1"/>
      <protection hidden="1"/>
    </xf>
    <xf numFmtId="0" fontId="30" fillId="0" borderId="1" xfId="0" applyFont="1" applyBorder="1" applyAlignment="1" applyProtection="1">
      <alignment horizontal="left" vertical="center" wrapText="1"/>
      <protection hidden="1"/>
    </xf>
    <xf numFmtId="9" fontId="50" fillId="0" borderId="1" xfId="9" applyFont="1" applyFill="1" applyBorder="1" applyAlignment="1" applyProtection="1">
      <alignment horizontal="center" vertical="center" wrapText="1"/>
      <protection hidden="1"/>
    </xf>
    <xf numFmtId="0" fontId="50" fillId="0" borderId="1" xfId="0" applyFont="1" applyBorder="1" applyAlignment="1" applyProtection="1">
      <alignment horizontal="center" vertical="center" wrapText="1"/>
      <protection hidden="1"/>
    </xf>
    <xf numFmtId="164" fontId="30" fillId="0" borderId="16" xfId="9" applyNumberFormat="1" applyFont="1" applyFill="1" applyBorder="1" applyAlignment="1" applyProtection="1">
      <alignment horizontal="center" vertical="center" wrapText="1"/>
      <protection hidden="1"/>
    </xf>
    <xf numFmtId="0" fontId="30" fillId="0" borderId="9" xfId="0" applyFont="1" applyBorder="1" applyAlignment="1" applyProtection="1">
      <alignment horizontal="center" vertical="center" wrapText="1"/>
      <protection locked="0" hidden="1"/>
    </xf>
    <xf numFmtId="0" fontId="30" fillId="0" borderId="1" xfId="0" applyFont="1" applyBorder="1" applyAlignment="1" applyProtection="1">
      <alignment horizontal="center" vertical="center" wrapText="1"/>
      <protection locked="0" hidden="1"/>
    </xf>
    <xf numFmtId="1" fontId="30" fillId="0" borderId="2" xfId="0" applyNumberFormat="1" applyFont="1" applyBorder="1" applyAlignment="1" applyProtection="1">
      <alignment horizontal="center" vertical="center" wrapText="1"/>
      <protection hidden="1"/>
    </xf>
    <xf numFmtId="1" fontId="30" fillId="0" borderId="1" xfId="0" applyNumberFormat="1" applyFont="1" applyBorder="1" applyAlignment="1" applyProtection="1">
      <alignment horizontal="center" vertical="center" wrapText="1"/>
      <protection hidden="1"/>
    </xf>
    <xf numFmtId="9" fontId="30" fillId="0" borderId="2" xfId="0" applyNumberFormat="1" applyFont="1" applyBorder="1" applyAlignment="1" applyProtection="1">
      <alignment horizontal="center" vertical="center" wrapText="1"/>
      <protection hidden="1"/>
    </xf>
    <xf numFmtId="9" fontId="16" fillId="0" borderId="1" xfId="9" applyFont="1" applyBorder="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locked="0" hidden="1"/>
    </xf>
    <xf numFmtId="1" fontId="30" fillId="0" borderId="2" xfId="9" applyNumberFormat="1" applyFont="1" applyFill="1" applyBorder="1" applyAlignment="1" applyProtection="1">
      <alignment horizontal="center" vertical="center" wrapText="1"/>
      <protection hidden="1"/>
    </xf>
    <xf numFmtId="1" fontId="30" fillId="0" borderId="1" xfId="9" applyNumberFormat="1" applyFont="1" applyFill="1" applyBorder="1" applyAlignment="1" applyProtection="1">
      <alignment horizontal="center" vertical="center" wrapText="1"/>
      <protection hidden="1"/>
    </xf>
    <xf numFmtId="9" fontId="30" fillId="0" borderId="2" xfId="9" applyFont="1" applyFill="1" applyBorder="1" applyAlignment="1" applyProtection="1">
      <alignment horizontal="center" vertical="center" wrapText="1"/>
      <protection hidden="1"/>
    </xf>
    <xf numFmtId="2" fontId="16" fillId="0" borderId="1" xfId="9" applyNumberFormat="1" applyFont="1" applyFill="1" applyBorder="1" applyAlignment="1" applyProtection="1">
      <alignment horizontal="center" vertical="center" wrapText="1"/>
      <protection locked="0"/>
    </xf>
    <xf numFmtId="2" fontId="16" fillId="0" borderId="2" xfId="9" applyNumberFormat="1" applyFont="1" applyFill="1" applyBorder="1" applyAlignment="1" applyProtection="1">
      <alignment horizontal="center" vertical="center" wrapText="1"/>
      <protection hidden="1"/>
    </xf>
    <xf numFmtId="9" fontId="30" fillId="0" borderId="2" xfId="0" applyNumberFormat="1" applyFont="1" applyBorder="1" applyAlignment="1" applyProtection="1">
      <alignment horizontal="center" vertical="center"/>
      <protection hidden="1"/>
    </xf>
    <xf numFmtId="9" fontId="30" fillId="0" borderId="1" xfId="0" applyNumberFormat="1" applyFont="1" applyBorder="1" applyAlignment="1" applyProtection="1">
      <alignment horizontal="center" vertical="center"/>
      <protection hidden="1"/>
    </xf>
    <xf numFmtId="164" fontId="16" fillId="0" borderId="1" xfId="9" applyNumberFormat="1" applyFont="1" applyFill="1" applyBorder="1" applyAlignment="1" applyProtection="1">
      <alignment horizontal="center" vertical="center" wrapText="1"/>
      <protection locked="0"/>
    </xf>
    <xf numFmtId="9" fontId="30" fillId="0" borderId="9" xfId="9" applyFont="1" applyFill="1" applyBorder="1" applyAlignment="1" applyProtection="1">
      <alignment horizontal="center" vertical="center" wrapText="1"/>
      <protection hidden="1"/>
    </xf>
    <xf numFmtId="0" fontId="30" fillId="0" borderId="9" xfId="0" applyFont="1" applyBorder="1" applyAlignment="1">
      <alignment horizontal="center" vertical="center" wrapText="1"/>
    </xf>
    <xf numFmtId="1" fontId="30" fillId="0" borderId="1" xfId="0" applyNumberFormat="1" applyFont="1" applyBorder="1" applyAlignment="1">
      <alignment horizontal="center" vertical="center" wrapText="1"/>
    </xf>
    <xf numFmtId="9" fontId="30" fillId="0" borderId="1" xfId="9" applyFont="1" applyFill="1" applyBorder="1" applyAlignment="1">
      <alignment horizontal="center" vertical="center" wrapText="1"/>
    </xf>
    <xf numFmtId="164" fontId="30" fillId="0" borderId="3" xfId="9" applyNumberFormat="1" applyFont="1" applyFill="1" applyBorder="1" applyAlignment="1">
      <alignment horizontal="center" vertical="center" wrapText="1"/>
    </xf>
    <xf numFmtId="9" fontId="30" fillId="0" borderId="16" xfId="0" applyNumberFormat="1" applyFont="1" applyBorder="1" applyAlignment="1" applyProtection="1">
      <alignment horizontal="center" vertical="center"/>
      <protection hidden="1"/>
    </xf>
    <xf numFmtId="1" fontId="50" fillId="0" borderId="2" xfId="0" applyNumberFormat="1" applyFont="1" applyBorder="1" applyAlignment="1" applyProtection="1">
      <alignment horizontal="center" vertical="center" wrapText="1"/>
      <protection hidden="1"/>
    </xf>
    <xf numFmtId="1" fontId="50" fillId="0" borderId="1" xfId="0" applyNumberFormat="1" applyFont="1" applyBorder="1" applyAlignment="1" applyProtection="1">
      <alignment horizontal="center" vertical="center" wrapText="1"/>
      <protection hidden="1"/>
    </xf>
    <xf numFmtId="9" fontId="30" fillId="0" borderId="3" xfId="0" applyNumberFormat="1" applyFont="1" applyBorder="1" applyAlignment="1" applyProtection="1">
      <alignment horizontal="center" vertical="center" wrapText="1"/>
      <protection locked="0" hidden="1"/>
    </xf>
    <xf numFmtId="0" fontId="16" fillId="0" borderId="1" xfId="0" applyFont="1" applyBorder="1" applyAlignment="1" applyProtection="1">
      <alignment vertical="center" wrapText="1"/>
      <protection hidden="1"/>
    </xf>
    <xf numFmtId="0" fontId="16" fillId="0" borderId="3" xfId="0" applyFont="1" applyBorder="1" applyAlignment="1" applyProtection="1">
      <alignment horizontal="center" vertical="center" wrapText="1"/>
      <protection hidden="1"/>
    </xf>
    <xf numFmtId="9" fontId="16" fillId="0" borderId="2" xfId="0" applyNumberFormat="1" applyFont="1" applyBorder="1" applyAlignment="1" applyProtection="1">
      <alignment horizontal="center" vertical="center"/>
      <protection hidden="1"/>
    </xf>
    <xf numFmtId="9" fontId="16" fillId="0" borderId="1" xfId="0" applyNumberFormat="1" applyFont="1" applyBorder="1" applyAlignment="1" applyProtection="1">
      <alignment horizontal="center" vertical="center"/>
      <protection hidden="1"/>
    </xf>
    <xf numFmtId="1" fontId="50" fillId="0" borderId="3" xfId="0" applyNumberFormat="1" applyFont="1" applyBorder="1" applyAlignment="1" applyProtection="1">
      <alignment horizontal="left" vertical="center" wrapText="1"/>
      <protection hidden="1"/>
    </xf>
    <xf numFmtId="164" fontId="16" fillId="0" borderId="3" xfId="9" applyNumberFormat="1" applyFont="1" applyFill="1" applyBorder="1" applyAlignment="1" applyProtection="1">
      <alignment horizontal="center" vertical="center" wrapText="1"/>
      <protection locked="0"/>
    </xf>
    <xf numFmtId="10" fontId="16" fillId="0" borderId="16" xfId="9" applyNumberFormat="1" applyFont="1" applyFill="1" applyBorder="1" applyAlignment="1" applyProtection="1">
      <alignment horizontal="center" vertical="center" wrapText="1"/>
      <protection hidden="1"/>
    </xf>
    <xf numFmtId="164" fontId="16" fillId="0" borderId="1" xfId="0" applyNumberFormat="1" applyFont="1" applyBorder="1" applyAlignment="1" applyProtection="1">
      <alignment horizontal="center" vertical="center" wrapText="1"/>
      <protection locked="0"/>
    </xf>
    <xf numFmtId="164" fontId="16" fillId="0" borderId="3" xfId="9" applyNumberFormat="1" applyFont="1" applyFill="1" applyBorder="1" applyAlignment="1" applyProtection="1">
      <alignment horizontal="center" vertical="center" wrapText="1"/>
      <protection hidden="1"/>
    </xf>
    <xf numFmtId="165" fontId="16" fillId="0" borderId="9" xfId="0" applyNumberFormat="1" applyFont="1" applyBorder="1" applyAlignment="1" applyProtection="1">
      <alignment horizontal="center" vertical="center" wrapText="1"/>
      <protection locked="0"/>
    </xf>
    <xf numFmtId="164" fontId="16" fillId="0" borderId="16" xfId="0" applyNumberFormat="1" applyFont="1" applyBorder="1" applyAlignment="1" applyProtection="1">
      <alignment horizontal="center" vertical="center" wrapText="1"/>
      <protection hidden="1"/>
    </xf>
    <xf numFmtId="0" fontId="50" fillId="0" borderId="15" xfId="0" applyFont="1" applyBorder="1" applyAlignment="1" applyProtection="1">
      <alignment vertical="center" wrapText="1"/>
      <protection hidden="1"/>
    </xf>
    <xf numFmtId="165" fontId="16" fillId="0" borderId="9" xfId="9" applyNumberFormat="1" applyFont="1" applyFill="1" applyBorder="1" applyAlignment="1" applyProtection="1">
      <alignment horizontal="center" vertical="center" wrapText="1"/>
      <protection locked="0"/>
    </xf>
    <xf numFmtId="165" fontId="16" fillId="0" borderId="1" xfId="9" applyNumberFormat="1" applyFont="1" applyFill="1" applyBorder="1" applyAlignment="1" applyProtection="1">
      <alignment horizontal="center" vertical="center" wrapText="1"/>
      <protection locked="0"/>
    </xf>
    <xf numFmtId="9" fontId="16" fillId="0" borderId="2" xfId="0" applyNumberFormat="1" applyFont="1" applyBorder="1" applyAlignment="1" applyProtection="1">
      <alignment horizontal="center" vertical="center" wrapText="1"/>
      <protection locked="0"/>
    </xf>
    <xf numFmtId="167" fontId="30" fillId="0" borderId="2" xfId="6" applyNumberFormat="1" applyFont="1" applyFill="1" applyBorder="1" applyAlignment="1" applyProtection="1">
      <alignment horizontal="center" vertical="center"/>
      <protection hidden="1"/>
    </xf>
    <xf numFmtId="167" fontId="30" fillId="0" borderId="1" xfId="6" applyNumberFormat="1" applyFont="1" applyFill="1" applyBorder="1" applyAlignment="1" applyProtection="1">
      <alignment horizontal="center" vertical="center"/>
      <protection hidden="1"/>
    </xf>
    <xf numFmtId="167" fontId="30" fillId="0" borderId="16" xfId="6" applyNumberFormat="1" applyFont="1" applyFill="1" applyBorder="1" applyAlignment="1" applyProtection="1">
      <alignment horizontal="center" vertical="center" wrapText="1"/>
      <protection hidden="1"/>
    </xf>
    <xf numFmtId="3" fontId="16" fillId="0" borderId="2"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hidden="1"/>
    </xf>
    <xf numFmtId="3" fontId="16" fillId="0" borderId="1" xfId="6" applyNumberFormat="1" applyFont="1" applyBorder="1" applyAlignment="1" applyProtection="1">
      <alignment horizontal="center" vertical="center" wrapText="1"/>
      <protection locked="0"/>
    </xf>
    <xf numFmtId="3" fontId="30" fillId="0" borderId="2" xfId="0" applyNumberFormat="1" applyFont="1" applyBorder="1" applyAlignment="1" applyProtection="1">
      <alignment horizontal="center" vertical="center" wrapText="1"/>
      <protection hidden="1"/>
    </xf>
    <xf numFmtId="3" fontId="30" fillId="0" borderId="1" xfId="0" applyNumberFormat="1" applyFont="1" applyBorder="1" applyAlignment="1" applyProtection="1">
      <alignment horizontal="center" vertical="center" wrapText="1"/>
      <protection hidden="1"/>
    </xf>
    <xf numFmtId="10" fontId="30" fillId="0" borderId="16" xfId="0" applyNumberFormat="1" applyFont="1" applyBorder="1" applyAlignment="1" applyProtection="1">
      <alignment horizontal="center" vertical="center" wrapText="1"/>
      <protection hidden="1"/>
    </xf>
    <xf numFmtId="3" fontId="16" fillId="0" borderId="9" xfId="0" applyNumberFormat="1" applyFont="1" applyBorder="1" applyAlignment="1" applyProtection="1">
      <alignment horizontal="center" vertical="center" wrapText="1"/>
      <protection locked="0"/>
    </xf>
    <xf numFmtId="3" fontId="16" fillId="0" borderId="2" xfId="9" applyNumberFormat="1" applyFont="1" applyFill="1" applyBorder="1" applyAlignment="1" applyProtection="1">
      <alignment horizontal="center" vertical="center" wrapText="1"/>
      <protection hidden="1"/>
    </xf>
    <xf numFmtId="3" fontId="30" fillId="0" borderId="33" xfId="9" applyNumberFormat="1" applyFont="1" applyFill="1" applyBorder="1" applyAlignment="1" applyProtection="1">
      <alignment horizontal="center" vertical="center" wrapText="1"/>
      <protection hidden="1"/>
    </xf>
    <xf numFmtId="3" fontId="30" fillId="0" borderId="1" xfId="9" applyNumberFormat="1" applyFont="1" applyFill="1" applyBorder="1" applyAlignment="1" applyProtection="1">
      <alignment horizontal="center" vertical="center" wrapText="1"/>
      <protection hidden="1"/>
    </xf>
    <xf numFmtId="9" fontId="30" fillId="0" borderId="16" xfId="9" applyFont="1" applyBorder="1" applyAlignment="1" applyProtection="1">
      <alignment horizontal="center" vertical="center" wrapText="1"/>
      <protection hidden="1"/>
    </xf>
    <xf numFmtId="9" fontId="16" fillId="0" borderId="2" xfId="9" applyFont="1" applyFill="1" applyBorder="1" applyAlignment="1" applyProtection="1">
      <alignment horizontal="center" vertical="center" wrapText="1"/>
      <protection hidden="1"/>
    </xf>
    <xf numFmtId="1" fontId="50" fillId="0" borderId="1" xfId="0" applyNumberFormat="1" applyFont="1" applyBorder="1" applyAlignment="1" applyProtection="1">
      <alignment horizontal="justify" vertical="center" wrapText="1"/>
      <protection hidden="1"/>
    </xf>
    <xf numFmtId="1" fontId="50" fillId="0" borderId="3" xfId="0" applyNumberFormat="1" applyFont="1" applyBorder="1" applyAlignment="1" applyProtection="1">
      <alignment horizontal="justify" vertical="center" wrapText="1"/>
      <protection hidden="1"/>
    </xf>
    <xf numFmtId="9" fontId="50" fillId="0" borderId="1" xfId="9" applyFont="1" applyBorder="1" applyAlignment="1" applyProtection="1">
      <alignment horizontal="center" vertical="center" wrapText="1"/>
      <protection hidden="1"/>
    </xf>
    <xf numFmtId="164" fontId="16" fillId="0" borderId="16" xfId="9" applyNumberFormat="1" applyFont="1" applyFill="1" applyBorder="1" applyAlignment="1" applyProtection="1">
      <alignment horizontal="center" vertical="center" wrapText="1"/>
      <protection hidden="1"/>
    </xf>
    <xf numFmtId="9" fontId="16" fillId="0" borderId="16" xfId="9" applyFont="1" applyFill="1" applyBorder="1" applyAlignment="1" applyProtection="1">
      <alignment horizontal="center" vertical="center" wrapText="1"/>
      <protection locked="0"/>
    </xf>
    <xf numFmtId="0" fontId="16" fillId="0" borderId="2" xfId="7" applyFont="1" applyBorder="1" applyAlignment="1" applyProtection="1">
      <alignment horizontal="center" vertical="center" wrapText="1"/>
      <protection hidden="1"/>
    </xf>
    <xf numFmtId="0" fontId="16" fillId="0" borderId="1" xfId="7" applyFont="1" applyBorder="1" applyAlignment="1" applyProtection="1">
      <alignment horizontal="center" vertical="center" wrapText="1"/>
      <protection hidden="1"/>
    </xf>
    <xf numFmtId="9" fontId="16" fillId="0" borderId="1" xfId="7" applyNumberFormat="1" applyFont="1" applyBorder="1" applyAlignment="1" applyProtection="1">
      <alignment horizontal="center" vertical="center" wrapText="1"/>
      <protection hidden="1"/>
    </xf>
    <xf numFmtId="0" fontId="16" fillId="0" borderId="1" xfId="7" applyFont="1" applyBorder="1" applyAlignment="1" applyProtection="1">
      <alignment horizontal="justify" vertical="center" wrapText="1"/>
      <protection hidden="1"/>
    </xf>
    <xf numFmtId="10" fontId="16" fillId="0" borderId="2" xfId="0" applyNumberFormat="1" applyFont="1" applyBorder="1" applyAlignment="1" applyProtection="1">
      <alignment horizontal="center" vertical="center" wrapText="1"/>
      <protection hidden="1"/>
    </xf>
    <xf numFmtId="10" fontId="16" fillId="0" borderId="1" xfId="0" applyNumberFormat="1" applyFont="1" applyBorder="1" applyAlignment="1" applyProtection="1">
      <alignment horizontal="center" vertical="center" wrapText="1"/>
      <protection hidden="1"/>
    </xf>
    <xf numFmtId="0" fontId="55" fillId="0" borderId="1" xfId="0" applyFont="1" applyBorder="1" applyAlignment="1" applyProtection="1">
      <alignment horizontal="justify" vertical="center" wrapText="1"/>
      <protection hidden="1"/>
    </xf>
    <xf numFmtId="10" fontId="16" fillId="0" borderId="3" xfId="0" applyNumberFormat="1" applyFont="1" applyBorder="1" applyAlignment="1" applyProtection="1">
      <alignment horizontal="center" vertical="center" wrapText="1"/>
      <protection hidden="1"/>
    </xf>
    <xf numFmtId="0" fontId="16" fillId="0" borderId="12" xfId="1" applyFont="1" applyFill="1" applyBorder="1" applyAlignment="1" applyProtection="1">
      <alignment horizontal="center" vertical="center" wrapText="1"/>
      <protection hidden="1"/>
    </xf>
    <xf numFmtId="0" fontId="30" fillId="0" borderId="4" xfId="0" applyFont="1" applyBorder="1" applyAlignment="1" applyProtection="1">
      <alignment horizontal="left" vertical="center" wrapText="1"/>
      <protection hidden="1"/>
    </xf>
    <xf numFmtId="0" fontId="50" fillId="0" borderId="4" xfId="0" applyFont="1" applyBorder="1" applyAlignment="1" applyProtection="1">
      <alignment vertical="center" wrapText="1"/>
      <protection hidden="1"/>
    </xf>
    <xf numFmtId="0" fontId="16" fillId="0" borderId="4" xfId="0" applyFont="1" applyBorder="1" applyAlignment="1" applyProtection="1">
      <alignment horizontal="justify" vertical="center" wrapText="1"/>
      <protection hidden="1"/>
    </xf>
    <xf numFmtId="0" fontId="30" fillId="0" borderId="4" xfId="0" applyFont="1" applyBorder="1" applyAlignment="1" applyProtection="1">
      <alignment horizontal="center" vertical="center" wrapText="1"/>
      <protection hidden="1"/>
    </xf>
    <xf numFmtId="0" fontId="30" fillId="0" borderId="5" xfId="0" applyFont="1" applyBorder="1" applyAlignment="1" applyProtection="1">
      <alignment horizontal="center" vertical="center" wrapText="1"/>
      <protection hidden="1"/>
    </xf>
    <xf numFmtId="0" fontId="30" fillId="0" borderId="12" xfId="0" applyFont="1" applyBorder="1" applyAlignment="1" applyProtection="1">
      <alignment horizontal="center" vertical="center"/>
      <protection hidden="1"/>
    </xf>
    <xf numFmtId="0" fontId="30" fillId="0" borderId="4" xfId="0" applyFont="1" applyBorder="1" applyAlignment="1" applyProtection="1">
      <alignment horizontal="center" vertical="center"/>
      <protection hidden="1"/>
    </xf>
    <xf numFmtId="0" fontId="30" fillId="0" borderId="13" xfId="0" applyFont="1" applyBorder="1" applyAlignment="1" applyProtection="1">
      <alignment horizontal="center" vertical="center" wrapText="1"/>
      <protection hidden="1"/>
    </xf>
    <xf numFmtId="2" fontId="30" fillId="0" borderId="12" xfId="0" applyNumberFormat="1" applyFont="1" applyBorder="1" applyAlignment="1" applyProtection="1">
      <alignment horizontal="center" vertical="center" wrapText="1"/>
      <protection hidden="1"/>
    </xf>
    <xf numFmtId="2" fontId="30" fillId="0" borderId="4" xfId="0" applyNumberFormat="1" applyFont="1" applyBorder="1" applyAlignment="1" applyProtection="1">
      <alignment horizontal="center" vertical="center" wrapText="1"/>
      <protection hidden="1"/>
    </xf>
    <xf numFmtId="9" fontId="30" fillId="0" borderId="4" xfId="9" applyFont="1" applyFill="1" applyBorder="1" applyAlignment="1" applyProtection="1">
      <alignment horizontal="center" vertical="center" wrapText="1"/>
      <protection hidden="1"/>
    </xf>
    <xf numFmtId="0" fontId="30" fillId="0" borderId="4" xfId="0" applyFont="1" applyBorder="1" applyAlignment="1" applyProtection="1">
      <alignment horizontal="justify" vertical="center" wrapText="1"/>
      <protection hidden="1"/>
    </xf>
    <xf numFmtId="0" fontId="30" fillId="0" borderId="5" xfId="0" applyFont="1" applyBorder="1" applyAlignment="1" applyProtection="1">
      <alignment horizontal="justify" vertical="center" wrapText="1"/>
      <protection hidden="1"/>
    </xf>
    <xf numFmtId="0" fontId="30" fillId="0" borderId="12" xfId="0" applyFont="1" applyBorder="1" applyAlignment="1" applyProtection="1">
      <alignment horizontal="center" vertical="center" wrapText="1"/>
      <protection hidden="1"/>
    </xf>
    <xf numFmtId="9" fontId="30" fillId="0" borderId="4" xfId="0" applyNumberFormat="1" applyFont="1" applyBorder="1" applyAlignment="1" applyProtection="1">
      <alignment horizontal="center" vertical="center" wrapText="1"/>
      <protection hidden="1"/>
    </xf>
    <xf numFmtId="9" fontId="30" fillId="0" borderId="13" xfId="0" applyNumberFormat="1" applyFont="1" applyBorder="1" applyAlignment="1" applyProtection="1">
      <alignment horizontal="center" vertical="center" wrapText="1"/>
      <protection hidden="1"/>
    </xf>
    <xf numFmtId="9" fontId="16" fillId="0" borderId="5" xfId="0" applyNumberFormat="1" applyFont="1" applyBorder="1" applyAlignment="1" applyProtection="1">
      <alignment horizontal="center" vertical="center" wrapText="1"/>
      <protection locked="0"/>
    </xf>
    <xf numFmtId="1" fontId="30" fillId="0" borderId="10" xfId="9" applyNumberFormat="1" applyFont="1" applyFill="1" applyBorder="1" applyAlignment="1" applyProtection="1">
      <alignment horizontal="center" vertical="center" wrapText="1"/>
      <protection hidden="1"/>
    </xf>
    <xf numFmtId="9" fontId="30" fillId="0" borderId="4" xfId="9" applyFont="1" applyBorder="1" applyAlignment="1" applyProtection="1">
      <alignment horizontal="center" vertical="center" wrapText="1"/>
      <protection hidden="1"/>
    </xf>
    <xf numFmtId="14" fontId="2" fillId="0" borderId="1" xfId="0" applyNumberFormat="1" applyFont="1" applyBorder="1" applyAlignment="1" applyProtection="1">
      <alignment horizontal="center" vertical="center" wrapText="1"/>
      <protection hidden="1"/>
    </xf>
    <xf numFmtId="9" fontId="21" fillId="0" borderId="9" xfId="9" applyFont="1" applyFill="1" applyBorder="1" applyAlignment="1" applyProtection="1">
      <alignment horizontal="center" vertical="center" wrapText="1"/>
      <protection hidden="1"/>
    </xf>
    <xf numFmtId="9" fontId="56" fillId="0" borderId="1" xfId="9" applyFont="1" applyFill="1" applyBorder="1" applyAlignment="1" applyProtection="1">
      <alignment horizontal="center" vertical="center" wrapText="1"/>
      <protection hidden="1"/>
    </xf>
    <xf numFmtId="9" fontId="21" fillId="0" borderId="1" xfId="9" applyFont="1" applyFill="1" applyBorder="1" applyAlignment="1" applyProtection="1">
      <alignment horizontal="center" vertical="center" wrapText="1"/>
      <protection hidden="1"/>
    </xf>
    <xf numFmtId="0" fontId="0" fillId="0" borderId="1" xfId="0" applyBorder="1" applyAlignment="1" applyProtection="1">
      <alignment horizontal="justify" vertical="center" wrapText="1"/>
      <protection hidden="1"/>
    </xf>
    <xf numFmtId="0" fontId="0" fillId="0" borderId="3" xfId="0" applyBorder="1" applyAlignment="1" applyProtection="1">
      <alignment horizontal="left" vertical="center" wrapText="1"/>
      <protection hidden="1"/>
    </xf>
    <xf numFmtId="1" fontId="50" fillId="0" borderId="9" xfId="0" applyNumberFormat="1" applyFont="1" applyBorder="1" applyAlignment="1" applyProtection="1">
      <alignment horizontal="center" vertical="center" wrapText="1"/>
      <protection hidden="1"/>
    </xf>
    <xf numFmtId="164" fontId="50" fillId="0" borderId="1" xfId="9" applyNumberFormat="1" applyFont="1" applyFill="1" applyBorder="1" applyAlignment="1" applyProtection="1">
      <alignment horizontal="center" vertical="center" wrapText="1"/>
      <protection hidden="1"/>
    </xf>
    <xf numFmtId="0" fontId="30" fillId="0" borderId="3" xfId="0" applyFont="1" applyBorder="1" applyAlignment="1" applyProtection="1">
      <alignment horizontal="justify" vertical="top" wrapText="1"/>
      <protection hidden="1"/>
    </xf>
    <xf numFmtId="14" fontId="1" fillId="0" borderId="1" xfId="0" applyNumberFormat="1" applyFont="1" applyBorder="1" applyAlignment="1" applyProtection="1">
      <alignment horizontal="center" vertical="center" wrapText="1"/>
      <protection hidden="1"/>
    </xf>
    <xf numFmtId="0" fontId="30" fillId="0" borderId="21" xfId="0" applyFont="1" applyBorder="1" applyAlignment="1" applyProtection="1">
      <alignment horizontal="justify" vertical="center" wrapText="1"/>
      <protection hidden="1"/>
    </xf>
    <xf numFmtId="0" fontId="16" fillId="0" borderId="16" xfId="0" applyFont="1" applyBorder="1" applyAlignment="1" applyProtection="1">
      <alignment horizontal="justify" vertical="center" wrapText="1"/>
      <protection hidden="1"/>
    </xf>
    <xf numFmtId="0" fontId="30" fillId="0" borderId="16" xfId="0" applyFont="1" applyBorder="1" applyAlignment="1" applyProtection="1">
      <alignment horizontal="justify" vertical="center" wrapText="1"/>
      <protection hidden="1"/>
    </xf>
    <xf numFmtId="1" fontId="16" fillId="0" borderId="16" xfId="0" applyNumberFormat="1" applyFont="1" applyBorder="1" applyAlignment="1" applyProtection="1">
      <alignment horizontal="justify" vertical="center" wrapText="1"/>
      <protection hidden="1"/>
    </xf>
    <xf numFmtId="0" fontId="50" fillId="0" borderId="16" xfId="0" applyFont="1" applyBorder="1" applyAlignment="1" applyProtection="1">
      <alignment horizontal="justify" vertical="center" wrapText="1"/>
      <protection hidden="1"/>
    </xf>
    <xf numFmtId="0" fontId="16" fillId="0" borderId="16" xfId="0" applyFont="1" applyBorder="1" applyAlignment="1" applyProtection="1">
      <alignment horizontal="center" vertical="center" wrapText="1"/>
      <protection locked="0"/>
    </xf>
    <xf numFmtId="0" fontId="16" fillId="0" borderId="16" xfId="0" quotePrefix="1" applyFont="1" applyBorder="1" applyAlignment="1" applyProtection="1">
      <alignment horizontal="justify" vertical="center" wrapText="1"/>
      <protection hidden="1"/>
    </xf>
    <xf numFmtId="1" fontId="50" fillId="0" borderId="16" xfId="0" applyNumberFormat="1" applyFont="1" applyBorder="1" applyAlignment="1" applyProtection="1">
      <alignment horizontal="justify" vertical="center" wrapText="1"/>
      <protection hidden="1"/>
    </xf>
    <xf numFmtId="0" fontId="16" fillId="0" borderId="16" xfId="7" applyFont="1" applyBorder="1" applyAlignment="1" applyProtection="1">
      <alignment horizontal="justify" vertical="center" wrapText="1"/>
      <protection hidden="1"/>
    </xf>
    <xf numFmtId="0" fontId="30" fillId="0" borderId="13" xfId="0" applyFont="1" applyBorder="1" applyAlignment="1" applyProtection="1">
      <alignment horizontal="justify" vertical="center" wrapText="1"/>
      <protection hidden="1"/>
    </xf>
    <xf numFmtId="0" fontId="39" fillId="7" borderId="34" xfId="0" applyFont="1" applyFill="1" applyBorder="1" applyAlignment="1" applyProtection="1">
      <alignment horizontal="center" vertical="center" wrapText="1"/>
      <protection hidden="1"/>
    </xf>
    <xf numFmtId="0" fontId="39" fillId="7" borderId="15" xfId="0" applyFont="1" applyFill="1" applyBorder="1" applyAlignment="1" applyProtection="1">
      <alignment horizontal="center" vertical="center" wrapText="1"/>
      <protection hidden="1"/>
    </xf>
    <xf numFmtId="1" fontId="39" fillId="7" borderId="15" xfId="9" applyNumberFormat="1" applyFont="1" applyFill="1" applyBorder="1" applyAlignment="1" applyProtection="1">
      <alignment horizontal="center" vertical="center" wrapText="1"/>
      <protection hidden="1"/>
    </xf>
    <xf numFmtId="0" fontId="39" fillId="7" borderId="35" xfId="0" applyFont="1" applyFill="1" applyBorder="1" applyAlignment="1" applyProtection="1">
      <alignment horizontal="center" vertical="center" wrapText="1"/>
      <protection hidden="1"/>
    </xf>
    <xf numFmtId="10" fontId="16" fillId="0" borderId="27" xfId="0" applyNumberFormat="1" applyFont="1" applyBorder="1" applyAlignment="1" applyProtection="1">
      <alignment horizontal="center" vertical="center" wrapText="1"/>
      <protection locked="0"/>
    </xf>
    <xf numFmtId="10" fontId="16" fillId="0" borderId="26" xfId="0" applyNumberFormat="1" applyFont="1" applyBorder="1" applyAlignment="1" applyProtection="1">
      <alignment horizontal="center" vertical="center" wrapText="1"/>
      <protection locked="0"/>
    </xf>
    <xf numFmtId="10" fontId="16" fillId="0" borderId="26" xfId="9" applyNumberFormat="1" applyFont="1" applyFill="1" applyBorder="1" applyAlignment="1" applyProtection="1">
      <alignment horizontal="center" vertical="center" wrapText="1"/>
      <protection hidden="1"/>
    </xf>
    <xf numFmtId="0" fontId="30" fillId="0" borderId="26" xfId="0" applyFont="1" applyBorder="1" applyAlignment="1" applyProtection="1">
      <alignment horizontal="justify" vertical="center" wrapText="1"/>
      <protection hidden="1"/>
    </xf>
    <xf numFmtId="0" fontId="30" fillId="0" borderId="28" xfId="0" applyFont="1" applyBorder="1" applyAlignment="1" applyProtection="1">
      <alignment horizontal="left" vertical="top" wrapText="1"/>
      <protection hidden="1"/>
    </xf>
    <xf numFmtId="0" fontId="30" fillId="0" borderId="9" xfId="0" applyFont="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2" fontId="16" fillId="0" borderId="9" xfId="0" applyNumberFormat="1" applyFont="1" applyBorder="1" applyAlignment="1" applyProtection="1">
      <alignment horizontal="center" vertical="center" wrapText="1"/>
      <protection hidden="1"/>
    </xf>
    <xf numFmtId="1" fontId="16" fillId="0" borderId="9" xfId="0" applyNumberFormat="1" applyFont="1" applyBorder="1" applyAlignment="1" applyProtection="1">
      <alignment horizontal="center" vertical="center" wrapText="1"/>
      <protection hidden="1"/>
    </xf>
    <xf numFmtId="0" fontId="50" fillId="0" borderId="9" xfId="0" applyFont="1" applyBorder="1" applyAlignment="1" applyProtection="1">
      <alignment horizontal="center" vertical="center" wrapText="1"/>
      <protection hidden="1"/>
    </xf>
    <xf numFmtId="2" fontId="30" fillId="0" borderId="9" xfId="0" applyNumberFormat="1" applyFont="1" applyBorder="1" applyAlignment="1" applyProtection="1">
      <alignment horizontal="center" vertical="center" wrapText="1"/>
      <protection hidden="1"/>
    </xf>
    <xf numFmtId="2" fontId="50" fillId="0" borderId="9" xfId="0" applyNumberFormat="1" applyFont="1" applyBorder="1" applyAlignment="1" applyProtection="1">
      <alignment horizontal="center" vertical="center" wrapText="1"/>
      <protection hidden="1"/>
    </xf>
    <xf numFmtId="3" fontId="16" fillId="0" borderId="9" xfId="0" applyNumberFormat="1" applyFont="1" applyBorder="1" applyAlignment="1" applyProtection="1">
      <alignment horizontal="center" vertical="center" wrapText="1"/>
      <protection hidden="1"/>
    </xf>
    <xf numFmtId="9" fontId="30" fillId="0" borderId="9" xfId="0" applyNumberFormat="1" applyFont="1" applyBorder="1" applyAlignment="1" applyProtection="1">
      <alignment horizontal="center" vertical="center" wrapText="1"/>
      <protection hidden="1"/>
    </xf>
    <xf numFmtId="9" fontId="16" fillId="0" borderId="9" xfId="9" applyFont="1" applyBorder="1" applyAlignment="1" applyProtection="1">
      <alignment horizontal="center" vertical="center" wrapText="1"/>
      <protection hidden="1"/>
    </xf>
    <xf numFmtId="2" fontId="30" fillId="0" borderId="10" xfId="0" applyNumberFormat="1" applyFont="1" applyBorder="1" applyAlignment="1" applyProtection="1">
      <alignment horizontal="center" vertical="center" wrapText="1"/>
      <protection hidden="1"/>
    </xf>
    <xf numFmtId="164" fontId="16" fillId="0" borderId="1" xfId="9" applyNumberFormat="1" applyFont="1" applyBorder="1" applyAlignment="1" applyProtection="1">
      <alignment horizontal="center" vertical="center" wrapText="1"/>
      <protection hidden="1"/>
    </xf>
    <xf numFmtId="2" fontId="10" fillId="0" borderId="0" xfId="0" applyNumberFormat="1" applyFont="1" applyAlignment="1" applyProtection="1">
      <alignment horizontal="center"/>
      <protection hidden="1"/>
    </xf>
    <xf numFmtId="2" fontId="11" fillId="2" borderId="0" xfId="0" applyNumberFormat="1" applyFont="1" applyFill="1" applyAlignment="1" applyProtection="1">
      <alignment horizontal="center" vertical="center" wrapText="1"/>
      <protection hidden="1"/>
    </xf>
    <xf numFmtId="2" fontId="27" fillId="6" borderId="0" xfId="0" applyNumberFormat="1" applyFont="1" applyFill="1" applyAlignment="1" applyProtection="1">
      <alignment horizontal="center" vertical="center"/>
      <protection hidden="1"/>
    </xf>
    <xf numFmtId="2" fontId="30" fillId="0" borderId="0" xfId="0" applyNumberFormat="1" applyFont="1" applyAlignment="1" applyProtection="1">
      <alignment horizontal="center" vertical="center" wrapText="1"/>
      <protection hidden="1"/>
    </xf>
    <xf numFmtId="2" fontId="35" fillId="0" borderId="0" xfId="0" applyNumberFormat="1" applyFont="1" applyAlignment="1" applyProtection="1">
      <alignment horizontal="center" vertical="center"/>
      <protection hidden="1"/>
    </xf>
    <xf numFmtId="9" fontId="30" fillId="0" borderId="7" xfId="9" applyFont="1" applyFill="1" applyBorder="1" applyAlignment="1" applyProtection="1">
      <alignment horizontal="center" vertical="center" wrapText="1"/>
      <protection hidden="1"/>
    </xf>
    <xf numFmtId="0" fontId="10" fillId="2" borderId="0" xfId="0" applyFont="1" applyFill="1" applyAlignment="1" applyProtection="1">
      <alignment horizontal="left" vertical="center" wrapText="1"/>
      <protection hidden="1"/>
    </xf>
    <xf numFmtId="9" fontId="16" fillId="0" borderId="7" xfId="9" applyFont="1" applyFill="1" applyBorder="1" applyAlignment="1" applyProtection="1">
      <alignment horizontal="center" vertical="center" wrapText="1"/>
      <protection hidden="1"/>
    </xf>
    <xf numFmtId="9" fontId="16" fillId="0" borderId="8" xfId="9" applyFont="1" applyFill="1" applyBorder="1" applyAlignment="1" applyProtection="1">
      <alignment horizontal="center" vertical="center" wrapText="1"/>
      <protection hidden="1"/>
    </xf>
    <xf numFmtId="164" fontId="10" fillId="2" borderId="0" xfId="9" applyNumberFormat="1" applyFont="1" applyFill="1" applyAlignment="1" applyProtection="1">
      <alignment horizontal="left" vertical="center" wrapText="1"/>
      <protection hidden="1"/>
    </xf>
    <xf numFmtId="164" fontId="43" fillId="6" borderId="0" xfId="9" applyNumberFormat="1" applyFont="1" applyFill="1" applyAlignment="1" applyProtection="1">
      <alignment horizontal="center" vertical="center"/>
      <protection hidden="1"/>
    </xf>
    <xf numFmtId="164" fontId="16" fillId="0" borderId="0" xfId="9" applyNumberFormat="1" applyFont="1" applyAlignment="1" applyProtection="1">
      <alignment horizontal="center" vertical="center" wrapText="1"/>
      <protection hidden="1"/>
    </xf>
    <xf numFmtId="164" fontId="20" fillId="0" borderId="0" xfId="9" applyNumberFormat="1" applyFont="1" applyAlignment="1" applyProtection="1">
      <alignment horizontal="center" vertical="center"/>
      <protection hidden="1"/>
    </xf>
    <xf numFmtId="164" fontId="16" fillId="0" borderId="7" xfId="9" applyNumberFormat="1" applyFont="1" applyFill="1" applyBorder="1" applyAlignment="1" applyProtection="1">
      <alignment horizontal="center" vertical="center" wrapText="1"/>
      <protection hidden="1"/>
    </xf>
    <xf numFmtId="164" fontId="16" fillId="0" borderId="4" xfId="9" applyNumberFormat="1" applyFont="1" applyBorder="1" applyAlignment="1" applyProtection="1">
      <alignment horizontal="center" vertical="center" wrapText="1"/>
      <protection hidden="1"/>
    </xf>
    <xf numFmtId="1" fontId="16" fillId="0" borderId="10" xfId="0" applyNumberFormat="1" applyFont="1" applyBorder="1" applyAlignment="1" applyProtection="1">
      <alignment horizontal="center" vertical="center" wrapText="1"/>
      <protection hidden="1"/>
    </xf>
    <xf numFmtId="0" fontId="16" fillId="6" borderId="1" xfId="0" applyFont="1" applyFill="1" applyBorder="1" applyAlignment="1" applyProtection="1">
      <alignment horizontal="center" vertical="center"/>
      <protection locked="0"/>
    </xf>
    <xf numFmtId="9" fontId="16" fillId="0" borderId="10" xfId="0" applyNumberFormat="1" applyFont="1" applyBorder="1" applyAlignment="1" applyProtection="1">
      <alignment horizontal="center" vertical="center" wrapText="1"/>
      <protection locked="0"/>
    </xf>
    <xf numFmtId="165" fontId="16" fillId="0" borderId="4" xfId="0" applyNumberFormat="1" applyFont="1" applyBorder="1" applyAlignment="1" applyProtection="1">
      <alignment horizontal="center" vertical="center" wrapText="1"/>
      <protection hidden="1"/>
    </xf>
    <xf numFmtId="164" fontId="16" fillId="0" borderId="5" xfId="0" applyNumberFormat="1" applyFont="1" applyBorder="1" applyAlignment="1" applyProtection="1">
      <alignment horizontal="center" vertical="center" wrapText="1"/>
      <protection hidden="1"/>
    </xf>
    <xf numFmtId="166" fontId="16" fillId="0" borderId="9" xfId="0" applyNumberFormat="1" applyFont="1" applyBorder="1" applyAlignment="1" applyProtection="1">
      <alignment horizontal="center" vertical="center" wrapText="1"/>
      <protection locked="0"/>
    </xf>
    <xf numFmtId="166" fontId="16" fillId="0" borderId="1" xfId="0" applyNumberFormat="1" applyFont="1" applyBorder="1" applyAlignment="1" applyProtection="1">
      <alignment horizontal="center" vertical="center" wrapText="1"/>
      <protection locked="0"/>
    </xf>
    <xf numFmtId="2" fontId="16" fillId="0" borderId="3" xfId="0" applyNumberFormat="1" applyFont="1" applyBorder="1" applyAlignment="1" applyProtection="1">
      <alignment horizontal="center" vertical="center" wrapText="1"/>
      <protection hidden="1"/>
    </xf>
    <xf numFmtId="164" fontId="16" fillId="0" borderId="3" xfId="0" applyNumberFormat="1" applyFont="1" applyBorder="1" applyAlignment="1" applyProtection="1">
      <alignment horizontal="center" vertical="center" wrapText="1"/>
      <protection hidden="1"/>
    </xf>
    <xf numFmtId="2" fontId="16" fillId="0" borderId="1" xfId="9" applyNumberFormat="1" applyFont="1" applyFill="1" applyBorder="1" applyAlignment="1" applyProtection="1">
      <alignment horizontal="center" vertical="center" wrapText="1"/>
      <protection hidden="1"/>
    </xf>
    <xf numFmtId="164" fontId="16" fillId="0" borderId="3" xfId="9" applyNumberFormat="1" applyFont="1" applyBorder="1" applyAlignment="1" applyProtection="1">
      <alignment horizontal="center" vertical="center" wrapText="1"/>
      <protection hidden="1"/>
    </xf>
    <xf numFmtId="0" fontId="16" fillId="6" borderId="2" xfId="1" applyFont="1" applyFill="1" applyBorder="1" applyAlignment="1" applyProtection="1">
      <alignment horizontal="center" vertical="center" wrapText="1"/>
      <protection hidden="1"/>
    </xf>
    <xf numFmtId="0" fontId="50" fillId="6" borderId="1" xfId="0" applyFont="1" applyFill="1" applyBorder="1" applyAlignment="1" applyProtection="1">
      <alignment horizontal="left" vertical="center" wrapText="1"/>
      <protection hidden="1"/>
    </xf>
    <xf numFmtId="0" fontId="50" fillId="6" borderId="1" xfId="0" applyFont="1" applyFill="1" applyBorder="1" applyAlignment="1" applyProtection="1">
      <alignment vertical="center" wrapText="1"/>
      <protection hidden="1"/>
    </xf>
    <xf numFmtId="0" fontId="16" fillId="6" borderId="1" xfId="0" applyFont="1" applyFill="1" applyBorder="1" applyAlignment="1" applyProtection="1">
      <alignment horizontal="justify" vertical="center" wrapText="1"/>
      <protection hidden="1"/>
    </xf>
    <xf numFmtId="0" fontId="30" fillId="6" borderId="1" xfId="0" applyFont="1" applyFill="1" applyBorder="1" applyAlignment="1" applyProtection="1">
      <alignment horizontal="center" vertical="center" wrapText="1"/>
      <protection hidden="1"/>
    </xf>
    <xf numFmtId="0" fontId="30" fillId="6" borderId="3" xfId="0" applyFont="1" applyFill="1" applyBorder="1" applyAlignment="1" applyProtection="1">
      <alignment horizontal="center" vertical="center" wrapText="1"/>
      <protection hidden="1"/>
    </xf>
    <xf numFmtId="0" fontId="30" fillId="6" borderId="2" xfId="0" applyFont="1" applyFill="1" applyBorder="1" applyAlignment="1" applyProtection="1">
      <alignment horizontal="center" vertical="center" wrapText="1"/>
      <protection hidden="1"/>
    </xf>
    <xf numFmtId="0" fontId="30" fillId="6" borderId="1" xfId="0" applyFont="1" applyFill="1" applyBorder="1" applyAlignment="1" applyProtection="1">
      <alignment horizontal="center" vertical="center"/>
      <protection hidden="1"/>
    </xf>
    <xf numFmtId="0" fontId="30" fillId="6" borderId="16" xfId="0" applyFont="1" applyFill="1" applyBorder="1" applyAlignment="1" applyProtection="1">
      <alignment horizontal="center" vertical="center" wrapText="1"/>
      <protection hidden="1"/>
    </xf>
    <xf numFmtId="9" fontId="30" fillId="6" borderId="16" xfId="0" applyNumberFormat="1" applyFont="1" applyFill="1" applyBorder="1" applyAlignment="1" applyProtection="1">
      <alignment horizontal="center" vertical="center" wrapText="1"/>
      <protection hidden="1"/>
    </xf>
    <xf numFmtId="9" fontId="16" fillId="6" borderId="1" xfId="0" applyNumberFormat="1" applyFont="1" applyFill="1" applyBorder="1" applyAlignment="1" applyProtection="1">
      <alignment horizontal="center" vertical="center" wrapText="1"/>
      <protection locked="0"/>
    </xf>
    <xf numFmtId="9" fontId="16" fillId="6" borderId="3" xfId="0" applyNumberFormat="1" applyFont="1" applyFill="1" applyBorder="1" applyAlignment="1" applyProtection="1">
      <alignment horizontal="center" vertical="center" wrapText="1"/>
      <protection locked="0"/>
    </xf>
    <xf numFmtId="0" fontId="16" fillId="6" borderId="2" xfId="0" applyFont="1" applyFill="1" applyBorder="1" applyAlignment="1" applyProtection="1">
      <alignment horizontal="center" vertical="center" wrapText="1"/>
      <protection hidden="1"/>
    </xf>
    <xf numFmtId="9" fontId="16" fillId="6" borderId="16" xfId="9" applyFont="1" applyFill="1" applyBorder="1" applyAlignment="1" applyProtection="1">
      <alignment horizontal="center" vertical="center" wrapText="1"/>
      <protection hidden="1"/>
    </xf>
    <xf numFmtId="1" fontId="30" fillId="6" borderId="9" xfId="9" applyNumberFormat="1" applyFont="1" applyFill="1" applyBorder="1" applyAlignment="1" applyProtection="1">
      <alignment horizontal="center" vertical="center" wrapText="1"/>
      <protection hidden="1"/>
    </xf>
    <xf numFmtId="9" fontId="16" fillId="6" borderId="3" xfId="9" applyFont="1" applyFill="1" applyBorder="1" applyAlignment="1" applyProtection="1">
      <alignment horizontal="center" vertical="center" wrapText="1"/>
      <protection hidden="1"/>
    </xf>
    <xf numFmtId="1" fontId="16" fillId="6" borderId="9" xfId="0" applyNumberFormat="1" applyFont="1" applyFill="1" applyBorder="1" applyAlignment="1" applyProtection="1">
      <alignment horizontal="center" vertical="center" wrapText="1"/>
      <protection hidden="1"/>
    </xf>
    <xf numFmtId="1" fontId="16" fillId="6" borderId="1" xfId="0" applyNumberFormat="1" applyFont="1" applyFill="1" applyBorder="1" applyAlignment="1" applyProtection="1">
      <alignment horizontal="center" vertical="center" wrapText="1"/>
      <protection hidden="1"/>
    </xf>
    <xf numFmtId="164" fontId="16" fillId="6" borderId="1" xfId="9" applyNumberFormat="1" applyFont="1" applyFill="1" applyBorder="1" applyAlignment="1" applyProtection="1">
      <alignment horizontal="center" vertical="center" wrapText="1"/>
      <protection hidden="1"/>
    </xf>
    <xf numFmtId="0" fontId="41" fillId="6" borderId="0" xfId="0" applyFont="1" applyFill="1" applyAlignment="1" applyProtection="1">
      <alignment horizontal="left" vertical="center" wrapText="1"/>
      <protection hidden="1"/>
    </xf>
    <xf numFmtId="0" fontId="30" fillId="6" borderId="0" xfId="0" applyFont="1" applyFill="1" applyAlignment="1" applyProtection="1">
      <alignment horizontal="left" vertical="center" wrapText="1"/>
      <protection hidden="1"/>
    </xf>
    <xf numFmtId="1" fontId="50" fillId="6" borderId="1" xfId="0" applyNumberFormat="1" applyFont="1" applyFill="1" applyBorder="1" applyAlignment="1" applyProtection="1">
      <alignment horizontal="center" vertical="center" wrapText="1"/>
      <protection hidden="1"/>
    </xf>
    <xf numFmtId="0" fontId="16" fillId="6" borderId="3" xfId="0" applyFont="1" applyFill="1" applyBorder="1" applyAlignment="1" applyProtection="1">
      <alignment horizontal="justify" vertical="center" wrapText="1"/>
      <protection hidden="1"/>
    </xf>
    <xf numFmtId="9" fontId="16" fillId="6" borderId="1" xfId="9" applyFont="1" applyFill="1" applyBorder="1" applyAlignment="1" applyProtection="1">
      <alignment horizontal="center" vertical="center" wrapText="1"/>
      <protection locked="0"/>
    </xf>
    <xf numFmtId="0" fontId="16" fillId="6" borderId="1" xfId="0" applyFont="1" applyFill="1" applyBorder="1" applyAlignment="1" applyProtection="1">
      <alignment horizontal="justify" vertical="center" wrapText="1"/>
      <protection locked="0"/>
    </xf>
    <xf numFmtId="164" fontId="16" fillId="6" borderId="1" xfId="0" applyNumberFormat="1" applyFont="1" applyFill="1" applyBorder="1" applyAlignment="1" applyProtection="1">
      <alignment horizontal="center" vertical="center" wrapText="1"/>
      <protection hidden="1"/>
    </xf>
    <xf numFmtId="0" fontId="50" fillId="0" borderId="2" xfId="0" applyFont="1" applyBorder="1" applyAlignment="1">
      <alignment horizontal="center" vertical="center" wrapText="1"/>
    </xf>
    <xf numFmtId="0" fontId="16" fillId="0" borderId="14" xfId="0" applyFont="1" applyBorder="1" applyAlignment="1" applyProtection="1">
      <alignment horizontal="center" vertical="center" wrapText="1"/>
      <protection locked="0"/>
    </xf>
    <xf numFmtId="0" fontId="30" fillId="6" borderId="1" xfId="0" applyFont="1" applyFill="1" applyBorder="1" applyAlignment="1" applyProtection="1">
      <alignment horizontal="justify" vertical="center" wrapText="1"/>
      <protection hidden="1"/>
    </xf>
    <xf numFmtId="0" fontId="30" fillId="6" borderId="2" xfId="0" applyFont="1" applyFill="1" applyBorder="1" applyAlignment="1" applyProtection="1">
      <alignment horizontal="center" vertical="center"/>
      <protection hidden="1"/>
    </xf>
    <xf numFmtId="2" fontId="30" fillId="6" borderId="9" xfId="9" applyNumberFormat="1" applyFont="1" applyFill="1" applyBorder="1" applyAlignment="1" applyProtection="1">
      <alignment horizontal="center" vertical="center" wrapText="1"/>
      <protection hidden="1"/>
    </xf>
    <xf numFmtId="0" fontId="30" fillId="6" borderId="0" xfId="0" applyFont="1" applyFill="1" applyAlignment="1" applyProtection="1">
      <alignment vertical="center" wrapText="1"/>
      <protection hidden="1"/>
    </xf>
    <xf numFmtId="0" fontId="30" fillId="6" borderId="1" xfId="0" applyFont="1" applyFill="1" applyBorder="1" applyAlignment="1" applyProtection="1">
      <alignment horizontal="left" vertical="center" wrapText="1"/>
      <protection hidden="1"/>
    </xf>
    <xf numFmtId="0" fontId="30" fillId="6" borderId="1" xfId="0" applyFont="1" applyFill="1" applyBorder="1" applyAlignment="1" applyProtection="1">
      <alignment vertical="center" wrapText="1"/>
      <protection hidden="1"/>
    </xf>
    <xf numFmtId="0" fontId="30" fillId="6" borderId="9" xfId="0"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protection locked="0"/>
    </xf>
    <xf numFmtId="9" fontId="30" fillId="6" borderId="1" xfId="0" applyNumberFormat="1" applyFont="1" applyFill="1" applyBorder="1" applyAlignment="1" applyProtection="1">
      <alignment horizontal="center" vertical="center" wrapText="1"/>
      <protection locked="0"/>
    </xf>
    <xf numFmtId="9" fontId="30" fillId="6" borderId="1" xfId="0" applyNumberFormat="1" applyFont="1" applyFill="1" applyBorder="1" applyAlignment="1" applyProtection="1">
      <alignment horizontal="center" vertical="center" wrapText="1"/>
      <protection hidden="1"/>
    </xf>
    <xf numFmtId="165" fontId="30" fillId="6" borderId="1" xfId="0" applyNumberFormat="1" applyFont="1" applyFill="1" applyBorder="1" applyAlignment="1" applyProtection="1">
      <alignment horizontal="center" vertical="center" wrapText="1"/>
      <protection locked="0"/>
    </xf>
    <xf numFmtId="9" fontId="30" fillId="6" borderId="1" xfId="9" applyFont="1" applyFill="1" applyBorder="1" applyAlignment="1" applyProtection="1">
      <alignment horizontal="center" vertical="center" wrapText="1"/>
      <protection locked="0"/>
    </xf>
    <xf numFmtId="9" fontId="30" fillId="6" borderId="3" xfId="9" applyFont="1" applyFill="1" applyBorder="1" applyAlignment="1" applyProtection="1">
      <alignment horizontal="center" vertical="center" wrapText="1"/>
      <protection locked="0"/>
    </xf>
    <xf numFmtId="165" fontId="30" fillId="6" borderId="1" xfId="0" applyNumberFormat="1" applyFont="1" applyFill="1" applyBorder="1" applyAlignment="1" applyProtection="1">
      <alignment horizontal="center" vertical="center" wrapText="1"/>
      <protection hidden="1"/>
    </xf>
    <xf numFmtId="9" fontId="30" fillId="6" borderId="1" xfId="9" applyFont="1" applyFill="1" applyBorder="1" applyAlignment="1" applyProtection="1">
      <alignment horizontal="center" vertical="center" wrapText="1"/>
      <protection hidden="1"/>
    </xf>
    <xf numFmtId="9" fontId="30" fillId="6" borderId="16" xfId="9" applyFont="1" applyFill="1" applyBorder="1" applyAlignment="1" applyProtection="1">
      <alignment horizontal="center" vertical="center" wrapText="1"/>
      <protection hidden="1"/>
    </xf>
    <xf numFmtId="2" fontId="30" fillId="6" borderId="1" xfId="0" applyNumberFormat="1" applyFont="1" applyFill="1" applyBorder="1" applyAlignment="1" applyProtection="1">
      <alignment horizontal="center" vertical="center" wrapText="1"/>
      <protection hidden="1"/>
    </xf>
    <xf numFmtId="10" fontId="30" fillId="6" borderId="1" xfId="9" applyNumberFormat="1" applyFont="1" applyFill="1" applyBorder="1" applyAlignment="1" applyProtection="1">
      <alignment horizontal="center" vertical="center" wrapText="1"/>
      <protection hidden="1"/>
    </xf>
    <xf numFmtId="9" fontId="30" fillId="6" borderId="3" xfId="0" applyNumberFormat="1" applyFont="1" applyFill="1" applyBorder="1" applyAlignment="1" applyProtection="1">
      <alignment horizontal="center" vertical="center" wrapText="1"/>
      <protection hidden="1"/>
    </xf>
    <xf numFmtId="1" fontId="30" fillId="6" borderId="9" xfId="0" applyNumberFormat="1" applyFont="1" applyFill="1" applyBorder="1" applyAlignment="1" applyProtection="1">
      <alignment horizontal="center" vertical="center" wrapText="1"/>
      <protection hidden="1"/>
    </xf>
    <xf numFmtId="164" fontId="30" fillId="6" borderId="1" xfId="9" applyNumberFormat="1" applyFont="1" applyFill="1" applyBorder="1" applyAlignment="1" applyProtection="1">
      <alignment horizontal="center" vertical="center" wrapText="1"/>
      <protection hidden="1"/>
    </xf>
    <xf numFmtId="2" fontId="16" fillId="0" borderId="2" xfId="0" applyNumberFormat="1" applyFont="1" applyBorder="1" applyAlignment="1" applyProtection="1">
      <alignment horizontal="center" vertical="center" wrapText="1"/>
      <protection locked="0"/>
    </xf>
    <xf numFmtId="0" fontId="16" fillId="0" borderId="2" xfId="5" applyFont="1" applyFill="1" applyBorder="1" applyAlignment="1" applyProtection="1">
      <alignment horizontal="center" vertical="center" wrapText="1"/>
      <protection locked="0"/>
    </xf>
    <xf numFmtId="1" fontId="16" fillId="0" borderId="2" xfId="0" applyNumberFormat="1" applyFont="1" applyBorder="1" applyAlignment="1" applyProtection="1">
      <alignment horizontal="center" vertical="center" wrapText="1"/>
      <protection locked="0"/>
    </xf>
    <xf numFmtId="3" fontId="16" fillId="0" borderId="2" xfId="6" applyNumberFormat="1" applyFont="1" applyFill="1" applyBorder="1" applyAlignment="1" applyProtection="1">
      <alignment horizontal="center" vertical="center" wrapText="1"/>
      <protection locked="0"/>
    </xf>
    <xf numFmtId="9" fontId="16" fillId="0" borderId="2" xfId="9" applyFont="1" applyBorder="1" applyAlignment="1" applyProtection="1">
      <alignment horizontal="center" vertical="center" wrapText="1"/>
      <protection locked="0"/>
    </xf>
    <xf numFmtId="0" fontId="30" fillId="0" borderId="2" xfId="0" applyFont="1" applyBorder="1" applyAlignment="1" applyProtection="1">
      <alignment horizontal="center" vertical="center"/>
      <protection locked="0" hidden="1"/>
    </xf>
    <xf numFmtId="0" fontId="16" fillId="0" borderId="1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30" fillId="6" borderId="3" xfId="0" applyFont="1" applyFill="1" applyBorder="1" applyAlignment="1" applyProtection="1">
      <alignment horizontal="justify" vertical="center" wrapText="1"/>
      <protection locked="0"/>
    </xf>
    <xf numFmtId="0" fontId="16" fillId="0" borderId="3" xfId="5" applyFont="1" applyFill="1" applyBorder="1" applyAlignment="1" applyProtection="1">
      <alignment horizontal="justify" vertical="center" wrapText="1"/>
      <protection locked="0"/>
    </xf>
    <xf numFmtId="0" fontId="16" fillId="6" borderId="3" xfId="0" applyFont="1" applyFill="1" applyBorder="1" applyAlignment="1" applyProtection="1">
      <alignment horizontal="left" vertical="center" wrapText="1"/>
      <protection locked="0"/>
    </xf>
    <xf numFmtId="0" fontId="16" fillId="6" borderId="3" xfId="0" applyFont="1" applyFill="1" applyBorder="1" applyAlignment="1" applyProtection="1">
      <alignment horizontal="justify" vertical="center" wrapText="1"/>
      <protection locked="0"/>
    </xf>
    <xf numFmtId="1" fontId="50" fillId="6" borderId="9" xfId="0" applyNumberFormat="1" applyFont="1" applyFill="1" applyBorder="1" applyAlignment="1" applyProtection="1">
      <alignment horizontal="center" vertical="center" wrapText="1"/>
      <protection hidden="1"/>
    </xf>
    <xf numFmtId="164" fontId="16" fillId="6" borderId="9" xfId="0" applyNumberFormat="1" applyFont="1" applyFill="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locked="0"/>
    </xf>
    <xf numFmtId="0" fontId="39" fillId="7" borderId="37" xfId="0" applyFont="1" applyFill="1" applyBorder="1" applyAlignment="1" applyProtection="1">
      <alignment horizontal="center" vertical="center" wrapText="1"/>
      <protection hidden="1"/>
    </xf>
    <xf numFmtId="9" fontId="30" fillId="0" borderId="21" xfId="9" applyFont="1" applyFill="1" applyBorder="1" applyAlignment="1" applyProtection="1">
      <alignment horizontal="center" vertical="center" wrapText="1"/>
      <protection hidden="1"/>
    </xf>
    <xf numFmtId="9" fontId="16" fillId="0" borderId="16" xfId="9" applyFont="1" applyBorder="1" applyAlignment="1" applyProtection="1">
      <alignment horizontal="center" vertical="center" wrapText="1"/>
      <protection hidden="1"/>
    </xf>
    <xf numFmtId="9" fontId="30" fillId="0" borderId="13" xfId="9" applyFont="1" applyBorder="1" applyAlignment="1" applyProtection="1">
      <alignment horizontal="center" vertical="center" wrapText="1"/>
      <protection hidden="1"/>
    </xf>
    <xf numFmtId="3" fontId="30" fillId="0" borderId="9" xfId="9" applyNumberFormat="1" applyFont="1" applyFill="1" applyBorder="1" applyAlignment="1" applyProtection="1">
      <alignment horizontal="center" vertical="center" wrapText="1"/>
      <protection hidden="1"/>
    </xf>
    <xf numFmtId="2" fontId="39" fillId="7" borderId="10" xfId="9" applyNumberFormat="1" applyFont="1" applyFill="1" applyBorder="1" applyAlignment="1" applyProtection="1">
      <alignment horizontal="center" vertical="center" wrapText="1"/>
      <protection hidden="1"/>
    </xf>
    <xf numFmtId="164" fontId="39" fillId="7" borderId="4" xfId="9" applyNumberFormat="1" applyFont="1" applyFill="1" applyBorder="1" applyAlignment="1" applyProtection="1">
      <alignment horizontal="center" vertical="center" wrapText="1"/>
      <protection hidden="1"/>
    </xf>
    <xf numFmtId="0" fontId="50" fillId="0" borderId="1" xfId="0" applyFont="1" applyBorder="1" applyAlignment="1">
      <alignment horizontal="justify" vertical="center" wrapText="1"/>
    </xf>
    <xf numFmtId="0" fontId="30" fillId="0" borderId="0" xfId="0" applyFont="1" applyAlignment="1">
      <alignment horizontal="justify" vertical="center" wrapText="1"/>
    </xf>
    <xf numFmtId="3" fontId="30" fillId="0" borderId="0" xfId="0" applyNumberFormat="1" applyFont="1" applyAlignment="1">
      <alignment horizontal="justify" vertical="center" wrapText="1"/>
    </xf>
    <xf numFmtId="0" fontId="16" fillId="6" borderId="15" xfId="0" applyFont="1" applyFill="1" applyBorder="1" applyAlignment="1" applyProtection="1">
      <alignment vertical="center" wrapText="1"/>
      <protection hidden="1"/>
    </xf>
    <xf numFmtId="2" fontId="16" fillId="6" borderId="9" xfId="0" applyNumberFormat="1" applyFont="1" applyFill="1" applyBorder="1" applyAlignment="1" applyProtection="1">
      <alignment horizontal="center" vertical="center" wrapText="1"/>
      <protection locked="0"/>
    </xf>
    <xf numFmtId="2" fontId="16" fillId="6" borderId="1" xfId="0" applyNumberFormat="1" applyFont="1" applyFill="1" applyBorder="1" applyAlignment="1" applyProtection="1">
      <alignment horizontal="center" vertical="center" wrapText="1"/>
      <protection locked="0"/>
    </xf>
    <xf numFmtId="2" fontId="16" fillId="6" borderId="2" xfId="9" applyNumberFormat="1" applyFont="1" applyFill="1" applyBorder="1" applyAlignment="1" applyProtection="1">
      <alignment horizontal="center" vertical="center" wrapText="1"/>
      <protection locked="0"/>
    </xf>
    <xf numFmtId="0" fontId="16" fillId="6" borderId="3" xfId="3" applyFont="1" applyFill="1" applyBorder="1" applyAlignment="1">
      <alignment horizontal="left" vertical="center" wrapText="1"/>
    </xf>
    <xf numFmtId="2" fontId="50" fillId="6" borderId="2" xfId="0" applyNumberFormat="1" applyFont="1" applyFill="1" applyBorder="1" applyAlignment="1" applyProtection="1">
      <alignment horizontal="center" vertical="center" wrapText="1"/>
      <protection hidden="1"/>
    </xf>
    <xf numFmtId="2" fontId="50" fillId="6" borderId="1" xfId="0" applyNumberFormat="1" applyFont="1" applyFill="1" applyBorder="1" applyAlignment="1" applyProtection="1">
      <alignment horizontal="center" vertical="center" wrapText="1"/>
      <protection hidden="1"/>
    </xf>
    <xf numFmtId="9" fontId="16" fillId="6" borderId="1" xfId="9" applyFont="1" applyFill="1" applyBorder="1" applyAlignment="1" applyProtection="1">
      <alignment horizontal="center" vertical="center" wrapText="1"/>
      <protection hidden="1"/>
    </xf>
    <xf numFmtId="0" fontId="16" fillId="6" borderId="16" xfId="0" applyFont="1" applyFill="1" applyBorder="1" applyAlignment="1" applyProtection="1">
      <alignment horizontal="justify" vertical="center" wrapText="1"/>
      <protection hidden="1"/>
    </xf>
    <xf numFmtId="0" fontId="30" fillId="6" borderId="9" xfId="0" applyFont="1" applyFill="1" applyBorder="1" applyAlignment="1" applyProtection="1">
      <alignment horizontal="center" vertical="center" wrapText="1"/>
      <protection hidden="1"/>
    </xf>
    <xf numFmtId="0" fontId="30" fillId="6" borderId="3" xfId="0" applyFont="1" applyFill="1" applyBorder="1" applyAlignment="1" applyProtection="1">
      <alignment horizontal="justify" vertical="center" wrapText="1"/>
      <protection hidden="1"/>
    </xf>
    <xf numFmtId="1" fontId="16" fillId="6" borderId="9" xfId="0" applyNumberFormat="1" applyFont="1" applyFill="1" applyBorder="1" applyAlignment="1" applyProtection="1">
      <alignment horizontal="center" vertical="center" wrapText="1"/>
      <protection locked="0"/>
    </xf>
    <xf numFmtId="1" fontId="16" fillId="6" borderId="1" xfId="0" applyNumberFormat="1" applyFont="1" applyFill="1" applyBorder="1" applyAlignment="1" applyProtection="1">
      <alignment horizontal="center" vertical="center" wrapText="1"/>
      <protection locked="0"/>
    </xf>
    <xf numFmtId="9" fontId="16" fillId="6" borderId="3" xfId="9" applyFont="1" applyFill="1" applyBorder="1" applyAlignment="1" applyProtection="1">
      <alignment horizontal="center" vertical="center" wrapText="1"/>
      <protection locked="0"/>
    </xf>
    <xf numFmtId="1" fontId="16" fillId="6" borderId="2" xfId="0" applyNumberFormat="1" applyFont="1" applyFill="1" applyBorder="1" applyAlignment="1" applyProtection="1">
      <alignment horizontal="center" vertical="center" wrapText="1"/>
      <protection hidden="1"/>
    </xf>
    <xf numFmtId="9" fontId="16" fillId="6" borderId="16" xfId="0" applyNumberFormat="1" applyFont="1" applyFill="1" applyBorder="1" applyAlignment="1" applyProtection="1">
      <alignment horizontal="center" vertical="center" wrapText="1"/>
      <protection hidden="1"/>
    </xf>
    <xf numFmtId="9" fontId="16" fillId="6" borderId="1" xfId="0" applyNumberFormat="1" applyFont="1" applyFill="1" applyBorder="1" applyAlignment="1" applyProtection="1">
      <alignment horizontal="center" vertical="center" wrapText="1"/>
      <protection hidden="1"/>
    </xf>
    <xf numFmtId="2" fontId="16" fillId="6" borderId="1" xfId="0" applyNumberFormat="1" applyFont="1" applyFill="1" applyBorder="1" applyAlignment="1" applyProtection="1">
      <alignment horizontal="center" vertical="center" wrapText="1"/>
      <protection hidden="1"/>
    </xf>
    <xf numFmtId="9" fontId="16" fillId="6" borderId="3" xfId="0" applyNumberFormat="1" applyFont="1" applyFill="1" applyBorder="1" applyAlignment="1" applyProtection="1">
      <alignment horizontal="center" vertical="center" wrapText="1"/>
      <protection hidden="1"/>
    </xf>
    <xf numFmtId="0" fontId="41" fillId="6" borderId="0" xfId="0" applyFont="1" applyFill="1" applyAlignment="1" applyProtection="1">
      <alignment vertical="center" wrapText="1"/>
      <protection hidden="1"/>
    </xf>
    <xf numFmtId="0" fontId="30" fillId="6" borderId="39" xfId="2" applyFont="1" applyFill="1" applyBorder="1" applyAlignment="1" applyProtection="1">
      <alignment horizontal="center" vertical="center" wrapText="1"/>
      <protection hidden="1"/>
    </xf>
    <xf numFmtId="0" fontId="16" fillId="0" borderId="39" xfId="1" applyFont="1" applyFill="1" applyBorder="1" applyAlignment="1" applyProtection="1">
      <alignment horizontal="center" vertical="center" wrapText="1"/>
      <protection hidden="1"/>
    </xf>
    <xf numFmtId="0" fontId="16" fillId="6" borderId="34" xfId="1" applyFont="1" applyFill="1" applyBorder="1" applyAlignment="1" applyProtection="1">
      <alignment horizontal="center" vertical="center" wrapText="1"/>
      <protection hidden="1"/>
    </xf>
    <xf numFmtId="0" fontId="16" fillId="0" borderId="34" xfId="1" applyFont="1" applyFill="1" applyBorder="1" applyAlignment="1" applyProtection="1">
      <alignment horizontal="center" vertical="center" wrapText="1"/>
      <protection hidden="1"/>
    </xf>
    <xf numFmtId="0" fontId="16" fillId="0" borderId="39" xfId="2" applyFont="1" applyFill="1" applyBorder="1" applyAlignment="1" applyProtection="1">
      <alignment horizontal="center" vertical="center" wrapText="1"/>
      <protection hidden="1"/>
    </xf>
    <xf numFmtId="0" fontId="54" fillId="0" borderId="41" xfId="0" applyFont="1" applyBorder="1" applyAlignment="1" applyProtection="1">
      <alignment horizontal="justify" vertical="center" wrapText="1"/>
      <protection hidden="1"/>
    </xf>
    <xf numFmtId="0" fontId="30" fillId="6" borderId="41" xfId="0" applyFont="1" applyFill="1" applyBorder="1" applyAlignment="1" applyProtection="1">
      <alignment horizontal="justify" vertical="center" wrapText="1"/>
      <protection hidden="1"/>
    </xf>
    <xf numFmtId="0" fontId="30" fillId="0" borderId="41" xfId="0" applyFont="1" applyBorder="1" applyAlignment="1" applyProtection="1">
      <alignment horizontal="justify" vertical="center" wrapText="1"/>
      <protection hidden="1"/>
    </xf>
    <xf numFmtId="0" fontId="52" fillId="0" borderId="41" xfId="0" applyFont="1" applyBorder="1" applyAlignment="1" applyProtection="1">
      <alignment horizontal="justify" vertical="center" wrapText="1"/>
      <protection hidden="1"/>
    </xf>
    <xf numFmtId="0" fontId="16" fillId="0" borderId="41" xfId="0" applyFont="1" applyBorder="1" applyAlignment="1" applyProtection="1">
      <alignment horizontal="justify" vertical="center" wrapText="1"/>
      <protection hidden="1"/>
    </xf>
    <xf numFmtId="0" fontId="52" fillId="6" borderId="41" xfId="0" applyFont="1" applyFill="1" applyBorder="1" applyAlignment="1" applyProtection="1">
      <alignment horizontal="justify" vertical="center" wrapText="1"/>
      <protection hidden="1"/>
    </xf>
    <xf numFmtId="0" fontId="52" fillId="0" borderId="42" xfId="0" applyFont="1" applyBorder="1" applyAlignment="1" applyProtection="1">
      <alignment horizontal="justify" vertical="center" wrapText="1"/>
      <protection hidden="1"/>
    </xf>
    <xf numFmtId="0" fontId="44" fillId="7" borderId="27" xfId="0" applyFont="1" applyFill="1" applyBorder="1" applyAlignment="1" applyProtection="1">
      <alignment horizontal="center" vertical="center"/>
      <protection hidden="1"/>
    </xf>
    <xf numFmtId="0" fontId="44" fillId="7" borderId="26" xfId="0" applyFont="1" applyFill="1" applyBorder="1" applyAlignment="1" applyProtection="1">
      <alignment horizontal="center" vertical="center"/>
      <protection hidden="1"/>
    </xf>
    <xf numFmtId="0" fontId="44" fillId="7" borderId="28" xfId="0" applyFont="1" applyFill="1" applyBorder="1" applyAlignment="1" applyProtection="1">
      <alignment horizontal="center" vertical="center"/>
      <protection hidden="1"/>
    </xf>
    <xf numFmtId="0" fontId="44" fillId="7" borderId="9" xfId="0" applyFont="1" applyFill="1" applyBorder="1" applyAlignment="1" applyProtection="1">
      <alignment horizontal="center" vertical="center"/>
      <protection hidden="1"/>
    </xf>
    <xf numFmtId="0" fontId="44" fillId="7" borderId="1" xfId="0" applyFont="1" applyFill="1" applyBorder="1" applyAlignment="1" applyProtection="1">
      <alignment horizontal="center" vertical="center"/>
      <protection hidden="1"/>
    </xf>
    <xf numFmtId="0" fontId="44" fillId="7" borderId="3" xfId="0" applyFont="1" applyFill="1" applyBorder="1" applyAlignment="1" applyProtection="1">
      <alignment horizontal="center" vertical="center"/>
      <protection hidden="1"/>
    </xf>
    <xf numFmtId="0" fontId="44" fillId="7" borderId="32" xfId="0" applyFont="1" applyFill="1" applyBorder="1" applyAlignment="1" applyProtection="1">
      <alignment horizontal="center" vertical="center"/>
      <protection hidden="1"/>
    </xf>
    <xf numFmtId="0" fontId="44" fillId="7" borderId="2" xfId="0" applyFont="1" applyFill="1" applyBorder="1" applyAlignment="1" applyProtection="1">
      <alignment horizontal="center" vertical="center"/>
      <protection hidden="1"/>
    </xf>
    <xf numFmtId="0" fontId="46" fillId="7" borderId="28" xfId="0" applyFont="1" applyFill="1" applyBorder="1" applyAlignment="1" applyProtection="1">
      <alignment horizontal="center" vertical="center" wrapText="1"/>
      <protection hidden="1"/>
    </xf>
    <xf numFmtId="0" fontId="46" fillId="7" borderId="5" xfId="0" applyFont="1" applyFill="1" applyBorder="1" applyAlignment="1" applyProtection="1">
      <alignment horizontal="center" vertical="center" wrapText="1"/>
      <protection hidden="1"/>
    </xf>
    <xf numFmtId="0" fontId="46" fillId="7" borderId="26" xfId="0" applyFont="1" applyFill="1" applyBorder="1" applyAlignment="1" applyProtection="1">
      <alignment horizontal="center" vertical="center" wrapText="1"/>
      <protection hidden="1"/>
    </xf>
    <xf numFmtId="0" fontId="46" fillId="7" borderId="4" xfId="0" applyFont="1" applyFill="1" applyBorder="1" applyAlignment="1" applyProtection="1">
      <alignment horizontal="center" vertical="center" wrapText="1"/>
      <protection hidden="1"/>
    </xf>
    <xf numFmtId="0" fontId="27" fillId="6" borderId="0" xfId="0" applyFont="1" applyFill="1" applyAlignment="1" applyProtection="1">
      <alignment horizontal="left" vertical="center"/>
      <protection hidden="1"/>
    </xf>
    <xf numFmtId="0" fontId="27" fillId="6" borderId="0" xfId="0" applyFont="1" applyFill="1" applyAlignment="1" applyProtection="1">
      <alignment horizontal="center" vertical="center"/>
      <protection hidden="1"/>
    </xf>
    <xf numFmtId="0" fontId="29" fillId="6" borderId="16" xfId="0" applyFont="1" applyFill="1" applyBorder="1" applyAlignment="1" applyProtection="1">
      <alignment horizontal="left" vertical="center"/>
      <protection hidden="1"/>
    </xf>
    <xf numFmtId="0" fontId="29" fillId="6" borderId="2" xfId="0" applyFont="1" applyFill="1" applyBorder="1" applyAlignment="1" applyProtection="1">
      <alignment horizontal="left" vertical="center"/>
      <protection hidden="1"/>
    </xf>
    <xf numFmtId="0" fontId="4" fillId="0" borderId="1" xfId="0" applyFont="1" applyBorder="1" applyAlignment="1" applyProtection="1">
      <alignment horizontal="justify" vertical="center" wrapText="1"/>
      <protection hidden="1"/>
    </xf>
    <xf numFmtId="0" fontId="8" fillId="0" borderId="1" xfId="0" applyFont="1" applyBorder="1" applyAlignment="1" applyProtection="1">
      <alignment horizontal="justify" vertical="center" wrapText="1"/>
      <protection hidden="1"/>
    </xf>
    <xf numFmtId="0" fontId="8" fillId="6" borderId="1" xfId="0" applyFont="1" applyFill="1" applyBorder="1" applyAlignment="1" applyProtection="1">
      <alignment horizontal="justify" vertical="center" wrapText="1"/>
      <protection hidden="1"/>
    </xf>
    <xf numFmtId="0" fontId="1" fillId="0" borderId="1" xfId="0" applyFont="1" applyBorder="1" applyAlignment="1" applyProtection="1">
      <alignment horizontal="justify" vertical="center" wrapText="1"/>
      <protection hidden="1"/>
    </xf>
    <xf numFmtId="0" fontId="31" fillId="7" borderId="1" xfId="0" applyFont="1" applyFill="1" applyBorder="1" applyAlignment="1" applyProtection="1">
      <alignment horizontal="center" vertical="center"/>
      <protection hidden="1"/>
    </xf>
    <xf numFmtId="0" fontId="47" fillId="6" borderId="11" xfId="0" applyFont="1" applyFill="1" applyBorder="1" applyAlignment="1" applyProtection="1">
      <alignment horizontal="center" vertical="center"/>
      <protection hidden="1"/>
    </xf>
    <xf numFmtId="0" fontId="47" fillId="6" borderId="0" xfId="0" applyFont="1" applyFill="1" applyAlignment="1" applyProtection="1">
      <alignment horizontal="center" vertical="center"/>
      <protection hidden="1"/>
    </xf>
    <xf numFmtId="0" fontId="48" fillId="7" borderId="1" xfId="0" applyFont="1" applyFill="1" applyBorder="1" applyAlignment="1" applyProtection="1">
      <alignment horizontal="center" vertical="center"/>
      <protection hidden="1"/>
    </xf>
    <xf numFmtId="0" fontId="48" fillId="6" borderId="1" xfId="0" applyFont="1" applyFill="1" applyBorder="1" applyAlignment="1" applyProtection="1">
      <alignment horizontal="center" vertical="center"/>
      <protection hidden="1"/>
    </xf>
    <xf numFmtId="0" fontId="34" fillId="7" borderId="1" xfId="0" applyFont="1" applyFill="1" applyBorder="1" applyAlignment="1" applyProtection="1">
      <alignment horizontal="center" vertical="center"/>
      <protection hidden="1"/>
    </xf>
    <xf numFmtId="0" fontId="34" fillId="6" borderId="1" xfId="0" applyFont="1" applyFill="1" applyBorder="1" applyAlignment="1" applyProtection="1">
      <alignment horizontal="center" vertical="center"/>
      <protection hidden="1"/>
    </xf>
    <xf numFmtId="0" fontId="49" fillId="6" borderId="0" xfId="0" applyFont="1" applyFill="1" applyAlignment="1" applyProtection="1">
      <alignment horizontal="center" vertical="center"/>
      <protection hidden="1"/>
    </xf>
    <xf numFmtId="0" fontId="7" fillId="0" borderId="1" xfId="0" applyFont="1" applyBorder="1" applyAlignment="1" applyProtection="1">
      <alignment horizontal="justify" vertical="center" wrapText="1"/>
      <protection hidden="1"/>
    </xf>
    <xf numFmtId="0" fontId="3" fillId="0" borderId="1" xfId="0" applyFont="1" applyBorder="1" applyAlignment="1" applyProtection="1">
      <alignment horizontal="justify" vertical="center" wrapText="1"/>
      <protection hidden="1"/>
    </xf>
    <xf numFmtId="0" fontId="39" fillId="7" borderId="27" xfId="0" applyFont="1" applyFill="1" applyBorder="1" applyAlignment="1" applyProtection="1">
      <alignment horizontal="center" vertical="center"/>
      <protection hidden="1"/>
    </xf>
    <xf numFmtId="0" fontId="39" fillId="7" borderId="26" xfId="0" applyFont="1" applyFill="1" applyBorder="1" applyAlignment="1" applyProtection="1">
      <alignment horizontal="center" vertical="center"/>
      <protection hidden="1"/>
    </xf>
    <xf numFmtId="0" fontId="39" fillId="7" borderId="28" xfId="0" applyFont="1" applyFill="1" applyBorder="1" applyAlignment="1" applyProtection="1">
      <alignment horizontal="center" vertical="center"/>
      <protection hidden="1"/>
    </xf>
    <xf numFmtId="0" fontId="44" fillId="6" borderId="18" xfId="0" applyFont="1" applyFill="1" applyBorder="1" applyAlignment="1" applyProtection="1">
      <alignment horizontal="center" vertical="center"/>
      <protection hidden="1"/>
    </xf>
    <xf numFmtId="0" fontId="44" fillId="6" borderId="17" xfId="0" applyFont="1" applyFill="1" applyBorder="1" applyAlignment="1" applyProtection="1">
      <alignment horizontal="center" vertical="center"/>
      <protection hidden="1"/>
    </xf>
    <xf numFmtId="0" fontId="44" fillId="6" borderId="23" xfId="0" applyFont="1" applyFill="1" applyBorder="1" applyAlignment="1" applyProtection="1">
      <alignment horizontal="center" vertical="center"/>
      <protection hidden="1"/>
    </xf>
    <xf numFmtId="0" fontId="45" fillId="7" borderId="17" xfId="0" applyFont="1" applyFill="1" applyBorder="1" applyAlignment="1" applyProtection="1">
      <alignment horizontal="center" vertical="center"/>
      <protection hidden="1"/>
    </xf>
    <xf numFmtId="0" fontId="44" fillId="7" borderId="17" xfId="0" applyFont="1" applyFill="1" applyBorder="1" applyAlignment="1" applyProtection="1">
      <alignment horizontal="center" vertical="center"/>
      <protection hidden="1"/>
    </xf>
    <xf numFmtId="0" fontId="44" fillId="7" borderId="23" xfId="0" applyFont="1" applyFill="1" applyBorder="1" applyAlignment="1" applyProtection="1">
      <alignment horizontal="center" vertical="center"/>
      <protection hidden="1"/>
    </xf>
    <xf numFmtId="0" fontId="44" fillId="7" borderId="24" xfId="0" applyFont="1" applyFill="1" applyBorder="1" applyAlignment="1" applyProtection="1">
      <alignment horizontal="center" vertical="center"/>
      <protection hidden="1"/>
    </xf>
    <xf numFmtId="0" fontId="44" fillId="7" borderId="38" xfId="0" applyFont="1" applyFill="1" applyBorder="1" applyAlignment="1" applyProtection="1">
      <alignment horizontal="center" vertical="center"/>
      <protection hidden="1"/>
    </xf>
    <xf numFmtId="0" fontId="44" fillId="7" borderId="25" xfId="0" applyFont="1" applyFill="1" applyBorder="1" applyAlignment="1" applyProtection="1">
      <alignment horizontal="center" vertical="center"/>
      <protection hidden="1"/>
    </xf>
    <xf numFmtId="0" fontId="44" fillId="6" borderId="25" xfId="0" applyFont="1" applyFill="1" applyBorder="1" applyAlignment="1" applyProtection="1">
      <alignment horizontal="center" vertical="center"/>
      <protection hidden="1"/>
    </xf>
    <xf numFmtId="0" fontId="46" fillId="7" borderId="32" xfId="0" applyFont="1" applyFill="1" applyBorder="1" applyAlignment="1" applyProtection="1">
      <alignment horizontal="center" vertical="center" wrapText="1"/>
      <protection hidden="1"/>
    </xf>
    <xf numFmtId="0" fontId="46" fillId="7" borderId="12" xfId="0" applyFont="1" applyFill="1" applyBorder="1" applyAlignment="1" applyProtection="1">
      <alignment horizontal="center" vertical="center" wrapText="1"/>
      <protection hidden="1"/>
    </xf>
    <xf numFmtId="0" fontId="46" fillId="7" borderId="40" xfId="0" applyFont="1" applyFill="1" applyBorder="1" applyAlignment="1" applyProtection="1">
      <alignment horizontal="center" vertical="center" wrapText="1"/>
      <protection hidden="1"/>
    </xf>
    <xf numFmtId="0" fontId="46" fillId="7" borderId="41" xfId="0" applyFont="1" applyFill="1" applyBorder="1" applyAlignment="1" applyProtection="1">
      <alignment horizontal="center" vertical="center" wrapText="1"/>
      <protection hidden="1"/>
    </xf>
    <xf numFmtId="0" fontId="39" fillId="6" borderId="30" xfId="0" applyFont="1" applyFill="1" applyBorder="1" applyAlignment="1" applyProtection="1">
      <alignment horizontal="center" vertical="center"/>
      <protection hidden="1"/>
    </xf>
    <xf numFmtId="0" fontId="39" fillId="7" borderId="22" xfId="0" applyFont="1" applyFill="1" applyBorder="1" applyAlignment="1" applyProtection="1">
      <alignment horizontal="center" vertical="center"/>
      <protection hidden="1"/>
    </xf>
    <xf numFmtId="0" fontId="39" fillId="7" borderId="23" xfId="0" applyFont="1" applyFill="1" applyBorder="1" applyAlignment="1" applyProtection="1">
      <alignment horizontal="center" vertical="center"/>
      <protection hidden="1"/>
    </xf>
    <xf numFmtId="0" fontId="39" fillId="7" borderId="24" xfId="0" applyFont="1" applyFill="1" applyBorder="1" applyAlignment="1" applyProtection="1">
      <alignment horizontal="center" vertical="center"/>
      <protection hidden="1"/>
    </xf>
    <xf numFmtId="0" fontId="39" fillId="7" borderId="29" xfId="0" applyFont="1" applyFill="1" applyBorder="1" applyAlignment="1" applyProtection="1">
      <alignment horizontal="center" vertical="center"/>
      <protection hidden="1"/>
    </xf>
    <xf numFmtId="0" fontId="39" fillId="7" borderId="36" xfId="0" applyFont="1" applyFill="1" applyBorder="1" applyAlignment="1" applyProtection="1">
      <alignment horizontal="center" vertical="center"/>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1540948</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2"/>
  <sheetViews>
    <sheetView showGridLines="0" tabSelected="1" zoomScale="70" zoomScaleNormal="70" workbookViewId="0">
      <selection activeCell="F8" sqref="F8:G8"/>
    </sheetView>
  </sheetViews>
  <sheetFormatPr baseColWidth="10" defaultColWidth="11.5" defaultRowHeight="15.75" x14ac:dyDescent="0.25"/>
  <cols>
    <col min="1" max="1" width="40.625" style="64" customWidth="1"/>
    <col min="2" max="2" width="9.125" style="11" customWidth="1"/>
    <col min="3" max="3" width="33.375" style="15" customWidth="1"/>
    <col min="4" max="4" width="24.875" style="15" customWidth="1"/>
    <col min="5" max="5" width="30.125" style="15" customWidth="1"/>
    <col min="6" max="6" width="25.75" style="11" customWidth="1"/>
    <col min="7" max="7" width="27.75" style="11" customWidth="1"/>
    <col min="8" max="8" width="15.5" style="11" customWidth="1"/>
    <col min="9" max="9" width="17.125" style="19" customWidth="1"/>
    <col min="10" max="10" width="17.375" style="19" customWidth="1"/>
    <col min="11" max="13" width="13.375" style="19" customWidth="1"/>
    <col min="14" max="14" width="19.25" style="21" customWidth="1"/>
    <col min="15" max="17" width="24.375" style="21" customWidth="1"/>
    <col min="18" max="18" width="104.625" style="20" customWidth="1"/>
    <col min="19" max="19" width="44.875" style="20" customWidth="1"/>
    <col min="20" max="22" width="17.375" style="21" hidden="1" customWidth="1"/>
    <col min="23" max="23" width="101.625" style="20" hidden="1" customWidth="1"/>
    <col min="24" max="24" width="44.375" style="20" hidden="1" customWidth="1"/>
    <col min="25" max="26" width="25.5" style="11" hidden="1" customWidth="1"/>
    <col min="27" max="27" width="28.75" style="18" hidden="1" customWidth="1"/>
    <col min="28" max="28" width="68.5" style="13" hidden="1" customWidth="1"/>
    <col min="29" max="29" width="41.375" style="13" hidden="1" customWidth="1"/>
    <col min="30" max="30" width="20.5" style="11" hidden="1" customWidth="1"/>
    <col min="31" max="31" width="21.75" style="11" hidden="1" customWidth="1"/>
    <col min="32" max="32" width="20.375" style="11" hidden="1" customWidth="1"/>
    <col min="33" max="33" width="98.875" style="13" hidden="1" customWidth="1"/>
    <col min="34" max="34" width="35.125" style="13" hidden="1" customWidth="1"/>
    <col min="35" max="35" width="18.75" style="21" customWidth="1"/>
    <col min="36" max="36" width="13.75" style="21" customWidth="1"/>
    <col min="37" max="37" width="17.875" style="21" customWidth="1"/>
    <col min="38" max="38" width="17.625" style="21" customWidth="1"/>
    <col min="39" max="39" width="18.25" style="21" customWidth="1"/>
    <col min="40" max="40" width="17" style="21" customWidth="1"/>
    <col min="41" max="42" width="21" style="21" customWidth="1"/>
    <col min="43" max="43" width="21" style="50" customWidth="1"/>
    <col min="44" max="44" width="15" style="50" customWidth="1"/>
    <col min="45" max="46" width="21" style="50" customWidth="1"/>
    <col min="47" max="47" width="21" style="11" customWidth="1"/>
    <col min="48" max="48" width="18.875" style="50" bestFit="1" customWidth="1"/>
    <col min="49" max="50" width="21" style="50" customWidth="1"/>
    <col min="51" max="51" width="21" style="353" customWidth="1"/>
    <col min="52" max="52" width="21" style="50" customWidth="1"/>
    <col min="53" max="53" width="21" style="361" customWidth="1"/>
    <col min="54" max="54" width="26" style="50" customWidth="1"/>
    <col min="55" max="56" width="17.25" style="15" customWidth="1"/>
    <col min="57" max="69" width="11.5" style="15" customWidth="1"/>
    <col min="70" max="16384" width="11.5" style="15"/>
  </cols>
  <sheetData>
    <row r="1" spans="1:69" s="3" customFormat="1" ht="61.5" x14ac:dyDescent="0.3">
      <c r="A1" s="60"/>
      <c r="B1" s="40"/>
      <c r="C1" s="1"/>
      <c r="D1" s="1"/>
      <c r="E1" s="1"/>
      <c r="F1" s="494" t="s">
        <v>0</v>
      </c>
      <c r="G1" s="494"/>
      <c r="H1" s="494"/>
      <c r="I1" s="494"/>
      <c r="J1" s="494"/>
      <c r="K1" s="494"/>
      <c r="L1" s="494"/>
      <c r="M1" s="494"/>
      <c r="N1" s="494"/>
      <c r="O1" s="494"/>
      <c r="P1" s="494"/>
      <c r="Q1" s="494"/>
      <c r="R1" s="494"/>
      <c r="S1" s="494"/>
      <c r="T1" s="494"/>
      <c r="U1" s="494"/>
      <c r="V1" s="494"/>
      <c r="W1" s="494"/>
      <c r="X1" s="494"/>
      <c r="Y1" s="494"/>
      <c r="Z1" s="494"/>
      <c r="AA1" s="494"/>
      <c r="AB1" s="494"/>
      <c r="AC1" s="494"/>
      <c r="AD1" s="495"/>
      <c r="AE1" s="495"/>
      <c r="AF1" s="495"/>
      <c r="AG1" s="495"/>
      <c r="AH1" s="495"/>
      <c r="AI1" s="494"/>
      <c r="AJ1" s="2"/>
      <c r="AK1" s="53"/>
      <c r="AL1" s="53"/>
      <c r="AM1" s="35"/>
      <c r="AN1" s="35"/>
      <c r="AO1" s="35"/>
      <c r="AP1" s="35"/>
      <c r="AQ1" s="4"/>
      <c r="AR1" s="4"/>
      <c r="AS1" s="4"/>
      <c r="AT1" s="4"/>
      <c r="AU1" s="4"/>
      <c r="AV1" s="4"/>
      <c r="AW1" s="4"/>
      <c r="AX1" s="4"/>
      <c r="AY1" s="350"/>
      <c r="AZ1" s="4"/>
      <c r="BA1" s="359" t="s">
        <v>1</v>
      </c>
      <c r="BB1" s="122" t="s">
        <v>2</v>
      </c>
      <c r="BC1" s="5"/>
      <c r="BD1" s="5"/>
      <c r="BE1" s="5"/>
      <c r="BF1" s="5"/>
      <c r="BG1" s="5"/>
      <c r="BH1" s="5"/>
      <c r="BI1" s="5"/>
      <c r="BJ1" s="5"/>
      <c r="BK1" s="5"/>
      <c r="BL1" s="5"/>
      <c r="BM1" s="5"/>
      <c r="BN1" s="5"/>
      <c r="BO1" s="5"/>
      <c r="BP1" s="54"/>
      <c r="BQ1" s="54"/>
    </row>
    <row r="2" spans="1:69" s="3" customFormat="1" ht="61.5" x14ac:dyDescent="0.3">
      <c r="A2" s="60"/>
      <c r="B2" s="40"/>
      <c r="C2" s="1"/>
      <c r="D2" s="1"/>
      <c r="E2" s="1"/>
      <c r="F2" s="494"/>
      <c r="G2" s="494"/>
      <c r="H2" s="494"/>
      <c r="I2" s="494"/>
      <c r="J2" s="494"/>
      <c r="K2" s="494"/>
      <c r="L2" s="494"/>
      <c r="M2" s="494"/>
      <c r="N2" s="494"/>
      <c r="O2" s="494"/>
      <c r="P2" s="494"/>
      <c r="Q2" s="494"/>
      <c r="R2" s="494"/>
      <c r="S2" s="494"/>
      <c r="T2" s="494"/>
      <c r="U2" s="494"/>
      <c r="V2" s="494"/>
      <c r="W2" s="494"/>
      <c r="X2" s="494"/>
      <c r="Y2" s="494"/>
      <c r="Z2" s="494"/>
      <c r="AA2" s="494"/>
      <c r="AB2" s="494"/>
      <c r="AC2" s="494"/>
      <c r="AD2" s="495"/>
      <c r="AE2" s="495"/>
      <c r="AF2" s="495"/>
      <c r="AG2" s="495"/>
      <c r="AH2" s="495"/>
      <c r="AI2" s="494"/>
      <c r="AJ2" s="2"/>
      <c r="AK2" s="53"/>
      <c r="AL2" s="53"/>
      <c r="AM2" s="35"/>
      <c r="AN2" s="35"/>
      <c r="AO2" s="35"/>
      <c r="AP2" s="35"/>
      <c r="AQ2" s="4"/>
      <c r="AR2" s="4"/>
      <c r="AS2" s="4"/>
      <c r="AT2" s="4"/>
      <c r="AU2" s="4"/>
      <c r="AV2" s="4"/>
      <c r="AW2" s="4"/>
      <c r="AX2" s="4"/>
      <c r="AY2" s="350"/>
      <c r="AZ2" s="4"/>
      <c r="BA2" s="359" t="s">
        <v>3</v>
      </c>
      <c r="BB2" s="122">
        <v>2</v>
      </c>
      <c r="BC2" s="5"/>
      <c r="BD2" s="5"/>
      <c r="BE2" s="5"/>
      <c r="BF2" s="5"/>
      <c r="BG2" s="5"/>
      <c r="BH2" s="5"/>
      <c r="BI2" s="5"/>
      <c r="BJ2" s="5"/>
      <c r="BK2" s="5"/>
      <c r="BL2" s="5"/>
      <c r="BM2" s="5"/>
      <c r="BN2" s="5"/>
      <c r="BO2" s="5"/>
      <c r="BP2" s="54"/>
      <c r="BQ2" s="54"/>
    </row>
    <row r="3" spans="1:69" s="3" customFormat="1" ht="61.5" x14ac:dyDescent="0.3">
      <c r="A3" s="60"/>
      <c r="B3" s="40"/>
      <c r="C3" s="1"/>
      <c r="D3" s="1"/>
      <c r="E3" s="1"/>
      <c r="F3" s="494"/>
      <c r="G3" s="494"/>
      <c r="H3" s="494"/>
      <c r="I3" s="494"/>
      <c r="J3" s="494"/>
      <c r="K3" s="494"/>
      <c r="L3" s="494"/>
      <c r="M3" s="494"/>
      <c r="N3" s="494"/>
      <c r="O3" s="494"/>
      <c r="P3" s="494"/>
      <c r="Q3" s="494"/>
      <c r="R3" s="494"/>
      <c r="S3" s="494"/>
      <c r="T3" s="494"/>
      <c r="U3" s="494"/>
      <c r="V3" s="494"/>
      <c r="W3" s="494"/>
      <c r="X3" s="494"/>
      <c r="Y3" s="494"/>
      <c r="Z3" s="494"/>
      <c r="AA3" s="494"/>
      <c r="AB3" s="494"/>
      <c r="AC3" s="494"/>
      <c r="AD3" s="495"/>
      <c r="AE3" s="495"/>
      <c r="AF3" s="495"/>
      <c r="AG3" s="495"/>
      <c r="AH3" s="495"/>
      <c r="AI3" s="494"/>
      <c r="AJ3" s="2"/>
      <c r="AK3" s="53"/>
      <c r="AL3" s="53"/>
      <c r="AM3" s="36"/>
      <c r="AN3" s="36"/>
      <c r="AO3" s="36"/>
      <c r="AP3" s="36"/>
      <c r="AQ3" s="6"/>
      <c r="AR3" s="6"/>
      <c r="AS3" s="6"/>
      <c r="AT3" s="6"/>
      <c r="AU3" s="6"/>
      <c r="AV3" s="6"/>
      <c r="AW3" s="6"/>
      <c r="AX3" s="6"/>
      <c r="AY3" s="350"/>
      <c r="AZ3" s="6"/>
      <c r="BA3" s="359" t="s">
        <v>4</v>
      </c>
      <c r="BB3" s="123" t="s">
        <v>5</v>
      </c>
      <c r="BC3" s="5"/>
      <c r="BD3" s="5"/>
      <c r="BE3" s="5"/>
      <c r="BF3" s="5"/>
      <c r="BG3" s="5"/>
      <c r="BH3" s="5"/>
      <c r="BI3" s="5"/>
      <c r="BJ3" s="5"/>
      <c r="BK3" s="5"/>
      <c r="BL3" s="5"/>
      <c r="BM3" s="5"/>
      <c r="BN3" s="5"/>
      <c r="BO3" s="5"/>
      <c r="BP3" s="54"/>
      <c r="BQ3" s="54"/>
    </row>
    <row r="4" spans="1:69" s="3" customFormat="1" ht="61.5" x14ac:dyDescent="0.25">
      <c r="A4" s="60"/>
      <c r="B4" s="40"/>
      <c r="C4" s="1"/>
      <c r="D4" s="1"/>
      <c r="E4" s="1"/>
      <c r="F4" s="494"/>
      <c r="G4" s="494"/>
      <c r="H4" s="494"/>
      <c r="I4" s="494"/>
      <c r="J4" s="494"/>
      <c r="K4" s="494"/>
      <c r="L4" s="494"/>
      <c r="M4" s="494"/>
      <c r="N4" s="494"/>
      <c r="O4" s="494"/>
      <c r="P4" s="494"/>
      <c r="Q4" s="494"/>
      <c r="R4" s="494"/>
      <c r="S4" s="494"/>
      <c r="T4" s="494"/>
      <c r="U4" s="494"/>
      <c r="V4" s="494"/>
      <c r="W4" s="494"/>
      <c r="X4" s="494"/>
      <c r="Y4" s="494"/>
      <c r="Z4" s="494"/>
      <c r="AA4" s="494"/>
      <c r="AB4" s="494"/>
      <c r="AC4" s="494"/>
      <c r="AD4" s="495"/>
      <c r="AE4" s="495"/>
      <c r="AF4" s="495"/>
      <c r="AG4" s="495"/>
      <c r="AH4" s="495"/>
      <c r="AI4" s="494"/>
      <c r="AJ4" s="2"/>
      <c r="AK4" s="53"/>
      <c r="AL4" s="53"/>
      <c r="AM4" s="37"/>
      <c r="AN4" s="37"/>
      <c r="AO4" s="37"/>
      <c r="AP4" s="37"/>
      <c r="AQ4" s="48"/>
      <c r="AR4" s="48"/>
      <c r="AS4" s="48"/>
      <c r="AT4" s="48"/>
      <c r="AU4" s="7"/>
      <c r="AV4" s="48"/>
      <c r="AW4" s="48"/>
      <c r="AX4" s="48"/>
      <c r="AY4" s="351"/>
      <c r="AZ4" s="48"/>
      <c r="BA4" s="359" t="s">
        <v>6</v>
      </c>
      <c r="BB4" s="356">
        <v>160202</v>
      </c>
      <c r="BC4" s="5"/>
      <c r="BD4" s="5"/>
      <c r="BE4" s="5"/>
      <c r="BF4" s="5"/>
      <c r="BG4" s="5"/>
      <c r="BH4" s="5"/>
      <c r="BI4" s="5"/>
      <c r="BJ4" s="5"/>
      <c r="BK4" s="5"/>
      <c r="BL4" s="5"/>
      <c r="BM4" s="5"/>
      <c r="BN4" s="5"/>
      <c r="BO4" s="5"/>
      <c r="BP4" s="54"/>
      <c r="BQ4" s="54"/>
    </row>
    <row r="5" spans="1:69" s="3" customFormat="1" ht="61.5" x14ac:dyDescent="0.2">
      <c r="A5" s="60"/>
      <c r="B5" s="40"/>
      <c r="C5" s="1"/>
      <c r="D5" s="1"/>
      <c r="E5" s="1"/>
      <c r="F5" s="494"/>
      <c r="G5" s="494"/>
      <c r="H5" s="494"/>
      <c r="I5" s="494"/>
      <c r="J5" s="494"/>
      <c r="K5" s="494"/>
      <c r="L5" s="494"/>
      <c r="M5" s="494"/>
      <c r="N5" s="494"/>
      <c r="O5" s="494"/>
      <c r="P5" s="494"/>
      <c r="Q5" s="494"/>
      <c r="R5" s="494"/>
      <c r="S5" s="494"/>
      <c r="T5" s="494"/>
      <c r="U5" s="494"/>
      <c r="V5" s="494"/>
      <c r="W5" s="494"/>
      <c r="X5" s="494"/>
      <c r="Y5" s="494"/>
      <c r="Z5" s="494"/>
      <c r="AA5" s="494"/>
      <c r="AB5" s="494"/>
      <c r="AC5" s="494"/>
      <c r="AD5" s="495"/>
      <c r="AE5" s="495"/>
      <c r="AF5" s="495"/>
      <c r="AG5" s="495"/>
      <c r="AH5" s="495"/>
      <c r="AI5" s="494"/>
      <c r="AJ5" s="2"/>
      <c r="AK5" s="2"/>
      <c r="AL5" s="2"/>
      <c r="AM5" s="2"/>
      <c r="AN5" s="2"/>
      <c r="AO5" s="2"/>
      <c r="AP5" s="2"/>
      <c r="AQ5" s="49"/>
      <c r="AR5" s="49"/>
      <c r="AS5" s="49"/>
      <c r="AT5" s="49"/>
      <c r="AU5" s="2"/>
      <c r="AV5" s="49"/>
      <c r="AW5" s="49"/>
      <c r="AX5" s="49"/>
      <c r="AY5" s="352"/>
      <c r="AZ5" s="49"/>
      <c r="BA5" s="360"/>
      <c r="BB5" s="49"/>
      <c r="BC5" s="5"/>
      <c r="BD5" s="5"/>
      <c r="BE5" s="5"/>
      <c r="BF5" s="5"/>
      <c r="BG5" s="5"/>
      <c r="BH5" s="5"/>
      <c r="BI5" s="5"/>
      <c r="BJ5" s="5"/>
      <c r="BK5" s="5"/>
      <c r="BL5" s="5"/>
      <c r="BM5" s="5"/>
      <c r="BN5" s="5"/>
      <c r="BO5" s="5"/>
      <c r="BP5" s="8"/>
      <c r="BQ5" s="9"/>
    </row>
    <row r="7" spans="1:69" ht="28.5" x14ac:dyDescent="0.25">
      <c r="A7" s="502" t="s">
        <v>7</v>
      </c>
      <c r="B7" s="502"/>
      <c r="C7" s="502"/>
      <c r="D7" s="502"/>
      <c r="E7" s="502"/>
      <c r="F7" s="496" t="s">
        <v>8</v>
      </c>
      <c r="G7" s="497"/>
      <c r="H7" s="10"/>
      <c r="I7" s="10"/>
      <c r="J7" s="10"/>
      <c r="K7" s="10"/>
      <c r="L7" s="10"/>
      <c r="M7" s="10"/>
      <c r="N7" s="10"/>
      <c r="O7" s="114"/>
      <c r="P7" s="114"/>
      <c r="Q7" s="114"/>
      <c r="R7" s="115"/>
      <c r="S7" s="115"/>
      <c r="T7" s="114"/>
      <c r="U7" s="114"/>
      <c r="V7" s="114"/>
      <c r="W7" s="115"/>
      <c r="X7" s="115"/>
      <c r="Z7" s="12"/>
      <c r="AA7" s="12"/>
      <c r="AC7" s="14"/>
      <c r="AD7" s="10"/>
      <c r="AE7" s="10"/>
      <c r="AF7" s="10"/>
      <c r="AG7" s="14"/>
      <c r="AH7" s="14"/>
      <c r="AI7" s="10"/>
    </row>
    <row r="8" spans="1:69" ht="28.5" x14ac:dyDescent="0.25">
      <c r="A8" s="502" t="s">
        <v>9</v>
      </c>
      <c r="B8" s="502"/>
      <c r="C8" s="502"/>
      <c r="D8" s="502"/>
      <c r="E8" s="502"/>
      <c r="F8" s="496" t="s">
        <v>197</v>
      </c>
      <c r="G8" s="497"/>
      <c r="H8" s="10"/>
      <c r="I8" s="10"/>
      <c r="J8" s="10"/>
      <c r="K8" s="10"/>
      <c r="L8" s="10"/>
      <c r="M8" s="10"/>
      <c r="N8" s="10"/>
      <c r="O8" s="114"/>
      <c r="P8" s="114"/>
      <c r="Q8" s="114"/>
      <c r="R8" s="115"/>
      <c r="S8" s="115"/>
      <c r="T8" s="114"/>
      <c r="U8" s="114"/>
      <c r="V8" s="114"/>
      <c r="W8" s="115"/>
      <c r="X8" s="115"/>
      <c r="Z8" s="12"/>
      <c r="AA8" s="12"/>
      <c r="AC8" s="14"/>
      <c r="AD8" s="10"/>
      <c r="AE8" s="10"/>
      <c r="AF8" s="10"/>
      <c r="AG8" s="14"/>
      <c r="AH8" s="14"/>
      <c r="AI8" s="38"/>
    </row>
    <row r="9" spans="1:69" ht="28.5" x14ac:dyDescent="0.25">
      <c r="A9" s="61"/>
      <c r="B9" s="12"/>
      <c r="C9" s="12"/>
      <c r="D9" s="12"/>
      <c r="E9" s="12"/>
      <c r="F9" s="12"/>
      <c r="G9" s="12"/>
      <c r="H9" s="12"/>
      <c r="I9" s="12"/>
      <c r="J9" s="12"/>
      <c r="K9" s="12"/>
      <c r="L9" s="12"/>
      <c r="M9" s="12"/>
      <c r="N9" s="12"/>
      <c r="O9" s="116"/>
      <c r="P9" s="116"/>
      <c r="Q9" s="116"/>
      <c r="R9" s="117"/>
      <c r="S9" s="117"/>
      <c r="T9" s="116"/>
      <c r="U9" s="116"/>
      <c r="V9" s="116"/>
      <c r="W9" s="117"/>
      <c r="X9" s="117"/>
      <c r="Y9" s="12"/>
      <c r="Z9" s="12"/>
      <c r="AA9" s="12"/>
      <c r="AB9" s="16"/>
      <c r="AC9" s="16"/>
      <c r="AD9" s="17"/>
      <c r="AE9" s="17"/>
      <c r="AF9" s="17"/>
      <c r="AG9" s="16"/>
      <c r="AH9" s="16"/>
    </row>
    <row r="10" spans="1:69" ht="28.5" x14ac:dyDescent="0.25">
      <c r="A10" s="61"/>
      <c r="B10" s="12"/>
      <c r="C10" s="12"/>
      <c r="D10" s="12"/>
      <c r="E10" s="12"/>
      <c r="F10" s="12"/>
      <c r="G10" s="12"/>
      <c r="H10" s="12"/>
      <c r="I10" s="12"/>
      <c r="J10" s="12"/>
      <c r="K10" s="12"/>
      <c r="L10" s="12"/>
      <c r="M10" s="12"/>
      <c r="N10" s="12"/>
      <c r="O10" s="116"/>
      <c r="P10" s="116"/>
      <c r="Q10" s="116"/>
      <c r="R10" s="117"/>
      <c r="S10" s="117"/>
      <c r="T10" s="116"/>
      <c r="U10" s="116"/>
      <c r="V10" s="116"/>
      <c r="W10" s="117"/>
      <c r="X10" s="117"/>
      <c r="Y10" s="12"/>
      <c r="Z10" s="12"/>
      <c r="AA10" s="12"/>
      <c r="AB10" s="16"/>
      <c r="AC10" s="16"/>
      <c r="AD10" s="17"/>
      <c r="AE10" s="17"/>
      <c r="AF10" s="17"/>
      <c r="AG10" s="16"/>
      <c r="AH10" s="16"/>
    </row>
    <row r="11" spans="1:69" ht="28.5" x14ac:dyDescent="0.25">
      <c r="A11" s="61"/>
      <c r="B11" s="12"/>
      <c r="C11" s="12"/>
      <c r="D11" s="12"/>
      <c r="E11" s="12"/>
      <c r="F11" s="12"/>
      <c r="G11" s="12"/>
      <c r="H11" s="12"/>
      <c r="I11" s="12"/>
      <c r="J11" s="12"/>
      <c r="K11" s="12"/>
      <c r="L11" s="12"/>
      <c r="M11" s="12"/>
      <c r="N11" s="12"/>
      <c r="O11" s="116"/>
      <c r="P11" s="116"/>
      <c r="Q11" s="116"/>
      <c r="R11" s="117"/>
      <c r="S11" s="117"/>
      <c r="T11" s="116"/>
      <c r="U11" s="116"/>
      <c r="V11" s="116"/>
      <c r="W11" s="117"/>
      <c r="X11" s="117"/>
      <c r="Y11" s="12"/>
      <c r="Z11" s="12"/>
      <c r="AA11" s="12"/>
      <c r="AB11" s="16"/>
    </row>
    <row r="12" spans="1:69" ht="28.5" x14ac:dyDescent="0.25">
      <c r="A12" s="61"/>
      <c r="B12" s="12"/>
      <c r="C12" s="12"/>
      <c r="D12" s="12"/>
      <c r="E12" s="12"/>
      <c r="F12" s="12"/>
      <c r="G12" s="12"/>
      <c r="H12" s="12"/>
      <c r="I12" s="12"/>
      <c r="J12" s="12"/>
      <c r="K12" s="12"/>
      <c r="L12" s="12"/>
      <c r="M12" s="12"/>
      <c r="N12" s="12"/>
      <c r="O12" s="116"/>
      <c r="P12" s="116"/>
      <c r="Q12" s="116"/>
      <c r="R12" s="117"/>
      <c r="S12" s="117"/>
      <c r="T12" s="116"/>
      <c r="U12" s="116"/>
      <c r="V12" s="116"/>
      <c r="W12" s="117"/>
      <c r="X12" s="117"/>
      <c r="Y12" s="12"/>
    </row>
    <row r="13" spans="1:69" ht="28.5" x14ac:dyDescent="0.25">
      <c r="A13" s="62" t="s">
        <v>10</v>
      </c>
      <c r="B13" s="12"/>
      <c r="C13" s="12"/>
      <c r="D13" s="12"/>
      <c r="E13" s="12"/>
      <c r="F13" s="12"/>
      <c r="G13" s="12"/>
      <c r="H13" s="505" t="s">
        <v>11</v>
      </c>
      <c r="I13" s="505"/>
      <c r="J13" s="505"/>
      <c r="K13" s="505"/>
      <c r="L13" s="505"/>
      <c r="M13" s="505"/>
      <c r="N13" s="506"/>
      <c r="O13" s="116"/>
      <c r="P13" s="116"/>
      <c r="Q13" s="116"/>
      <c r="R13" s="117"/>
      <c r="S13" s="117"/>
      <c r="T13" s="116"/>
      <c r="U13" s="116"/>
      <c r="V13" s="116"/>
      <c r="W13" s="117"/>
      <c r="X13" s="117"/>
      <c r="Y13" s="12"/>
    </row>
    <row r="14" spans="1:69" ht="26.25" x14ac:dyDescent="0.25">
      <c r="A14" s="62" t="s">
        <v>12</v>
      </c>
      <c r="H14" s="47" t="s">
        <v>13</v>
      </c>
      <c r="I14" s="47" t="s">
        <v>14</v>
      </c>
      <c r="J14" s="507" t="s">
        <v>15</v>
      </c>
      <c r="K14" s="507"/>
      <c r="L14" s="507"/>
      <c r="M14" s="507"/>
      <c r="N14" s="508"/>
      <c r="O14" s="116"/>
      <c r="P14" s="116"/>
      <c r="Q14" s="116"/>
      <c r="R14" s="117"/>
      <c r="S14" s="117"/>
      <c r="T14" s="116"/>
      <c r="U14" s="116"/>
      <c r="V14" s="116"/>
      <c r="W14" s="117"/>
      <c r="X14" s="117"/>
    </row>
    <row r="15" spans="1:69" ht="15" customHeight="1" x14ac:dyDescent="0.25">
      <c r="A15" s="62" t="s">
        <v>16</v>
      </c>
      <c r="H15" s="124"/>
      <c r="I15" s="57"/>
      <c r="J15" s="510"/>
      <c r="K15" s="499"/>
      <c r="L15" s="499"/>
      <c r="M15" s="499"/>
      <c r="N15" s="500"/>
      <c r="O15" s="116"/>
      <c r="P15" s="116"/>
      <c r="Q15" s="116"/>
      <c r="R15" s="117"/>
      <c r="S15" s="117"/>
      <c r="T15" s="116"/>
      <c r="U15" s="116"/>
      <c r="V15" s="116"/>
      <c r="W15" s="117"/>
      <c r="X15" s="117"/>
      <c r="AB15" s="509"/>
      <c r="AC15" s="509"/>
      <c r="AD15" s="509"/>
      <c r="AE15" s="509"/>
      <c r="AF15" s="509"/>
      <c r="AG15" s="509"/>
      <c r="AH15" s="509"/>
      <c r="AI15" s="509"/>
    </row>
    <row r="16" spans="1:69" ht="15" hidden="1" customHeight="1" x14ac:dyDescent="0.25">
      <c r="A16" s="63"/>
      <c r="H16" s="124"/>
      <c r="I16" s="125"/>
      <c r="J16" s="498"/>
      <c r="K16" s="499"/>
      <c r="L16" s="499"/>
      <c r="M16" s="499"/>
      <c r="N16" s="500"/>
      <c r="AN16" s="45"/>
    </row>
    <row r="17" spans="1:65" ht="15" hidden="1" customHeight="1" x14ac:dyDescent="0.25">
      <c r="A17" s="63"/>
      <c r="H17" s="124"/>
      <c r="I17" s="309"/>
      <c r="J17" s="511"/>
      <c r="K17" s="499"/>
      <c r="L17" s="499"/>
      <c r="M17" s="499"/>
      <c r="N17" s="500"/>
      <c r="AR17" s="52"/>
    </row>
    <row r="18" spans="1:65" ht="15" hidden="1" customHeight="1" x14ac:dyDescent="0.25">
      <c r="A18" s="63"/>
      <c r="H18" s="124"/>
      <c r="I18" s="318"/>
      <c r="J18" s="501"/>
      <c r="K18" s="499"/>
      <c r="L18" s="499"/>
      <c r="M18" s="499"/>
      <c r="N18" s="500"/>
      <c r="AR18" s="52"/>
      <c r="AW18" s="52"/>
    </row>
    <row r="19" spans="1:65" s="23" customFormat="1" ht="27" thickBot="1" x14ac:dyDescent="0.3">
      <c r="A19" s="503"/>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39"/>
      <c r="AJ19" s="39"/>
      <c r="AK19" s="39"/>
      <c r="AL19" s="39"/>
      <c r="AM19" s="39"/>
      <c r="AN19" s="39"/>
      <c r="AO19" s="39"/>
      <c r="AP19" s="39"/>
      <c r="AQ19" s="51"/>
      <c r="AR19" s="51"/>
      <c r="AS19" s="51"/>
      <c r="AT19" s="51"/>
      <c r="AU19" s="22"/>
      <c r="AV19" s="51"/>
      <c r="AW19" s="51"/>
      <c r="AX19" s="51"/>
      <c r="AY19" s="354"/>
      <c r="AZ19" s="51"/>
      <c r="BA19" s="362"/>
      <c r="BB19" s="51"/>
    </row>
    <row r="20" spans="1:65" s="23" customFormat="1" ht="27" thickBot="1" x14ac:dyDescent="0.3">
      <c r="A20" s="522" t="s">
        <v>17</v>
      </c>
      <c r="B20" s="523"/>
      <c r="C20" s="523"/>
      <c r="D20" s="523"/>
      <c r="E20" s="523"/>
      <c r="F20" s="523"/>
      <c r="G20" s="523"/>
      <c r="H20" s="523"/>
      <c r="I20" s="523"/>
      <c r="J20" s="523"/>
      <c r="K20" s="523"/>
      <c r="L20" s="523"/>
      <c r="M20" s="523"/>
      <c r="N20" s="524"/>
      <c r="O20" s="482" t="s">
        <v>199</v>
      </c>
      <c r="P20" s="483"/>
      <c r="Q20" s="483"/>
      <c r="R20" s="483"/>
      <c r="S20" s="484"/>
      <c r="T20" s="488" t="s">
        <v>200</v>
      </c>
      <c r="U20" s="483"/>
      <c r="V20" s="483"/>
      <c r="W20" s="483"/>
      <c r="X20" s="484"/>
      <c r="Y20" s="488" t="s">
        <v>201</v>
      </c>
      <c r="Z20" s="483"/>
      <c r="AA20" s="483"/>
      <c r="AB20" s="483"/>
      <c r="AC20" s="484"/>
      <c r="AD20" s="488" t="s">
        <v>202</v>
      </c>
      <c r="AE20" s="483"/>
      <c r="AF20" s="483"/>
      <c r="AG20" s="483"/>
      <c r="AH20" s="484"/>
      <c r="AI20" s="515" t="s">
        <v>18</v>
      </c>
      <c r="AJ20" s="516"/>
      <c r="AK20" s="516"/>
      <c r="AL20" s="516"/>
      <c r="AM20" s="517"/>
      <c r="AN20" s="517"/>
      <c r="AO20" s="517"/>
      <c r="AP20" s="517"/>
      <c r="AQ20" s="518"/>
      <c r="AR20" s="518"/>
      <c r="AS20" s="518"/>
      <c r="AT20" s="518"/>
      <c r="AU20" s="519"/>
      <c r="AV20" s="518"/>
      <c r="AW20" s="518"/>
      <c r="AX20" s="518"/>
      <c r="AY20" s="520"/>
      <c r="AZ20" s="520"/>
      <c r="BA20" s="520"/>
      <c r="BB20" s="521"/>
      <c r="BC20" s="24"/>
      <c r="BD20" s="24"/>
      <c r="BE20" s="24"/>
      <c r="BF20" s="24"/>
      <c r="BG20" s="24"/>
    </row>
    <row r="21" spans="1:65" s="26" customFormat="1" ht="19.5" thickBot="1" x14ac:dyDescent="0.3">
      <c r="A21" s="527" t="s">
        <v>19</v>
      </c>
      <c r="B21" s="525" t="s">
        <v>20</v>
      </c>
      <c r="C21" s="492" t="s">
        <v>21</v>
      </c>
      <c r="D21" s="492" t="s">
        <v>22</v>
      </c>
      <c r="E21" s="492" t="s">
        <v>23</v>
      </c>
      <c r="F21" s="492" t="s">
        <v>24</v>
      </c>
      <c r="G21" s="492" t="s">
        <v>25</v>
      </c>
      <c r="H21" s="490" t="s">
        <v>26</v>
      </c>
      <c r="I21" s="512" t="s">
        <v>27</v>
      </c>
      <c r="J21" s="513"/>
      <c r="K21" s="513"/>
      <c r="L21" s="513"/>
      <c r="M21" s="513"/>
      <c r="N21" s="529"/>
      <c r="O21" s="485"/>
      <c r="P21" s="486"/>
      <c r="Q21" s="486"/>
      <c r="R21" s="486"/>
      <c r="S21" s="487"/>
      <c r="T21" s="489"/>
      <c r="U21" s="486"/>
      <c r="V21" s="486"/>
      <c r="W21" s="486"/>
      <c r="X21" s="487"/>
      <c r="Y21" s="489"/>
      <c r="Z21" s="486"/>
      <c r="AA21" s="486"/>
      <c r="AB21" s="486"/>
      <c r="AC21" s="487"/>
      <c r="AD21" s="489"/>
      <c r="AE21" s="486"/>
      <c r="AF21" s="486"/>
      <c r="AG21" s="486"/>
      <c r="AH21" s="487"/>
      <c r="AI21" s="533" t="s">
        <v>28</v>
      </c>
      <c r="AJ21" s="531"/>
      <c r="AK21" s="531"/>
      <c r="AL21" s="532"/>
      <c r="AM21" s="530" t="s">
        <v>29</v>
      </c>
      <c r="AN21" s="531"/>
      <c r="AO21" s="531"/>
      <c r="AP21" s="532"/>
      <c r="AQ21" s="533" t="s">
        <v>30</v>
      </c>
      <c r="AR21" s="531"/>
      <c r="AS21" s="531"/>
      <c r="AT21" s="532"/>
      <c r="AU21" s="530" t="s">
        <v>31</v>
      </c>
      <c r="AV21" s="531"/>
      <c r="AW21" s="531"/>
      <c r="AX21" s="534"/>
      <c r="AY21" s="512" t="s">
        <v>32</v>
      </c>
      <c r="AZ21" s="513"/>
      <c r="BA21" s="513"/>
      <c r="BB21" s="514"/>
      <c r="BC21" s="25"/>
      <c r="BD21" s="25"/>
      <c r="BE21" s="25"/>
      <c r="BF21" s="25"/>
      <c r="BG21" s="25"/>
    </row>
    <row r="22" spans="1:65" s="29" customFormat="1" ht="57" thickBot="1" x14ac:dyDescent="0.3">
      <c r="A22" s="528"/>
      <c r="B22" s="526"/>
      <c r="C22" s="493"/>
      <c r="D22" s="493"/>
      <c r="E22" s="493"/>
      <c r="F22" s="493"/>
      <c r="G22" s="493"/>
      <c r="H22" s="491"/>
      <c r="I22" s="33" t="s">
        <v>33</v>
      </c>
      <c r="J22" s="34" t="s">
        <v>34</v>
      </c>
      <c r="K22" s="34" t="s">
        <v>35</v>
      </c>
      <c r="L22" s="34" t="s">
        <v>36</v>
      </c>
      <c r="M22" s="34" t="s">
        <v>37</v>
      </c>
      <c r="N22" s="46" t="s">
        <v>38</v>
      </c>
      <c r="O22" s="127" t="s">
        <v>257</v>
      </c>
      <c r="P22" s="128" t="s">
        <v>258</v>
      </c>
      <c r="Q22" s="129" t="s">
        <v>41</v>
      </c>
      <c r="R22" s="128" t="s">
        <v>42</v>
      </c>
      <c r="S22" s="130" t="s">
        <v>43</v>
      </c>
      <c r="T22" s="131" t="s">
        <v>39</v>
      </c>
      <c r="U22" s="128" t="s">
        <v>40</v>
      </c>
      <c r="V22" s="129" t="s">
        <v>41</v>
      </c>
      <c r="W22" s="128" t="s">
        <v>42</v>
      </c>
      <c r="X22" s="130" t="s">
        <v>43</v>
      </c>
      <c r="Y22" s="131" t="s">
        <v>39</v>
      </c>
      <c r="Z22" s="128" t="s">
        <v>40</v>
      </c>
      <c r="AA22" s="129" t="s">
        <v>41</v>
      </c>
      <c r="AB22" s="128" t="s">
        <v>42</v>
      </c>
      <c r="AC22" s="130" t="s">
        <v>43</v>
      </c>
      <c r="AD22" s="329" t="s">
        <v>39</v>
      </c>
      <c r="AE22" s="330" t="s">
        <v>40</v>
      </c>
      <c r="AF22" s="331" t="s">
        <v>41</v>
      </c>
      <c r="AG22" s="330" t="s">
        <v>42</v>
      </c>
      <c r="AH22" s="332" t="s">
        <v>43</v>
      </c>
      <c r="AI22" s="41" t="s">
        <v>44</v>
      </c>
      <c r="AJ22" s="42" t="s">
        <v>45</v>
      </c>
      <c r="AK22" s="42" t="s">
        <v>46</v>
      </c>
      <c r="AL22" s="43" t="s">
        <v>47</v>
      </c>
      <c r="AM22" s="44" t="s">
        <v>44</v>
      </c>
      <c r="AN22" s="42" t="s">
        <v>45</v>
      </c>
      <c r="AO22" s="42" t="s">
        <v>48</v>
      </c>
      <c r="AP22" s="43" t="s">
        <v>47</v>
      </c>
      <c r="AQ22" s="41" t="s">
        <v>44</v>
      </c>
      <c r="AR22" s="42" t="s">
        <v>45</v>
      </c>
      <c r="AS22" s="42" t="s">
        <v>49</v>
      </c>
      <c r="AT22" s="43" t="s">
        <v>47</v>
      </c>
      <c r="AU22" s="44" t="s">
        <v>44</v>
      </c>
      <c r="AV22" s="42" t="s">
        <v>45</v>
      </c>
      <c r="AW22" s="42" t="s">
        <v>50</v>
      </c>
      <c r="AX22" s="440" t="s">
        <v>47</v>
      </c>
      <c r="AY22" s="445" t="s">
        <v>44</v>
      </c>
      <c r="AZ22" s="128" t="s">
        <v>45</v>
      </c>
      <c r="BA22" s="446" t="s">
        <v>51</v>
      </c>
      <c r="BB22" s="130" t="s">
        <v>47</v>
      </c>
      <c r="BC22" s="27"/>
      <c r="BD22" s="28"/>
      <c r="BE22" s="28"/>
      <c r="BF22" s="28"/>
      <c r="BG22" s="28"/>
      <c r="BM22" s="27" t="s">
        <v>10</v>
      </c>
    </row>
    <row r="23" spans="1:65" s="134" customFormat="1" ht="215.25" customHeight="1" x14ac:dyDescent="0.25">
      <c r="A23" s="475" t="s">
        <v>190</v>
      </c>
      <c r="B23" s="136">
        <v>1</v>
      </c>
      <c r="C23" s="137" t="s">
        <v>52</v>
      </c>
      <c r="D23" s="138" t="s">
        <v>53</v>
      </c>
      <c r="E23" s="138" t="s">
        <v>54</v>
      </c>
      <c r="F23" s="138" t="s">
        <v>55</v>
      </c>
      <c r="G23" s="139" t="s">
        <v>10</v>
      </c>
      <c r="H23" s="140" t="s">
        <v>56</v>
      </c>
      <c r="I23" s="141" t="s">
        <v>57</v>
      </c>
      <c r="J23" s="142" t="s">
        <v>58</v>
      </c>
      <c r="K23" s="142" t="s">
        <v>188</v>
      </c>
      <c r="L23" s="142" t="s">
        <v>59</v>
      </c>
      <c r="M23" s="142" t="s">
        <v>189</v>
      </c>
      <c r="N23" s="143" t="s">
        <v>60</v>
      </c>
      <c r="O23" s="71" t="s">
        <v>198</v>
      </c>
      <c r="P23" s="72" t="s">
        <v>198</v>
      </c>
      <c r="Q23" s="72" t="s">
        <v>198</v>
      </c>
      <c r="R23" s="73" t="s">
        <v>198</v>
      </c>
      <c r="S23" s="439" t="s">
        <v>198</v>
      </c>
      <c r="T23" s="403"/>
      <c r="U23" s="72"/>
      <c r="V23" s="72"/>
      <c r="W23" s="73"/>
      <c r="X23" s="74"/>
      <c r="Y23" s="141"/>
      <c r="Z23" s="144"/>
      <c r="AA23" s="145"/>
      <c r="AB23" s="146"/>
      <c r="AC23" s="319"/>
      <c r="AD23" s="333"/>
      <c r="AE23" s="334"/>
      <c r="AF23" s="335"/>
      <c r="AG23" s="336"/>
      <c r="AH23" s="337"/>
      <c r="AI23" s="147">
        <v>0.49299999999999999</v>
      </c>
      <c r="AJ23" s="148">
        <v>0.51500000000000001</v>
      </c>
      <c r="AK23" s="149">
        <v>1</v>
      </c>
      <c r="AL23" s="150">
        <f>51.5/60</f>
        <v>0.85833333333333328</v>
      </c>
      <c r="AM23" s="151" t="str">
        <f>J23</f>
        <v xml:space="preserve">81,13%
(meta establecida con el anterior IGPL, modificada para 2022-2024)
</v>
      </c>
      <c r="AN23" s="152">
        <v>0.75800000000000001</v>
      </c>
      <c r="AO23" s="152">
        <f>75.8/81.13</f>
        <v>0.93430297054110689</v>
      </c>
      <c r="AP23" s="153">
        <f>51.5/60</f>
        <v>0.85833333333333328</v>
      </c>
      <c r="AQ23" s="154">
        <v>0.70569999999999999</v>
      </c>
      <c r="AR23" s="155">
        <v>0.71130000000000004</v>
      </c>
      <c r="AS23" s="155">
        <v>1</v>
      </c>
      <c r="AT23" s="156">
        <v>0.5</v>
      </c>
      <c r="AU23" s="157">
        <v>0.72629999999999995</v>
      </c>
      <c r="AV23" s="155">
        <v>0.72950000000000004</v>
      </c>
      <c r="AW23" s="355">
        <v>1.0044058928817294</v>
      </c>
      <c r="AX23" s="441">
        <v>1</v>
      </c>
      <c r="AY23" s="157" t="s">
        <v>61</v>
      </c>
      <c r="AZ23" s="357" t="s">
        <v>61</v>
      </c>
      <c r="BA23" s="363" t="s">
        <v>61</v>
      </c>
      <c r="BB23" s="358">
        <v>1</v>
      </c>
      <c r="BC23" s="132"/>
      <c r="BD23" s="133"/>
      <c r="BE23" s="133"/>
      <c r="BF23" s="133"/>
      <c r="BG23" s="133"/>
      <c r="BM23" s="158"/>
    </row>
    <row r="24" spans="1:65" s="134" customFormat="1" ht="212.25" customHeight="1" x14ac:dyDescent="0.25">
      <c r="A24" s="475" t="s">
        <v>190</v>
      </c>
      <c r="B24" s="159">
        <v>2</v>
      </c>
      <c r="C24" s="160" t="s">
        <v>62</v>
      </c>
      <c r="D24" s="161" t="s">
        <v>63</v>
      </c>
      <c r="E24" s="161" t="s">
        <v>64</v>
      </c>
      <c r="F24" s="162" t="s">
        <v>65</v>
      </c>
      <c r="G24" s="163" t="s">
        <v>16</v>
      </c>
      <c r="H24" s="164" t="s">
        <v>66</v>
      </c>
      <c r="I24" s="165">
        <v>0.05</v>
      </c>
      <c r="J24" s="166">
        <v>0.25</v>
      </c>
      <c r="K24" s="166">
        <v>0.3</v>
      </c>
      <c r="L24" s="166">
        <v>0.25</v>
      </c>
      <c r="M24" s="166">
        <v>0.15</v>
      </c>
      <c r="N24" s="167">
        <f>SUM(I24:M24)</f>
        <v>1</v>
      </c>
      <c r="O24" s="370">
        <v>7.4999999999999997E-2</v>
      </c>
      <c r="P24" s="371">
        <v>7.4999999999999997E-2</v>
      </c>
      <c r="Q24" s="77">
        <v>1</v>
      </c>
      <c r="R24" s="78" t="s">
        <v>209</v>
      </c>
      <c r="S24" s="80" t="s">
        <v>208</v>
      </c>
      <c r="T24" s="425"/>
      <c r="U24" s="76"/>
      <c r="V24" s="77"/>
      <c r="W24" s="78"/>
      <c r="X24" s="80"/>
      <c r="Y24" s="168"/>
      <c r="Z24" s="169"/>
      <c r="AA24" s="170"/>
      <c r="AB24" s="162"/>
      <c r="AC24" s="320"/>
      <c r="AD24" s="338"/>
      <c r="AE24" s="163"/>
      <c r="AF24" s="173"/>
      <c r="AG24" s="58"/>
      <c r="AH24" s="69"/>
      <c r="AI24" s="174">
        <v>0.05</v>
      </c>
      <c r="AJ24" s="175">
        <v>0.05</v>
      </c>
      <c r="AK24" s="173">
        <v>1</v>
      </c>
      <c r="AL24" s="176">
        <f>0.05/1</f>
        <v>0.05</v>
      </c>
      <c r="AM24" s="82">
        <f>+J24</f>
        <v>0.25</v>
      </c>
      <c r="AN24" s="76">
        <v>0.25</v>
      </c>
      <c r="AO24" s="90">
        <f>AN24/AM24</f>
        <v>1</v>
      </c>
      <c r="AP24" s="177">
        <f>AJ24+AN24</f>
        <v>0.3</v>
      </c>
      <c r="AQ24" s="178">
        <v>0.3</v>
      </c>
      <c r="AR24" s="179">
        <v>0.3</v>
      </c>
      <c r="AS24" s="170">
        <v>1.0000000000000002</v>
      </c>
      <c r="AT24" s="180">
        <v>0.60000000000000009</v>
      </c>
      <c r="AU24" s="181">
        <v>0.25</v>
      </c>
      <c r="AV24" s="169">
        <v>0.25</v>
      </c>
      <c r="AW24" s="182">
        <v>1</v>
      </c>
      <c r="AX24" s="193">
        <v>0.85000000000000009</v>
      </c>
      <c r="AY24" s="340">
        <f>M24</f>
        <v>0.15</v>
      </c>
      <c r="AZ24" s="188">
        <v>7.4999999999999997E-2</v>
      </c>
      <c r="BA24" s="349">
        <f>AZ24/AY24</f>
        <v>0.5</v>
      </c>
      <c r="BB24" s="372">
        <f>AJ24+AN24+AR24+AV24+AZ24</f>
        <v>0.92499999999999993</v>
      </c>
      <c r="BC24" s="133"/>
      <c r="BD24" s="133"/>
      <c r="BE24" s="133"/>
      <c r="BF24" s="133"/>
      <c r="BG24" s="133"/>
      <c r="BM24" s="158"/>
    </row>
    <row r="25" spans="1:65" s="134" customFormat="1" ht="195" customHeight="1" x14ac:dyDescent="0.25">
      <c r="A25" s="475" t="s">
        <v>190</v>
      </c>
      <c r="B25" s="159">
        <v>3</v>
      </c>
      <c r="C25" s="184" t="s">
        <v>67</v>
      </c>
      <c r="D25" s="161" t="s">
        <v>63</v>
      </c>
      <c r="E25" s="161" t="s">
        <v>68</v>
      </c>
      <c r="F25" s="162" t="s">
        <v>69</v>
      </c>
      <c r="G25" s="163" t="s">
        <v>12</v>
      </c>
      <c r="H25" s="164" t="s">
        <v>70</v>
      </c>
      <c r="I25" s="185">
        <v>20</v>
      </c>
      <c r="J25" s="186">
        <v>20</v>
      </c>
      <c r="K25" s="186">
        <v>20</v>
      </c>
      <c r="L25" s="186">
        <v>20</v>
      </c>
      <c r="M25" s="186">
        <v>20</v>
      </c>
      <c r="N25" s="167">
        <v>100</v>
      </c>
      <c r="O25" s="93">
        <v>8</v>
      </c>
      <c r="P25" s="94">
        <v>8</v>
      </c>
      <c r="Q25" s="77">
        <v>1</v>
      </c>
      <c r="R25" s="78" t="s">
        <v>210</v>
      </c>
      <c r="S25" s="80" t="s">
        <v>211</v>
      </c>
      <c r="T25" s="126"/>
      <c r="U25" s="83"/>
      <c r="V25" s="77"/>
      <c r="W25" s="78"/>
      <c r="X25" s="121"/>
      <c r="Y25" s="187"/>
      <c r="Z25" s="188"/>
      <c r="AA25" s="170"/>
      <c r="AB25" s="162"/>
      <c r="AC25" s="320"/>
      <c r="AD25" s="338"/>
      <c r="AE25" s="163"/>
      <c r="AF25" s="173"/>
      <c r="AG25" s="58"/>
      <c r="AH25" s="69"/>
      <c r="AI25" s="172">
        <v>20</v>
      </c>
      <c r="AJ25" s="163">
        <v>20</v>
      </c>
      <c r="AK25" s="173">
        <v>1</v>
      </c>
      <c r="AL25" s="189">
        <v>0.2</v>
      </c>
      <c r="AM25" s="82">
        <f>+J25</f>
        <v>20</v>
      </c>
      <c r="AN25" s="190">
        <v>20</v>
      </c>
      <c r="AO25" s="90">
        <f>+AN25/AM25</f>
        <v>1</v>
      </c>
      <c r="AP25" s="177">
        <f>AL25+(20%*AO25)</f>
        <v>0.4</v>
      </c>
      <c r="AQ25" s="191">
        <v>20</v>
      </c>
      <c r="AR25" s="192">
        <v>20</v>
      </c>
      <c r="AS25" s="170">
        <v>1</v>
      </c>
      <c r="AT25" s="193">
        <v>0.60000000000000009</v>
      </c>
      <c r="AU25" s="194">
        <v>20</v>
      </c>
      <c r="AV25" s="195">
        <v>20</v>
      </c>
      <c r="AW25" s="182">
        <v>1</v>
      </c>
      <c r="AX25" s="442">
        <v>0.8</v>
      </c>
      <c r="AY25" s="341">
        <f t="shared" ref="AY25:AY57" si="0">M25</f>
        <v>20</v>
      </c>
      <c r="AZ25" s="188">
        <v>8</v>
      </c>
      <c r="BA25" s="349">
        <f t="shared" ref="BA25:BA57" si="1">AZ25/AY25</f>
        <v>0.4</v>
      </c>
      <c r="BB25" s="373">
        <f>AX25+(20%*BA25)</f>
        <v>0.88000000000000012</v>
      </c>
      <c r="BC25" s="132"/>
      <c r="BD25" s="133"/>
      <c r="BE25" s="133"/>
      <c r="BF25" s="133"/>
      <c r="BG25" s="133"/>
      <c r="BM25" s="158"/>
    </row>
    <row r="26" spans="1:65" s="407" customFormat="1" ht="369" customHeight="1" x14ac:dyDescent="0.25">
      <c r="A26" s="476" t="s">
        <v>259</v>
      </c>
      <c r="B26" s="470">
        <v>4</v>
      </c>
      <c r="C26" s="408" t="s">
        <v>71</v>
      </c>
      <c r="D26" s="409" t="s">
        <v>72</v>
      </c>
      <c r="E26" s="409" t="s">
        <v>73</v>
      </c>
      <c r="F26" s="404" t="s">
        <v>74</v>
      </c>
      <c r="G26" s="380" t="s">
        <v>10</v>
      </c>
      <c r="H26" s="381" t="s">
        <v>75</v>
      </c>
      <c r="I26" s="405">
        <v>0.3</v>
      </c>
      <c r="J26" s="383">
        <v>0.5</v>
      </c>
      <c r="K26" s="383">
        <v>0.7</v>
      </c>
      <c r="L26" s="383">
        <v>0.95</v>
      </c>
      <c r="M26" s="383">
        <v>1</v>
      </c>
      <c r="N26" s="384">
        <v>1</v>
      </c>
      <c r="O26" s="410">
        <v>0.01</v>
      </c>
      <c r="P26" s="411">
        <v>0.01</v>
      </c>
      <c r="Q26" s="412">
        <v>1</v>
      </c>
      <c r="R26" s="120" t="s">
        <v>248</v>
      </c>
      <c r="S26" s="433" t="s">
        <v>249</v>
      </c>
      <c r="T26" s="126"/>
      <c r="U26" s="83"/>
      <c r="V26" s="77"/>
      <c r="W26" s="78"/>
      <c r="X26" s="80"/>
      <c r="Y26" s="168"/>
      <c r="Z26" s="169"/>
      <c r="AA26" s="170"/>
      <c r="AB26" s="162"/>
      <c r="AC26" s="321"/>
      <c r="AD26" s="339"/>
      <c r="AE26" s="188"/>
      <c r="AF26" s="198"/>
      <c r="AG26" s="58"/>
      <c r="AH26" s="317"/>
      <c r="AI26" s="382">
        <v>0.3</v>
      </c>
      <c r="AJ26" s="380">
        <v>0.3</v>
      </c>
      <c r="AK26" s="413">
        <v>1</v>
      </c>
      <c r="AL26" s="385">
        <v>0.3</v>
      </c>
      <c r="AM26" s="410">
        <v>0.5</v>
      </c>
      <c r="AN26" s="414">
        <v>0.5</v>
      </c>
      <c r="AO26" s="415">
        <v>1</v>
      </c>
      <c r="AP26" s="416">
        <f>AN26/N26</f>
        <v>0.5</v>
      </c>
      <c r="AQ26" s="382">
        <v>0.7</v>
      </c>
      <c r="AR26" s="417">
        <v>0.7</v>
      </c>
      <c r="AS26" s="418">
        <v>1</v>
      </c>
      <c r="AT26" s="419">
        <v>0.70000000000000007</v>
      </c>
      <c r="AU26" s="406">
        <v>0.95</v>
      </c>
      <c r="AV26" s="420">
        <v>0.98</v>
      </c>
      <c r="AW26" s="421">
        <v>1.0315789473684212</v>
      </c>
      <c r="AX26" s="385">
        <v>0.98</v>
      </c>
      <c r="AY26" s="423">
        <f t="shared" si="0"/>
        <v>1</v>
      </c>
      <c r="AZ26" s="420">
        <f>AV26+O26</f>
        <v>0.99</v>
      </c>
      <c r="BA26" s="424">
        <f t="shared" si="1"/>
        <v>0.99</v>
      </c>
      <c r="BB26" s="422">
        <v>0.99</v>
      </c>
    </row>
    <row r="27" spans="1:65" s="134" customFormat="1" ht="133.5" customHeight="1" x14ac:dyDescent="0.25">
      <c r="A27" s="477" t="s">
        <v>191</v>
      </c>
      <c r="B27" s="471">
        <v>5</v>
      </c>
      <c r="C27" s="199" t="s">
        <v>76</v>
      </c>
      <c r="D27" s="161" t="s">
        <v>77</v>
      </c>
      <c r="E27" s="161" t="s">
        <v>78</v>
      </c>
      <c r="F27" s="162" t="s">
        <v>78</v>
      </c>
      <c r="G27" s="163" t="s">
        <v>10</v>
      </c>
      <c r="H27" s="164" t="s">
        <v>79</v>
      </c>
      <c r="I27" s="165">
        <v>0.1</v>
      </c>
      <c r="J27" s="166">
        <v>0.4</v>
      </c>
      <c r="K27" s="166">
        <v>0.65</v>
      </c>
      <c r="L27" s="166">
        <v>0.95</v>
      </c>
      <c r="M27" s="166">
        <v>1</v>
      </c>
      <c r="N27" s="167">
        <v>1</v>
      </c>
      <c r="O27" s="82" t="s">
        <v>61</v>
      </c>
      <c r="P27" s="83" t="s">
        <v>61</v>
      </c>
      <c r="Q27" s="83" t="s">
        <v>61</v>
      </c>
      <c r="R27" s="78" t="s">
        <v>61</v>
      </c>
      <c r="S27" s="432" t="s">
        <v>61</v>
      </c>
      <c r="T27" s="425"/>
      <c r="U27" s="76"/>
      <c r="V27" s="77"/>
      <c r="W27" s="78"/>
      <c r="X27" s="84"/>
      <c r="Y27" s="168"/>
      <c r="Z27" s="169"/>
      <c r="AA27" s="170"/>
      <c r="AB27" s="200"/>
      <c r="AC27" s="321"/>
      <c r="AD27" s="340"/>
      <c r="AE27" s="169"/>
      <c r="AF27" s="198"/>
      <c r="AG27" s="58"/>
      <c r="AH27" s="69"/>
      <c r="AI27" s="172">
        <v>0.1</v>
      </c>
      <c r="AJ27" s="163">
        <v>0.1</v>
      </c>
      <c r="AK27" s="182">
        <v>1</v>
      </c>
      <c r="AL27" s="193">
        <v>0.1</v>
      </c>
      <c r="AM27" s="82">
        <v>0.4</v>
      </c>
      <c r="AN27" s="203">
        <v>0.4</v>
      </c>
      <c r="AO27" s="90">
        <f>AN27/AM27</f>
        <v>1</v>
      </c>
      <c r="AP27" s="204">
        <f>AN27/N27</f>
        <v>0.4</v>
      </c>
      <c r="AQ27" s="172">
        <v>0.65</v>
      </c>
      <c r="AR27" s="175">
        <v>0.65</v>
      </c>
      <c r="AS27" s="205">
        <v>1</v>
      </c>
      <c r="AT27" s="176">
        <v>0.64999999999999991</v>
      </c>
      <c r="AU27" s="181">
        <v>0.95</v>
      </c>
      <c r="AV27" s="169">
        <v>0.95</v>
      </c>
      <c r="AW27" s="227">
        <v>1</v>
      </c>
      <c r="AX27" s="193">
        <v>0.95</v>
      </c>
      <c r="AY27" s="341">
        <f t="shared" si="0"/>
        <v>1</v>
      </c>
      <c r="AZ27" s="188">
        <v>0</v>
      </c>
      <c r="BA27" s="349">
        <f t="shared" si="1"/>
        <v>0</v>
      </c>
      <c r="BB27" s="183">
        <v>0.95</v>
      </c>
    </row>
    <row r="28" spans="1:65" s="407" customFormat="1" ht="161.25" customHeight="1" x14ac:dyDescent="0.25">
      <c r="A28" s="476" t="s">
        <v>191</v>
      </c>
      <c r="B28" s="472">
        <v>5</v>
      </c>
      <c r="C28" s="450" t="s">
        <v>76</v>
      </c>
      <c r="D28" s="378" t="s">
        <v>80</v>
      </c>
      <c r="E28" s="378" t="s">
        <v>78</v>
      </c>
      <c r="F28" s="379" t="s">
        <v>81</v>
      </c>
      <c r="G28" s="380" t="s">
        <v>12</v>
      </c>
      <c r="H28" s="381" t="s">
        <v>79</v>
      </c>
      <c r="I28" s="405">
        <v>1</v>
      </c>
      <c r="J28" s="383">
        <v>1</v>
      </c>
      <c r="K28" s="383">
        <v>1</v>
      </c>
      <c r="L28" s="383">
        <v>1</v>
      </c>
      <c r="M28" s="383">
        <v>1</v>
      </c>
      <c r="N28" s="384">
        <v>1</v>
      </c>
      <c r="O28" s="451">
        <v>0.15</v>
      </c>
      <c r="P28" s="452">
        <v>0.15</v>
      </c>
      <c r="Q28" s="386">
        <v>1</v>
      </c>
      <c r="R28" s="400" t="s">
        <v>264</v>
      </c>
      <c r="S28" s="436" t="s">
        <v>212</v>
      </c>
      <c r="T28" s="453"/>
      <c r="U28" s="452"/>
      <c r="V28" s="386"/>
      <c r="W28" s="400"/>
      <c r="X28" s="454"/>
      <c r="Y28" s="455"/>
      <c r="Z28" s="456"/>
      <c r="AA28" s="457"/>
      <c r="AB28" s="379"/>
      <c r="AC28" s="458"/>
      <c r="AD28" s="459"/>
      <c r="AE28" s="380"/>
      <c r="AF28" s="418"/>
      <c r="AG28" s="404"/>
      <c r="AH28" s="460"/>
      <c r="AI28" s="382">
        <v>1</v>
      </c>
      <c r="AJ28" s="380">
        <v>1</v>
      </c>
      <c r="AK28" s="413">
        <f>+AJ28/AI28</f>
        <v>1</v>
      </c>
      <c r="AL28" s="385">
        <v>0.2</v>
      </c>
      <c r="AM28" s="461">
        <v>1</v>
      </c>
      <c r="AN28" s="462">
        <v>1</v>
      </c>
      <c r="AO28" s="399">
        <f>AN28/AM28</f>
        <v>1</v>
      </c>
      <c r="AP28" s="463">
        <f>AL28+(20%*AO28)</f>
        <v>0.4</v>
      </c>
      <c r="AQ28" s="464">
        <v>1</v>
      </c>
      <c r="AR28" s="393">
        <v>1</v>
      </c>
      <c r="AS28" s="457">
        <v>1</v>
      </c>
      <c r="AT28" s="465">
        <v>0.6</v>
      </c>
      <c r="AU28" s="390">
        <v>1</v>
      </c>
      <c r="AV28" s="393">
        <v>1</v>
      </c>
      <c r="AW28" s="466">
        <v>1</v>
      </c>
      <c r="AX28" s="465">
        <v>0.8</v>
      </c>
      <c r="AY28" s="392">
        <f t="shared" si="0"/>
        <v>1</v>
      </c>
      <c r="AZ28" s="467">
        <f>O28</f>
        <v>0.15</v>
      </c>
      <c r="BA28" s="394">
        <f t="shared" si="1"/>
        <v>0.15</v>
      </c>
      <c r="BB28" s="468">
        <f>AX28+(20%*BA28)</f>
        <v>0.83000000000000007</v>
      </c>
      <c r="BC28" s="469"/>
    </row>
    <row r="29" spans="1:65" s="134" customFormat="1" ht="159" customHeight="1" x14ac:dyDescent="0.25">
      <c r="A29" s="477" t="s">
        <v>191</v>
      </c>
      <c r="B29" s="159">
        <v>6</v>
      </c>
      <c r="C29" s="160" t="s">
        <v>82</v>
      </c>
      <c r="D29" s="161" t="s">
        <v>83</v>
      </c>
      <c r="E29" s="161" t="s">
        <v>84</v>
      </c>
      <c r="F29" s="162" t="s">
        <v>85</v>
      </c>
      <c r="G29" s="163" t="s">
        <v>16</v>
      </c>
      <c r="H29" s="164" t="s">
        <v>86</v>
      </c>
      <c r="I29" s="172" t="s">
        <v>87</v>
      </c>
      <c r="J29" s="166">
        <v>1</v>
      </c>
      <c r="K29" s="166">
        <v>1</v>
      </c>
      <c r="L29" s="166">
        <v>1</v>
      </c>
      <c r="M29" s="166">
        <v>1</v>
      </c>
      <c r="N29" s="167">
        <v>4</v>
      </c>
      <c r="O29" s="86">
        <v>1</v>
      </c>
      <c r="P29" s="87">
        <v>1</v>
      </c>
      <c r="Q29" s="88">
        <v>1</v>
      </c>
      <c r="R29" s="89" t="s">
        <v>251</v>
      </c>
      <c r="S29" s="434" t="s">
        <v>252</v>
      </c>
      <c r="T29" s="426"/>
      <c r="U29" s="87"/>
      <c r="V29" s="88"/>
      <c r="W29" s="58"/>
      <c r="X29" s="69"/>
      <c r="Y29" s="168"/>
      <c r="Z29" s="169"/>
      <c r="AA29" s="170"/>
      <c r="AB29" s="211"/>
      <c r="AC29" s="322"/>
      <c r="AD29" s="341"/>
      <c r="AE29" s="192"/>
      <c r="AF29" s="170"/>
      <c r="AG29" s="211"/>
      <c r="AH29" s="212"/>
      <c r="AI29" s="191" t="s">
        <v>88</v>
      </c>
      <c r="AJ29" s="192" t="s">
        <v>88</v>
      </c>
      <c r="AK29" s="192" t="s">
        <v>88</v>
      </c>
      <c r="AL29" s="189">
        <v>0</v>
      </c>
      <c r="AM29" s="213">
        <v>1</v>
      </c>
      <c r="AN29" s="214">
        <v>1</v>
      </c>
      <c r="AO29" s="90">
        <v>1</v>
      </c>
      <c r="AP29" s="177">
        <v>0.25</v>
      </c>
      <c r="AQ29" s="215">
        <v>1</v>
      </c>
      <c r="AR29" s="216">
        <v>1</v>
      </c>
      <c r="AS29" s="170">
        <v>1</v>
      </c>
      <c r="AT29" s="180">
        <v>0.5</v>
      </c>
      <c r="AU29" s="194">
        <v>1</v>
      </c>
      <c r="AV29" s="216">
        <v>1</v>
      </c>
      <c r="AW29" s="170">
        <v>1</v>
      </c>
      <c r="AX29" s="180">
        <v>0.75</v>
      </c>
      <c r="AY29" s="341">
        <f t="shared" si="0"/>
        <v>1</v>
      </c>
      <c r="AZ29" s="216">
        <v>1</v>
      </c>
      <c r="BA29" s="349">
        <f t="shared" si="1"/>
        <v>1</v>
      </c>
      <c r="BB29" s="217">
        <v>1</v>
      </c>
    </row>
    <row r="30" spans="1:65" ht="144" customHeight="1" x14ac:dyDescent="0.25">
      <c r="A30" s="477" t="s">
        <v>191</v>
      </c>
      <c r="B30" s="159">
        <v>7</v>
      </c>
      <c r="C30" s="218" t="s">
        <v>89</v>
      </c>
      <c r="D30" s="161" t="s">
        <v>90</v>
      </c>
      <c r="E30" s="161" t="s">
        <v>91</v>
      </c>
      <c r="F30" s="162" t="s">
        <v>92</v>
      </c>
      <c r="G30" s="163" t="s">
        <v>16</v>
      </c>
      <c r="H30" s="164" t="s">
        <v>93</v>
      </c>
      <c r="I30" s="165">
        <v>1</v>
      </c>
      <c r="J30" s="166">
        <v>3</v>
      </c>
      <c r="K30" s="166">
        <v>3</v>
      </c>
      <c r="L30" s="166">
        <v>3</v>
      </c>
      <c r="M30" s="166">
        <v>2</v>
      </c>
      <c r="N30" s="167">
        <v>12</v>
      </c>
      <c r="O30" s="82">
        <v>1</v>
      </c>
      <c r="P30" s="83">
        <v>1</v>
      </c>
      <c r="Q30" s="90">
        <v>0.5</v>
      </c>
      <c r="R30" s="78" t="s">
        <v>237</v>
      </c>
      <c r="S30" s="80" t="s">
        <v>238</v>
      </c>
      <c r="T30" s="126"/>
      <c r="U30" s="83"/>
      <c r="V30" s="90"/>
      <c r="W30" s="91"/>
      <c r="X30" s="80"/>
      <c r="Y30" s="207"/>
      <c r="Z30" s="208"/>
      <c r="AA30" s="219"/>
      <c r="AB30" s="58"/>
      <c r="AC30" s="323"/>
      <c r="AD30" s="342"/>
      <c r="AE30" s="220"/>
      <c r="AF30" s="198"/>
      <c r="AG30" s="58"/>
      <c r="AH30" s="69"/>
      <c r="AI30" s="172">
        <v>1</v>
      </c>
      <c r="AJ30" s="163">
        <v>1</v>
      </c>
      <c r="AK30" s="173">
        <v>1</v>
      </c>
      <c r="AL30" s="221">
        <f>1/12</f>
        <v>8.3333333333333329E-2</v>
      </c>
      <c r="AM30" s="222">
        <v>3</v>
      </c>
      <c r="AN30" s="223">
        <v>3</v>
      </c>
      <c r="AO30" s="77">
        <f>AN30/AM30</f>
        <v>1</v>
      </c>
      <c r="AP30" s="204">
        <f>(AJ30+AN30)/12</f>
        <v>0.33333333333333331</v>
      </c>
      <c r="AQ30" s="224">
        <v>3</v>
      </c>
      <c r="AR30" s="225">
        <v>3</v>
      </c>
      <c r="AS30" s="173">
        <v>1</v>
      </c>
      <c r="AT30" s="189">
        <v>0.57999999999999996</v>
      </c>
      <c r="AU30" s="194">
        <v>3</v>
      </c>
      <c r="AV30" s="225">
        <v>3</v>
      </c>
      <c r="AW30" s="173">
        <v>1</v>
      </c>
      <c r="AX30" s="269">
        <v>0.83333333333333337</v>
      </c>
      <c r="AY30" s="341">
        <f t="shared" si="0"/>
        <v>2</v>
      </c>
      <c r="AZ30" s="192">
        <v>1</v>
      </c>
      <c r="BA30" s="349">
        <f t="shared" si="1"/>
        <v>0.5</v>
      </c>
      <c r="BB30" s="183">
        <f>(AJ30+AN30+AR30+AV30+AZ30)/12</f>
        <v>0.91666666666666663</v>
      </c>
    </row>
    <row r="31" spans="1:65" ht="126" x14ac:dyDescent="0.25">
      <c r="A31" s="477" t="s">
        <v>191</v>
      </c>
      <c r="B31" s="159">
        <v>8</v>
      </c>
      <c r="C31" s="184" t="s">
        <v>94</v>
      </c>
      <c r="D31" s="161" t="s">
        <v>95</v>
      </c>
      <c r="E31" s="161" t="s">
        <v>96</v>
      </c>
      <c r="F31" s="162" t="s">
        <v>97</v>
      </c>
      <c r="G31" s="163" t="s">
        <v>12</v>
      </c>
      <c r="H31" s="164" t="s">
        <v>98</v>
      </c>
      <c r="I31" s="165">
        <v>1</v>
      </c>
      <c r="J31" s="166">
        <v>1</v>
      </c>
      <c r="K31" s="166">
        <v>1</v>
      </c>
      <c r="L31" s="166">
        <v>1</v>
      </c>
      <c r="M31" s="166">
        <v>1</v>
      </c>
      <c r="N31" s="167">
        <v>1</v>
      </c>
      <c r="O31" s="82" t="s">
        <v>61</v>
      </c>
      <c r="P31" s="83" t="s">
        <v>61</v>
      </c>
      <c r="Q31" s="83" t="s">
        <v>61</v>
      </c>
      <c r="R31" s="78" t="s">
        <v>236</v>
      </c>
      <c r="S31" s="80" t="s">
        <v>61</v>
      </c>
      <c r="T31" s="126"/>
      <c r="U31" s="83"/>
      <c r="V31" s="83"/>
      <c r="W31" s="78"/>
      <c r="X31" s="92"/>
      <c r="Y31" s="126"/>
      <c r="Z31" s="83"/>
      <c r="AA31" s="83"/>
      <c r="AB31" s="162"/>
      <c r="AC31" s="324"/>
      <c r="AD31" s="339"/>
      <c r="AE31" s="188"/>
      <c r="AF31" s="227"/>
      <c r="AG31" s="162"/>
      <c r="AH31" s="171"/>
      <c r="AI31" s="178">
        <v>1</v>
      </c>
      <c r="AJ31" s="188">
        <v>1</v>
      </c>
      <c r="AK31" s="173">
        <v>1</v>
      </c>
      <c r="AL31" s="189">
        <v>0.2</v>
      </c>
      <c r="AM31" s="222">
        <v>1</v>
      </c>
      <c r="AN31" s="223">
        <v>1</v>
      </c>
      <c r="AO31" s="228">
        <v>1</v>
      </c>
      <c r="AP31" s="177">
        <f>(AK31+AO31)/5</f>
        <v>0.4</v>
      </c>
      <c r="AQ31" s="229">
        <v>1</v>
      </c>
      <c r="AR31" s="230">
        <v>1</v>
      </c>
      <c r="AS31" s="198">
        <v>1</v>
      </c>
      <c r="AT31" s="176">
        <v>0.60000000000000009</v>
      </c>
      <c r="AU31" s="194">
        <v>1</v>
      </c>
      <c r="AV31" s="230">
        <v>1</v>
      </c>
      <c r="AW31" s="173">
        <v>1</v>
      </c>
      <c r="AX31" s="176">
        <v>0.8</v>
      </c>
      <c r="AY31" s="341">
        <f t="shared" si="0"/>
        <v>1</v>
      </c>
      <c r="AZ31" s="170">
        <v>0</v>
      </c>
      <c r="BA31" s="349">
        <f t="shared" si="1"/>
        <v>0</v>
      </c>
      <c r="BB31" s="217">
        <v>0.8</v>
      </c>
    </row>
    <row r="32" spans="1:65" ht="156" customHeight="1" x14ac:dyDescent="0.25">
      <c r="A32" s="477" t="s">
        <v>191</v>
      </c>
      <c r="B32" s="159">
        <v>9</v>
      </c>
      <c r="C32" s="160" t="s">
        <v>99</v>
      </c>
      <c r="D32" s="161" t="s">
        <v>100</v>
      </c>
      <c r="E32" s="161" t="s">
        <v>101</v>
      </c>
      <c r="F32" s="162" t="s">
        <v>102</v>
      </c>
      <c r="G32" s="163" t="s">
        <v>16</v>
      </c>
      <c r="H32" s="164" t="s">
        <v>75</v>
      </c>
      <c r="I32" s="165">
        <v>0.05</v>
      </c>
      <c r="J32" s="166">
        <v>0.3</v>
      </c>
      <c r="K32" s="166">
        <v>0.3</v>
      </c>
      <c r="L32" s="166">
        <v>0.3</v>
      </c>
      <c r="M32" s="166">
        <v>0.05</v>
      </c>
      <c r="N32" s="167">
        <f>SUM(I32:M32)</f>
        <v>1</v>
      </c>
      <c r="O32" s="75">
        <v>0.01</v>
      </c>
      <c r="P32" s="76">
        <v>0.01</v>
      </c>
      <c r="Q32" s="77">
        <v>1</v>
      </c>
      <c r="R32" s="78" t="s">
        <v>214</v>
      </c>
      <c r="S32" s="92" t="s">
        <v>213</v>
      </c>
      <c r="T32" s="425"/>
      <c r="U32" s="76"/>
      <c r="V32" s="77"/>
      <c r="W32" s="78"/>
      <c r="X32" s="59"/>
      <c r="Y32" s="168"/>
      <c r="Z32" s="169"/>
      <c r="AA32" s="170"/>
      <c r="AB32" s="162"/>
      <c r="AC32" s="320"/>
      <c r="AD32" s="343"/>
      <c r="AE32" s="175"/>
      <c r="AF32" s="198"/>
      <c r="AG32" s="58"/>
      <c r="AH32" s="69"/>
      <c r="AI32" s="174">
        <v>0.05</v>
      </c>
      <c r="AJ32" s="175">
        <v>0.05</v>
      </c>
      <c r="AK32" s="173">
        <v>1</v>
      </c>
      <c r="AL32" s="189">
        <v>0.05</v>
      </c>
      <c r="AM32" s="85">
        <v>0.3</v>
      </c>
      <c r="AN32" s="232">
        <v>0.3</v>
      </c>
      <c r="AO32" s="90">
        <f>AN32/AM32</f>
        <v>1</v>
      </c>
      <c r="AP32" s="177">
        <f>+(AJ32+AN32)/N32</f>
        <v>0.35</v>
      </c>
      <c r="AQ32" s="233">
        <v>0.3</v>
      </c>
      <c r="AR32" s="169">
        <v>0.3</v>
      </c>
      <c r="AS32" s="170">
        <v>1</v>
      </c>
      <c r="AT32" s="180">
        <v>0.64999999999999991</v>
      </c>
      <c r="AU32" s="181">
        <v>0.3</v>
      </c>
      <c r="AV32" s="169">
        <v>0.30000000000000004</v>
      </c>
      <c r="AW32" s="182">
        <v>1.0000000000000002</v>
      </c>
      <c r="AX32" s="180">
        <v>0.95</v>
      </c>
      <c r="AY32" s="340">
        <f t="shared" si="0"/>
        <v>0.05</v>
      </c>
      <c r="AZ32" s="374">
        <v>0.01</v>
      </c>
      <c r="BA32" s="349">
        <f t="shared" si="1"/>
        <v>0.19999999999999998</v>
      </c>
      <c r="BB32" s="217">
        <f>AJ32+AN32+AR32+AV32+AZ32</f>
        <v>0.96</v>
      </c>
    </row>
    <row r="33" spans="1:55" ht="110.25" x14ac:dyDescent="0.25">
      <c r="A33" s="478" t="s">
        <v>192</v>
      </c>
      <c r="B33" s="159">
        <v>10</v>
      </c>
      <c r="C33" s="218" t="s">
        <v>103</v>
      </c>
      <c r="D33" s="161" t="s">
        <v>104</v>
      </c>
      <c r="E33" s="161" t="s">
        <v>105</v>
      </c>
      <c r="F33" s="162" t="s">
        <v>106</v>
      </c>
      <c r="G33" s="163" t="s">
        <v>12</v>
      </c>
      <c r="H33" s="164" t="s">
        <v>107</v>
      </c>
      <c r="I33" s="234">
        <v>1</v>
      </c>
      <c r="J33" s="235">
        <v>1</v>
      </c>
      <c r="K33" s="235">
        <v>1</v>
      </c>
      <c r="L33" s="235">
        <v>1</v>
      </c>
      <c r="M33" s="235">
        <v>1</v>
      </c>
      <c r="N33" s="189">
        <v>1</v>
      </c>
      <c r="O33" s="81">
        <v>0.5</v>
      </c>
      <c r="P33" s="90">
        <v>0.5</v>
      </c>
      <c r="Q33" s="77">
        <v>1</v>
      </c>
      <c r="R33" s="78" t="s">
        <v>256</v>
      </c>
      <c r="S33" s="80" t="s">
        <v>255</v>
      </c>
      <c r="T33" s="260"/>
      <c r="U33" s="77"/>
      <c r="V33" s="77"/>
      <c r="W33" s="78"/>
      <c r="X33" s="80"/>
      <c r="Y33" s="231"/>
      <c r="Z33" s="198"/>
      <c r="AA33" s="198"/>
      <c r="AB33" s="200"/>
      <c r="AC33" s="98"/>
      <c r="AD33" s="237"/>
      <c r="AE33" s="198"/>
      <c r="AF33" s="198"/>
      <c r="AG33" s="218"/>
      <c r="AH33" s="171"/>
      <c r="AI33" s="231">
        <v>1</v>
      </c>
      <c r="AJ33" s="198">
        <v>1</v>
      </c>
      <c r="AK33" s="173">
        <v>1</v>
      </c>
      <c r="AL33" s="176">
        <v>0.2</v>
      </c>
      <c r="AM33" s="95">
        <v>1</v>
      </c>
      <c r="AN33" s="236">
        <v>1</v>
      </c>
      <c r="AO33" s="90">
        <f>AN33/AM33</f>
        <v>1</v>
      </c>
      <c r="AP33" s="177">
        <f>AL33+(20%*AO33)</f>
        <v>0.4</v>
      </c>
      <c r="AQ33" s="231">
        <v>1</v>
      </c>
      <c r="AR33" s="198">
        <v>1</v>
      </c>
      <c r="AS33" s="198">
        <v>1</v>
      </c>
      <c r="AT33" s="176">
        <v>0.60000000000000009</v>
      </c>
      <c r="AU33" s="237">
        <v>1</v>
      </c>
      <c r="AV33" s="198">
        <v>1</v>
      </c>
      <c r="AW33" s="198">
        <v>1</v>
      </c>
      <c r="AX33" s="176">
        <v>0.8</v>
      </c>
      <c r="AY33" s="347">
        <f t="shared" si="0"/>
        <v>1</v>
      </c>
      <c r="AZ33" s="170">
        <v>0.5</v>
      </c>
      <c r="BA33" s="227">
        <f t="shared" si="1"/>
        <v>0.5</v>
      </c>
      <c r="BB33" s="217">
        <f>AX33+(20%*BA33)</f>
        <v>0.9</v>
      </c>
    </row>
    <row r="34" spans="1:55" ht="187.5" customHeight="1" x14ac:dyDescent="0.25">
      <c r="A34" s="478" t="s">
        <v>192</v>
      </c>
      <c r="B34" s="159">
        <v>11</v>
      </c>
      <c r="C34" s="218" t="s">
        <v>108</v>
      </c>
      <c r="D34" s="161" t="s">
        <v>109</v>
      </c>
      <c r="E34" s="161" t="s">
        <v>110</v>
      </c>
      <c r="F34" s="162" t="s">
        <v>111</v>
      </c>
      <c r="G34" s="163" t="s">
        <v>12</v>
      </c>
      <c r="H34" s="164" t="s">
        <v>66</v>
      </c>
      <c r="I34" s="172" t="s">
        <v>87</v>
      </c>
      <c r="J34" s="166">
        <v>1</v>
      </c>
      <c r="K34" s="166">
        <v>1</v>
      </c>
      <c r="L34" s="166">
        <v>1</v>
      </c>
      <c r="M34" s="166">
        <v>1</v>
      </c>
      <c r="N34" s="167">
        <v>1</v>
      </c>
      <c r="O34" s="56">
        <v>0.25</v>
      </c>
      <c r="P34" s="65">
        <v>0.25</v>
      </c>
      <c r="Q34" s="66">
        <f>+P34/O34</f>
        <v>1</v>
      </c>
      <c r="R34" s="447" t="s">
        <v>254</v>
      </c>
      <c r="S34" s="70" t="s">
        <v>253</v>
      </c>
      <c r="T34" s="402"/>
      <c r="U34" s="67"/>
      <c r="V34" s="66"/>
      <c r="W34" s="68"/>
      <c r="X34" s="70"/>
      <c r="Y34" s="207"/>
      <c r="Z34" s="207"/>
      <c r="AA34" s="207"/>
      <c r="AB34" s="200"/>
      <c r="AC34" s="321"/>
      <c r="AD34" s="344"/>
      <c r="AE34" s="208"/>
      <c r="AF34" s="208"/>
      <c r="AG34" s="58"/>
      <c r="AH34" s="69"/>
      <c r="AI34" s="172" t="s">
        <v>88</v>
      </c>
      <c r="AJ34" s="163" t="s">
        <v>88</v>
      </c>
      <c r="AK34" s="163" t="s">
        <v>88</v>
      </c>
      <c r="AL34" s="176">
        <v>0</v>
      </c>
      <c r="AM34" s="238">
        <v>1</v>
      </c>
      <c r="AN34" s="239">
        <v>1</v>
      </c>
      <c r="AO34" s="240">
        <f>AN34/AM34</f>
        <v>1</v>
      </c>
      <c r="AP34" s="241">
        <f>25%*AO34</f>
        <v>0.25</v>
      </c>
      <c r="AQ34" s="172">
        <v>1</v>
      </c>
      <c r="AR34" s="225">
        <v>1</v>
      </c>
      <c r="AS34" s="173">
        <v>1</v>
      </c>
      <c r="AT34" s="189">
        <v>0.5</v>
      </c>
      <c r="AU34" s="194">
        <v>1</v>
      </c>
      <c r="AV34" s="163">
        <v>1</v>
      </c>
      <c r="AW34" s="209">
        <v>1</v>
      </c>
      <c r="AX34" s="274">
        <v>0.75</v>
      </c>
      <c r="AY34" s="341">
        <f t="shared" si="0"/>
        <v>1</v>
      </c>
      <c r="AZ34" s="188">
        <v>0.25</v>
      </c>
      <c r="BA34" s="349">
        <f t="shared" si="1"/>
        <v>0.25</v>
      </c>
      <c r="BB34" s="183">
        <f>AX34+(25%*BA34)</f>
        <v>0.8125</v>
      </c>
      <c r="BC34" s="30"/>
    </row>
    <row r="35" spans="1:55" ht="216.75" customHeight="1" x14ac:dyDescent="0.25">
      <c r="A35" s="478" t="s">
        <v>192</v>
      </c>
      <c r="B35" s="159">
        <v>12</v>
      </c>
      <c r="C35" s="218" t="s">
        <v>112</v>
      </c>
      <c r="D35" s="161" t="s">
        <v>90</v>
      </c>
      <c r="E35" s="161" t="s">
        <v>113</v>
      </c>
      <c r="F35" s="162" t="s">
        <v>114</v>
      </c>
      <c r="G35" s="163" t="s">
        <v>12</v>
      </c>
      <c r="H35" s="164" t="s">
        <v>56</v>
      </c>
      <c r="I35" s="234">
        <v>1</v>
      </c>
      <c r="J35" s="235">
        <v>1</v>
      </c>
      <c r="K35" s="235">
        <v>1</v>
      </c>
      <c r="L35" s="235">
        <v>1</v>
      </c>
      <c r="M35" s="235">
        <v>1</v>
      </c>
      <c r="N35" s="242">
        <v>1</v>
      </c>
      <c r="O35" s="82">
        <v>2</v>
      </c>
      <c r="P35" s="83">
        <v>2</v>
      </c>
      <c r="Q35" s="77">
        <v>1</v>
      </c>
      <c r="R35" s="78" t="s">
        <v>239</v>
      </c>
      <c r="S35" s="80" t="s">
        <v>240</v>
      </c>
      <c r="T35" s="427"/>
      <c r="U35" s="94"/>
      <c r="V35" s="77"/>
      <c r="W35" s="78"/>
      <c r="X35" s="80"/>
      <c r="Y35" s="224"/>
      <c r="Z35" s="225"/>
      <c r="AA35" s="198"/>
      <c r="AB35" s="200"/>
      <c r="AC35" s="321"/>
      <c r="AD35" s="338"/>
      <c r="AE35" s="163"/>
      <c r="AF35" s="173"/>
      <c r="AG35" s="162"/>
      <c r="AH35" s="99"/>
      <c r="AI35" s="226">
        <v>1</v>
      </c>
      <c r="AJ35" s="173">
        <v>1</v>
      </c>
      <c r="AK35" s="173">
        <v>1</v>
      </c>
      <c r="AL35" s="189">
        <v>0.2</v>
      </c>
      <c r="AM35" s="81">
        <v>1</v>
      </c>
      <c r="AN35" s="77">
        <f>(O35+T35+Y35)/(P35+U35+Z35)</f>
        <v>1</v>
      </c>
      <c r="AO35" s="77">
        <f>AN35/AM35</f>
        <v>1</v>
      </c>
      <c r="AP35" s="204">
        <f>20%+(20%*AO35)</f>
        <v>0.4</v>
      </c>
      <c r="AQ35" s="226">
        <v>1</v>
      </c>
      <c r="AR35" s="173">
        <v>1</v>
      </c>
      <c r="AS35" s="173">
        <v>1</v>
      </c>
      <c r="AT35" s="189">
        <v>0.6</v>
      </c>
      <c r="AU35" s="237">
        <v>1</v>
      </c>
      <c r="AV35" s="173">
        <v>1</v>
      </c>
      <c r="AW35" s="173">
        <v>1</v>
      </c>
      <c r="AX35" s="189">
        <v>0.8</v>
      </c>
      <c r="AY35" s="347">
        <f t="shared" si="0"/>
        <v>1</v>
      </c>
      <c r="AZ35" s="227">
        <v>1</v>
      </c>
      <c r="BA35" s="349">
        <f t="shared" si="1"/>
        <v>1</v>
      </c>
      <c r="BB35" s="183">
        <v>1</v>
      </c>
    </row>
    <row r="36" spans="1:55" ht="145.5" customHeight="1" x14ac:dyDescent="0.25">
      <c r="A36" s="478" t="s">
        <v>192</v>
      </c>
      <c r="B36" s="159">
        <v>13</v>
      </c>
      <c r="C36" s="160" t="s">
        <v>115</v>
      </c>
      <c r="D36" s="161" t="s">
        <v>116</v>
      </c>
      <c r="E36" s="161" t="s">
        <v>117</v>
      </c>
      <c r="F36" s="162" t="s">
        <v>118</v>
      </c>
      <c r="G36" s="163" t="s">
        <v>12</v>
      </c>
      <c r="H36" s="164" t="s">
        <v>56</v>
      </c>
      <c r="I36" s="234">
        <v>1</v>
      </c>
      <c r="J36" s="235">
        <v>1</v>
      </c>
      <c r="K36" s="235">
        <v>1</v>
      </c>
      <c r="L36" s="235">
        <v>1</v>
      </c>
      <c r="M36" s="235">
        <v>1</v>
      </c>
      <c r="N36" s="242">
        <v>1</v>
      </c>
      <c r="O36" s="82">
        <v>1</v>
      </c>
      <c r="P36" s="83">
        <v>1</v>
      </c>
      <c r="Q36" s="90">
        <v>1</v>
      </c>
      <c r="R36" s="78" t="s">
        <v>241</v>
      </c>
      <c r="S36" s="80" t="s">
        <v>242</v>
      </c>
      <c r="T36" s="126"/>
      <c r="U36" s="83"/>
      <c r="V36" s="90"/>
      <c r="W36" s="78"/>
      <c r="X36" s="80"/>
      <c r="Y36" s="243"/>
      <c r="Z36" s="244"/>
      <c r="AA36" s="198"/>
      <c r="AB36" s="200"/>
      <c r="AC36" s="321"/>
      <c r="AD36" s="338"/>
      <c r="AE36" s="163"/>
      <c r="AF36" s="173"/>
      <c r="AG36" s="58"/>
      <c r="AH36" s="69"/>
      <c r="AI36" s="172">
        <v>10</v>
      </c>
      <c r="AJ36" s="163">
        <v>10</v>
      </c>
      <c r="AK36" s="173">
        <v>1</v>
      </c>
      <c r="AL36" s="189">
        <v>0.2</v>
      </c>
      <c r="AM36" s="81">
        <v>1</v>
      </c>
      <c r="AN36" s="90">
        <f>10/10</f>
        <v>1</v>
      </c>
      <c r="AO36" s="90">
        <f>AN36/AM36</f>
        <v>1</v>
      </c>
      <c r="AP36" s="245">
        <f>AL36+(20%*AO36)</f>
        <v>0.4</v>
      </c>
      <c r="AQ36" s="226">
        <v>1</v>
      </c>
      <c r="AR36" s="173">
        <v>1</v>
      </c>
      <c r="AS36" s="173">
        <v>1</v>
      </c>
      <c r="AT36" s="189">
        <v>0.60000000000000009</v>
      </c>
      <c r="AU36" s="237">
        <v>1</v>
      </c>
      <c r="AV36" s="173">
        <v>1</v>
      </c>
      <c r="AW36" s="173">
        <v>1</v>
      </c>
      <c r="AX36" s="189">
        <v>0.8</v>
      </c>
      <c r="AY36" s="347">
        <f t="shared" si="0"/>
        <v>1</v>
      </c>
      <c r="AZ36" s="227">
        <v>1</v>
      </c>
      <c r="BA36" s="349">
        <f t="shared" si="1"/>
        <v>1</v>
      </c>
      <c r="BB36" s="183">
        <v>1</v>
      </c>
      <c r="BC36" s="30"/>
    </row>
    <row r="37" spans="1:55" ht="165.75" customHeight="1" x14ac:dyDescent="0.25">
      <c r="A37" s="479" t="s">
        <v>193</v>
      </c>
      <c r="B37" s="159">
        <v>14</v>
      </c>
      <c r="C37" s="184" t="s">
        <v>119</v>
      </c>
      <c r="D37" s="246" t="s">
        <v>120</v>
      </c>
      <c r="E37" s="246" t="s">
        <v>121</v>
      </c>
      <c r="F37" s="162" t="s">
        <v>196</v>
      </c>
      <c r="G37" s="188" t="s">
        <v>12</v>
      </c>
      <c r="H37" s="247" t="s">
        <v>56</v>
      </c>
      <c r="I37" s="248">
        <v>1</v>
      </c>
      <c r="J37" s="249">
        <v>1</v>
      </c>
      <c r="K37" s="249">
        <v>1</v>
      </c>
      <c r="L37" s="249">
        <v>1</v>
      </c>
      <c r="M37" s="249">
        <v>1</v>
      </c>
      <c r="N37" s="193">
        <v>1</v>
      </c>
      <c r="O37" s="95">
        <v>0.3</v>
      </c>
      <c r="P37" s="77">
        <v>0.3</v>
      </c>
      <c r="Q37" s="77">
        <v>1</v>
      </c>
      <c r="R37" s="78" t="s">
        <v>216</v>
      </c>
      <c r="S37" s="80" t="s">
        <v>215</v>
      </c>
      <c r="T37" s="260"/>
      <c r="U37" s="77"/>
      <c r="V37" s="77"/>
      <c r="W37" s="78"/>
      <c r="X37" s="80"/>
      <c r="Y37" s="231"/>
      <c r="Z37" s="219"/>
      <c r="AA37" s="198"/>
      <c r="AB37" s="200"/>
      <c r="AC37" s="321"/>
      <c r="AD37" s="310"/>
      <c r="AE37" s="311"/>
      <c r="AF37" s="312"/>
      <c r="AG37" s="313"/>
      <c r="AH37" s="314"/>
      <c r="AI37" s="210">
        <v>1</v>
      </c>
      <c r="AJ37" s="182">
        <v>1</v>
      </c>
      <c r="AK37" s="182">
        <v>1</v>
      </c>
      <c r="AL37" s="193">
        <v>0.2</v>
      </c>
      <c r="AM37" s="81">
        <v>1</v>
      </c>
      <c r="AN37" s="77">
        <v>1</v>
      </c>
      <c r="AO37" s="77">
        <f>+AN37</f>
        <v>1</v>
      </c>
      <c r="AP37" s="177">
        <f>AL37+(20%*AO37)</f>
        <v>0.4</v>
      </c>
      <c r="AQ37" s="210">
        <v>1</v>
      </c>
      <c r="AR37" s="170">
        <v>1</v>
      </c>
      <c r="AS37" s="170">
        <v>1</v>
      </c>
      <c r="AT37" s="180">
        <v>0.60000000000000009</v>
      </c>
      <c r="AU37" s="237">
        <v>1</v>
      </c>
      <c r="AV37" s="227">
        <v>1</v>
      </c>
      <c r="AW37" s="182">
        <v>1</v>
      </c>
      <c r="AX37" s="193">
        <v>0.8</v>
      </c>
      <c r="AY37" s="347">
        <f t="shared" si="0"/>
        <v>1</v>
      </c>
      <c r="AZ37" s="227">
        <v>0.3</v>
      </c>
      <c r="BA37" s="349">
        <f t="shared" si="1"/>
        <v>0.3</v>
      </c>
      <c r="BB37" s="373">
        <f>AX37+(20%*BA37)</f>
        <v>0.8600000000000001</v>
      </c>
      <c r="BC37" s="30"/>
    </row>
    <row r="38" spans="1:55" s="396" customFormat="1" ht="115.5" customHeight="1" x14ac:dyDescent="0.25">
      <c r="A38" s="480" t="s">
        <v>192</v>
      </c>
      <c r="B38" s="376">
        <v>15</v>
      </c>
      <c r="C38" s="377" t="s">
        <v>122</v>
      </c>
      <c r="D38" s="378" t="s">
        <v>123</v>
      </c>
      <c r="E38" s="378" t="s">
        <v>124</v>
      </c>
      <c r="F38" s="379" t="s">
        <v>125</v>
      </c>
      <c r="G38" s="380" t="s">
        <v>10</v>
      </c>
      <c r="H38" s="381" t="s">
        <v>126</v>
      </c>
      <c r="I38" s="382" t="s">
        <v>87</v>
      </c>
      <c r="J38" s="383">
        <v>1</v>
      </c>
      <c r="K38" s="383">
        <v>2</v>
      </c>
      <c r="L38" s="383">
        <v>3</v>
      </c>
      <c r="M38" s="366" t="s">
        <v>207</v>
      </c>
      <c r="N38" s="384">
        <v>3</v>
      </c>
      <c r="O38" s="118" t="s">
        <v>61</v>
      </c>
      <c r="P38" s="119" t="s">
        <v>61</v>
      </c>
      <c r="Q38" s="119" t="s">
        <v>61</v>
      </c>
      <c r="R38" s="400" t="s">
        <v>61</v>
      </c>
      <c r="S38" s="435" t="s">
        <v>61</v>
      </c>
      <c r="T38" s="243"/>
      <c r="U38" s="244"/>
      <c r="V38" s="220"/>
      <c r="W38" s="78"/>
      <c r="X38" s="80"/>
      <c r="Y38" s="243"/>
      <c r="Z38" s="244"/>
      <c r="AA38" s="244"/>
      <c r="AB38" s="78"/>
      <c r="AC38" s="79"/>
      <c r="AD38" s="315"/>
      <c r="AE38" s="244"/>
      <c r="AF38" s="316"/>
      <c r="AG38" s="78"/>
      <c r="AH38" s="99"/>
      <c r="AI38" s="382" t="s">
        <v>88</v>
      </c>
      <c r="AJ38" s="380" t="s">
        <v>88</v>
      </c>
      <c r="AK38" s="380" t="s">
        <v>88</v>
      </c>
      <c r="AL38" s="385">
        <v>0</v>
      </c>
      <c r="AM38" s="118">
        <v>1</v>
      </c>
      <c r="AN38" s="119" t="s">
        <v>61</v>
      </c>
      <c r="AO38" s="386" t="s">
        <v>61</v>
      </c>
      <c r="AP38" s="387">
        <v>0</v>
      </c>
      <c r="AQ38" s="388">
        <v>2</v>
      </c>
      <c r="AR38" s="119" t="s">
        <v>61</v>
      </c>
      <c r="AS38" s="386" t="s">
        <v>61</v>
      </c>
      <c r="AT38" s="389">
        <v>0</v>
      </c>
      <c r="AU38" s="390">
        <v>3</v>
      </c>
      <c r="AV38" s="119">
        <v>0</v>
      </c>
      <c r="AW38" s="386">
        <v>0</v>
      </c>
      <c r="AX38" s="389">
        <v>0</v>
      </c>
      <c r="AY38" s="392" t="str">
        <f t="shared" si="0"/>
        <v xml:space="preserve">N/A
</v>
      </c>
      <c r="AZ38" s="393" t="s">
        <v>61</v>
      </c>
      <c r="BA38" s="394" t="s">
        <v>61</v>
      </c>
      <c r="BB38" s="391">
        <v>0</v>
      </c>
      <c r="BC38" s="395"/>
    </row>
    <row r="39" spans="1:55" ht="146.25" customHeight="1" x14ac:dyDescent="0.25">
      <c r="A39" s="478" t="s">
        <v>192</v>
      </c>
      <c r="B39" s="159">
        <v>16</v>
      </c>
      <c r="C39" s="160" t="s">
        <v>127</v>
      </c>
      <c r="D39" s="161" t="s">
        <v>123</v>
      </c>
      <c r="E39" s="161" t="s">
        <v>128</v>
      </c>
      <c r="F39" s="162" t="s">
        <v>129</v>
      </c>
      <c r="G39" s="163" t="s">
        <v>10</v>
      </c>
      <c r="H39" s="164" t="s">
        <v>126</v>
      </c>
      <c r="I39" s="172" t="s">
        <v>87</v>
      </c>
      <c r="J39" s="166">
        <v>1</v>
      </c>
      <c r="K39" s="166">
        <v>2</v>
      </c>
      <c r="L39" s="166">
        <v>3</v>
      </c>
      <c r="M39" s="366" t="s">
        <v>189</v>
      </c>
      <c r="N39" s="167">
        <v>3</v>
      </c>
      <c r="O39" s="118" t="s">
        <v>61</v>
      </c>
      <c r="P39" s="119" t="s">
        <v>61</v>
      </c>
      <c r="Q39" s="119" t="s">
        <v>61</v>
      </c>
      <c r="R39" s="120" t="s">
        <v>243</v>
      </c>
      <c r="S39" s="436" t="s">
        <v>204</v>
      </c>
      <c r="T39" s="126"/>
      <c r="U39" s="83"/>
      <c r="V39" s="77"/>
      <c r="W39" s="78"/>
      <c r="X39" s="96"/>
      <c r="Y39" s="243"/>
      <c r="Z39" s="244"/>
      <c r="AA39" s="220"/>
      <c r="AB39" s="135"/>
      <c r="AC39" s="167"/>
      <c r="AD39" s="315"/>
      <c r="AE39" s="244"/>
      <c r="AF39" s="278"/>
      <c r="AG39" s="162"/>
      <c r="AH39" s="250"/>
      <c r="AI39" s="172" t="s">
        <v>88</v>
      </c>
      <c r="AJ39" s="163" t="s">
        <v>88</v>
      </c>
      <c r="AK39" s="163" t="s">
        <v>88</v>
      </c>
      <c r="AL39" s="189">
        <v>0</v>
      </c>
      <c r="AM39" s="213">
        <v>1</v>
      </c>
      <c r="AN39" s="83">
        <v>1</v>
      </c>
      <c r="AO39" s="90">
        <v>1</v>
      </c>
      <c r="AP39" s="251">
        <f>1/3</f>
        <v>0.33333333333333331</v>
      </c>
      <c r="AQ39" s="215">
        <v>2</v>
      </c>
      <c r="AR39" s="216">
        <v>1</v>
      </c>
      <c r="AS39" s="170">
        <v>0.5</v>
      </c>
      <c r="AT39" s="252">
        <v>0.33333000000000002</v>
      </c>
      <c r="AU39" s="194">
        <v>3</v>
      </c>
      <c r="AV39" s="83">
        <v>2</v>
      </c>
      <c r="AW39" s="253">
        <v>0.66666666666666663</v>
      </c>
      <c r="AX39" s="279">
        <v>0.66666666666666663</v>
      </c>
      <c r="AY39" s="341" t="s">
        <v>61</v>
      </c>
      <c r="AZ39" s="216" t="s">
        <v>203</v>
      </c>
      <c r="BA39" s="216" t="s">
        <v>203</v>
      </c>
      <c r="BB39" s="254">
        <v>0.66700000000000004</v>
      </c>
      <c r="BC39" s="30"/>
    </row>
    <row r="40" spans="1:55" ht="287.25" customHeight="1" x14ac:dyDescent="0.25">
      <c r="A40" s="477" t="s">
        <v>194</v>
      </c>
      <c r="B40" s="471">
        <v>17</v>
      </c>
      <c r="C40" s="160" t="s">
        <v>130</v>
      </c>
      <c r="D40" s="161" t="s">
        <v>77</v>
      </c>
      <c r="E40" s="161" t="s">
        <v>131</v>
      </c>
      <c r="F40" s="162" t="s">
        <v>131</v>
      </c>
      <c r="G40" s="163" t="s">
        <v>10</v>
      </c>
      <c r="H40" s="164" t="s">
        <v>66</v>
      </c>
      <c r="I40" s="165">
        <v>0.3</v>
      </c>
      <c r="J40" s="166">
        <v>0.5</v>
      </c>
      <c r="K40" s="166">
        <v>0.7</v>
      </c>
      <c r="L40" s="166">
        <v>0.9</v>
      </c>
      <c r="M40" s="166">
        <v>1</v>
      </c>
      <c r="N40" s="167">
        <v>1</v>
      </c>
      <c r="O40" s="82">
        <v>0.02</v>
      </c>
      <c r="P40" s="83">
        <v>0.02</v>
      </c>
      <c r="Q40" s="102">
        <v>1</v>
      </c>
      <c r="R40" s="78" t="s">
        <v>260</v>
      </c>
      <c r="S40" s="92" t="s">
        <v>261</v>
      </c>
      <c r="T40" s="126"/>
      <c r="U40" s="83"/>
      <c r="V40" s="77"/>
      <c r="W40" s="78"/>
      <c r="X40" s="80"/>
      <c r="Y40" s="207"/>
      <c r="Z40" s="208"/>
      <c r="AA40" s="170"/>
      <c r="AB40" s="162"/>
      <c r="AC40" s="321"/>
      <c r="AD40" s="339"/>
      <c r="AE40" s="188"/>
      <c r="AF40" s="198"/>
      <c r="AG40" s="58"/>
      <c r="AH40" s="69"/>
      <c r="AI40" s="172">
        <v>0.3</v>
      </c>
      <c r="AJ40" s="163">
        <v>0.3</v>
      </c>
      <c r="AK40" s="182">
        <v>1</v>
      </c>
      <c r="AL40" s="193">
        <v>0.3</v>
      </c>
      <c r="AM40" s="255">
        <v>0.5</v>
      </c>
      <c r="AN40" s="76">
        <v>0.5</v>
      </c>
      <c r="AO40" s="77">
        <v>1</v>
      </c>
      <c r="AP40" s="204">
        <v>0.5</v>
      </c>
      <c r="AQ40" s="168">
        <v>0.7</v>
      </c>
      <c r="AR40" s="175">
        <v>0.7</v>
      </c>
      <c r="AS40" s="182">
        <v>1.0000000000000002</v>
      </c>
      <c r="AT40" s="256">
        <v>0.70000000000000018</v>
      </c>
      <c r="AU40" s="181">
        <v>0.9</v>
      </c>
      <c r="AV40" s="169">
        <v>0.96</v>
      </c>
      <c r="AW40" s="206">
        <v>1.0666666666666667</v>
      </c>
      <c r="AX40" s="193">
        <v>0.96</v>
      </c>
      <c r="AY40" s="341">
        <f t="shared" si="0"/>
        <v>1</v>
      </c>
      <c r="AZ40" s="169">
        <f>AV40+O40</f>
        <v>0.98</v>
      </c>
      <c r="BA40" s="349">
        <f t="shared" si="1"/>
        <v>0.98</v>
      </c>
      <c r="BB40" s="183">
        <v>0.98</v>
      </c>
    </row>
    <row r="41" spans="1:55" ht="115.5" customHeight="1" x14ac:dyDescent="0.25">
      <c r="A41" s="477" t="s">
        <v>194</v>
      </c>
      <c r="B41" s="471">
        <v>18</v>
      </c>
      <c r="C41" s="257" t="s">
        <v>132</v>
      </c>
      <c r="D41" s="161" t="s">
        <v>77</v>
      </c>
      <c r="E41" s="161" t="s">
        <v>133</v>
      </c>
      <c r="F41" s="162" t="s">
        <v>134</v>
      </c>
      <c r="G41" s="163" t="s">
        <v>10</v>
      </c>
      <c r="H41" s="164" t="s">
        <v>107</v>
      </c>
      <c r="I41" s="172" t="s">
        <v>87</v>
      </c>
      <c r="J41" s="166">
        <v>0.3</v>
      </c>
      <c r="K41" s="166">
        <v>1</v>
      </c>
      <c r="L41" s="166">
        <v>0</v>
      </c>
      <c r="M41" s="166">
        <v>0</v>
      </c>
      <c r="N41" s="167">
        <v>1</v>
      </c>
      <c r="O41" s="82" t="s">
        <v>187</v>
      </c>
      <c r="P41" s="83" t="s">
        <v>187</v>
      </c>
      <c r="Q41" s="83" t="s">
        <v>187</v>
      </c>
      <c r="R41" s="78" t="s">
        <v>187</v>
      </c>
      <c r="S41" s="99" t="s">
        <v>187</v>
      </c>
      <c r="T41" s="126"/>
      <c r="U41" s="83"/>
      <c r="V41" s="83"/>
      <c r="W41" s="97"/>
      <c r="X41" s="99"/>
      <c r="Y41" s="126"/>
      <c r="Z41" s="83"/>
      <c r="AA41" s="83"/>
      <c r="AB41" s="97"/>
      <c r="AC41" s="105"/>
      <c r="AD41" s="82"/>
      <c r="AE41" s="83"/>
      <c r="AF41" s="83"/>
      <c r="AG41" s="97"/>
      <c r="AH41" s="92"/>
      <c r="AI41" s="172" t="s">
        <v>88</v>
      </c>
      <c r="AJ41" s="163" t="s">
        <v>88</v>
      </c>
      <c r="AK41" s="163" t="s">
        <v>88</v>
      </c>
      <c r="AL41" s="189">
        <v>0</v>
      </c>
      <c r="AM41" s="258">
        <v>0.3</v>
      </c>
      <c r="AN41" s="259">
        <v>0.3</v>
      </c>
      <c r="AO41" s="90">
        <v>1</v>
      </c>
      <c r="AP41" s="177">
        <v>0.3</v>
      </c>
      <c r="AQ41" s="215">
        <v>1</v>
      </c>
      <c r="AR41" s="216">
        <v>1</v>
      </c>
      <c r="AS41" s="170">
        <v>1</v>
      </c>
      <c r="AT41" s="180">
        <v>1</v>
      </c>
      <c r="AU41" s="194" t="s">
        <v>187</v>
      </c>
      <c r="AV41" s="170" t="s">
        <v>187</v>
      </c>
      <c r="AW41" s="170" t="s">
        <v>187</v>
      </c>
      <c r="AX41" s="180">
        <v>1</v>
      </c>
      <c r="AY41" s="340" t="s">
        <v>187</v>
      </c>
      <c r="AZ41" s="170" t="s">
        <v>187</v>
      </c>
      <c r="BA41" s="349" t="s">
        <v>187</v>
      </c>
      <c r="BB41" s="217">
        <v>1</v>
      </c>
    </row>
    <row r="42" spans="1:55" ht="116.25" customHeight="1" x14ac:dyDescent="0.25">
      <c r="A42" s="477" t="s">
        <v>194</v>
      </c>
      <c r="B42" s="473">
        <v>18</v>
      </c>
      <c r="C42" s="257" t="s">
        <v>132</v>
      </c>
      <c r="D42" s="161" t="s">
        <v>63</v>
      </c>
      <c r="E42" s="161" t="s">
        <v>135</v>
      </c>
      <c r="F42" s="162" t="s">
        <v>136</v>
      </c>
      <c r="G42" s="163" t="s">
        <v>16</v>
      </c>
      <c r="H42" s="164" t="s">
        <v>107</v>
      </c>
      <c r="I42" s="165">
        <v>0.24</v>
      </c>
      <c r="J42" s="166">
        <v>0.5</v>
      </c>
      <c r="K42" s="166">
        <v>0.26</v>
      </c>
      <c r="L42" s="166">
        <v>0</v>
      </c>
      <c r="M42" s="166">
        <v>0</v>
      </c>
      <c r="N42" s="167">
        <f t="shared" ref="N42:N51" si="2">SUM(I42:M42)</f>
        <v>1</v>
      </c>
      <c r="O42" s="82" t="s">
        <v>187</v>
      </c>
      <c r="P42" s="83" t="s">
        <v>187</v>
      </c>
      <c r="Q42" s="83" t="s">
        <v>187</v>
      </c>
      <c r="R42" s="78" t="s">
        <v>187</v>
      </c>
      <c r="S42" s="99" t="s">
        <v>187</v>
      </c>
      <c r="T42" s="126"/>
      <c r="U42" s="83"/>
      <c r="V42" s="83"/>
      <c r="W42" s="97"/>
      <c r="X42" s="99"/>
      <c r="Y42" s="260"/>
      <c r="Z42" s="77"/>
      <c r="AA42" s="170"/>
      <c r="AB42" s="78"/>
      <c r="AC42" s="79"/>
      <c r="AD42" s="81"/>
      <c r="AE42" s="77"/>
      <c r="AF42" s="170"/>
      <c r="AG42" s="78"/>
      <c r="AH42" s="80"/>
      <c r="AI42" s="174">
        <v>0.24</v>
      </c>
      <c r="AJ42" s="175">
        <v>0.24</v>
      </c>
      <c r="AK42" s="173">
        <v>1</v>
      </c>
      <c r="AL42" s="189">
        <v>0.24</v>
      </c>
      <c r="AM42" s="255">
        <v>0.5</v>
      </c>
      <c r="AN42" s="259">
        <v>0.5</v>
      </c>
      <c r="AO42" s="90">
        <f>+AN42/AM42</f>
        <v>1</v>
      </c>
      <c r="AP42" s="177">
        <f>(AJ42+AN42)</f>
        <v>0.74</v>
      </c>
      <c r="AQ42" s="168">
        <v>0.26</v>
      </c>
      <c r="AR42" s="169">
        <v>0.26</v>
      </c>
      <c r="AS42" s="170">
        <v>1</v>
      </c>
      <c r="AT42" s="193">
        <v>1</v>
      </c>
      <c r="AU42" s="272" t="s">
        <v>187</v>
      </c>
      <c r="AV42" s="273" t="s">
        <v>187</v>
      </c>
      <c r="AW42" s="182" t="s">
        <v>187</v>
      </c>
      <c r="AX42" s="193">
        <v>1</v>
      </c>
      <c r="AY42" s="340" t="s">
        <v>187</v>
      </c>
      <c r="AZ42" s="182" t="s">
        <v>187</v>
      </c>
      <c r="BA42" s="349" t="s">
        <v>187</v>
      </c>
      <c r="BB42" s="183">
        <v>1</v>
      </c>
    </row>
    <row r="43" spans="1:55" ht="159" customHeight="1" x14ac:dyDescent="0.25">
      <c r="A43" s="477" t="s">
        <v>194</v>
      </c>
      <c r="B43" s="159">
        <v>19</v>
      </c>
      <c r="C43" s="160" t="s">
        <v>137</v>
      </c>
      <c r="D43" s="161" t="s">
        <v>80</v>
      </c>
      <c r="E43" s="161" t="s">
        <v>138</v>
      </c>
      <c r="F43" s="162" t="s">
        <v>139</v>
      </c>
      <c r="G43" s="163" t="s">
        <v>16</v>
      </c>
      <c r="H43" s="164" t="s">
        <v>140</v>
      </c>
      <c r="I43" s="261">
        <v>28197</v>
      </c>
      <c r="J43" s="262">
        <v>30000</v>
      </c>
      <c r="K43" s="262">
        <v>20639</v>
      </c>
      <c r="L43" s="262">
        <v>13778</v>
      </c>
      <c r="M43" s="262">
        <v>7386</v>
      </c>
      <c r="N43" s="263">
        <f t="shared" si="2"/>
        <v>100000</v>
      </c>
      <c r="O43" s="100">
        <v>2994</v>
      </c>
      <c r="P43" s="101">
        <v>2994</v>
      </c>
      <c r="Q43" s="102">
        <v>1</v>
      </c>
      <c r="R43" s="78" t="s">
        <v>217</v>
      </c>
      <c r="S43" s="80" t="s">
        <v>218</v>
      </c>
      <c r="T43" s="428"/>
      <c r="U43" s="94"/>
      <c r="V43" s="77"/>
      <c r="W43" s="78"/>
      <c r="X43" s="103"/>
      <c r="Y43" s="264"/>
      <c r="Z43" s="265"/>
      <c r="AA43" s="266"/>
      <c r="AB43" s="162"/>
      <c r="AC43" s="325"/>
      <c r="AD43" s="345"/>
      <c r="AE43" s="265"/>
      <c r="AF43" s="209"/>
      <c r="AG43" s="58"/>
      <c r="AH43" s="69"/>
      <c r="AI43" s="267">
        <v>28197</v>
      </c>
      <c r="AJ43" s="268">
        <v>29150</v>
      </c>
      <c r="AK43" s="173">
        <f>+AJ43/AI43</f>
        <v>1.0337979217647268</v>
      </c>
      <c r="AL43" s="269">
        <v>0.29149999999999998</v>
      </c>
      <c r="AM43" s="270">
        <v>30000</v>
      </c>
      <c r="AN43" s="190">
        <v>30297</v>
      </c>
      <c r="AO43" s="77">
        <v>1</v>
      </c>
      <c r="AP43" s="177">
        <f>+(AJ43+AN43)/N43</f>
        <v>0.59447000000000005</v>
      </c>
      <c r="AQ43" s="271">
        <v>20639</v>
      </c>
      <c r="AR43" s="265">
        <v>20648</v>
      </c>
      <c r="AS43" s="182">
        <v>1.0004360676389359</v>
      </c>
      <c r="AT43" s="193">
        <f>(AJ43+AN43+AR43)/100000</f>
        <v>0.80095000000000005</v>
      </c>
      <c r="AU43" s="272">
        <v>13778</v>
      </c>
      <c r="AV43" s="273">
        <v>13803</v>
      </c>
      <c r="AW43" s="182">
        <v>1.0018144868631151</v>
      </c>
      <c r="AX43" s="442">
        <v>0.93898000000000004</v>
      </c>
      <c r="AY43" s="444">
        <f t="shared" si="0"/>
        <v>7386</v>
      </c>
      <c r="AZ43" s="273">
        <v>2994</v>
      </c>
      <c r="BA43" s="349">
        <f t="shared" si="1"/>
        <v>0.40536149471974003</v>
      </c>
      <c r="BB43" s="183">
        <f>(AJ43+AN43+AR43+AV43+AZ43)/100000</f>
        <v>0.96892</v>
      </c>
    </row>
    <row r="44" spans="1:55" ht="143.25" customHeight="1" x14ac:dyDescent="0.25">
      <c r="A44" s="477" t="s">
        <v>194</v>
      </c>
      <c r="B44" s="159">
        <v>20</v>
      </c>
      <c r="C44" s="160" t="s">
        <v>221</v>
      </c>
      <c r="D44" s="161" t="s">
        <v>100</v>
      </c>
      <c r="E44" s="161" t="s">
        <v>141</v>
      </c>
      <c r="F44" s="162" t="s">
        <v>142</v>
      </c>
      <c r="G44" s="163" t="s">
        <v>16</v>
      </c>
      <c r="H44" s="247" t="s">
        <v>56</v>
      </c>
      <c r="I44" s="234">
        <v>0.1</v>
      </c>
      <c r="J44" s="235">
        <v>0.25</v>
      </c>
      <c r="K44" s="235">
        <v>0.25</v>
      </c>
      <c r="L44" s="235">
        <v>0.2</v>
      </c>
      <c r="M44" s="235">
        <v>0.2</v>
      </c>
      <c r="N44" s="274">
        <f t="shared" si="2"/>
        <v>1</v>
      </c>
      <c r="O44" s="95">
        <v>0.03</v>
      </c>
      <c r="P44" s="77">
        <v>0.03</v>
      </c>
      <c r="Q44" s="77">
        <v>1</v>
      </c>
      <c r="R44" s="78" t="s">
        <v>220</v>
      </c>
      <c r="S44" s="80" t="s">
        <v>219</v>
      </c>
      <c r="T44" s="260"/>
      <c r="U44" s="77"/>
      <c r="V44" s="77"/>
      <c r="W44" s="78"/>
      <c r="X44" s="80"/>
      <c r="Y44" s="275"/>
      <c r="Z44" s="77"/>
      <c r="AA44" s="77"/>
      <c r="AB44" s="162"/>
      <c r="AC44" s="320"/>
      <c r="AD44" s="346"/>
      <c r="AE44" s="173"/>
      <c r="AF44" s="198"/>
      <c r="AG44" s="58"/>
      <c r="AH44" s="69"/>
      <c r="AI44" s="226">
        <v>0.1</v>
      </c>
      <c r="AJ44" s="173">
        <v>0.1</v>
      </c>
      <c r="AK44" s="173">
        <v>1</v>
      </c>
      <c r="AL44" s="189">
        <v>0.1</v>
      </c>
      <c r="AM44" s="81">
        <v>0.25</v>
      </c>
      <c r="AN44" s="90">
        <v>0.25</v>
      </c>
      <c r="AO44" s="90">
        <f>+AN44/AM44</f>
        <v>1</v>
      </c>
      <c r="AP44" s="177">
        <f>+(AJ44+AN44)/N44</f>
        <v>0.35</v>
      </c>
      <c r="AQ44" s="210">
        <v>0.25</v>
      </c>
      <c r="AR44" s="182">
        <v>0.25</v>
      </c>
      <c r="AS44" s="182">
        <v>1</v>
      </c>
      <c r="AT44" s="193">
        <v>0.6</v>
      </c>
      <c r="AU44" s="237">
        <v>0.2</v>
      </c>
      <c r="AV44" s="198">
        <v>0.19999999999999998</v>
      </c>
      <c r="AW44" s="182">
        <v>0.99999999999999989</v>
      </c>
      <c r="AX44" s="193">
        <v>0.79999999999999993</v>
      </c>
      <c r="AY44" s="347">
        <f t="shared" si="0"/>
        <v>0.2</v>
      </c>
      <c r="AZ44" s="227">
        <v>0.03</v>
      </c>
      <c r="BA44" s="349">
        <f t="shared" si="1"/>
        <v>0.15</v>
      </c>
      <c r="BB44" s="288">
        <f>AX44+(20%*BA44)</f>
        <v>0.83</v>
      </c>
    </row>
    <row r="45" spans="1:55" ht="131.25" customHeight="1" x14ac:dyDescent="0.25">
      <c r="A45" s="477" t="s">
        <v>194</v>
      </c>
      <c r="B45" s="159">
        <v>21</v>
      </c>
      <c r="C45" s="160" t="s">
        <v>143</v>
      </c>
      <c r="D45" s="161" t="s">
        <v>100</v>
      </c>
      <c r="E45" s="161" t="s">
        <v>144</v>
      </c>
      <c r="F45" s="162" t="s">
        <v>145</v>
      </c>
      <c r="G45" s="163" t="s">
        <v>16</v>
      </c>
      <c r="H45" s="164" t="s">
        <v>146</v>
      </c>
      <c r="I45" s="172" t="s">
        <v>87</v>
      </c>
      <c r="J45" s="163" t="s">
        <v>87</v>
      </c>
      <c r="K45" s="163">
        <v>30</v>
      </c>
      <c r="L45" s="163">
        <v>30</v>
      </c>
      <c r="M45" s="163">
        <v>20</v>
      </c>
      <c r="N45" s="167">
        <f t="shared" si="2"/>
        <v>80</v>
      </c>
      <c r="O45" s="82">
        <v>4</v>
      </c>
      <c r="P45" s="83">
        <v>4</v>
      </c>
      <c r="Q45" s="102">
        <v>1</v>
      </c>
      <c r="R45" s="78" t="s">
        <v>222</v>
      </c>
      <c r="S45" s="80" t="s">
        <v>223</v>
      </c>
      <c r="T45" s="126"/>
      <c r="U45" s="94"/>
      <c r="V45" s="77"/>
      <c r="W45" s="78"/>
      <c r="X45" s="104"/>
      <c r="Y45" s="243"/>
      <c r="Z45" s="265"/>
      <c r="AA45" s="77"/>
      <c r="AB45" s="276"/>
      <c r="AC45" s="326"/>
      <c r="AD45" s="315"/>
      <c r="AE45" s="244"/>
      <c r="AF45" s="278"/>
      <c r="AG45" s="276"/>
      <c r="AH45" s="277"/>
      <c r="AI45" s="243" t="s">
        <v>88</v>
      </c>
      <c r="AJ45" s="244" t="s">
        <v>88</v>
      </c>
      <c r="AK45" s="244" t="s">
        <v>88</v>
      </c>
      <c r="AL45" s="189">
        <v>0</v>
      </c>
      <c r="AM45" s="222" t="s">
        <v>168</v>
      </c>
      <c r="AN45" s="244" t="s">
        <v>168</v>
      </c>
      <c r="AO45" s="244" t="s">
        <v>168</v>
      </c>
      <c r="AP45" s="177">
        <v>0</v>
      </c>
      <c r="AQ45" s="178">
        <v>30</v>
      </c>
      <c r="AR45" s="192">
        <v>30</v>
      </c>
      <c r="AS45" s="182">
        <v>1</v>
      </c>
      <c r="AT45" s="279">
        <f>30/80</f>
        <v>0.375</v>
      </c>
      <c r="AU45" s="194">
        <v>30</v>
      </c>
      <c r="AV45" s="273">
        <v>30</v>
      </c>
      <c r="AW45" s="182">
        <v>1</v>
      </c>
      <c r="AX45" s="442">
        <f>60/80</f>
        <v>0.75</v>
      </c>
      <c r="AY45" s="341">
        <f t="shared" si="0"/>
        <v>20</v>
      </c>
      <c r="AZ45" s="192">
        <v>4</v>
      </c>
      <c r="BA45" s="349">
        <f t="shared" si="1"/>
        <v>0.2</v>
      </c>
      <c r="BB45" s="196">
        <f>(AR45+AV45+AZ45)/80</f>
        <v>0.8</v>
      </c>
    </row>
    <row r="46" spans="1:55" ht="175.5" customHeight="1" x14ac:dyDescent="0.25">
      <c r="A46" s="477" t="s">
        <v>194</v>
      </c>
      <c r="B46" s="159">
        <v>22</v>
      </c>
      <c r="C46" s="160" t="s">
        <v>186</v>
      </c>
      <c r="D46" s="161" t="s">
        <v>100</v>
      </c>
      <c r="E46" s="161" t="s">
        <v>147</v>
      </c>
      <c r="F46" s="162" t="s">
        <v>148</v>
      </c>
      <c r="G46" s="163" t="s">
        <v>16</v>
      </c>
      <c r="H46" s="164" t="s">
        <v>146</v>
      </c>
      <c r="I46" s="165">
        <v>15</v>
      </c>
      <c r="J46" s="166">
        <v>33</v>
      </c>
      <c r="K46" s="166">
        <v>67</v>
      </c>
      <c r="L46" s="166">
        <v>140</v>
      </c>
      <c r="M46" s="166">
        <v>55</v>
      </c>
      <c r="N46" s="167">
        <f t="shared" si="2"/>
        <v>310</v>
      </c>
      <c r="O46" s="93" t="s">
        <v>61</v>
      </c>
      <c r="P46" s="94" t="s">
        <v>61</v>
      </c>
      <c r="Q46" s="94" t="s">
        <v>61</v>
      </c>
      <c r="R46" s="78" t="s">
        <v>224</v>
      </c>
      <c r="S46" s="80" t="s">
        <v>225</v>
      </c>
      <c r="T46" s="126"/>
      <c r="U46" s="94"/>
      <c r="V46" s="77"/>
      <c r="W46" s="78"/>
      <c r="X46" s="96"/>
      <c r="Y46" s="191"/>
      <c r="Z46" s="244"/>
      <c r="AA46" s="170"/>
      <c r="AB46" s="162"/>
      <c r="AC46" s="320"/>
      <c r="AD46" s="339"/>
      <c r="AE46" s="188"/>
      <c r="AF46" s="173"/>
      <c r="AG46" s="58"/>
      <c r="AH46" s="69"/>
      <c r="AI46" s="172">
        <v>15</v>
      </c>
      <c r="AJ46" s="163">
        <v>15</v>
      </c>
      <c r="AK46" s="173">
        <v>1</v>
      </c>
      <c r="AL46" s="176">
        <f>15/300</f>
        <v>0.05</v>
      </c>
      <c r="AM46" s="107">
        <v>33</v>
      </c>
      <c r="AN46" s="190">
        <v>33</v>
      </c>
      <c r="AO46" s="90">
        <f>+AN46/AM46</f>
        <v>1</v>
      </c>
      <c r="AP46" s="177">
        <f>+(AN46+AJ46)/N46</f>
        <v>0.15483870967741936</v>
      </c>
      <c r="AQ46" s="191">
        <v>67</v>
      </c>
      <c r="AR46" s="192">
        <v>67</v>
      </c>
      <c r="AS46" s="182">
        <v>1</v>
      </c>
      <c r="AT46" s="280">
        <v>0.38</v>
      </c>
      <c r="AU46" s="194">
        <v>140</v>
      </c>
      <c r="AV46" s="273">
        <v>140</v>
      </c>
      <c r="AW46" s="182">
        <v>1</v>
      </c>
      <c r="AX46" s="442">
        <v>0.82258064516129037</v>
      </c>
      <c r="AY46" s="341">
        <f t="shared" si="0"/>
        <v>55</v>
      </c>
      <c r="AZ46" s="192">
        <v>0</v>
      </c>
      <c r="BA46" s="349">
        <f t="shared" si="1"/>
        <v>0</v>
      </c>
      <c r="BB46" s="183">
        <v>0.82</v>
      </c>
    </row>
    <row r="47" spans="1:55" ht="150.75" customHeight="1" x14ac:dyDescent="0.25">
      <c r="A47" s="477" t="s">
        <v>194</v>
      </c>
      <c r="B47" s="159">
        <v>23</v>
      </c>
      <c r="C47" s="160" t="s">
        <v>149</v>
      </c>
      <c r="D47" s="161" t="s">
        <v>100</v>
      </c>
      <c r="E47" s="161" t="s">
        <v>150</v>
      </c>
      <c r="F47" s="162" t="s">
        <v>151</v>
      </c>
      <c r="G47" s="163" t="s">
        <v>16</v>
      </c>
      <c r="H47" s="164" t="s">
        <v>152</v>
      </c>
      <c r="I47" s="165">
        <v>15</v>
      </c>
      <c r="J47" s="166">
        <v>106</v>
      </c>
      <c r="K47" s="166">
        <v>67</v>
      </c>
      <c r="L47" s="166">
        <v>37</v>
      </c>
      <c r="M47" s="166">
        <v>25</v>
      </c>
      <c r="N47" s="167">
        <f t="shared" si="2"/>
        <v>250</v>
      </c>
      <c r="O47" s="82">
        <v>7</v>
      </c>
      <c r="P47" s="94">
        <v>7</v>
      </c>
      <c r="Q47" s="102">
        <v>1</v>
      </c>
      <c r="R47" s="78" t="s">
        <v>226</v>
      </c>
      <c r="S47" s="80" t="s">
        <v>227</v>
      </c>
      <c r="T47" s="126"/>
      <c r="U47" s="94"/>
      <c r="V47" s="77"/>
      <c r="W47" s="78"/>
      <c r="X47" s="59"/>
      <c r="Y47" s="191"/>
      <c r="Z47" s="244"/>
      <c r="AA47" s="170"/>
      <c r="AB47" s="162"/>
      <c r="AC47" s="320"/>
      <c r="AD47" s="339"/>
      <c r="AE47" s="188"/>
      <c r="AF47" s="173"/>
      <c r="AG47" s="58"/>
      <c r="AH47" s="69"/>
      <c r="AI47" s="172">
        <v>15</v>
      </c>
      <c r="AJ47" s="163">
        <v>15</v>
      </c>
      <c r="AK47" s="173">
        <v>1</v>
      </c>
      <c r="AL47" s="176">
        <f>15/250</f>
        <v>0.06</v>
      </c>
      <c r="AM47" s="107">
        <v>106</v>
      </c>
      <c r="AN47" s="190">
        <v>106</v>
      </c>
      <c r="AO47" s="90">
        <f>AN47/AM47</f>
        <v>1</v>
      </c>
      <c r="AP47" s="177">
        <f>+(AN47+AJ47)/N47</f>
        <v>0.48399999999999999</v>
      </c>
      <c r="AQ47" s="191">
        <v>67</v>
      </c>
      <c r="AR47" s="192">
        <v>67</v>
      </c>
      <c r="AS47" s="182">
        <v>1</v>
      </c>
      <c r="AT47" s="280">
        <v>0.752</v>
      </c>
      <c r="AU47" s="194">
        <v>37</v>
      </c>
      <c r="AV47" s="273">
        <v>37</v>
      </c>
      <c r="AW47" s="182">
        <v>1</v>
      </c>
      <c r="AX47" s="442">
        <v>0.9</v>
      </c>
      <c r="AY47" s="341">
        <f t="shared" si="0"/>
        <v>25</v>
      </c>
      <c r="AZ47" s="192">
        <v>7</v>
      </c>
      <c r="BA47" s="227">
        <f t="shared" si="1"/>
        <v>0.28000000000000003</v>
      </c>
      <c r="BB47" s="375">
        <f>(AJ47+AN47+AR47+AV47+AZ47)/250</f>
        <v>0.92800000000000005</v>
      </c>
    </row>
    <row r="48" spans="1:55" ht="222.75" customHeight="1" x14ac:dyDescent="0.25">
      <c r="A48" s="477" t="s">
        <v>194</v>
      </c>
      <c r="B48" s="159">
        <v>24</v>
      </c>
      <c r="C48" s="160" t="s">
        <v>153</v>
      </c>
      <c r="D48" s="161" t="s">
        <v>154</v>
      </c>
      <c r="E48" s="161" t="s">
        <v>155</v>
      </c>
      <c r="F48" s="162" t="s">
        <v>156</v>
      </c>
      <c r="G48" s="163" t="s">
        <v>12</v>
      </c>
      <c r="H48" s="164" t="s">
        <v>66</v>
      </c>
      <c r="I48" s="165">
        <v>1</v>
      </c>
      <c r="J48" s="166">
        <v>1</v>
      </c>
      <c r="K48" s="166">
        <v>1</v>
      </c>
      <c r="L48" s="166">
        <v>1</v>
      </c>
      <c r="M48" s="166">
        <v>1</v>
      </c>
      <c r="N48" s="167">
        <v>1</v>
      </c>
      <c r="O48" s="75">
        <v>0.11623831775700935</v>
      </c>
      <c r="P48" s="76">
        <v>0.12</v>
      </c>
      <c r="Q48" s="77">
        <v>1</v>
      </c>
      <c r="R48" s="78" t="s">
        <v>229</v>
      </c>
      <c r="S48" s="80" t="s">
        <v>228</v>
      </c>
      <c r="T48" s="425"/>
      <c r="U48" s="76"/>
      <c r="V48" s="77"/>
      <c r="W48" s="78"/>
      <c r="X48" s="80"/>
      <c r="Y48" s="281"/>
      <c r="Z48" s="282"/>
      <c r="AA48" s="283"/>
      <c r="AB48" s="284"/>
      <c r="AC48" s="327"/>
      <c r="AD48" s="339"/>
      <c r="AE48" s="188"/>
      <c r="AF48" s="173"/>
      <c r="AG48" s="284"/>
      <c r="AH48" s="69"/>
      <c r="AI48" s="172">
        <v>1</v>
      </c>
      <c r="AJ48" s="163">
        <v>1</v>
      </c>
      <c r="AK48" s="198">
        <f>AJ48/AI48</f>
        <v>1</v>
      </c>
      <c r="AL48" s="189">
        <v>0.2</v>
      </c>
      <c r="AM48" s="82">
        <v>1</v>
      </c>
      <c r="AN48" s="190">
        <v>1</v>
      </c>
      <c r="AO48" s="90">
        <f>AN48/AM48</f>
        <v>1</v>
      </c>
      <c r="AP48" s="177">
        <f>AL48+(20%*AO48)</f>
        <v>0.4</v>
      </c>
      <c r="AQ48" s="191">
        <v>1</v>
      </c>
      <c r="AR48" s="192">
        <v>1</v>
      </c>
      <c r="AS48" s="182">
        <v>1</v>
      </c>
      <c r="AT48" s="280">
        <v>0.6</v>
      </c>
      <c r="AU48" s="194">
        <v>1</v>
      </c>
      <c r="AV48" s="273">
        <v>1</v>
      </c>
      <c r="AW48" s="182">
        <v>1</v>
      </c>
      <c r="AX48" s="193">
        <v>0.8</v>
      </c>
      <c r="AY48" s="341">
        <f t="shared" si="0"/>
        <v>1</v>
      </c>
      <c r="AZ48" s="169">
        <v>0.12</v>
      </c>
      <c r="BA48" s="349">
        <f t="shared" si="1"/>
        <v>0.12</v>
      </c>
      <c r="BB48" s="373">
        <f>AX48+(20%*BA48)</f>
        <v>0.82400000000000007</v>
      </c>
      <c r="BC48" s="30"/>
    </row>
    <row r="49" spans="1:59" ht="115.5" customHeight="1" x14ac:dyDescent="0.25">
      <c r="A49" s="477" t="s">
        <v>194</v>
      </c>
      <c r="B49" s="159">
        <v>25</v>
      </c>
      <c r="C49" s="160" t="s">
        <v>185</v>
      </c>
      <c r="D49" s="161" t="s">
        <v>63</v>
      </c>
      <c r="E49" s="161" t="s">
        <v>157</v>
      </c>
      <c r="F49" s="162" t="s">
        <v>158</v>
      </c>
      <c r="G49" s="163" t="s">
        <v>16</v>
      </c>
      <c r="H49" s="247" t="s">
        <v>159</v>
      </c>
      <c r="I49" s="185">
        <v>11</v>
      </c>
      <c r="J49" s="186">
        <v>63</v>
      </c>
      <c r="K49" s="186">
        <v>99</v>
      </c>
      <c r="L49" s="186">
        <v>152</v>
      </c>
      <c r="M49" s="186">
        <v>10</v>
      </c>
      <c r="N49" s="167">
        <f t="shared" si="2"/>
        <v>335</v>
      </c>
      <c r="O49" s="82">
        <v>3</v>
      </c>
      <c r="P49" s="94">
        <v>3</v>
      </c>
      <c r="Q49" s="102">
        <v>1</v>
      </c>
      <c r="R49" s="78" t="s">
        <v>230</v>
      </c>
      <c r="S49" s="80" t="s">
        <v>231</v>
      </c>
      <c r="T49" s="126"/>
      <c r="U49" s="94"/>
      <c r="V49" s="77"/>
      <c r="W49" s="78"/>
      <c r="X49" s="80"/>
      <c r="Y49" s="243"/>
      <c r="Z49" s="244"/>
      <c r="AA49" s="182"/>
      <c r="AB49" s="162"/>
      <c r="AC49" s="320"/>
      <c r="AD49" s="339"/>
      <c r="AE49" s="188"/>
      <c r="AF49" s="173"/>
      <c r="AG49" s="58"/>
      <c r="AH49" s="69"/>
      <c r="AI49" s="172">
        <v>11</v>
      </c>
      <c r="AJ49" s="163">
        <v>11</v>
      </c>
      <c r="AK49" s="173">
        <v>1</v>
      </c>
      <c r="AL49" s="221">
        <f>11/200</f>
        <v>5.5E-2</v>
      </c>
      <c r="AM49" s="82">
        <f>+J49</f>
        <v>63</v>
      </c>
      <c r="AN49" s="190">
        <v>63</v>
      </c>
      <c r="AO49" s="236">
        <f>+AN49/AM49</f>
        <v>1</v>
      </c>
      <c r="AP49" s="251">
        <f>+(AJ49+AN49)/N49</f>
        <v>0.22089552238805971</v>
      </c>
      <c r="AQ49" s="191">
        <v>191</v>
      </c>
      <c r="AR49" s="192">
        <v>99</v>
      </c>
      <c r="AS49" s="182">
        <v>0.51832460732984298</v>
      </c>
      <c r="AT49" s="280">
        <v>0.59655172413793101</v>
      </c>
      <c r="AU49" s="194">
        <v>152</v>
      </c>
      <c r="AV49" s="273">
        <v>152</v>
      </c>
      <c r="AW49" s="182">
        <v>1</v>
      </c>
      <c r="AX49" s="180">
        <v>0.97014925373134331</v>
      </c>
      <c r="AY49" s="341">
        <f t="shared" si="0"/>
        <v>10</v>
      </c>
      <c r="AZ49" s="216">
        <v>3</v>
      </c>
      <c r="BA49" s="349">
        <f t="shared" si="1"/>
        <v>0.3</v>
      </c>
      <c r="BB49" s="254">
        <f>(AJ49+AN49+AR49+AV49+AZ49)/335</f>
        <v>0.9791044776119403</v>
      </c>
      <c r="BD49" s="31"/>
      <c r="BE49" s="31"/>
      <c r="BF49" s="31"/>
      <c r="BG49" s="31"/>
    </row>
    <row r="50" spans="1:59" ht="111" customHeight="1" x14ac:dyDescent="0.25">
      <c r="A50" s="477" t="s">
        <v>194</v>
      </c>
      <c r="B50" s="159">
        <v>26</v>
      </c>
      <c r="C50" s="160" t="s">
        <v>160</v>
      </c>
      <c r="D50" s="161" t="s">
        <v>63</v>
      </c>
      <c r="E50" s="161" t="s">
        <v>161</v>
      </c>
      <c r="F50" s="161" t="s">
        <v>161</v>
      </c>
      <c r="G50" s="163" t="s">
        <v>12</v>
      </c>
      <c r="H50" s="164" t="s">
        <v>66</v>
      </c>
      <c r="I50" s="165">
        <v>1</v>
      </c>
      <c r="J50" s="166">
        <v>1</v>
      </c>
      <c r="K50" s="166">
        <v>1</v>
      </c>
      <c r="L50" s="166">
        <v>1</v>
      </c>
      <c r="M50" s="166">
        <v>1</v>
      </c>
      <c r="N50" s="167">
        <v>1</v>
      </c>
      <c r="O50" s="75">
        <v>0.2</v>
      </c>
      <c r="P50" s="76">
        <v>0.2</v>
      </c>
      <c r="Q50" s="102">
        <v>1</v>
      </c>
      <c r="R50" s="78" t="s">
        <v>233</v>
      </c>
      <c r="S50" s="80" t="s">
        <v>232</v>
      </c>
      <c r="T50" s="425"/>
      <c r="U50" s="76"/>
      <c r="V50" s="77"/>
      <c r="W50" s="78"/>
      <c r="X50" s="80"/>
      <c r="Y50" s="207"/>
      <c r="Z50" s="208"/>
      <c r="AA50" s="173"/>
      <c r="AB50" s="162"/>
      <c r="AC50" s="320"/>
      <c r="AD50" s="339"/>
      <c r="AE50" s="188"/>
      <c r="AF50" s="173"/>
      <c r="AG50" s="58"/>
      <c r="AH50" s="69"/>
      <c r="AI50" s="172">
        <v>1</v>
      </c>
      <c r="AJ50" s="163">
        <v>1</v>
      </c>
      <c r="AK50" s="173">
        <v>1</v>
      </c>
      <c r="AL50" s="189">
        <v>0.2</v>
      </c>
      <c r="AM50" s="82">
        <f>+J50</f>
        <v>1</v>
      </c>
      <c r="AN50" s="190">
        <v>1</v>
      </c>
      <c r="AO50" s="90">
        <f>AN50/AM50</f>
        <v>1</v>
      </c>
      <c r="AP50" s="177">
        <f>AL50+(20%*AO50)</f>
        <v>0.4</v>
      </c>
      <c r="AQ50" s="178">
        <v>1</v>
      </c>
      <c r="AR50" s="192">
        <v>1</v>
      </c>
      <c r="AS50" s="182">
        <v>1</v>
      </c>
      <c r="AT50" s="280">
        <v>0.60000000000000009</v>
      </c>
      <c r="AU50" s="194">
        <v>1</v>
      </c>
      <c r="AV50" s="273">
        <v>1</v>
      </c>
      <c r="AW50" s="182">
        <v>1</v>
      </c>
      <c r="AX50" s="193">
        <v>0.8</v>
      </c>
      <c r="AY50" s="341">
        <f t="shared" si="0"/>
        <v>1</v>
      </c>
      <c r="AZ50" s="179">
        <v>0.2</v>
      </c>
      <c r="BA50" s="349">
        <f t="shared" si="1"/>
        <v>0.2</v>
      </c>
      <c r="BB50" s="373">
        <f>AX50+(20%*BA50)</f>
        <v>0.84000000000000008</v>
      </c>
    </row>
    <row r="51" spans="1:59" ht="135.6" customHeight="1" x14ac:dyDescent="0.25">
      <c r="A51" s="477" t="s">
        <v>194</v>
      </c>
      <c r="B51" s="159">
        <v>27</v>
      </c>
      <c r="C51" s="160" t="s">
        <v>162</v>
      </c>
      <c r="D51" s="161" t="s">
        <v>63</v>
      </c>
      <c r="E51" s="161" t="s">
        <v>163</v>
      </c>
      <c r="F51" s="162" t="s">
        <v>164</v>
      </c>
      <c r="G51" s="163" t="s">
        <v>16</v>
      </c>
      <c r="H51" s="164" t="s">
        <v>165</v>
      </c>
      <c r="I51" s="165">
        <v>4</v>
      </c>
      <c r="J51" s="166">
        <v>17</v>
      </c>
      <c r="K51" s="166">
        <v>14</v>
      </c>
      <c r="L51" s="166">
        <v>18</v>
      </c>
      <c r="M51" s="166">
        <v>5</v>
      </c>
      <c r="N51" s="167">
        <f t="shared" si="2"/>
        <v>58</v>
      </c>
      <c r="O51" s="82">
        <v>1</v>
      </c>
      <c r="P51" s="94">
        <v>1</v>
      </c>
      <c r="Q51" s="102">
        <v>1</v>
      </c>
      <c r="R51" s="78" t="s">
        <v>234</v>
      </c>
      <c r="S51" s="80" t="s">
        <v>235</v>
      </c>
      <c r="T51" s="126"/>
      <c r="U51" s="94"/>
      <c r="V51" s="77"/>
      <c r="W51" s="78"/>
      <c r="X51" s="80"/>
      <c r="Y51" s="243"/>
      <c r="Z51" s="244"/>
      <c r="AA51" s="283"/>
      <c r="AB51" s="284"/>
      <c r="AC51" s="327"/>
      <c r="AD51" s="339"/>
      <c r="AE51" s="188"/>
      <c r="AF51" s="173"/>
      <c r="AG51" s="58"/>
      <c r="AH51" s="69"/>
      <c r="AI51" s="172">
        <v>4</v>
      </c>
      <c r="AJ51" s="163">
        <v>4</v>
      </c>
      <c r="AK51" s="173">
        <v>1</v>
      </c>
      <c r="AL51" s="221">
        <f>4/58</f>
        <v>6.8965517241379309E-2</v>
      </c>
      <c r="AM51" s="82">
        <v>16</v>
      </c>
      <c r="AN51" s="190">
        <v>17</v>
      </c>
      <c r="AO51" s="90">
        <v>1</v>
      </c>
      <c r="AP51" s="251">
        <f>+(AJ51+AN51)/N51</f>
        <v>0.36206896551724138</v>
      </c>
      <c r="AQ51" s="178">
        <f>K51</f>
        <v>14</v>
      </c>
      <c r="AR51" s="192">
        <v>14</v>
      </c>
      <c r="AS51" s="182">
        <v>1</v>
      </c>
      <c r="AT51" s="280">
        <v>0.6</v>
      </c>
      <c r="AU51" s="194">
        <v>18</v>
      </c>
      <c r="AV51" s="273">
        <v>18</v>
      </c>
      <c r="AW51" s="182">
        <v>1</v>
      </c>
      <c r="AX51" s="442">
        <v>0.91379310344827591</v>
      </c>
      <c r="AY51" s="341">
        <f t="shared" si="0"/>
        <v>5</v>
      </c>
      <c r="AZ51" s="192">
        <v>1</v>
      </c>
      <c r="BA51" s="349">
        <f t="shared" si="1"/>
        <v>0.2</v>
      </c>
      <c r="BB51" s="254">
        <f>(AJ51+AN51+AR51+AV51+AZ51)/58</f>
        <v>0.93103448275862066</v>
      </c>
    </row>
    <row r="52" spans="1:59" ht="135" customHeight="1" x14ac:dyDescent="0.25">
      <c r="A52" s="477" t="s">
        <v>194</v>
      </c>
      <c r="B52" s="159">
        <v>28</v>
      </c>
      <c r="C52" s="160" t="s">
        <v>166</v>
      </c>
      <c r="D52" s="161" t="s">
        <v>90</v>
      </c>
      <c r="E52" s="161" t="s">
        <v>167</v>
      </c>
      <c r="F52" s="162" t="s">
        <v>167</v>
      </c>
      <c r="G52" s="163" t="s">
        <v>16</v>
      </c>
      <c r="H52" s="164" t="s">
        <v>146</v>
      </c>
      <c r="I52" s="165">
        <v>1</v>
      </c>
      <c r="J52" s="166">
        <v>0</v>
      </c>
      <c r="K52" s="166">
        <v>1</v>
      </c>
      <c r="L52" s="166">
        <v>0</v>
      </c>
      <c r="M52" s="166">
        <v>0</v>
      </c>
      <c r="N52" s="167">
        <v>2</v>
      </c>
      <c r="O52" s="437" t="s">
        <v>61</v>
      </c>
      <c r="P52" s="397" t="s">
        <v>61</v>
      </c>
      <c r="Q52" s="393" t="s">
        <v>61</v>
      </c>
      <c r="R52" s="379" t="s">
        <v>187</v>
      </c>
      <c r="S52" s="398" t="s">
        <v>61</v>
      </c>
      <c r="T52" s="126"/>
      <c r="U52" s="83"/>
      <c r="V52" s="77"/>
      <c r="W52" s="78"/>
      <c r="X52" s="80"/>
      <c r="Y52" s="243"/>
      <c r="Z52" s="244"/>
      <c r="AA52" s="220"/>
      <c r="AB52" s="162"/>
      <c r="AC52" s="320"/>
      <c r="AD52" s="315"/>
      <c r="AE52" s="244"/>
      <c r="AF52" s="192"/>
      <c r="AG52" s="162"/>
      <c r="AH52" s="171"/>
      <c r="AI52" s="172">
        <v>1</v>
      </c>
      <c r="AJ52" s="163">
        <v>1</v>
      </c>
      <c r="AK52" s="173">
        <v>1</v>
      </c>
      <c r="AL52" s="189">
        <v>0.5</v>
      </c>
      <c r="AM52" s="82" t="s">
        <v>168</v>
      </c>
      <c r="AN52" s="83" t="s">
        <v>168</v>
      </c>
      <c r="AO52" s="83" t="s">
        <v>168</v>
      </c>
      <c r="AP52" s="204">
        <v>0.5</v>
      </c>
      <c r="AQ52" s="172">
        <v>1</v>
      </c>
      <c r="AR52" s="163">
        <v>1</v>
      </c>
      <c r="AS52" s="173">
        <v>1</v>
      </c>
      <c r="AT52" s="176">
        <v>1</v>
      </c>
      <c r="AU52" s="194" t="s">
        <v>187</v>
      </c>
      <c r="AV52" s="163" t="s">
        <v>187</v>
      </c>
      <c r="AW52" s="163" t="s">
        <v>187</v>
      </c>
      <c r="AX52" s="189">
        <v>1</v>
      </c>
      <c r="AY52" s="340" t="s">
        <v>187</v>
      </c>
      <c r="AZ52" s="188" t="s">
        <v>187</v>
      </c>
      <c r="BA52" s="349" t="s">
        <v>187</v>
      </c>
      <c r="BB52" s="196">
        <v>1</v>
      </c>
    </row>
    <row r="53" spans="1:59" ht="297.75" customHeight="1" x14ac:dyDescent="0.25">
      <c r="A53" s="478" t="s">
        <v>195</v>
      </c>
      <c r="B53" s="159">
        <v>29</v>
      </c>
      <c r="C53" s="160" t="s">
        <v>169</v>
      </c>
      <c r="D53" s="161" t="s">
        <v>170</v>
      </c>
      <c r="E53" s="161" t="s">
        <v>171</v>
      </c>
      <c r="F53" s="162" t="s">
        <v>172</v>
      </c>
      <c r="G53" s="163" t="s">
        <v>12</v>
      </c>
      <c r="H53" s="164" t="s">
        <v>66</v>
      </c>
      <c r="I53" s="165">
        <v>1</v>
      </c>
      <c r="J53" s="166">
        <v>1</v>
      </c>
      <c r="K53" s="166">
        <v>1</v>
      </c>
      <c r="L53" s="166">
        <v>1</v>
      </c>
      <c r="M53" s="166">
        <v>1</v>
      </c>
      <c r="N53" s="167">
        <v>1</v>
      </c>
      <c r="O53" s="82">
        <v>1</v>
      </c>
      <c r="P53" s="83">
        <v>1</v>
      </c>
      <c r="Q53" s="77">
        <v>1</v>
      </c>
      <c r="R53" s="78" t="s">
        <v>244</v>
      </c>
      <c r="S53" s="92" t="s">
        <v>245</v>
      </c>
      <c r="T53" s="126"/>
      <c r="U53" s="83"/>
      <c r="V53" s="77"/>
      <c r="W53" s="78"/>
      <c r="X53" s="80"/>
      <c r="Y53" s="168"/>
      <c r="Z53" s="208"/>
      <c r="AA53" s="170"/>
      <c r="AB53" s="162"/>
      <c r="AC53" s="320"/>
      <c r="AD53" s="340"/>
      <c r="AE53" s="208"/>
      <c r="AF53" s="198"/>
      <c r="AG53" s="58"/>
      <c r="AH53" s="69"/>
      <c r="AI53" s="172">
        <v>1</v>
      </c>
      <c r="AJ53" s="163">
        <v>1</v>
      </c>
      <c r="AK53" s="173">
        <v>1</v>
      </c>
      <c r="AL53" s="189">
        <v>0.2</v>
      </c>
      <c r="AM53" s="82">
        <v>1</v>
      </c>
      <c r="AN53" s="94">
        <v>1</v>
      </c>
      <c r="AO53" s="90">
        <f>AN53/AM53</f>
        <v>1</v>
      </c>
      <c r="AP53" s="177">
        <f>20%+(20%*AO53)</f>
        <v>0.4</v>
      </c>
      <c r="AQ53" s="172">
        <v>1</v>
      </c>
      <c r="AR53" s="225">
        <v>1</v>
      </c>
      <c r="AS53" s="173">
        <v>1</v>
      </c>
      <c r="AT53" s="189">
        <v>0.60000000000000009</v>
      </c>
      <c r="AU53" s="194">
        <v>1</v>
      </c>
      <c r="AV53" s="163">
        <v>1</v>
      </c>
      <c r="AW53" s="173">
        <v>1</v>
      </c>
      <c r="AX53" s="189">
        <v>0.8</v>
      </c>
      <c r="AY53" s="341">
        <f t="shared" si="0"/>
        <v>1</v>
      </c>
      <c r="AZ53" s="192">
        <v>1</v>
      </c>
      <c r="BA53" s="349">
        <f t="shared" si="1"/>
        <v>1</v>
      </c>
      <c r="BB53" s="183">
        <v>1</v>
      </c>
    </row>
    <row r="54" spans="1:59" ht="408.95" customHeight="1" x14ac:dyDescent="0.25">
      <c r="A54" s="478" t="s">
        <v>195</v>
      </c>
      <c r="B54" s="159">
        <v>30</v>
      </c>
      <c r="C54" s="160" t="s">
        <v>173</v>
      </c>
      <c r="D54" s="161" t="s">
        <v>174</v>
      </c>
      <c r="E54" s="161" t="s">
        <v>175</v>
      </c>
      <c r="F54" s="162" t="s">
        <v>176</v>
      </c>
      <c r="G54" s="163" t="s">
        <v>12</v>
      </c>
      <c r="H54" s="164" t="s">
        <v>56</v>
      </c>
      <c r="I54" s="234">
        <v>1</v>
      </c>
      <c r="J54" s="235">
        <v>1</v>
      </c>
      <c r="K54" s="235">
        <v>1</v>
      </c>
      <c r="L54" s="235">
        <v>1</v>
      </c>
      <c r="M54" s="235">
        <v>1</v>
      </c>
      <c r="N54" s="242">
        <v>1</v>
      </c>
      <c r="O54" s="438">
        <v>0.625</v>
      </c>
      <c r="P54" s="401">
        <v>0.625</v>
      </c>
      <c r="Q54" s="399">
        <f>+O54/P54</f>
        <v>1</v>
      </c>
      <c r="R54" s="400" t="s">
        <v>246</v>
      </c>
      <c r="S54" s="436" t="s">
        <v>247</v>
      </c>
      <c r="T54" s="429"/>
      <c r="U54" s="102"/>
      <c r="V54" s="106"/>
      <c r="W54" s="91"/>
      <c r="X54" s="80"/>
      <c r="Y54" s="285"/>
      <c r="Z54" s="286"/>
      <c r="AA54" s="182"/>
      <c r="AB54" s="135"/>
      <c r="AC54" s="320"/>
      <c r="AD54" s="347"/>
      <c r="AE54" s="227"/>
      <c r="AF54" s="173"/>
      <c r="AG54" s="197"/>
      <c r="AH54" s="69"/>
      <c r="AI54" s="231">
        <v>1</v>
      </c>
      <c r="AJ54" s="198">
        <f>7/7</f>
        <v>1</v>
      </c>
      <c r="AK54" s="173">
        <v>1</v>
      </c>
      <c r="AL54" s="189">
        <v>0.2</v>
      </c>
      <c r="AM54" s="81">
        <v>1</v>
      </c>
      <c r="AN54" s="90">
        <f>6/6</f>
        <v>1</v>
      </c>
      <c r="AO54" s="90">
        <f>(AN54/AM54)</f>
        <v>1</v>
      </c>
      <c r="AP54" s="177">
        <f>AL54+(20%*AN54)</f>
        <v>0.4</v>
      </c>
      <c r="AQ54" s="231">
        <v>1</v>
      </c>
      <c r="AR54" s="198">
        <v>1</v>
      </c>
      <c r="AS54" s="198">
        <v>1</v>
      </c>
      <c r="AT54" s="176">
        <v>0.6</v>
      </c>
      <c r="AU54" s="237">
        <v>1</v>
      </c>
      <c r="AV54" s="173">
        <v>1</v>
      </c>
      <c r="AW54" s="173">
        <v>1</v>
      </c>
      <c r="AX54" s="189">
        <v>0.8</v>
      </c>
      <c r="AY54" s="347">
        <f t="shared" si="0"/>
        <v>1</v>
      </c>
      <c r="AZ54" s="349">
        <v>0.625</v>
      </c>
      <c r="BA54" s="349">
        <f t="shared" si="1"/>
        <v>0.625</v>
      </c>
      <c r="BB54" s="373">
        <f>AX54+(20%*BA54)</f>
        <v>0.92500000000000004</v>
      </c>
    </row>
    <row r="55" spans="1:59" ht="281.25" customHeight="1" x14ac:dyDescent="0.25">
      <c r="A55" s="478" t="s">
        <v>195</v>
      </c>
      <c r="B55" s="474">
        <v>31</v>
      </c>
      <c r="C55" s="257" t="s">
        <v>177</v>
      </c>
      <c r="D55" s="161" t="s">
        <v>178</v>
      </c>
      <c r="E55" s="161" t="s">
        <v>179</v>
      </c>
      <c r="F55" s="161" t="s">
        <v>179</v>
      </c>
      <c r="G55" s="163" t="s">
        <v>10</v>
      </c>
      <c r="H55" s="164" t="s">
        <v>107</v>
      </c>
      <c r="I55" s="165">
        <v>0.1</v>
      </c>
      <c r="J55" s="166">
        <v>0.4</v>
      </c>
      <c r="K55" s="166">
        <v>0.75</v>
      </c>
      <c r="L55" s="166">
        <v>0.95</v>
      </c>
      <c r="M55" s="166">
        <v>1</v>
      </c>
      <c r="N55" s="167">
        <v>1</v>
      </c>
      <c r="O55" s="107">
        <v>2.5000000000000001E-2</v>
      </c>
      <c r="P55" s="83">
        <v>2.5000000000000001E-2</v>
      </c>
      <c r="Q55" s="83">
        <v>1</v>
      </c>
      <c r="R55" s="78" t="s">
        <v>263</v>
      </c>
      <c r="S55" s="92" t="s">
        <v>262</v>
      </c>
      <c r="T55" s="126" t="s">
        <v>250</v>
      </c>
      <c r="U55" s="108"/>
      <c r="V55" s="77"/>
      <c r="W55" s="78"/>
      <c r="X55" s="80"/>
      <c r="Y55" s="168"/>
      <c r="Z55" s="169"/>
      <c r="AA55" s="170"/>
      <c r="AB55" s="135"/>
      <c r="AC55" s="321"/>
      <c r="AD55" s="339"/>
      <c r="AE55" s="188"/>
      <c r="AF55" s="198"/>
      <c r="AG55" s="287"/>
      <c r="AH55" s="69"/>
      <c r="AI55" s="172">
        <v>0.1</v>
      </c>
      <c r="AJ55" s="163">
        <v>0.1</v>
      </c>
      <c r="AK55" s="249">
        <v>1</v>
      </c>
      <c r="AL55" s="193">
        <v>0.1</v>
      </c>
      <c r="AM55" s="82">
        <v>0.4</v>
      </c>
      <c r="AN55" s="203">
        <v>0.4</v>
      </c>
      <c r="AO55" s="90">
        <f>AN55/AM55</f>
        <v>1</v>
      </c>
      <c r="AP55" s="177">
        <f>AN55/N55</f>
        <v>0.4</v>
      </c>
      <c r="AQ55" s="172">
        <v>0.75</v>
      </c>
      <c r="AR55" s="175">
        <v>0.75</v>
      </c>
      <c r="AS55" s="205">
        <v>1</v>
      </c>
      <c r="AT55" s="176">
        <v>0.75</v>
      </c>
      <c r="AU55" s="181">
        <v>0.95</v>
      </c>
      <c r="AV55" s="169">
        <v>0.95000000000000007</v>
      </c>
      <c r="AW55" s="227">
        <v>1.0000000000000002</v>
      </c>
      <c r="AX55" s="193">
        <v>0.95000000000000007</v>
      </c>
      <c r="AY55" s="341">
        <f t="shared" si="0"/>
        <v>1</v>
      </c>
      <c r="AZ55" s="202">
        <f>AV55+O55</f>
        <v>0.97500000000000009</v>
      </c>
      <c r="BA55" s="349">
        <f t="shared" si="1"/>
        <v>0.97500000000000009</v>
      </c>
      <c r="BB55" s="288">
        <v>0.97499999999999998</v>
      </c>
    </row>
    <row r="56" spans="1:59" ht="148.5" customHeight="1" x14ac:dyDescent="0.25">
      <c r="A56" s="478" t="s">
        <v>195</v>
      </c>
      <c r="B56" s="474">
        <v>31</v>
      </c>
      <c r="C56" s="257" t="s">
        <v>177</v>
      </c>
      <c r="D56" s="161" t="s">
        <v>178</v>
      </c>
      <c r="E56" s="161" t="s">
        <v>180</v>
      </c>
      <c r="F56" s="161" t="s">
        <v>180</v>
      </c>
      <c r="G56" s="163" t="s">
        <v>10</v>
      </c>
      <c r="H56" s="164" t="s">
        <v>107</v>
      </c>
      <c r="I56" s="165">
        <v>0.1</v>
      </c>
      <c r="J56" s="166">
        <v>0.4</v>
      </c>
      <c r="K56" s="166">
        <v>0.75</v>
      </c>
      <c r="L56" s="166">
        <v>1</v>
      </c>
      <c r="M56" s="166">
        <v>0</v>
      </c>
      <c r="N56" s="167">
        <v>1</v>
      </c>
      <c r="O56" s="222" t="s">
        <v>198</v>
      </c>
      <c r="P56" s="223" t="s">
        <v>198</v>
      </c>
      <c r="Q56" s="77" t="s">
        <v>198</v>
      </c>
      <c r="R56" s="78" t="s">
        <v>198</v>
      </c>
      <c r="S56" s="80" t="s">
        <v>198</v>
      </c>
      <c r="T56" s="430"/>
      <c r="U56" s="108"/>
      <c r="V56" s="77"/>
      <c r="W56" s="78"/>
      <c r="X56" s="80"/>
      <c r="Y56" s="201"/>
      <c r="Z56" s="202"/>
      <c r="AA56" s="170"/>
      <c r="AB56" s="162"/>
      <c r="AC56" s="321"/>
      <c r="AD56" s="339"/>
      <c r="AE56" s="188"/>
      <c r="AF56" s="198"/>
      <c r="AG56" s="58"/>
      <c r="AH56" s="69"/>
      <c r="AI56" s="172">
        <v>0.1</v>
      </c>
      <c r="AJ56" s="163">
        <v>0.1</v>
      </c>
      <c r="AK56" s="182">
        <v>1</v>
      </c>
      <c r="AL56" s="193">
        <v>0.1</v>
      </c>
      <c r="AM56" s="82">
        <v>0.4</v>
      </c>
      <c r="AN56" s="76">
        <v>0.4</v>
      </c>
      <c r="AO56" s="90">
        <f>AN56/AM56</f>
        <v>1</v>
      </c>
      <c r="AP56" s="177">
        <f>AN56/N56</f>
        <v>0.4</v>
      </c>
      <c r="AQ56" s="172">
        <v>0.75</v>
      </c>
      <c r="AR56" s="175">
        <v>0.75</v>
      </c>
      <c r="AS56" s="198">
        <v>0.99999999999999989</v>
      </c>
      <c r="AT56" s="176">
        <v>0.74999999999999989</v>
      </c>
      <c r="AU56" s="194">
        <v>1</v>
      </c>
      <c r="AV56" s="192">
        <v>0.99999999999999989</v>
      </c>
      <c r="AW56" s="227">
        <v>0.99999999999999989</v>
      </c>
      <c r="AX56" s="193">
        <v>0.99999999999999989</v>
      </c>
      <c r="AY56" s="340" t="s">
        <v>198</v>
      </c>
      <c r="AZ56" s="188" t="s">
        <v>198</v>
      </c>
      <c r="BA56" s="349" t="s">
        <v>198</v>
      </c>
      <c r="BB56" s="183">
        <v>1</v>
      </c>
    </row>
    <row r="57" spans="1:59" ht="141.75" customHeight="1" thickBot="1" x14ac:dyDescent="0.3">
      <c r="A57" s="481" t="s">
        <v>195</v>
      </c>
      <c r="B57" s="289">
        <v>32</v>
      </c>
      <c r="C57" s="290" t="s">
        <v>181</v>
      </c>
      <c r="D57" s="291" t="s">
        <v>182</v>
      </c>
      <c r="E57" s="291" t="s">
        <v>183</v>
      </c>
      <c r="F57" s="292" t="s">
        <v>183</v>
      </c>
      <c r="G57" s="293" t="s">
        <v>12</v>
      </c>
      <c r="H57" s="294" t="s">
        <v>184</v>
      </c>
      <c r="I57" s="295">
        <v>1</v>
      </c>
      <c r="J57" s="296">
        <v>1</v>
      </c>
      <c r="K57" s="296">
        <v>1</v>
      </c>
      <c r="L57" s="296">
        <v>1</v>
      </c>
      <c r="M57" s="296">
        <v>1</v>
      </c>
      <c r="N57" s="297">
        <v>1</v>
      </c>
      <c r="O57" s="367">
        <v>0.5</v>
      </c>
      <c r="P57" s="111">
        <v>0.5</v>
      </c>
      <c r="Q57" s="111">
        <v>1</v>
      </c>
      <c r="R57" s="112" t="s">
        <v>205</v>
      </c>
      <c r="S57" s="113" t="s">
        <v>206</v>
      </c>
      <c r="T57" s="431"/>
      <c r="U57" s="110"/>
      <c r="V57" s="111"/>
      <c r="W57" s="112"/>
      <c r="X57" s="113"/>
      <c r="Y57" s="298"/>
      <c r="Z57" s="299"/>
      <c r="AA57" s="300"/>
      <c r="AB57" s="301"/>
      <c r="AC57" s="328"/>
      <c r="AD57" s="348"/>
      <c r="AE57" s="299"/>
      <c r="AF57" s="300"/>
      <c r="AG57" s="301"/>
      <c r="AH57" s="302"/>
      <c r="AI57" s="303">
        <v>1</v>
      </c>
      <c r="AJ57" s="293">
        <v>1</v>
      </c>
      <c r="AK57" s="304">
        <v>1</v>
      </c>
      <c r="AL57" s="305">
        <v>0.2</v>
      </c>
      <c r="AM57" s="109">
        <v>1</v>
      </c>
      <c r="AN57" s="110">
        <v>1</v>
      </c>
      <c r="AO57" s="111">
        <v>1</v>
      </c>
      <c r="AP57" s="306">
        <f>AL57+(20%*AO57)</f>
        <v>0.4</v>
      </c>
      <c r="AQ57" s="303">
        <v>1</v>
      </c>
      <c r="AR57" s="293">
        <v>1</v>
      </c>
      <c r="AS57" s="304">
        <v>1</v>
      </c>
      <c r="AT57" s="305">
        <v>0.60000000000000009</v>
      </c>
      <c r="AU57" s="307">
        <v>1</v>
      </c>
      <c r="AV57" s="293">
        <v>1</v>
      </c>
      <c r="AW57" s="308">
        <v>1</v>
      </c>
      <c r="AX57" s="443">
        <v>0.8</v>
      </c>
      <c r="AY57" s="365">
        <f t="shared" si="0"/>
        <v>1</v>
      </c>
      <c r="AZ57" s="368">
        <v>0.5</v>
      </c>
      <c r="BA57" s="364">
        <f t="shared" si="1"/>
        <v>0.5</v>
      </c>
      <c r="BB57" s="369">
        <f>AX57+(BA57*20%)</f>
        <v>0.9</v>
      </c>
    </row>
    <row r="58" spans="1:59" x14ac:dyDescent="0.25">
      <c r="F58" s="15"/>
      <c r="R58" s="448"/>
      <c r="AA58" s="32"/>
    </row>
    <row r="59" spans="1:59" x14ac:dyDescent="0.25">
      <c r="F59" s="15"/>
      <c r="R59" s="449"/>
      <c r="AA59" s="32"/>
      <c r="AW59" s="55"/>
    </row>
    <row r="60" spans="1:59" x14ac:dyDescent="0.25">
      <c r="F60" s="15"/>
      <c r="R60" s="449"/>
      <c r="AA60" s="32"/>
    </row>
    <row r="61" spans="1:59" x14ac:dyDescent="0.25">
      <c r="F61" s="15"/>
      <c r="R61" s="13"/>
      <c r="AA61" s="32"/>
    </row>
    <row r="62" spans="1:59" x14ac:dyDescent="0.25">
      <c r="F62" s="15"/>
      <c r="AA62" s="32"/>
    </row>
    <row r="63" spans="1:59" x14ac:dyDescent="0.25">
      <c r="F63" s="15"/>
      <c r="AA63" s="32"/>
    </row>
    <row r="64" spans="1:59" x14ac:dyDescent="0.25">
      <c r="F64" s="15"/>
      <c r="AA64" s="32"/>
      <c r="AX64" s="19"/>
    </row>
    <row r="65" spans="6:27" x14ac:dyDescent="0.25">
      <c r="F65" s="15"/>
      <c r="AA65" s="32"/>
    </row>
    <row r="66" spans="6:27" x14ac:dyDescent="0.25">
      <c r="F66" s="15"/>
      <c r="AA66" s="32"/>
    </row>
    <row r="67" spans="6:27" x14ac:dyDescent="0.25">
      <c r="F67" s="15"/>
      <c r="AA67" s="32"/>
    </row>
    <row r="68" spans="6:27" x14ac:dyDescent="0.25">
      <c r="F68" s="15"/>
      <c r="AA68" s="32"/>
    </row>
    <row r="69" spans="6:27" x14ac:dyDescent="0.25">
      <c r="F69" s="15"/>
      <c r="AA69" s="32"/>
    </row>
    <row r="70" spans="6:27" x14ac:dyDescent="0.25">
      <c r="F70" s="15"/>
      <c r="AA70" s="32"/>
    </row>
    <row r="71" spans="6:27" x14ac:dyDescent="0.25">
      <c r="F71" s="15"/>
      <c r="AA71" s="32"/>
    </row>
    <row r="72" spans="6:27" x14ac:dyDescent="0.25">
      <c r="F72" s="15"/>
      <c r="AA72" s="32"/>
    </row>
    <row r="73" spans="6:27" x14ac:dyDescent="0.25">
      <c r="F73" s="15"/>
      <c r="AA73" s="32"/>
    </row>
    <row r="74" spans="6:27" x14ac:dyDescent="0.25">
      <c r="F74" s="15"/>
      <c r="AA74" s="32"/>
    </row>
    <row r="75" spans="6:27" x14ac:dyDescent="0.25">
      <c r="F75" s="15"/>
      <c r="AA75" s="32"/>
    </row>
    <row r="76" spans="6:27" x14ac:dyDescent="0.25">
      <c r="F76" s="15"/>
      <c r="AA76" s="32"/>
    </row>
    <row r="77" spans="6:27" x14ac:dyDescent="0.25">
      <c r="F77" s="15"/>
      <c r="AA77" s="32"/>
    </row>
    <row r="78" spans="6:27" x14ac:dyDescent="0.25">
      <c r="F78" s="15"/>
      <c r="AA78" s="32"/>
    </row>
    <row r="79" spans="6:27" x14ac:dyDescent="0.25">
      <c r="F79" s="15"/>
      <c r="AA79" s="32"/>
    </row>
    <row r="80" spans="6:27" x14ac:dyDescent="0.25">
      <c r="F80" s="15"/>
      <c r="AA80" s="32"/>
    </row>
    <row r="81" spans="6:27" x14ac:dyDescent="0.25">
      <c r="F81" s="15"/>
      <c r="AA81" s="32"/>
    </row>
    <row r="82" spans="6:27" x14ac:dyDescent="0.25">
      <c r="F82" s="15"/>
      <c r="AA82" s="32"/>
    </row>
    <row r="83" spans="6:27" x14ac:dyDescent="0.25">
      <c r="F83" s="15"/>
      <c r="AA83" s="32"/>
    </row>
    <row r="84" spans="6:27" x14ac:dyDescent="0.25">
      <c r="F84" s="15"/>
      <c r="AA84" s="32"/>
    </row>
    <row r="85" spans="6:27" x14ac:dyDescent="0.25">
      <c r="F85" s="15"/>
      <c r="AA85" s="32"/>
    </row>
    <row r="86" spans="6:27" x14ac:dyDescent="0.25">
      <c r="F86" s="15"/>
      <c r="AA86" s="32"/>
    </row>
    <row r="87" spans="6:27" x14ac:dyDescent="0.25">
      <c r="F87" s="15"/>
      <c r="AA87" s="32"/>
    </row>
    <row r="88" spans="6:27" x14ac:dyDescent="0.25">
      <c r="F88" s="15"/>
      <c r="AA88" s="32"/>
    </row>
    <row r="89" spans="6:27" x14ac:dyDescent="0.25">
      <c r="F89" s="15"/>
      <c r="AA89" s="32"/>
    </row>
    <row r="90" spans="6:27" x14ac:dyDescent="0.25">
      <c r="F90" s="15"/>
      <c r="AA90" s="32"/>
    </row>
    <row r="91" spans="6:27" x14ac:dyDescent="0.25">
      <c r="F91" s="15"/>
      <c r="AA91" s="32"/>
    </row>
    <row r="92" spans="6:27" x14ac:dyDescent="0.25">
      <c r="F92" s="15"/>
      <c r="AA92" s="32"/>
    </row>
  </sheetData>
  <sheetProtection autoFilter="0"/>
  <autoFilter ref="A22:BQ57" xr:uid="{00000000-0001-0000-0000-000000000000}"/>
  <mergeCells count="33">
    <mergeCell ref="AY21:BB21"/>
    <mergeCell ref="AI20:BB20"/>
    <mergeCell ref="A20:N20"/>
    <mergeCell ref="D21:D22"/>
    <mergeCell ref="C21:C22"/>
    <mergeCell ref="B21:B22"/>
    <mergeCell ref="A21:A22"/>
    <mergeCell ref="E21:E22"/>
    <mergeCell ref="T20:X21"/>
    <mergeCell ref="I21:N21"/>
    <mergeCell ref="AM21:AP21"/>
    <mergeCell ref="AQ21:AT21"/>
    <mergeCell ref="AU21:AX21"/>
    <mergeCell ref="AD20:AH21"/>
    <mergeCell ref="AI21:AL21"/>
    <mergeCell ref="F21:F22"/>
    <mergeCell ref="A7:E7"/>
    <mergeCell ref="A19:AH19"/>
    <mergeCell ref="H13:N13"/>
    <mergeCell ref="J14:N14"/>
    <mergeCell ref="AB15:AI15"/>
    <mergeCell ref="A8:E8"/>
    <mergeCell ref="F7:G7"/>
    <mergeCell ref="J15:N15"/>
    <mergeCell ref="J17:N17"/>
    <mergeCell ref="O20:S21"/>
    <mergeCell ref="Y20:AC21"/>
    <mergeCell ref="H21:H22"/>
    <mergeCell ref="G21:G22"/>
    <mergeCell ref="F1:AI5"/>
    <mergeCell ref="F8:G8"/>
    <mergeCell ref="J16:N16"/>
    <mergeCell ref="J18:N18"/>
  </mergeCells>
  <phoneticPr fontId="15" type="noConversion"/>
  <dataValidations xWindow="1209" yWindow="636" count="4">
    <dataValidation type="list" allowBlank="1" showInputMessage="1" showErrorMessage="1" sqref="G23:G57"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AB42 W56 AG42 W40 R56:R65529 R35:R37 W52 R20:R21 R28:R33 R43:R51 R53:R54 R24:R26" xr:uid="{00000000-0002-0000-0000-000001000000}">
      <formula1>1</formula1>
      <formula2>2500</formula2>
    </dataValidation>
    <dataValidation type="textLength" allowBlank="1" showInputMessage="1" showErrorMessage="1" error="Por favor ingresar máximo 2500 caracteres, incluido espacios. " sqref="R39" xr:uid="{D28323ED-7875-4C81-87FB-20B7D53712BB}">
      <formula1>1</formula1>
      <formula2>2500</formula2>
    </dataValidation>
    <dataValidation allowBlank="1" showInputMessage="1" showErrorMessage="1" error="Por favor incluir máximo 2.500 caracteres, incluido espacios." sqref="T1:AI19 R1:R19 A1:N19"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86afe78cf3d92b258fba5e2c7cbae704">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b5451e1e49b0490c3e3f61a207bc3164"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BA9396-1420-4C86-B6DE-1DAC9EFA05AD}">
  <ds:schemaRefs>
    <ds:schemaRef ds:uri="http://purl.org/dc/dcmitype/"/>
    <ds:schemaRef ds:uri="http://schemas.openxmlformats.org/package/2006/metadata/core-properties"/>
    <ds:schemaRef ds:uri="http://purl.org/dc/terms/"/>
    <ds:schemaRef ds:uri="http://schemas.microsoft.com/office/2006/metadata/properties"/>
    <ds:schemaRef ds:uri="http://www.w3.org/XML/1998/namespace"/>
    <ds:schemaRef ds:uri="e7385d42-9ccc-43ff-bb78-92254053664b"/>
    <ds:schemaRef ds:uri="http://schemas.microsoft.com/office/2006/documentManagement/types"/>
    <ds:schemaRef ds:uri="http://purl.org/dc/elements/1.1/"/>
    <ds:schemaRef ds:uri="http://schemas.microsoft.com/office/infopath/2007/PartnerControls"/>
    <ds:schemaRef ds:uri="fdab55a9-d131-4a05-bb59-7bebef69feb8"/>
  </ds:schemaRefs>
</ds:datastoreItem>
</file>

<file path=customXml/itemProps2.xml><?xml version="1.0" encoding="utf-8"?>
<ds:datastoreItem xmlns:ds="http://schemas.openxmlformats.org/officeDocument/2006/customXml" ds:itemID="{CA4200F3-FBC4-4116-91B7-13219E9E5C96}">
  <ds:schemaRefs>
    <ds:schemaRef ds:uri="http://schemas.microsoft.com/sharepoint/v3/contenttype/forms"/>
  </ds:schemaRefs>
</ds:datastoreItem>
</file>

<file path=customXml/itemProps3.xml><?xml version="1.0" encoding="utf-8"?>
<ds:datastoreItem xmlns:ds="http://schemas.openxmlformats.org/officeDocument/2006/customXml" ds:itemID="{FDA5D778-0D94-42DE-A935-2E7B0687A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Yamile Espinosa Galindo</cp:lastModifiedBy>
  <cp:revision/>
  <cp:lastPrinted>2023-07-27T19:29:18Z</cp:lastPrinted>
  <dcterms:created xsi:type="dcterms:W3CDTF">2020-10-22T20:23:49Z</dcterms:created>
  <dcterms:modified xsi:type="dcterms:W3CDTF">2024-04-26T20:09:48Z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