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gobiernobogota-my.sharepoint.com/personal/miguel_cardozo_gobiernobogota_gov_co/Documents/Planeación institucional y sectorial/VIGENCIA 2024/Planeacion 2024/23. PLANES 2024 APROBADOS CIGD_NIVEL CENTRAL/Planes Institucionales - web/Programa de Transparencia y ética públic/"/>
    </mc:Choice>
  </mc:AlternateContent>
  <xr:revisionPtr revIDLastSave="69" documentId="8_{FD997014-A3B0-4E75-A462-32BA215DCFBF}" xr6:coauthVersionLast="47" xr6:coauthVersionMax="47" xr10:uidLastSave="{F5CE46A3-92EC-4899-8562-C0BDD1309711}"/>
  <bookViews>
    <workbookView xWindow="-120" yWindow="-120" windowWidth="29040" windowHeight="15840" xr2:uid="{00000000-000D-0000-FFFF-FFFF00000000}"/>
  </bookViews>
  <sheets>
    <sheet name="Matriz Riesgos Corrupción" sheetId="1" r:id="rId1"/>
    <sheet name="Hoja1" sheetId="5" state="hidden" r:id="rId2"/>
    <sheet name="Riesgo Corrupción" sheetId="2" r:id="rId3"/>
    <sheet name="Descripción del Control " sheetId="4" r:id="rId4"/>
    <sheet name="Listados" sheetId="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1_SE">#REF!</definedName>
    <definedName name="_xlnm._FilterDatabase" localSheetId="0" hidden="1">'Matriz Riesgos Corrupción'!$A$35:$CC$134</definedName>
    <definedName name="A">#REF!</definedName>
    <definedName name="AA">#REF!</definedName>
    <definedName name="aaaa">#REF!</definedName>
    <definedName name="accion">#REF!</definedName>
    <definedName name="AGENTE">#REF!</definedName>
    <definedName name="_xlnm.Print_Area" localSheetId="0">'Matriz Riesgos Corrupción'!$A$33:$BO$42</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0">'Matriz Riesgos Corrupción'!$33:$35</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0" hidden="1">'Matriz Riesgos Corrupción'!$B$35:$BO$35</definedName>
    <definedName name="Z_795C8354_6623_430F_B16F_866AD45BC174_.wvu.PrintArea" localSheetId="0" hidden="1">'Matriz Riesgos Corrupción'!$A$33:$BO$42</definedName>
    <definedName name="Z_795C8354_6623_430F_B16F_866AD45BC174_.wvu.PrintTitles" localSheetId="0" hidden="1">'Matriz Riesgos Corrupción'!$33:$35</definedName>
    <definedName name="Z_82BC0C9B_70E2_44EC_8408_64CC9B36E280_.wvu.FilterData" localSheetId="0" hidden="1">'Matriz Riesgos Corrupción'!$B$35:$BO$35</definedName>
    <definedName name="Z_82BC0C9B_70E2_44EC_8408_64CC9B36E280_.wvu.PrintArea" localSheetId="0" hidden="1">'Matriz Riesgos Corrupción'!$A$33:$BO$42</definedName>
    <definedName name="Z_82BC0C9B_70E2_44EC_8408_64CC9B36E280_.wvu.PrintTitles" localSheetId="0" hidden="1">'Matriz Riesgos Corrupción'!$33:$35</definedName>
    <definedName name="Z_F8FDF2EC_A9AD_41AC_8138_AA3657B53E6D_.wvu.FilterData" localSheetId="0" hidden="1">'Matriz Riesgos Corrupción'!$B$35:$BO$35</definedName>
    <definedName name="Z_F8FDF2EC_A9AD_41AC_8138_AA3657B53E6D_.wvu.PrintArea" localSheetId="0" hidden="1">'Matriz Riesgos Corrupción'!$A$33:$BO$42</definedName>
    <definedName name="Z_F8FDF2EC_A9AD_41AC_8138_AA3657B53E6D_.wvu.PrintTitles" localSheetId="0" hidden="1">'Matriz Riesgos Corrupción'!$33:$35</definedName>
    <definedName name="z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1" l="1"/>
  <c r="BO129" i="1"/>
  <c r="BO60" i="1"/>
  <c r="BO123" i="1"/>
  <c r="BO66" i="1"/>
  <c r="BO84" i="1"/>
  <c r="BO90" i="1"/>
  <c r="AK91" i="1" l="1"/>
  <c r="AK90" i="1"/>
  <c r="AK92" i="1"/>
  <c r="D84" i="1"/>
  <c r="AG171" i="1"/>
  <c r="AG165" i="1"/>
  <c r="AG159" i="1"/>
  <c r="AG153" i="1"/>
  <c r="AG147" i="1"/>
  <c r="AG141" i="1"/>
  <c r="AG135" i="1"/>
  <c r="AG129" i="1"/>
  <c r="AY171" i="1"/>
  <c r="AW171" i="1"/>
  <c r="AU171" i="1"/>
  <c r="AS171" i="1"/>
  <c r="AQ171" i="1"/>
  <c r="AO171" i="1"/>
  <c r="BE171" i="1"/>
  <c r="BA171" i="1"/>
  <c r="AH176" i="1"/>
  <c r="AH175" i="1"/>
  <c r="AH174" i="1"/>
  <c r="AH173" i="1"/>
  <c r="AH172" i="1"/>
  <c r="AE171" i="1"/>
  <c r="AH171" i="1" s="1"/>
  <c r="AJ171" i="1" s="1"/>
  <c r="D171" i="1"/>
  <c r="BA169" i="1"/>
  <c r="BA167" i="1"/>
  <c r="BA165" i="1"/>
  <c r="AY169" i="1"/>
  <c r="AY167" i="1"/>
  <c r="AY165" i="1"/>
  <c r="AW169" i="1"/>
  <c r="AW167" i="1"/>
  <c r="AW165" i="1"/>
  <c r="AU169" i="1"/>
  <c r="AU167" i="1"/>
  <c r="AU165" i="1"/>
  <c r="AS169" i="1"/>
  <c r="AS167" i="1"/>
  <c r="AS165" i="1"/>
  <c r="AQ169" i="1"/>
  <c r="AQ167" i="1"/>
  <c r="AQ165" i="1"/>
  <c r="AO169" i="1"/>
  <c r="AO167" i="1"/>
  <c r="AO165" i="1"/>
  <c r="BE169" i="1"/>
  <c r="BE167" i="1"/>
  <c r="BE165" i="1"/>
  <c r="AK169" i="1"/>
  <c r="AK167" i="1"/>
  <c r="AK165" i="1"/>
  <c r="AH170" i="1"/>
  <c r="AH169" i="1"/>
  <c r="AH168" i="1"/>
  <c r="AH167" i="1"/>
  <c r="AH166" i="1"/>
  <c r="AE165" i="1"/>
  <c r="AH165" i="1" s="1"/>
  <c r="AJ165" i="1" s="1"/>
  <c r="D165" i="1"/>
  <c r="BB171" i="1" l="1"/>
  <c r="BC171" i="1" s="1"/>
  <c r="BF171" i="1" s="1"/>
  <c r="BG171" i="1" s="1"/>
  <c r="BH171" i="1" s="1"/>
  <c r="BI171" i="1" s="1"/>
  <c r="BJ171" i="1" s="1"/>
  <c r="BK171" i="1" s="1"/>
  <c r="BL171" i="1" s="1"/>
  <c r="BM171" i="1"/>
  <c r="BM165" i="1"/>
  <c r="BB167" i="1"/>
  <c r="BC167" i="1" s="1"/>
  <c r="BF167" i="1" s="1"/>
  <c r="BG167" i="1" s="1"/>
  <c r="BB169" i="1"/>
  <c r="BC169" i="1" s="1"/>
  <c r="BF169" i="1" s="1"/>
  <c r="BG169" i="1" s="1"/>
  <c r="BB165" i="1"/>
  <c r="BC165" i="1" s="1"/>
  <c r="BF165" i="1" s="1"/>
  <c r="BG165" i="1" s="1"/>
  <c r="BN171" i="1" l="1"/>
  <c r="BO171" i="1" s="1"/>
  <c r="BH165" i="1"/>
  <c r="BI165" i="1" s="1"/>
  <c r="BJ165" i="1" s="1"/>
  <c r="BK165" i="1" s="1"/>
  <c r="BL165" i="1" s="1"/>
  <c r="BN165" i="1" s="1"/>
  <c r="BO165" i="1" s="1"/>
  <c r="BE159" i="1" l="1"/>
  <c r="BA159" i="1"/>
  <c r="AY159" i="1"/>
  <c r="AW159" i="1"/>
  <c r="AU159" i="1"/>
  <c r="AS159" i="1"/>
  <c r="AQ159" i="1"/>
  <c r="AO159" i="1"/>
  <c r="AK159" i="1"/>
  <c r="AH164" i="1"/>
  <c r="AH163" i="1"/>
  <c r="AH162" i="1"/>
  <c r="AH161" i="1"/>
  <c r="AH160" i="1"/>
  <c r="AE159" i="1"/>
  <c r="AH159" i="1" s="1"/>
  <c r="AJ159" i="1" s="1"/>
  <c r="D159" i="1"/>
  <c r="BE153" i="1"/>
  <c r="BA153" i="1"/>
  <c r="AY153" i="1"/>
  <c r="AW153" i="1"/>
  <c r="AU153" i="1"/>
  <c r="AS153" i="1"/>
  <c r="AQ153" i="1"/>
  <c r="AO153" i="1"/>
  <c r="AK153" i="1"/>
  <c r="AE153" i="1"/>
  <c r="AH153" i="1" s="1"/>
  <c r="AJ153" i="1" s="1"/>
  <c r="AH154" i="1"/>
  <c r="AH155" i="1"/>
  <c r="AH156" i="1"/>
  <c r="AH157" i="1"/>
  <c r="AH158" i="1"/>
  <c r="D153" i="1"/>
  <c r="AY147" i="1"/>
  <c r="AW147" i="1"/>
  <c r="AU147" i="1"/>
  <c r="AQ147" i="1"/>
  <c r="AO147" i="1"/>
  <c r="BE147" i="1"/>
  <c r="BA147" i="1"/>
  <c r="AS147" i="1"/>
  <c r="AK147" i="1"/>
  <c r="AE147" i="1"/>
  <c r="AH147" i="1" s="1"/>
  <c r="AJ147" i="1" s="1"/>
  <c r="AH148" i="1"/>
  <c r="AH149" i="1"/>
  <c r="AH150" i="1"/>
  <c r="AH151" i="1"/>
  <c r="AH152" i="1"/>
  <c r="D147" i="1"/>
  <c r="BA141" i="1"/>
  <c r="AY141" i="1"/>
  <c r="AW141" i="1"/>
  <c r="AU141" i="1"/>
  <c r="AS141" i="1"/>
  <c r="BE141" i="1"/>
  <c r="AQ141" i="1"/>
  <c r="AO141" i="1"/>
  <c r="AK141" i="1"/>
  <c r="AE141" i="1"/>
  <c r="AH141" i="1" s="1"/>
  <c r="AJ141" i="1" s="1"/>
  <c r="AH142" i="1"/>
  <c r="AH143" i="1"/>
  <c r="AH144" i="1"/>
  <c r="AH145" i="1"/>
  <c r="AH146" i="1"/>
  <c r="D141" i="1"/>
  <c r="BM147" i="1" l="1"/>
  <c r="BM141" i="1"/>
  <c r="BB141" i="1"/>
  <c r="BC141" i="1" s="1"/>
  <c r="BF141" i="1" s="1"/>
  <c r="BG141" i="1" s="1"/>
  <c r="BH141" i="1" s="1"/>
  <c r="BI141" i="1" s="1"/>
  <c r="BJ141" i="1" s="1"/>
  <c r="BK141" i="1" s="1"/>
  <c r="BL141" i="1" s="1"/>
  <c r="BN141" i="1" s="1"/>
  <c r="BO141" i="1" s="1"/>
  <c r="BM153" i="1"/>
  <c r="BB153" i="1"/>
  <c r="BC153" i="1" s="1"/>
  <c r="BF153" i="1" s="1"/>
  <c r="BG153" i="1" s="1"/>
  <c r="BH153" i="1" s="1"/>
  <c r="BI153" i="1" s="1"/>
  <c r="BJ153" i="1" s="1"/>
  <c r="BK153" i="1" s="1"/>
  <c r="BL153" i="1" s="1"/>
  <c r="BM159" i="1"/>
  <c r="BB159" i="1"/>
  <c r="BC159" i="1" s="1"/>
  <c r="BF159" i="1" s="1"/>
  <c r="BG159" i="1" s="1"/>
  <c r="BH159" i="1" s="1"/>
  <c r="BI159" i="1" s="1"/>
  <c r="BJ159" i="1" s="1"/>
  <c r="BK159" i="1" s="1"/>
  <c r="BL159" i="1" s="1"/>
  <c r="BN159" i="1" s="1"/>
  <c r="BO159" i="1" s="1"/>
  <c r="BB147" i="1"/>
  <c r="BC147" i="1" s="1"/>
  <c r="BF147" i="1" s="1"/>
  <c r="BG147" i="1" s="1"/>
  <c r="BH147" i="1" s="1"/>
  <c r="BI147" i="1" s="1"/>
  <c r="BJ147" i="1" s="1"/>
  <c r="BK147" i="1" s="1"/>
  <c r="BL147" i="1" s="1"/>
  <c r="BN147" i="1" s="1"/>
  <c r="BO147" i="1" s="1"/>
  <c r="BN153" i="1" l="1"/>
  <c r="BO153" i="1" s="1"/>
  <c r="BA135" i="1"/>
  <c r="AY135" i="1"/>
  <c r="AW135" i="1"/>
  <c r="AU135" i="1"/>
  <c r="AS135" i="1"/>
  <c r="BE135" i="1"/>
  <c r="AQ135" i="1"/>
  <c r="AO135" i="1"/>
  <c r="AK132" i="1"/>
  <c r="AK131" i="1"/>
  <c r="AK130" i="1"/>
  <c r="AK129" i="1"/>
  <c r="AK135" i="1"/>
  <c r="AE135" i="1"/>
  <c r="AH135" i="1" s="1"/>
  <c r="AJ135" i="1" s="1"/>
  <c r="AH136" i="1"/>
  <c r="AH137" i="1"/>
  <c r="AH138" i="1"/>
  <c r="AH139" i="1"/>
  <c r="AH140" i="1"/>
  <c r="D135" i="1"/>
  <c r="BM135" i="1" l="1"/>
  <c r="BB135" i="1"/>
  <c r="BC135" i="1" s="1"/>
  <c r="BF135" i="1" s="1"/>
  <c r="BG135" i="1" s="1"/>
  <c r="BH135" i="1" s="1"/>
  <c r="BI135" i="1" s="1"/>
  <c r="BJ135" i="1" s="1"/>
  <c r="BK135" i="1" s="1"/>
  <c r="BL135" i="1" s="1"/>
  <c r="BN135" i="1" s="1"/>
  <c r="BO135" i="1" s="1"/>
  <c r="D129" i="1" l="1"/>
  <c r="BE132" i="1"/>
  <c r="BE131" i="1"/>
  <c r="BA132" i="1"/>
  <c r="BA131" i="1"/>
  <c r="BA130" i="1"/>
  <c r="BA129" i="1"/>
  <c r="AY132" i="1"/>
  <c r="AY131" i="1"/>
  <c r="AY130" i="1"/>
  <c r="AY129" i="1"/>
  <c r="AW132" i="1"/>
  <c r="AW131" i="1"/>
  <c r="AW130" i="1"/>
  <c r="AW129" i="1"/>
  <c r="AU132" i="1"/>
  <c r="AU131" i="1"/>
  <c r="AU129" i="1"/>
  <c r="AU130" i="1"/>
  <c r="AS132" i="1"/>
  <c r="AS131" i="1"/>
  <c r="AS130" i="1"/>
  <c r="AS129" i="1"/>
  <c r="AQ132" i="1"/>
  <c r="AQ131" i="1"/>
  <c r="AQ130" i="1"/>
  <c r="AQ129" i="1"/>
  <c r="AO132" i="1"/>
  <c r="AO131" i="1"/>
  <c r="AO130" i="1"/>
  <c r="AO129" i="1"/>
  <c r="BE130" i="1"/>
  <c r="BE129" i="1"/>
  <c r="AH130" i="1"/>
  <c r="AH131" i="1"/>
  <c r="AH132" i="1"/>
  <c r="AH133" i="1"/>
  <c r="AH134" i="1"/>
  <c r="AE129" i="1"/>
  <c r="AH129" i="1" s="1"/>
  <c r="AJ129" i="1" s="1"/>
  <c r="BB132" i="1" l="1"/>
  <c r="BC132" i="1" s="1"/>
  <c r="BF132" i="1" s="1"/>
  <c r="BG132" i="1" s="1"/>
  <c r="BB131" i="1"/>
  <c r="BB130" i="1"/>
  <c r="BC130" i="1" s="1"/>
  <c r="BF130" i="1" s="1"/>
  <c r="BG130" i="1" s="1"/>
  <c r="BB129" i="1"/>
  <c r="BC129" i="1" s="1"/>
  <c r="BF129" i="1" s="1"/>
  <c r="BG129" i="1" s="1"/>
  <c r="BM129" i="1"/>
  <c r="BC131" i="1" l="1"/>
  <c r="BF131" i="1" s="1"/>
  <c r="BG131" i="1" s="1"/>
  <c r="BH129" i="1" s="1"/>
  <c r="AK49" i="1"/>
  <c r="AK48" i="1"/>
  <c r="D48" i="1"/>
  <c r="AL118" i="1"/>
  <c r="AK118" i="1"/>
  <c r="AK114" i="1"/>
  <c r="D114" i="1"/>
  <c r="AK108" i="1" l="1"/>
  <c r="D96" i="1" l="1"/>
  <c r="D42" i="1"/>
  <c r="AK60" i="1"/>
  <c r="BA121" i="1"/>
  <c r="AY121" i="1"/>
  <c r="AW121" i="1"/>
  <c r="AU121" i="1"/>
  <c r="AS121" i="1"/>
  <c r="AQ121" i="1"/>
  <c r="AO121" i="1"/>
  <c r="BA120" i="1"/>
  <c r="AY120" i="1"/>
  <c r="AW120" i="1"/>
  <c r="AU120" i="1"/>
  <c r="AS120" i="1"/>
  <c r="AQ120" i="1"/>
  <c r="AO120" i="1"/>
  <c r="AS119" i="1"/>
  <c r="AQ119" i="1"/>
  <c r="AO119" i="1"/>
  <c r="BE118" i="1"/>
  <c r="BA118" i="1"/>
  <c r="AY118" i="1"/>
  <c r="AW118" i="1"/>
  <c r="AU118" i="1"/>
  <c r="AS118" i="1"/>
  <c r="AQ118" i="1"/>
  <c r="AO118" i="1"/>
  <c r="AO122" i="1"/>
  <c r="AQ122" i="1"/>
  <c r="AS122" i="1"/>
  <c r="AU122" i="1"/>
  <c r="AW122" i="1"/>
  <c r="AY122" i="1"/>
  <c r="BA122" i="1"/>
  <c r="BA117" i="1"/>
  <c r="AY117" i="1"/>
  <c r="AW117" i="1"/>
  <c r="AU117" i="1"/>
  <c r="AS117" i="1"/>
  <c r="AQ117" i="1"/>
  <c r="AO117" i="1"/>
  <c r="BA116" i="1"/>
  <c r="AY116" i="1"/>
  <c r="AW116" i="1"/>
  <c r="AU116" i="1"/>
  <c r="AS116" i="1"/>
  <c r="AQ116" i="1"/>
  <c r="AO116" i="1"/>
  <c r="BA115" i="1"/>
  <c r="AY115" i="1"/>
  <c r="AW115" i="1"/>
  <c r="AU115" i="1"/>
  <c r="AS115" i="1"/>
  <c r="AQ115" i="1"/>
  <c r="AO115" i="1"/>
  <c r="BE114" i="1"/>
  <c r="BA114" i="1"/>
  <c r="AY114" i="1"/>
  <c r="AW114" i="1"/>
  <c r="AU114" i="1"/>
  <c r="AS114" i="1"/>
  <c r="AQ114" i="1"/>
  <c r="AO114" i="1"/>
  <c r="AK84" i="1"/>
  <c r="AK42" i="1"/>
  <c r="AW123" i="1"/>
  <c r="AW108" i="1"/>
  <c r="AW102" i="1"/>
  <c r="AW97" i="1"/>
  <c r="AW96" i="1"/>
  <c r="AW93" i="1"/>
  <c r="AW92" i="1"/>
  <c r="AW91" i="1"/>
  <c r="AW90" i="1"/>
  <c r="AW84" i="1"/>
  <c r="AW78" i="1"/>
  <c r="AW73" i="1"/>
  <c r="AW72" i="1"/>
  <c r="AW66" i="1"/>
  <c r="AW60" i="1"/>
  <c r="AW54" i="1"/>
  <c r="AW49" i="1"/>
  <c r="AW48" i="1"/>
  <c r="AW42" i="1"/>
  <c r="AQ123" i="1"/>
  <c r="AO123" i="1"/>
  <c r="AQ108" i="1"/>
  <c r="AO108" i="1"/>
  <c r="AQ102" i="1"/>
  <c r="AO102" i="1"/>
  <c r="AQ97" i="1"/>
  <c r="AO97" i="1"/>
  <c r="AQ96" i="1"/>
  <c r="AO96" i="1"/>
  <c r="AQ93" i="1"/>
  <c r="AO93" i="1"/>
  <c r="AQ92" i="1"/>
  <c r="AO92" i="1"/>
  <c r="AQ91" i="1"/>
  <c r="AO91" i="1"/>
  <c r="AQ90" i="1"/>
  <c r="AO90" i="1"/>
  <c r="AQ84" i="1"/>
  <c r="AO84" i="1"/>
  <c r="AQ78" i="1"/>
  <c r="AO78" i="1"/>
  <c r="AQ73" i="1"/>
  <c r="AO73" i="1"/>
  <c r="AQ72" i="1"/>
  <c r="AO72" i="1"/>
  <c r="AQ66" i="1"/>
  <c r="AO66" i="1"/>
  <c r="AQ60" i="1"/>
  <c r="AO60" i="1"/>
  <c r="AQ54" i="1"/>
  <c r="AO54" i="1"/>
  <c r="AQ49" i="1"/>
  <c r="AO49" i="1"/>
  <c r="AQ48" i="1"/>
  <c r="AO48" i="1"/>
  <c r="AQ42" i="1"/>
  <c r="AO42" i="1"/>
  <c r="AK54" i="1"/>
  <c r="AK66" i="1"/>
  <c r="AK72" i="1"/>
  <c r="AK78" i="1"/>
  <c r="AK96" i="1"/>
  <c r="AK102" i="1"/>
  <c r="AK123" i="1"/>
  <c r="AK36" i="1"/>
  <c r="D123" i="1"/>
  <c r="D108" i="1"/>
  <c r="D102" i="1"/>
  <c r="D90" i="1"/>
  <c r="D78" i="1"/>
  <c r="D72" i="1"/>
  <c r="D60" i="1"/>
  <c r="D54" i="1"/>
  <c r="D36" i="1"/>
  <c r="AY36" i="1"/>
  <c r="BE36" i="1"/>
  <c r="AU37" i="1"/>
  <c r="AU38" i="1"/>
  <c r="AU39" i="1"/>
  <c r="AU40" i="1"/>
  <c r="AU41" i="1"/>
  <c r="AU42"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23" i="1"/>
  <c r="AU124" i="1"/>
  <c r="AU125" i="1"/>
  <c r="AU126" i="1"/>
  <c r="AU127" i="1"/>
  <c r="AU128" i="1"/>
  <c r="AO37" i="1"/>
  <c r="AQ37" i="1"/>
  <c r="AS37" i="1"/>
  <c r="AW37" i="1"/>
  <c r="AY37" i="1"/>
  <c r="BA37" i="1"/>
  <c r="AO38" i="1"/>
  <c r="AQ38" i="1"/>
  <c r="AS38" i="1"/>
  <c r="AW38" i="1"/>
  <c r="AY38" i="1"/>
  <c r="BA38" i="1"/>
  <c r="AO39" i="1"/>
  <c r="AQ39" i="1"/>
  <c r="AS39" i="1"/>
  <c r="AW39" i="1"/>
  <c r="AY39" i="1"/>
  <c r="BA39" i="1"/>
  <c r="AO40" i="1"/>
  <c r="AQ40" i="1"/>
  <c r="AS40" i="1"/>
  <c r="AW40" i="1"/>
  <c r="AY40" i="1"/>
  <c r="BA40" i="1"/>
  <c r="AO41" i="1"/>
  <c r="AQ41" i="1"/>
  <c r="AS41" i="1"/>
  <c r="AW41" i="1"/>
  <c r="AY41" i="1"/>
  <c r="BA41" i="1"/>
  <c r="AS42" i="1"/>
  <c r="AY42" i="1"/>
  <c r="BA42" i="1"/>
  <c r="AS48" i="1"/>
  <c r="AY48" i="1"/>
  <c r="BA48" i="1"/>
  <c r="AS49" i="1"/>
  <c r="AY49" i="1"/>
  <c r="BA49" i="1"/>
  <c r="AO50" i="1"/>
  <c r="AQ50" i="1"/>
  <c r="AS50" i="1"/>
  <c r="AW50" i="1"/>
  <c r="AY50" i="1"/>
  <c r="BA50" i="1"/>
  <c r="AO51" i="1"/>
  <c r="AQ51" i="1"/>
  <c r="AS51" i="1"/>
  <c r="AW51" i="1"/>
  <c r="AY51" i="1"/>
  <c r="BA51" i="1"/>
  <c r="AO52" i="1"/>
  <c r="AQ52" i="1"/>
  <c r="AS52" i="1"/>
  <c r="AW52" i="1"/>
  <c r="AY52" i="1"/>
  <c r="BA52" i="1"/>
  <c r="AO53" i="1"/>
  <c r="AQ53" i="1"/>
  <c r="AS53" i="1"/>
  <c r="AW53" i="1"/>
  <c r="AY53" i="1"/>
  <c r="BA53" i="1"/>
  <c r="AS54" i="1"/>
  <c r="AY54" i="1"/>
  <c r="BA54" i="1"/>
  <c r="AO55" i="1"/>
  <c r="AQ55" i="1"/>
  <c r="AS55" i="1"/>
  <c r="AW55" i="1"/>
  <c r="AY55" i="1"/>
  <c r="BA55" i="1"/>
  <c r="AO56" i="1"/>
  <c r="AQ56" i="1"/>
  <c r="AS56" i="1"/>
  <c r="AW56" i="1"/>
  <c r="AY56" i="1"/>
  <c r="BA56" i="1"/>
  <c r="AO57" i="1"/>
  <c r="AQ57" i="1"/>
  <c r="AS57" i="1"/>
  <c r="AW57" i="1"/>
  <c r="AY57" i="1"/>
  <c r="BA57" i="1"/>
  <c r="AO58" i="1"/>
  <c r="AQ58" i="1"/>
  <c r="AS58" i="1"/>
  <c r="AW58" i="1"/>
  <c r="AY58" i="1"/>
  <c r="BA58" i="1"/>
  <c r="AO59" i="1"/>
  <c r="AQ59" i="1"/>
  <c r="AS59" i="1"/>
  <c r="AW59" i="1"/>
  <c r="AY59" i="1"/>
  <c r="BA59" i="1"/>
  <c r="AS60" i="1"/>
  <c r="AY60" i="1"/>
  <c r="BA60" i="1"/>
  <c r="AO61" i="1"/>
  <c r="AQ61" i="1"/>
  <c r="AS61" i="1"/>
  <c r="AW61" i="1"/>
  <c r="AY61" i="1"/>
  <c r="BA61" i="1"/>
  <c r="AO62" i="1"/>
  <c r="AQ62" i="1"/>
  <c r="AS62" i="1"/>
  <c r="AW62" i="1"/>
  <c r="AY62" i="1"/>
  <c r="BA62" i="1"/>
  <c r="AO63" i="1"/>
  <c r="AQ63" i="1"/>
  <c r="AS63" i="1"/>
  <c r="AW63" i="1"/>
  <c r="AY63" i="1"/>
  <c r="BA63" i="1"/>
  <c r="AO64" i="1"/>
  <c r="AQ64" i="1"/>
  <c r="AS64" i="1"/>
  <c r="AW64" i="1"/>
  <c r="AY64" i="1"/>
  <c r="BA64" i="1"/>
  <c r="AO65" i="1"/>
  <c r="AQ65" i="1"/>
  <c r="AS65" i="1"/>
  <c r="AW65" i="1"/>
  <c r="AY65" i="1"/>
  <c r="BA65" i="1"/>
  <c r="AS66" i="1"/>
  <c r="AY66" i="1"/>
  <c r="BA66" i="1"/>
  <c r="AO67" i="1"/>
  <c r="AQ67" i="1"/>
  <c r="AS67" i="1"/>
  <c r="AW67" i="1"/>
  <c r="AY67" i="1"/>
  <c r="BA67" i="1"/>
  <c r="AO68" i="1"/>
  <c r="AQ68" i="1"/>
  <c r="AS68" i="1"/>
  <c r="AW68" i="1"/>
  <c r="AY68" i="1"/>
  <c r="BA68" i="1"/>
  <c r="AO69" i="1"/>
  <c r="AQ69" i="1"/>
  <c r="AS69" i="1"/>
  <c r="AW69" i="1"/>
  <c r="AY69" i="1"/>
  <c r="BA69" i="1"/>
  <c r="AO70" i="1"/>
  <c r="AQ70" i="1"/>
  <c r="AS70" i="1"/>
  <c r="AW70" i="1"/>
  <c r="AY70" i="1"/>
  <c r="BA70" i="1"/>
  <c r="AO71" i="1"/>
  <c r="AQ71" i="1"/>
  <c r="AS71" i="1"/>
  <c r="AW71" i="1"/>
  <c r="AY71" i="1"/>
  <c r="BA71" i="1"/>
  <c r="AS72" i="1"/>
  <c r="AY72" i="1"/>
  <c r="BA72" i="1"/>
  <c r="AS73" i="1"/>
  <c r="AY73" i="1"/>
  <c r="BA73" i="1"/>
  <c r="AO74" i="1"/>
  <c r="AQ74" i="1"/>
  <c r="AS74" i="1"/>
  <c r="AW74" i="1"/>
  <c r="AY74" i="1"/>
  <c r="BA74" i="1"/>
  <c r="AO75" i="1"/>
  <c r="AQ75" i="1"/>
  <c r="AS75" i="1"/>
  <c r="AW75" i="1"/>
  <c r="AY75" i="1"/>
  <c r="BA75" i="1"/>
  <c r="AO76" i="1"/>
  <c r="AQ76" i="1"/>
  <c r="AS76" i="1"/>
  <c r="AW76" i="1"/>
  <c r="AY76" i="1"/>
  <c r="BA76" i="1"/>
  <c r="AO77" i="1"/>
  <c r="AQ77" i="1"/>
  <c r="AS77" i="1"/>
  <c r="AW77" i="1"/>
  <c r="AY77" i="1"/>
  <c r="BA77" i="1"/>
  <c r="AS78" i="1"/>
  <c r="AY78" i="1"/>
  <c r="BA78" i="1"/>
  <c r="AO79" i="1"/>
  <c r="AQ79" i="1"/>
  <c r="AS79" i="1"/>
  <c r="AW79" i="1"/>
  <c r="AY79" i="1"/>
  <c r="BA79" i="1"/>
  <c r="AO80" i="1"/>
  <c r="AQ80" i="1"/>
  <c r="AS80" i="1"/>
  <c r="AW80" i="1"/>
  <c r="AY80" i="1"/>
  <c r="BA80" i="1"/>
  <c r="AO81" i="1"/>
  <c r="AQ81" i="1"/>
  <c r="AS81" i="1"/>
  <c r="AW81" i="1"/>
  <c r="AY81" i="1"/>
  <c r="BA81" i="1"/>
  <c r="AO82" i="1"/>
  <c r="AQ82" i="1"/>
  <c r="AS82" i="1"/>
  <c r="AW82" i="1"/>
  <c r="AY82" i="1"/>
  <c r="BA82" i="1"/>
  <c r="AO83" i="1"/>
  <c r="AQ83" i="1"/>
  <c r="AS83" i="1"/>
  <c r="AW83" i="1"/>
  <c r="AY83" i="1"/>
  <c r="BA83" i="1"/>
  <c r="AS84" i="1"/>
  <c r="AY84" i="1"/>
  <c r="BA84" i="1"/>
  <c r="AO85" i="1"/>
  <c r="AQ85" i="1"/>
  <c r="AS85" i="1"/>
  <c r="AW85" i="1"/>
  <c r="AY85" i="1"/>
  <c r="BA85" i="1"/>
  <c r="AO86" i="1"/>
  <c r="AQ86" i="1"/>
  <c r="AS86" i="1"/>
  <c r="AW86" i="1"/>
  <c r="AY86" i="1"/>
  <c r="BA86" i="1"/>
  <c r="AO87" i="1"/>
  <c r="AQ87" i="1"/>
  <c r="AS87" i="1"/>
  <c r="AW87" i="1"/>
  <c r="AY87" i="1"/>
  <c r="BA87" i="1"/>
  <c r="AO88" i="1"/>
  <c r="AQ88" i="1"/>
  <c r="AS88" i="1"/>
  <c r="AW88" i="1"/>
  <c r="AY88" i="1"/>
  <c r="BA88" i="1"/>
  <c r="AO89" i="1"/>
  <c r="AQ89" i="1"/>
  <c r="AS89" i="1"/>
  <c r="AW89" i="1"/>
  <c r="AY89" i="1"/>
  <c r="BA89" i="1"/>
  <c r="AS90" i="1"/>
  <c r="AY90" i="1"/>
  <c r="BA90" i="1"/>
  <c r="AS91" i="1"/>
  <c r="AY91" i="1"/>
  <c r="BA91" i="1"/>
  <c r="AS92" i="1"/>
  <c r="AY92" i="1"/>
  <c r="BA92" i="1"/>
  <c r="AS93" i="1"/>
  <c r="AY93" i="1"/>
  <c r="BA93" i="1"/>
  <c r="AO94" i="1"/>
  <c r="AQ94" i="1"/>
  <c r="AS94" i="1"/>
  <c r="AW94" i="1"/>
  <c r="AY94" i="1"/>
  <c r="BA94" i="1"/>
  <c r="AO95" i="1"/>
  <c r="AQ95" i="1"/>
  <c r="AS95" i="1"/>
  <c r="AW95" i="1"/>
  <c r="AY95" i="1"/>
  <c r="BA95" i="1"/>
  <c r="AS96" i="1"/>
  <c r="AY96" i="1"/>
  <c r="BA96" i="1"/>
  <c r="AS97" i="1"/>
  <c r="AY97" i="1"/>
  <c r="BA97" i="1"/>
  <c r="AO98" i="1"/>
  <c r="AQ98" i="1"/>
  <c r="AS98" i="1"/>
  <c r="AW98" i="1"/>
  <c r="AY98" i="1"/>
  <c r="BA98" i="1"/>
  <c r="AO99" i="1"/>
  <c r="AQ99" i="1"/>
  <c r="AS99" i="1"/>
  <c r="AW99" i="1"/>
  <c r="AY99" i="1"/>
  <c r="BA99" i="1"/>
  <c r="AO100" i="1"/>
  <c r="AQ100" i="1"/>
  <c r="AS100" i="1"/>
  <c r="AW100" i="1"/>
  <c r="AY100" i="1"/>
  <c r="BA100" i="1"/>
  <c r="AO101" i="1"/>
  <c r="AQ101" i="1"/>
  <c r="AS101" i="1"/>
  <c r="AW101" i="1"/>
  <c r="AY101" i="1"/>
  <c r="BA101" i="1"/>
  <c r="AS102" i="1"/>
  <c r="AY102" i="1"/>
  <c r="BA102" i="1"/>
  <c r="AO103" i="1"/>
  <c r="AQ103" i="1"/>
  <c r="AS103" i="1"/>
  <c r="AW103" i="1"/>
  <c r="AY103" i="1"/>
  <c r="BA103" i="1"/>
  <c r="AO104" i="1"/>
  <c r="AQ104" i="1"/>
  <c r="AS104" i="1"/>
  <c r="AW104" i="1"/>
  <c r="AY104" i="1"/>
  <c r="BA104" i="1"/>
  <c r="AO105" i="1"/>
  <c r="AQ105" i="1"/>
  <c r="AS105" i="1"/>
  <c r="AW105" i="1"/>
  <c r="AY105" i="1"/>
  <c r="BA105" i="1"/>
  <c r="AO106" i="1"/>
  <c r="AQ106" i="1"/>
  <c r="AS106" i="1"/>
  <c r="AW106" i="1"/>
  <c r="AY106" i="1"/>
  <c r="BA106" i="1"/>
  <c r="AO107" i="1"/>
  <c r="AQ107" i="1"/>
  <c r="AS107" i="1"/>
  <c r="AW107" i="1"/>
  <c r="AY107" i="1"/>
  <c r="BA107" i="1"/>
  <c r="AS108" i="1"/>
  <c r="AY108" i="1"/>
  <c r="BA108" i="1"/>
  <c r="AO109" i="1"/>
  <c r="AQ109" i="1"/>
  <c r="AS109" i="1"/>
  <c r="AW109" i="1"/>
  <c r="AY109" i="1"/>
  <c r="BA109" i="1"/>
  <c r="AO110" i="1"/>
  <c r="AQ110" i="1"/>
  <c r="AS110" i="1"/>
  <c r="AW110" i="1"/>
  <c r="AY110" i="1"/>
  <c r="BA110" i="1"/>
  <c r="AO111" i="1"/>
  <c r="AQ111" i="1"/>
  <c r="AS111" i="1"/>
  <c r="AW111" i="1"/>
  <c r="AY111" i="1"/>
  <c r="BA111" i="1"/>
  <c r="AO112" i="1"/>
  <c r="AQ112" i="1"/>
  <c r="AS112" i="1"/>
  <c r="AW112" i="1"/>
  <c r="AY112" i="1"/>
  <c r="BA112" i="1"/>
  <c r="AO113" i="1"/>
  <c r="AQ113" i="1"/>
  <c r="AS113" i="1"/>
  <c r="AW113" i="1"/>
  <c r="AY113" i="1"/>
  <c r="BA113" i="1"/>
  <c r="AS123" i="1"/>
  <c r="AY123" i="1"/>
  <c r="BA123" i="1"/>
  <c r="AO124" i="1"/>
  <c r="AQ124" i="1"/>
  <c r="AS124" i="1"/>
  <c r="AW124" i="1"/>
  <c r="AY124" i="1"/>
  <c r="BA124" i="1"/>
  <c r="AO125" i="1"/>
  <c r="AQ125" i="1"/>
  <c r="AS125" i="1"/>
  <c r="AW125" i="1"/>
  <c r="AY125" i="1"/>
  <c r="BA125" i="1"/>
  <c r="AO126" i="1"/>
  <c r="AQ126" i="1"/>
  <c r="AS126" i="1"/>
  <c r="AW126" i="1"/>
  <c r="AY126" i="1"/>
  <c r="BA126" i="1"/>
  <c r="AO127" i="1"/>
  <c r="AQ127" i="1"/>
  <c r="AS127" i="1"/>
  <c r="AW127" i="1"/>
  <c r="AY127" i="1"/>
  <c r="BA127" i="1"/>
  <c r="AO128" i="1"/>
  <c r="AQ128" i="1"/>
  <c r="AS128" i="1"/>
  <c r="AW128" i="1"/>
  <c r="AY128" i="1"/>
  <c r="BA128" i="1"/>
  <c r="AO36" i="1"/>
  <c r="AQ36" i="1"/>
  <c r="AS36" i="1"/>
  <c r="AU36" i="1"/>
  <c r="AW36" i="1"/>
  <c r="BA36" i="1"/>
  <c r="U11" i="3"/>
  <c r="U10" i="3"/>
  <c r="U9" i="3"/>
  <c r="U8" i="3"/>
  <c r="U7" i="3"/>
  <c r="U6" i="3"/>
  <c r="U5" i="3"/>
  <c r="U4" i="3"/>
  <c r="U3" i="3"/>
  <c r="AE36" i="1"/>
  <c r="AH36" i="1" s="1"/>
  <c r="AG42" i="1"/>
  <c r="AH43" i="1"/>
  <c r="AH44" i="1"/>
  <c r="AH45" i="1"/>
  <c r="AH46" i="1"/>
  <c r="AH47" i="1"/>
  <c r="AG48" i="1"/>
  <c r="AH49" i="1"/>
  <c r="AH50" i="1"/>
  <c r="AH51" i="1"/>
  <c r="AH52" i="1"/>
  <c r="AH53" i="1"/>
  <c r="BE128" i="1"/>
  <c r="AH128" i="1"/>
  <c r="BE127" i="1"/>
  <c r="AH127" i="1"/>
  <c r="BE126" i="1"/>
  <c r="AH126" i="1"/>
  <c r="BE125" i="1"/>
  <c r="AH125" i="1"/>
  <c r="BE124" i="1"/>
  <c r="AH124" i="1"/>
  <c r="BE123" i="1"/>
  <c r="AG123" i="1"/>
  <c r="AE123" i="1"/>
  <c r="AH123" i="1" s="1"/>
  <c r="AH122" i="1"/>
  <c r="AH118" i="1"/>
  <c r="AH117" i="1"/>
  <c r="AH116" i="1"/>
  <c r="AH115" i="1"/>
  <c r="AG114" i="1"/>
  <c r="AE114" i="1"/>
  <c r="AH114" i="1" s="1"/>
  <c r="AI114" i="1" s="1"/>
  <c r="BE113" i="1"/>
  <c r="AH113" i="1"/>
  <c r="BE112" i="1"/>
  <c r="AH112" i="1"/>
  <c r="BE111" i="1"/>
  <c r="AH111" i="1"/>
  <c r="BE110" i="1"/>
  <c r="AH110" i="1"/>
  <c r="BE109" i="1"/>
  <c r="AH109" i="1"/>
  <c r="BE108" i="1"/>
  <c r="AG108" i="1"/>
  <c r="AE108" i="1"/>
  <c r="AH108" i="1" s="1"/>
  <c r="BE107" i="1"/>
  <c r="AH107" i="1"/>
  <c r="BE106" i="1"/>
  <c r="AH106" i="1"/>
  <c r="BE105" i="1"/>
  <c r="AH105" i="1"/>
  <c r="BE104" i="1"/>
  <c r="AH104" i="1"/>
  <c r="BE103" i="1"/>
  <c r="AH103" i="1"/>
  <c r="BE102" i="1"/>
  <c r="AG102" i="1"/>
  <c r="AE102" i="1"/>
  <c r="AH102" i="1" s="1"/>
  <c r="AH101" i="1"/>
  <c r="AH100" i="1"/>
  <c r="AH99" i="1"/>
  <c r="AH98" i="1"/>
  <c r="AH97" i="1"/>
  <c r="BE96" i="1"/>
  <c r="AG96" i="1"/>
  <c r="AE96" i="1"/>
  <c r="AH96" i="1" s="1"/>
  <c r="BM96" i="1" s="1"/>
  <c r="BE95" i="1"/>
  <c r="AH95" i="1"/>
  <c r="BE94" i="1"/>
  <c r="AH94" i="1"/>
  <c r="BE93" i="1"/>
  <c r="AH93" i="1"/>
  <c r="BE92" i="1"/>
  <c r="AH92" i="1"/>
  <c r="BE91" i="1"/>
  <c r="AH91" i="1"/>
  <c r="BE90" i="1"/>
  <c r="AG90" i="1"/>
  <c r="AE90" i="1"/>
  <c r="AH90" i="1" s="1"/>
  <c r="BE89" i="1"/>
  <c r="AH89" i="1"/>
  <c r="BE88" i="1"/>
  <c r="AH88" i="1"/>
  <c r="BE87" i="1"/>
  <c r="AH87" i="1"/>
  <c r="BE86" i="1"/>
  <c r="AH86" i="1"/>
  <c r="BE85" i="1"/>
  <c r="AH85" i="1"/>
  <c r="BE84" i="1"/>
  <c r="AG84" i="1"/>
  <c r="AE84" i="1"/>
  <c r="AH84" i="1" s="1"/>
  <c r="AI84" i="1" s="1"/>
  <c r="BE83" i="1"/>
  <c r="AH83" i="1"/>
  <c r="BE82" i="1"/>
  <c r="AH82" i="1"/>
  <c r="BE81" i="1"/>
  <c r="AH81" i="1"/>
  <c r="BE80" i="1"/>
  <c r="AH80" i="1"/>
  <c r="BE79" i="1"/>
  <c r="AH79" i="1"/>
  <c r="BE78" i="1"/>
  <c r="AG78" i="1"/>
  <c r="AE78" i="1"/>
  <c r="AH78" i="1" s="1"/>
  <c r="AH77" i="1"/>
  <c r="AH76" i="1"/>
  <c r="AH75" i="1"/>
  <c r="AH74" i="1"/>
  <c r="AH73" i="1"/>
  <c r="BE72" i="1"/>
  <c r="AG72" i="1"/>
  <c r="AE72" i="1"/>
  <c r="AH72" i="1" s="1"/>
  <c r="BM72" i="1" s="1"/>
  <c r="AH71" i="1"/>
  <c r="AH70" i="1"/>
  <c r="AH69" i="1"/>
  <c r="AH68" i="1"/>
  <c r="AH67" i="1"/>
  <c r="BE66" i="1"/>
  <c r="AG66" i="1"/>
  <c r="AE66" i="1"/>
  <c r="AH66" i="1" s="1"/>
  <c r="AJ66" i="1" s="1"/>
  <c r="AH65" i="1"/>
  <c r="AH64" i="1"/>
  <c r="AH63" i="1"/>
  <c r="AH62" i="1"/>
  <c r="AH61" i="1"/>
  <c r="BE60" i="1"/>
  <c r="AG60" i="1"/>
  <c r="AE60" i="1"/>
  <c r="AH60" i="1" s="1"/>
  <c r="AH59" i="1"/>
  <c r="AH58" i="1"/>
  <c r="AH57" i="1"/>
  <c r="AH56" i="1"/>
  <c r="AH55" i="1"/>
  <c r="BE54" i="1"/>
  <c r="AG54" i="1"/>
  <c r="AE54" i="1"/>
  <c r="AH54" i="1" s="1"/>
  <c r="BM54" i="1" s="1"/>
  <c r="BE49" i="1"/>
  <c r="BE48" i="1"/>
  <c r="AE48" i="1"/>
  <c r="AH48" i="1" s="1"/>
  <c r="BE42" i="1"/>
  <c r="AE42" i="1"/>
  <c r="AH42" i="1" s="1"/>
  <c r="AH41" i="1"/>
  <c r="AH40" i="1"/>
  <c r="AH39" i="1"/>
  <c r="AH38" i="1"/>
  <c r="AH37" i="1"/>
  <c r="AG36" i="1"/>
  <c r="BI123" i="1"/>
  <c r="BJ123" i="1" s="1"/>
  <c r="BB128" i="1" l="1"/>
  <c r="BC128" i="1" s="1"/>
  <c r="BF128" i="1" s="1"/>
  <c r="BG128" i="1" s="1"/>
  <c r="BB126" i="1"/>
  <c r="BC126" i="1" s="1"/>
  <c r="BF126" i="1" s="1"/>
  <c r="BG126" i="1" s="1"/>
  <c r="BB124" i="1"/>
  <c r="BC124" i="1" s="1"/>
  <c r="BF124" i="1" s="1"/>
  <c r="BG124" i="1" s="1"/>
  <c r="BB112" i="1"/>
  <c r="BC112" i="1" s="1"/>
  <c r="BF112" i="1" s="1"/>
  <c r="BG112" i="1" s="1"/>
  <c r="BB110" i="1"/>
  <c r="BC110" i="1" s="1"/>
  <c r="BF110" i="1" s="1"/>
  <c r="BG110" i="1" s="1"/>
  <c r="BB104" i="1"/>
  <c r="BC104" i="1" s="1"/>
  <c r="BF104" i="1" s="1"/>
  <c r="BG104" i="1" s="1"/>
  <c r="BB102" i="1"/>
  <c r="BC102" i="1" s="1"/>
  <c r="BF102" i="1" s="1"/>
  <c r="BG102" i="1" s="1"/>
  <c r="BH102" i="1" s="1"/>
  <c r="BI102" i="1" s="1"/>
  <c r="BJ102" i="1" s="1"/>
  <c r="BK102" i="1" s="1"/>
  <c r="BL102" i="1" s="1"/>
  <c r="BB96" i="1"/>
  <c r="BC96" i="1" s="1"/>
  <c r="BF96" i="1" s="1"/>
  <c r="BG96" i="1" s="1"/>
  <c r="BB94" i="1"/>
  <c r="BC94" i="1" s="1"/>
  <c r="BF94" i="1" s="1"/>
  <c r="BG94" i="1" s="1"/>
  <c r="BB92" i="1"/>
  <c r="BC92" i="1" s="1"/>
  <c r="BF92" i="1" s="1"/>
  <c r="BG92" i="1" s="1"/>
  <c r="BB88" i="1"/>
  <c r="BC88" i="1" s="1"/>
  <c r="BF88" i="1" s="1"/>
  <c r="BG88" i="1" s="1"/>
  <c r="BB86" i="1"/>
  <c r="BC86" i="1" s="1"/>
  <c r="BF86" i="1" s="1"/>
  <c r="BG86" i="1" s="1"/>
  <c r="BB83" i="1"/>
  <c r="BC83" i="1" s="1"/>
  <c r="BF83" i="1" s="1"/>
  <c r="BG83" i="1" s="1"/>
  <c r="BB81" i="1"/>
  <c r="BC81" i="1" s="1"/>
  <c r="BF81" i="1" s="1"/>
  <c r="BG81" i="1" s="1"/>
  <c r="BB79" i="1"/>
  <c r="BC79" i="1" s="1"/>
  <c r="BF79" i="1" s="1"/>
  <c r="BG79" i="1" s="1"/>
  <c r="BB72" i="1"/>
  <c r="BC72" i="1" s="1"/>
  <c r="BF72" i="1" s="1"/>
  <c r="BG72" i="1" s="1"/>
  <c r="BB60" i="1"/>
  <c r="BC60" i="1" s="1"/>
  <c r="BF60" i="1" s="1"/>
  <c r="BG60" i="1" s="1"/>
  <c r="BH60" i="1" s="1"/>
  <c r="BI60" i="1" s="1"/>
  <c r="BJ60" i="1" s="1"/>
  <c r="BK60" i="1" s="1"/>
  <c r="BL60" i="1" s="1"/>
  <c r="BB54" i="1"/>
  <c r="BC54" i="1" s="1"/>
  <c r="BF54" i="1" s="1"/>
  <c r="BG54" i="1" s="1"/>
  <c r="BB48" i="1"/>
  <c r="BC48" i="1" s="1"/>
  <c r="BF48" i="1" s="1"/>
  <c r="BG48" i="1" s="1"/>
  <c r="BB42" i="1"/>
  <c r="BC42" i="1" s="1"/>
  <c r="BF42" i="1" s="1"/>
  <c r="BG42" i="1" s="1"/>
  <c r="BB105" i="1"/>
  <c r="BC105" i="1" s="1"/>
  <c r="BF105" i="1" s="1"/>
  <c r="BG105" i="1" s="1"/>
  <c r="BB85" i="1"/>
  <c r="BC85" i="1" s="1"/>
  <c r="BF85" i="1" s="1"/>
  <c r="BG85" i="1" s="1"/>
  <c r="BB80" i="1"/>
  <c r="BC80" i="1" s="1"/>
  <c r="BF80" i="1" s="1"/>
  <c r="BG80" i="1" s="1"/>
  <c r="BB84" i="1"/>
  <c r="BC84" i="1" s="1"/>
  <c r="BF84" i="1" s="1"/>
  <c r="BG84" i="1" s="1"/>
  <c r="BH84" i="1" s="1"/>
  <c r="BI84" i="1" s="1"/>
  <c r="BJ84" i="1" s="1"/>
  <c r="BK84" i="1" s="1"/>
  <c r="BL84" i="1" s="1"/>
  <c r="BB91" i="1"/>
  <c r="BC91" i="1" s="1"/>
  <c r="BF91" i="1" s="1"/>
  <c r="BG91" i="1" s="1"/>
  <c r="BB108" i="1"/>
  <c r="BC108" i="1" s="1"/>
  <c r="BF108" i="1" s="1"/>
  <c r="BG108" i="1" s="1"/>
  <c r="BH108" i="1" s="1"/>
  <c r="BI108" i="1" s="1"/>
  <c r="BJ108" i="1" s="1"/>
  <c r="BK108" i="1" s="1"/>
  <c r="BL108" i="1" s="1"/>
  <c r="AI66" i="1"/>
  <c r="BM102" i="1"/>
  <c r="AJ102" i="1"/>
  <c r="BB93" i="1"/>
  <c r="BC93" i="1" s="1"/>
  <c r="BF93" i="1" s="1"/>
  <c r="BG93" i="1" s="1"/>
  <c r="BB82" i="1"/>
  <c r="BC82" i="1" s="1"/>
  <c r="BF82" i="1" s="1"/>
  <c r="BG82" i="1" s="1"/>
  <c r="BB49" i="1"/>
  <c r="BC49" i="1" s="1"/>
  <c r="BF49" i="1" s="1"/>
  <c r="BG49" i="1" s="1"/>
  <c r="BB78" i="1"/>
  <c r="BC78" i="1" s="1"/>
  <c r="BF78" i="1" s="1"/>
  <c r="BG78" i="1" s="1"/>
  <c r="BH78" i="1" s="1"/>
  <c r="BI78" i="1" s="1"/>
  <c r="BJ78" i="1" s="1"/>
  <c r="BK78" i="1" s="1"/>
  <c r="BL78" i="1" s="1"/>
  <c r="BB127" i="1"/>
  <c r="BC127" i="1" s="1"/>
  <c r="BF127" i="1" s="1"/>
  <c r="BG127" i="1" s="1"/>
  <c r="BB125" i="1"/>
  <c r="BC125" i="1" s="1"/>
  <c r="BF125" i="1" s="1"/>
  <c r="BG125" i="1" s="1"/>
  <c r="BB113" i="1"/>
  <c r="BC113" i="1" s="1"/>
  <c r="BF113" i="1" s="1"/>
  <c r="BG113" i="1" s="1"/>
  <c r="BB109" i="1"/>
  <c r="BC109" i="1" s="1"/>
  <c r="BF109" i="1" s="1"/>
  <c r="BG109" i="1" s="1"/>
  <c r="BB107" i="1"/>
  <c r="BC107" i="1" s="1"/>
  <c r="BF107" i="1" s="1"/>
  <c r="BG107" i="1" s="1"/>
  <c r="BB103" i="1"/>
  <c r="BC103" i="1" s="1"/>
  <c r="BF103" i="1" s="1"/>
  <c r="BG103" i="1" s="1"/>
  <c r="BB95" i="1"/>
  <c r="BC95" i="1" s="1"/>
  <c r="BF95" i="1" s="1"/>
  <c r="BG95" i="1" s="1"/>
  <c r="BB89" i="1"/>
  <c r="BC89" i="1" s="1"/>
  <c r="BF89" i="1" s="1"/>
  <c r="BG89" i="1" s="1"/>
  <c r="BB66" i="1"/>
  <c r="BC66" i="1" s="1"/>
  <c r="BF66" i="1" s="1"/>
  <c r="BG66" i="1" s="1"/>
  <c r="BH66" i="1" s="1"/>
  <c r="BI66" i="1" s="1"/>
  <c r="BJ66" i="1" s="1"/>
  <c r="BK66" i="1" s="1"/>
  <c r="BL66" i="1" s="1"/>
  <c r="BB111" i="1"/>
  <c r="BC111" i="1" s="1"/>
  <c r="BF111" i="1" s="1"/>
  <c r="BG111" i="1" s="1"/>
  <c r="BB106" i="1"/>
  <c r="BC106" i="1" s="1"/>
  <c r="BF106" i="1" s="1"/>
  <c r="BG106" i="1" s="1"/>
  <c r="BB90" i="1"/>
  <c r="BC90" i="1" s="1"/>
  <c r="BF90" i="1" s="1"/>
  <c r="BG90" i="1" s="1"/>
  <c r="BB123" i="1"/>
  <c r="BB87" i="1"/>
  <c r="BC87" i="1" s="1"/>
  <c r="BF87" i="1" s="1"/>
  <c r="BG87" i="1" s="1"/>
  <c r="BB36" i="1"/>
  <c r="BC36" i="1" s="1"/>
  <c r="BF36" i="1" s="1"/>
  <c r="BG36" i="1" s="1"/>
  <c r="BH36" i="1" s="1"/>
  <c r="BI36" i="1" s="1"/>
  <c r="BJ36" i="1" s="1"/>
  <c r="BK36" i="1" s="1"/>
  <c r="BL36" i="1" s="1"/>
  <c r="AJ90" i="1"/>
  <c r="AI90" i="1"/>
  <c r="AJ78" i="1"/>
  <c r="BM78" i="1"/>
  <c r="AI102" i="1"/>
  <c r="BM66" i="1"/>
  <c r="AI72" i="1"/>
  <c r="BM42" i="1"/>
  <c r="AI42" i="1"/>
  <c r="BB114" i="1"/>
  <c r="BC114" i="1" s="1"/>
  <c r="BF114" i="1" s="1"/>
  <c r="BG114" i="1" s="1"/>
  <c r="BH114" i="1" s="1"/>
  <c r="BI114" i="1" s="1"/>
  <c r="BJ114" i="1" s="1"/>
  <c r="BK114" i="1" s="1"/>
  <c r="BL114" i="1" s="1"/>
  <c r="BB118" i="1"/>
  <c r="BC118" i="1" s="1"/>
  <c r="BF118" i="1" s="1"/>
  <c r="AJ72" i="1"/>
  <c r="AI60" i="1"/>
  <c r="AJ60" i="1"/>
  <c r="BM60" i="1"/>
  <c r="AJ96" i="1"/>
  <c r="AI96" i="1"/>
  <c r="BM108" i="1"/>
  <c r="AI108" i="1"/>
  <c r="AJ108" i="1"/>
  <c r="AJ42" i="1"/>
  <c r="BM48" i="1"/>
  <c r="AJ48" i="1"/>
  <c r="AI48" i="1"/>
  <c r="BM123" i="1"/>
  <c r="AJ123" i="1"/>
  <c r="AI123" i="1"/>
  <c r="AI54" i="1"/>
  <c r="AJ54" i="1"/>
  <c r="BM84" i="1"/>
  <c r="AJ84" i="1"/>
  <c r="BK123" i="1"/>
  <c r="BL123" i="1" s="1"/>
  <c r="AI36" i="1"/>
  <c r="BM36" i="1"/>
  <c r="AJ36" i="1"/>
  <c r="AJ114" i="1"/>
  <c r="BM114" i="1"/>
  <c r="AI78" i="1"/>
  <c r="BM90" i="1"/>
  <c r="BH48" i="1" l="1"/>
  <c r="BI48" i="1" s="1"/>
  <c r="BJ48" i="1" s="1"/>
  <c r="BK48" i="1" s="1"/>
  <c r="BL48" i="1" s="1"/>
  <c r="BN48" i="1" s="1"/>
  <c r="BO48" i="1" s="1"/>
  <c r="BH42" i="1"/>
  <c r="BI42" i="1" s="1"/>
  <c r="BJ42" i="1" s="1"/>
  <c r="BK42" i="1" s="1"/>
  <c r="BL42" i="1" s="1"/>
  <c r="BN42" i="1" s="1"/>
  <c r="BO42" i="1" s="1"/>
  <c r="BC123" i="1"/>
  <c r="BF123" i="1" s="1"/>
  <c r="BG123" i="1" s="1"/>
  <c r="BI129" i="1"/>
  <c r="BJ129" i="1" s="1"/>
  <c r="BK129" i="1" s="1"/>
  <c r="BL129" i="1" s="1"/>
  <c r="BN129" i="1" s="1"/>
  <c r="BH54" i="1"/>
  <c r="BI54" i="1" s="1"/>
  <c r="BJ54" i="1" s="1"/>
  <c r="BK54" i="1" s="1"/>
  <c r="BL54" i="1" s="1"/>
  <c r="BN54" i="1" s="1"/>
  <c r="BO54" i="1" s="1"/>
  <c r="BH96" i="1"/>
  <c r="BI96" i="1" s="1"/>
  <c r="BJ96" i="1" s="1"/>
  <c r="BK96" i="1" s="1"/>
  <c r="BL96" i="1" s="1"/>
  <c r="BN96" i="1" s="1"/>
  <c r="BO96" i="1" s="1"/>
  <c r="BH90" i="1"/>
  <c r="BI90" i="1" s="1"/>
  <c r="BJ90" i="1" s="1"/>
  <c r="BK90" i="1" s="1"/>
  <c r="BL90" i="1" s="1"/>
  <c r="BN90" i="1" s="1"/>
  <c r="BN108" i="1"/>
  <c r="BO108" i="1" s="1"/>
  <c r="BN114" i="1"/>
  <c r="BO114" i="1" s="1"/>
  <c r="BN66" i="1"/>
  <c r="BH72" i="1"/>
  <c r="BI72" i="1" s="1"/>
  <c r="BJ72" i="1" s="1"/>
  <c r="BK72" i="1" s="1"/>
  <c r="BL72" i="1" s="1"/>
  <c r="BN72" i="1" s="1"/>
  <c r="BO72" i="1" s="1"/>
  <c r="BN123" i="1"/>
  <c r="BN102" i="1"/>
  <c r="BO102" i="1" s="1"/>
  <c r="BN84" i="1"/>
  <c r="BN78" i="1"/>
  <c r="BO78" i="1" s="1"/>
  <c r="BN36" i="1"/>
  <c r="BO36" i="1" s="1"/>
  <c r="BN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DIGITAL EXITO</author>
  </authors>
  <commentList>
    <comment ref="D35" authorId="0" shapeId="0" xr:uid="{00000000-0006-0000-0000-000001000000}">
      <text>
        <r>
          <rPr>
            <sz val="9"/>
            <color indexed="81"/>
            <rFont val="Tahoma"/>
            <family val="2"/>
          </rPr>
          <t xml:space="preserve">Para su correcta descripción remitirse a la Hoja </t>
        </r>
        <r>
          <rPr>
            <b/>
            <sz val="9"/>
            <color indexed="81"/>
            <rFont val="Tahoma"/>
            <family val="2"/>
          </rPr>
          <t>Riesgo Corrupción</t>
        </r>
      </text>
    </comment>
    <comment ref="AK35" authorId="0" shapeId="0" xr:uid="{00000000-0006-0000-0000-000002000000}">
      <text>
        <r>
          <rPr>
            <b/>
            <sz val="9"/>
            <color rgb="FF000000"/>
            <rFont val="Tahoma"/>
            <family val="2"/>
          </rPr>
          <t xml:space="preserve">
</t>
        </r>
        <r>
          <rPr>
            <b/>
            <sz val="9"/>
            <color rgb="FF000000"/>
            <rFont val="Tahoma"/>
            <family val="2"/>
          </rPr>
          <t xml:space="preserve">
</t>
        </r>
        <r>
          <rPr>
            <sz val="9"/>
            <color rgb="FF000000"/>
            <rFont val="Tahoma"/>
            <family val="2"/>
          </rPr>
          <t>Para una CORRECTA descripción del Control, remitirse a la Hoja CONTROLES</t>
        </r>
      </text>
    </comment>
  </commentList>
</comments>
</file>

<file path=xl/sharedStrings.xml><?xml version="1.0" encoding="utf-8"?>
<sst xmlns="http://schemas.openxmlformats.org/spreadsheetml/2006/main" count="1853" uniqueCount="478">
  <si>
    <t xml:space="preserve"> MATRIZ DE RIESGO CORRUPCIÓN</t>
  </si>
  <si>
    <t xml:space="preserve">Codigo: </t>
  </si>
  <si>
    <t>PLE-PIN-F002</t>
  </si>
  <si>
    <t>Versión:</t>
  </si>
  <si>
    <t>PROCESO:</t>
  </si>
  <si>
    <t>Todos los procesos</t>
  </si>
  <si>
    <t xml:space="preserve">vigencia </t>
  </si>
  <si>
    <t>LÍDER:</t>
  </si>
  <si>
    <t>N/A</t>
  </si>
  <si>
    <t>Caso HOLA</t>
  </si>
  <si>
    <t>OBJETIVO:</t>
  </si>
  <si>
    <t>RowS(39:39).Select</t>
  </si>
  <si>
    <t>CONTROL DE CAMBIOS</t>
  </si>
  <si>
    <t>VERSIÓN</t>
  </si>
  <si>
    <t>FECHA</t>
  </si>
  <si>
    <t>DESCRIPCIÓN DE LA MODIFICACIÓN</t>
  </si>
  <si>
    <t>No se tiene dato</t>
  </si>
  <si>
    <t>Elaboración del documento</t>
  </si>
  <si>
    <t>18 de diciembre de 2015</t>
  </si>
  <si>
    <t>Actualización de la matriz de riesgos de corrupción del nivel central de la SDG mesas de trabajo para revisión de los riesgos existentes. Se modificaron varios de los riesgos catalogados como de corrupción  y se incluyeron nuevos. Se establecieron las acciones de tratamiento con sus responsables y fechas de ejecución e indicadores.</t>
  </si>
  <si>
    <t>30 de junio de 2016</t>
  </si>
  <si>
    <t>Ampliación de fechas en el tratamiento de los riesgos, eliminación de controles que no cumplen con los requisitos de estar documentados, inclusión de acciones en el tratamiento, ajustes en la redacción de eventos, causas y acciones para dar más claridad.</t>
  </si>
  <si>
    <t>28 de abril de 2017</t>
  </si>
  <si>
    <t>Se trasladan los riesgos de corrupción al formato vigente y se depuran riesgos de acuerdo a los cambios surtidos en la reestructuración de la Secretaría Distrital de Gobierno y la Plataforma Estratégica.</t>
  </si>
  <si>
    <t>28 de julio de 2017</t>
  </si>
  <si>
    <t>A partir del resultado del monitoreo al comportamiento y tratamiento de los riesgos de corrupción se actualizan los diferentes elementos (Causas, consecuencias, controles existentes y acciones de tratamiento) de los siguientes riesgos: R3, R9, R10, R1.</t>
  </si>
  <si>
    <t>31 de agosto de 2017</t>
  </si>
  <si>
    <t>Se actualizan los riesgos R2 y R12, incorporando la información complementaria a partir de la actualización de las matrices de riesgos de cada uno de los procesos definidos en la Entidad.</t>
  </si>
  <si>
    <t>30 de enero de 2018</t>
  </si>
  <si>
    <t>Con base en las propuestas, recomendaciones y comentarios recibidos a través de la página web,  la mesa de trabajo realizada con la ciudadanía  en el mes de diciembre de 2017, la actualización que se llevó a cabo en la SDG de las matrices de riesgos de proceso durante la vigencia 2017, el resultado del informe de monitoreo y las observaciones realizadas por los líderes de procesos, se realizaron los siguientes ajustes: 
Inclusión de nuevos controles para los riesgos R1, R3, R6, R8, R10, R11, R12, R14, R17
Establecimiento de nuevas acciones de tratamiento para los riesgos R1, R2, R4, R9, R11, R12, R15,
Ajustes en el evento de los riesgo R2, R4, R7, R12, R17
Cambio de la probabilidad del riesgo R2 
Inclusión de procesos en los cuales puede ocurrir el evento de riesgo R2, R8, R12, R13, R14, R15 
Inclusión y/o ajustes de causas de los riesgos R2, R8, R10, R11, R12, R15, R17
Inclusión de consecuencias para los riesgos R2, R11, R12, R17
Cambio de proceso en los cuales puede ocurrir el evento R4, R9
Actualización código de documentos y/o nombre se procesos responsables y/o dependencias responsables de acciones de tratamiento conforme al nuevo mapa de procesos en los riesgos R5, R7, R6
Inclusión de nuevos métodos de verificación para el riesgo R8
Ajuste en redacción de controles para los riesgos  R8, R9, R10, R13.
Se incluyó el riesgos R18.</t>
  </si>
  <si>
    <t>04 de septiembre 2018</t>
  </si>
  <si>
    <t xml:space="preserve">Con base en la auditoria adelantada por la Oficina de Control Interno, se ajustan los controles del riesgo R1 con el objetivo de que estos mitiguen la materialización del mismo. </t>
  </si>
  <si>
    <t>16 de octubre de 2018</t>
  </si>
  <si>
    <t>De acuerdo al análisis realizado por los profesionales de la Oficina Asesora de Planeación se realizan ajustes en los controles de cada uno de los riesgos y se modifica el riesgo que es del proceso de Evaluación independiente.</t>
  </si>
  <si>
    <t>31 de enero de 2019</t>
  </si>
  <si>
    <t>Se realizaron ajustes de acuerdo a las observaciones presentadas en las jornadas de participación interna y externa, generando los cambios: en controles, responsabilidades</t>
  </si>
  <si>
    <t xml:space="preserve"> </t>
  </si>
  <si>
    <t>28 de diciembre 2019</t>
  </si>
  <si>
    <t>Se ajusta la matriz de riesgo de corrupción de acuerdo con el manual de gestión del riesgo aprobado por la dirección de la SDG. Se Ingreso las columnas para identificar el proceso y objetivo de cada uno, igualmente se ajusta la matriz retirando el proceso de Gestión Corporativa Local aprobado por el comité de desempeño y se describe el proceso que involucra el R16 de la última versión publicada que corresponde al proceso (Evaluación Independiente).</t>
  </si>
  <si>
    <t>30 de enero 2020</t>
  </si>
  <si>
    <t>Se ajusta la matriz de riesgo de corrupción de acuerdo con las observaciones realizadas en el proceso de participación a través de la página web institucional.</t>
  </si>
  <si>
    <t>01 de diciembre 2020</t>
  </si>
  <si>
    <t xml:space="preserve">Se ajustan los controles asociados a los riesgos:   R2 asignado al proceso de Comunicación Estratégica y el  R15 del proceso Gerencia de TIC,  de conformidad con  la aprobación de estos ajustes en la reunión extraordinaria del Comité de Coordinación de Control Interno realizado el 24 de noviembre de 2020.  </t>
  </si>
  <si>
    <t>Enero de 2021</t>
  </si>
  <si>
    <t xml:space="preserve">Se actualiza la matriz de riesgos de corrupción se traslada la información al nuevo formato de matriz de riesgos de corrupción PLE-PIN-F002  V.4.  Se reviso la información en mesas de trabajo realizadas con cada uno de los procesos verificando la valoración y evaluación del riesgo de acuerdo a las escalas definidas en el "PLE-PIN-M001 Manual de Gestión de Riesgos".    Los procesos:  Evaluación Independiente, Convivencia y Diálogo Social, Gestión Corporativa Institucional y Control Disciplinario radicaron caso Hola solicitando ajustes frente a los riesgos de su respectivo proceso. Se actualizaron los siguientes riesgos:  R2, R5,R6,R13 y R18. Se elimina el R12 por lo tanto se ajusta la numeración de los riesgos. </t>
  </si>
  <si>
    <t>Febrero de 2021</t>
  </si>
  <si>
    <t>Se actualiza redacción del R19 y se incluye control que aplica para la Dirección para la Gestión Administrativa Especial de Policía</t>
  </si>
  <si>
    <t>Enero de 2022</t>
  </si>
  <si>
    <t>Se actualiza el R1 del proceso Planeación Institucional en cuanto a la redacción de causa, consecuencia y control. Igualmente en el análisis del impacto y la probabilidad (pasando de probable a improbable, toda vez que el riesgo no se ha materializado ni existen o han existido investigaciones sobre el riesgo de corrupción
Se eliminó el R5 del proceso de Convivencia y Diálogo Social teniendo en cuenta que las acciones asociadas a ese riesgo culminaron el 30 de noviembre y el proceso de nuevas iniciativas no tiene este riesgo, de acuerdo con lo validado con el equipo de participación. El nuevo modelo de iniciativas es un tema de formación y acompañamiento, que no implica la asignación recursos, el beneficio de la asignación está dirigido a los promotores ganadores de los presupuestos participativos
Se actualiza el R10 del proceso Gestión del Patrimonio Documental en cuanto a la redacción del riesgo. El control cambia a tipo detectivo
Los riesgos R9, R10, R17 y R19 se unifican en el R8 dado que se encontraban duplicados en los procesos Gestión de Patrimonio Documental, Gestión Corporativa Institucional e Inspección, Vigilancia y Control.</t>
  </si>
  <si>
    <t>Noviembre de 2022</t>
  </si>
  <si>
    <t>Se realizó la revisión y actualización de: redacción de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en caso de que el riesgo residual sea Mayor o superior. 
Caso HOLA 270090: Evaluación Independiente
Caso HOLA 271249: Relaciones Estratégicas
Caso HOLA 271688: Gerencia de TIC
Caso HOLA 272924: Comunicación Estratégica
Caso HOLA 273121: Control Disciplinario
Caso HOLA 274021: Servicio de Atención a la Ciudadanía
Caso HOLA 274540: Planeación Institucional
Caso HOLA 274541: Gestión del Conocimiento
Caso HOLA 275931: Convivencia y Diálogo social
Caso HOLA 276578: Gestión del Patrimonio Documental</t>
  </si>
  <si>
    <t>Diciembre de 2022</t>
  </si>
  <si>
    <t>Se realizó la actualización de los riesgos de corrupción asociados al proceso de Gerencia de Talento Humano, bajo caso HOLA 281073.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t>
  </si>
  <si>
    <t>Enero de 2023</t>
  </si>
  <si>
    <t>Se presenta matriz de riesgos de corrupción en sesión 01 del Comité Institucional de Gestión y Desempeño y fue aprobada y publicada bajo caso HOLA 293034 del 27 de enero de 2023</t>
  </si>
  <si>
    <t>24 de octubre  de 2023</t>
  </si>
  <si>
    <t>Se realizó la actualización de los riesgos de corrupción asociados al proceso de Gestión Corporativa Institucional, bajo caso HOLA 342352.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La actualización es producto de mesas de trabajo con equipos del nivel central y local. Se presentaron los ajustes a la matriz al Comité Institucional de Coordinación de Control Interno del día 24 de octubre de 2023</t>
  </si>
  <si>
    <t>IDENTIFICACIÓN DEL RIESGO</t>
  </si>
  <si>
    <t>ANÁLISIS DEL RIESGO</t>
  </si>
  <si>
    <t>MEDIDAS DE RESPUESTA</t>
  </si>
  <si>
    <t>PLAN DE ACCIÓN</t>
  </si>
  <si>
    <t>Análisis de Impacto Riesgos de Corrupción</t>
  </si>
  <si>
    <t>Riesgo Inherente</t>
  </si>
  <si>
    <t>CONTROLES</t>
  </si>
  <si>
    <t>Diseño del Control</t>
  </si>
  <si>
    <t>Ejecución del Control</t>
  </si>
  <si>
    <t>Solidez Individual de cada Control</t>
  </si>
  <si>
    <t>Solidez del Conjunto de Controles</t>
  </si>
  <si>
    <t>Riesgo Residual</t>
  </si>
  <si>
    <t>N°</t>
  </si>
  <si>
    <t>PROCESO</t>
  </si>
  <si>
    <t>OBJETIVO DEL PROCESO</t>
  </si>
  <si>
    <t xml:space="preserve"> RIESGO</t>
  </si>
  <si>
    <t>TRÁMITE U OPA ASOCIADO AL RIESGO</t>
  </si>
  <si>
    <t>FUENTE DE RIESGO</t>
  </si>
  <si>
    <t>AREA DE IMPACTO</t>
  </si>
  <si>
    <t>CAUSA</t>
  </si>
  <si>
    <t>Clasificación de la Causa</t>
  </si>
  <si>
    <t xml:space="preserve">NIVEL ORGANIZACIONAL </t>
  </si>
  <si>
    <t>CONSECUENCIAS</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</si>
  <si>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</si>
  <si>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</si>
  <si>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</si>
  <si>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</si>
  <si>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</si>
  <si>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</si>
  <si>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</si>
  <si>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</si>
  <si>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</si>
  <si>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</si>
  <si>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</si>
  <si>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</si>
  <si>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</si>
  <si>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</si>
  <si>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</si>
  <si>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</si>
  <si>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</si>
  <si>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</si>
  <si>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</si>
  <si>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</si>
  <si>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PROBABILIDAD</t>
  </si>
  <si>
    <t>IMPACTO</t>
  </si>
  <si>
    <t xml:space="preserve">EVALUACIÓN </t>
  </si>
  <si>
    <t>DESCRIPCIÓN DEL CONTROL</t>
  </si>
  <si>
    <t>Causa que ataca</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</si>
  <si>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</si>
  <si>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</si>
  <si>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</si>
  <si>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</si>
  <si>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</si>
  <si>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</si>
  <si>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</si>
  <si>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</si>
  <si>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</si>
  <si>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</si>
  <si>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NIVEL DE EJECUCIÓN DEL CONTROL</t>
  </si>
  <si>
    <t>RANGO DE CALIFICACIÓN DE LA EJECUCIÓN</t>
  </si>
  <si>
    <t>SOLIDEZ INDIVIDUAL DE CADA CONTROL</t>
  </si>
  <si>
    <t>Total Solidez Individual</t>
  </si>
  <si>
    <t xml:space="preserve">Promedio de los Controles de  Riesgo </t>
  </si>
  <si>
    <t xml:space="preserve">CALIFICACIÓN DE LA SOLIDEZ DEL CONJUNTO DE CONTROLES </t>
  </si>
  <si>
    <t>Casillas que mueve en Probabilidad</t>
  </si>
  <si>
    <t>OPCIONES DE MANEJO</t>
  </si>
  <si>
    <t>RESPONSABLE</t>
  </si>
  <si>
    <t>FECHA DE IMPLEMENTACIÓN
(DD/MM/AAAA)</t>
  </si>
  <si>
    <t>FECHA DE SEGUIMIENTO
(DD/MM/AAAA)</t>
  </si>
  <si>
    <t>SEGUIMIENTO</t>
  </si>
  <si>
    <t>ESTADO</t>
  </si>
  <si>
    <t>R1</t>
  </si>
  <si>
    <t>Planeación Institucional</t>
  </si>
  <si>
    <t>Establecer la ruta de la gestión de la Entidad en los niveles estratégico, táctico y operativo a través del diseño, aplicación y monitoreo de metodologías que, de manera articulada, participativa y técnica; conduzcan al logro eficaz, eficiente y efectivo de los resultados esperados en cumplimiento del objeto de la Entidad.</t>
  </si>
  <si>
    <t>Procesos</t>
  </si>
  <si>
    <t>Credibilidad, buen nombre y reputación</t>
  </si>
  <si>
    <t>Reportes de seguimiento de cumplimiento de las herramientas de gestión de la entidad carecen de un detalle suficiente para soportar la gestión de los procesos y/o las evidencias con base en las que se hacen resultan incoherentes con los reportes suministrados.</t>
  </si>
  <si>
    <t xml:space="preserve">Interna </t>
  </si>
  <si>
    <t xml:space="preserve">Estratégico </t>
  </si>
  <si>
    <t xml:space="preserve">Reducción de la credibilidad sobre los impactos de la gestión de la entidad. </t>
  </si>
  <si>
    <t>No</t>
  </si>
  <si>
    <t>Si</t>
  </si>
  <si>
    <t>Improbable</t>
  </si>
  <si>
    <t>Preventivo</t>
  </si>
  <si>
    <t>Prevenir</t>
  </si>
  <si>
    <t>Completa</t>
  </si>
  <si>
    <t>Siempre</t>
  </si>
  <si>
    <t>Investigaciones disciplinarias</t>
  </si>
  <si>
    <t>R2</t>
  </si>
  <si>
    <t>Gestión Corporativa Institucional</t>
  </si>
  <si>
    <t>Adquirir, suministrar y administrar los bienes y servicios requeridos para el cumplimiento de las funciones de la Entidad, bajo un enfoque de gestión orientada a resultados y manejo eficaz y eficiente de los recursos.</t>
  </si>
  <si>
    <t>Omisión o debilidad en la aplicación de control, en la obligación de publicación de la información contractual.</t>
  </si>
  <si>
    <t>Operativo</t>
  </si>
  <si>
    <t xml:space="preserve">No hay una correcta divulgación de la información. </t>
  </si>
  <si>
    <t>Rara Vez</t>
  </si>
  <si>
    <t>Posibles hallazgos de entes de control</t>
  </si>
  <si>
    <t>R3</t>
  </si>
  <si>
    <t xml:space="preserve">Comunicación Estratégica </t>
  </si>
  <si>
    <t>Divulgar y socializar la gestión de la entidad por medio de la formulación y el desarrollo de estrategias comunicativas, para garantizar la disponibilidad de la información y la interacción con las partes interesadas internas y externas.</t>
  </si>
  <si>
    <t xml:space="preserve">Que exista un interés particular en la información a divulgar por parte de algunos de los actores que intervienen de manera deliberada  en la elaboración de la información. </t>
  </si>
  <si>
    <t xml:space="preserve">Afectación negativa de la imagen institucional de la entidad.  </t>
  </si>
  <si>
    <t>Posible</t>
  </si>
  <si>
    <t xml:space="preserve"> Omisión o entrega inoportuna de manera intencional  de la información a publicar, por parte de cualquiera de los actores que intervienen en el proceso de elaboración de la información. </t>
  </si>
  <si>
    <t xml:space="preserve">Pérdida de credibilidad y confianza por parte de los ciudadanos frente a la entidad. </t>
  </si>
  <si>
    <t xml:space="preserve">Omisión en el cumplimiento de las normas relacionadas con el acceso, publicación y divulgación de la información pública para tener un beneficio particular. </t>
  </si>
  <si>
    <t>Detectivo</t>
  </si>
  <si>
    <t>Detectar</t>
  </si>
  <si>
    <t>Limitación de la participación ciudadana y entidades privadas en la formulación de proyectos de impacto y estrategias de desarrollo y en los procesos de contratación correspondientes.</t>
  </si>
  <si>
    <t>Afectación económica por incumplimiento de las normas.</t>
  </si>
  <si>
    <t>R4</t>
  </si>
  <si>
    <t>Relaciones Estratégicas</t>
  </si>
  <si>
    <t>Coordinar las relaciones políticas de la administración distrital con las corporaciones públicas de elección popular del nivel local, distrital y nacional para impulsar y facilitar el cumplimiento de las políticas, planes, programas y proyectos trazados para la ciudad.</t>
  </si>
  <si>
    <t>Personas</t>
  </si>
  <si>
    <t>No atender oportunamente los procedimientos definidos internamente para tal fin (publicado en la intranet - SIG) y los establecidos en la norma (Decreto Distrital 438 de 2019).</t>
  </si>
  <si>
    <t>Externa</t>
  </si>
  <si>
    <t xml:space="preserve"> Incumplimiento de los principios de imparcialidad y transparencia.</t>
  </si>
  <si>
    <t>No atender oportunamente los procedimientos definidos internamente para tal fin (publicado en la intranet - SIG) y los establecidos en la norma (Decreto Distrital 190 de 2010).</t>
  </si>
  <si>
    <t>Falta de ética por parte de los sectores de la Administración Distrital</t>
  </si>
  <si>
    <t>R5</t>
  </si>
  <si>
    <t>Control Disciplinario</t>
  </si>
  <si>
    <t xml:space="preserve">Salvaguardar la función pública mediante el ejercicio del control disciplinario adelantando los procesos por la presunta incursión en conductas que afecten la función o el cargo en ejercicio por parte de los/las servidores/as públicos/as, atendiendo la finalidad prevista en el Artículo 22 de la ley 734 de 2002 (Código Único Disciplinario).
</t>
  </si>
  <si>
    <t xml:space="preserve">Debilidad en los mecanismos previos de verificación que garanticen la imparcialidad en la toma de decisiones de fondo dentro del proceso disciplinario.
</t>
  </si>
  <si>
    <t>Falta de credibilidad en la decisión que se adoptan por la oficina disciplinaria.</t>
  </si>
  <si>
    <t>Realizar dos (2) mesas de trabajo trimestrales, con el fin de unificar criterios en materia disciplinaria para la proyección de las decisiones que el despacho adopta, a fin de garantizar decisiones en derecho en prevalencia de las garantías constitucionales y legales de los sujetos procesales dentro de la actuación disciplinaria.
Como evidencia de la ejecución del Plan de Acción quedará el registro de asistencia de las mesas de trabajo</t>
  </si>
  <si>
    <t>Director (a) Of. Asuntos discplinarios</t>
  </si>
  <si>
    <t>2/02/2024 al 29/04/2024</t>
  </si>
  <si>
    <t>Trimestral</t>
  </si>
  <si>
    <t>Pendiente de iniciar</t>
  </si>
  <si>
    <t>La acción u omisión de un colaborador en desarrollo del proceso disciplinario  para favorecer o desfavorecer a los sujetos procesales.</t>
  </si>
  <si>
    <t>Incursión en falta disciplinaria por parte del servidor público beneficiado con las decisiones.</t>
  </si>
  <si>
    <t>La posible dilación de las actuaciones dentro del proceso disciplinario por parte de quienes puedan intervenir en el mismo.</t>
  </si>
  <si>
    <t>Impunidad</t>
  </si>
  <si>
    <t>Efectuar un seguimiento y revisión mensual de todas las decisiones que el despacho suscriba por parte del grupo revisor de la OAD.</t>
  </si>
  <si>
    <t>2/02/2024 al 29/07/2024</t>
  </si>
  <si>
    <t>Semestral</t>
  </si>
  <si>
    <t xml:space="preserve"> Debilidades en seguimiento y control del estado actual de las actuaciones.</t>
  </si>
  <si>
    <t>R6</t>
  </si>
  <si>
    <t>Gerencia del Talento Humano</t>
  </si>
  <si>
    <t>Administrar y gestionar el desarrollo de los servidores(as) de la Secretaría Distrital de Gobierno, a través de la formulación, implementación y evaluación de los planes, programas, proyectos y/o estrategias institucionales de Gestión del Talento Humano en términos constitucionales y legales, promoviendo el trabajo digno y el fortalecimiento institucional</t>
  </si>
  <si>
    <t>Omisión en la aplicación de las normas en materia de vinculación de personal para beneficio propio o de un particular.</t>
  </si>
  <si>
    <t xml:space="preserve">Vulneración de derechos adquiridos de los servidores públicos de la entidad. </t>
  </si>
  <si>
    <t>Falta de rigurosidad en la aplicación de las normas en materia de administración de personal.</t>
  </si>
  <si>
    <t>Sanción disciplinaria por no aplicación de la normatividad.</t>
  </si>
  <si>
    <t>Detrimento patrimonial</t>
  </si>
  <si>
    <t>Vinculación de personal no idóneo</t>
  </si>
  <si>
    <t>R7</t>
  </si>
  <si>
    <t>Omisión en la aplicación de los controles de verificación de requisitos en la actividad de causación.</t>
  </si>
  <si>
    <t>Apertura de investigaciones disciplinarias, penales o fiscales.</t>
  </si>
  <si>
    <t>R8</t>
  </si>
  <si>
    <t>Gestión Patrimonio Documental</t>
  </si>
  <si>
    <t>Emitir lineamientos y gestionar adecuadamente los documentos mediante el trámite, Organización, Transferencia, Disposición y Preservación de los documentos que se produzcan o ingresen a la entidad con el fin de proteger su patrimonio documental y su memoria histórica</t>
  </si>
  <si>
    <t>Debilidad en la aplicación de lineamientos existentes para el seguimiento efectivo al cumplimiento del proceso de gestión documental de la Entidad.</t>
  </si>
  <si>
    <t>Táctico</t>
  </si>
  <si>
    <t xml:space="preserve"> Incumplimiento de los principios de imparcialidad, eficiencia y economía.</t>
  </si>
  <si>
    <t xml:space="preserve">Posible generación de procesos sancionatorios, disciplinarios y penales. </t>
  </si>
  <si>
    <t xml:space="preserve">Se afecta la imagen reputacional de la entidad </t>
  </si>
  <si>
    <t>R9</t>
  </si>
  <si>
    <t>Calidad</t>
  </si>
  <si>
    <t>Deficiencias en la verificación efectuada sobre las necesidades de adquisición y/o compra de bienes muebles, inmuebles o servicios.</t>
  </si>
  <si>
    <t>Afectación del presupuesto de la entidad.</t>
  </si>
  <si>
    <t>No inclusión de las características técnicas correspondientes en los estudios previos y pliego de condiciones de los procesos de adquisición de bienes muebles e inmuebles.</t>
  </si>
  <si>
    <t>Incumplimiento de los principios de transparencia, economía y responsabilidad en la contratación estatal.</t>
  </si>
  <si>
    <t>Conflicto de intereses en el proceso de contratación</t>
  </si>
  <si>
    <t>Apertura de investigaciones disciplinarias, penales y fiscales.</t>
  </si>
  <si>
    <t>R10</t>
  </si>
  <si>
    <t>Tráfico de influencias</t>
  </si>
  <si>
    <t xml:space="preserve">Imposibilidad de seleccionar a la persona natural o jurídica más idónea para la ejecución del contrato. 
</t>
  </si>
  <si>
    <t>Omisión de normativa legal y/o de procedimientos internos.</t>
  </si>
  <si>
    <t xml:space="preserve">Pérdida de oportunidad para la entidad de optimizar los recursos. </t>
  </si>
  <si>
    <t>R11</t>
  </si>
  <si>
    <t>implementación de medidas restrictivas de indole tecnico,  financiero o juridico que no permita la pluralidad de oferentes</t>
  </si>
  <si>
    <t>Vulneración a los principios de la contratación estatal principalmente el de transparencia y selección objetiva, entre otros.</t>
  </si>
  <si>
    <t xml:space="preserve"> Debilidad en los controles efectuados por el comité de contratación.</t>
  </si>
  <si>
    <t>R12</t>
  </si>
  <si>
    <t>Deficiencias en la programación financiera y física de las metas de los proyectos de inversión.</t>
  </si>
  <si>
    <t xml:space="preserve">Detrimento patrimonial </t>
  </si>
  <si>
    <t>R13</t>
  </si>
  <si>
    <t xml:space="preserve">Gerencia de TIC </t>
  </si>
  <si>
    <t>Formular e implementar las estrategias de Tecnologías e Información (TI) en materia de seguridad digital, uso y apropiación de los Sistemas de Información y disponibilidad de los servicios de TIC, en el marco de la arquitectura empresarial con procedimientos sistemáticos y eficientes; con el fin de contribuir al logro de los resultados esperados por la Secretaría Distrital de Gobierno, la satisfacción de los diferentes grupos de interés y la toma de decisiones en la Entidad.</t>
  </si>
  <si>
    <t>Tecnologìa</t>
  </si>
  <si>
    <t>Información</t>
  </si>
  <si>
    <t>Omisión de los lineamientos establecidos en el manual de seguridad de la información de la entidad.</t>
  </si>
  <si>
    <t>Incumplimiento de los principios de imparcialidad y transparencia.</t>
  </si>
  <si>
    <t>Toma de decisiones sobre la base de información inexacta.</t>
  </si>
  <si>
    <t>Afectación de la imagen institucional.</t>
  </si>
  <si>
    <t>R14</t>
  </si>
  <si>
    <t>Evaluación Independiente</t>
  </si>
  <si>
    <t>Evaluar la efectividad de sistema de Control Interno de manera independiente, objetiva y oportuna, a través de seguimientos y auditorías que permitan generar alertas tempranas para contribuir con el mejoramiento continuo en la gestión institucional.</t>
  </si>
  <si>
    <t>Perdida de independencia por conflicto de intereses o favorecimiento a terceros para el desarrollo del ejercicio auditor.</t>
  </si>
  <si>
    <t xml:space="preserve">Perdida de imagen, credibilidad y confianza  de la OCI frente a la entidad. </t>
  </si>
  <si>
    <t>Rara vez</t>
  </si>
  <si>
    <t>Omision de la normativa legal y/o instrumentos de auditoría  con el fin de no develar irregularidades para favorecer al auditado.</t>
  </si>
  <si>
    <t>Investigación Disciplinaria</t>
  </si>
  <si>
    <t>R15</t>
  </si>
  <si>
    <t>Servidor público o contratista</t>
  </si>
  <si>
    <t>Conductas delictivas de uno o más servidores públicos responsable de alguna de las funciones de liquidación de la nómina, para beneficio propio de terceros</t>
  </si>
  <si>
    <t xml:space="preserve"> Investigaciones penales, fiscales y disciplinarias, que llevan a sanciones.</t>
  </si>
  <si>
    <t>Conductas delictivas de uno o más servidores públicos responsable de alguna de las funciones de liquidación de la nómina</t>
  </si>
  <si>
    <t>Afectación económica</t>
  </si>
  <si>
    <t>R16</t>
  </si>
  <si>
    <t>Servicio Atención a la Ciudadanía</t>
  </si>
  <si>
    <t>Orientar con calidad y oportunidad a todos los ciudadanos que acudan a la Secretaría Distrital de Gobierno. Así mismo, atender las peticiones, quejas, reclamos, sugerencias, consultas, denuncias por actos de corrupción, felicitaciones, solicitud de acceso a la información y copias en el marco de los trámites y servicios de la entidad, a través de sus canales presencial, telefónico, virtual y redes sociales, reportando periódicamente la percepción de los ciudadanos en relación con la calidad del servicio prestado, lo anterior, con el fin de garantizar sus derechos y brindar una adecuada atención.</t>
  </si>
  <si>
    <t>Los servicios de responsabilidad funcional del proceso atención a la ciudadanía son:
1. Certificado de Residencia
2.Inscripción de la propiedad horizontal*(Apoyo técnico)
3. Inscripción o cambio del representante legal y/o revisor fiscal de la propiedad horizontal* (Apoyo técnico)
4. Registro de extinción de la propiedad horizontal*(Apoyo técnico)
5. Recepción, custodia entrega o devolución de documentos de identidad extraviados.
6. Ventanilla virtual de radicación de documentos para trámites ante las 20 Localidades y Nivel Central.</t>
  </si>
  <si>
    <t>Desconocimiento de los protocolos de atención a la ciudadanía por parte de los servidores y colaboradores asignados a la Oficina de Atención a la Ciudadanía de la Secretaría Distrital de Gobierno.</t>
  </si>
  <si>
    <t>Afectación de la imagen y buen nombre de la Secretaría Distrital de Gobierno frente a la cuidadanía y los distintos usuarios y grupos de valor interesados.</t>
  </si>
  <si>
    <t>Desconocimiento de la información contenida en la oferta de trámites y OPAs de la entidad.</t>
  </si>
  <si>
    <t>Gestionar con la Oficina Asesora de Comunicaciones, el diseño, proyección y publicación en los medios y canales oficiales de la Secretaría Distrital de Gobierno, una pieza publicitaria que permita a la ciudadanía identificar la gratuidad de los trámites y servicios dispuestos por la entidad.</t>
  </si>
  <si>
    <t>Profesional Especializado código 222 grado 24 y líder metodológico del proceso de Servicio a la Ciudadanía</t>
  </si>
  <si>
    <t>1/01/2024 a 01/05/2024</t>
  </si>
  <si>
    <t>Cuatrimestral</t>
  </si>
  <si>
    <t>Insatisfacción de los ciudadanos y demás usuarios y grupos de valor que reciben información de los trámites y OPAs sobre los cuales es responsable funcional la Oficina de Servicio a la Ciudadanía.</t>
  </si>
  <si>
    <t>Orientaciones que inducen al error al ciudadano, producto de información desactualizada.</t>
  </si>
  <si>
    <t xml:space="preserve">Desactualización del contenido de los trámites y OPAs (requisitos, tiempos de gestión y medios para realizarlos). </t>
  </si>
  <si>
    <t>Investigaciones penales y disciplinarias, que pueden desembocar a su vez en procesos sancionatorios contra los servidores públicos y colaboradores de la Secretaría Distrital de Gobierno.</t>
  </si>
  <si>
    <t>R17</t>
  </si>
  <si>
    <t>Ambiente</t>
  </si>
  <si>
    <t>Falta de ética y/o omisión de la normatividad en beneficio particular</t>
  </si>
  <si>
    <t xml:space="preserve">Pérdida de imagen reputacional. </t>
  </si>
  <si>
    <t>Proceso sancionatorio para la entidad</t>
  </si>
  <si>
    <t>Inadecuada disposición de residuos</t>
  </si>
  <si>
    <t>R18</t>
  </si>
  <si>
    <t>Gestión del Conocimiento</t>
  </si>
  <si>
    <t xml:space="preserve">Establecer los lineamientos de gestión de conocimiento, mediante la implementación de acciones e instrumentos orientados a facilitar procesos de innovación y preservación del conocimiento, en el marco del mejoramiento continuo, la evaluación institucional, la gestión estadística, la analítica institucional, la cultura de compartir y difundir, las herramientas de uso y apropiación, y la generación y producción de conocimiento,  con el fin de mejorar la prestación de bienes y servicios a los grupos de valor de la SDG. </t>
  </si>
  <si>
    <t xml:space="preserve">Intereses particulares y/o conflicto de intereses por parte de los involucrados en la divulgación y publicación de la información de los Observatorios </t>
  </si>
  <si>
    <t>Afectación a la imagen institucional</t>
  </si>
  <si>
    <t>Toma de decisiones inoportuna y/o basada en información no confiable</t>
  </si>
  <si>
    <t>R19</t>
  </si>
  <si>
    <t>Intereses particulares y/o conflicto de intereses por parte de los involucrados en la gestión de información de las evaluaciones institucionales, y/o soborno y/o ofrecimiento de dadivas para manipular y/o alterar la información</t>
  </si>
  <si>
    <t>Recomendaciones erroneas y/o toma inadecuada de decisiones para la gestión de las políticas, programas y/o estrategias institucionales</t>
  </si>
  <si>
    <t>Afectaciones en el diseño de las políticas, programas y estrategias institucionales</t>
  </si>
  <si>
    <t>R20</t>
  </si>
  <si>
    <t>Intereses particulares y/o conflicto de intereses por parte de los involucrados en la divulgación y publicación de los resultados de las evaluaciones institucionales</t>
  </si>
  <si>
    <t>Insatisfacción de los usuarios por desconocimiento de la gestión institucional realizada</t>
  </si>
  <si>
    <t>R21</t>
  </si>
  <si>
    <t>Falta de ética y objetividad por parte de las personas que tienen acceso a las bases de datos</t>
  </si>
  <si>
    <t>Sanciones disciplinarias</t>
  </si>
  <si>
    <t>R22</t>
  </si>
  <si>
    <t>Convivencia y Diálogo Social</t>
  </si>
  <si>
    <t>Desarrollar, articular y orientar acciones de formulación, adopción y ejecución de planes, programas y proyectos orientados a garantizar la participación de los habitantes en las decisiones que los afecten, a través de la promoción y fortalecimiento del diálogo social y la convivencia ciudadana.</t>
  </si>
  <si>
    <t xml:space="preserve">Omisión de la normativa vigente </t>
  </si>
  <si>
    <t>Perdida de la credibilidad en la entidad y sus procesos</t>
  </si>
  <si>
    <t>Desconocimiento de la Resolución  0846 de 28 de julio de 2020 y los alcances de la secretaria técnica del SUGA y otros eventos</t>
  </si>
  <si>
    <t>Uso inadecuado de prendas institucionales para beneficio personal o de terceros.</t>
  </si>
  <si>
    <t>Búsqueda de privilegio para acceso a eventos.</t>
  </si>
  <si>
    <t>R23</t>
  </si>
  <si>
    <t>Posible debilidad de los controles para verificación del cumplimiento de los requisitos que deben presentar para obtener el beneficio.</t>
  </si>
  <si>
    <t>Pérdida de credibilidad en los procesos de iniciativas ciudadanas juveniles y favorecimiento de un colectivo que no cuente con el perfil idóneo para la ejecución de las iniciativas.</t>
  </si>
  <si>
    <t>El profesional designado por el/la director(a) o el aliado, cada vez que se vaya a implementar una iniciativa ciudadana  verifica el cumplimiento de los criterios de selección de iniciativas, acatando los lineamentos para grupos de particular  atención en el marco del proceso, realiza socialización por diferentes medios que permita dar igualdad de acceso a la información, el cual se registra en el formato de evidencia de reunión GDI-GPD-F029, con el fin de dar transparencia e igualdad al proceso. 
En caso de que se identifique el incumplimiento de lo establecido en la propuesta de la iniciativa luego de surtidas las verificaciones correspondientes  y que sin embargo, esta se haya aprobado beneficiándose sin principio de igualdad y oportunidad;  se debe informar al Profesional delegado para iniciativas ciudadanas, de forma que se realice las medidas correspondientes, para que sea en su lugar elegida la iniciativa que por orden continúe en la lista y cumpla los requisitos según modalidad. Como evidencia queda los correos electrónicos y/o registro en el formato evidencia de reunión GDI-GPD-F029.</t>
  </si>
  <si>
    <t>Desconocimiento de los requisitos para que se pueda postular la iniciativa</t>
  </si>
  <si>
    <t>En curso</t>
  </si>
  <si>
    <t>Finalizada</t>
  </si>
  <si>
    <t>Recuerde que el Riesgo de CORRUPCIÓN debe contar con los cuatro elementos descritos a continuación, para cada riesgo que ud describa, identifique claramente si esta presente cada elemento colocando una X</t>
  </si>
  <si>
    <t>Riesgo No.</t>
  </si>
  <si>
    <t>Descripción</t>
  </si>
  <si>
    <t>Acción u omisión</t>
  </si>
  <si>
    <t>Uso del poder</t>
  </si>
  <si>
    <t>Desviar la gestión de lo público</t>
  </si>
  <si>
    <t>Beneficio privado</t>
  </si>
  <si>
    <t>PIN</t>
  </si>
  <si>
    <t>Posibilidad de afectación reputacional por la manipulación de información de reportes de seguimiento de avances de cumplimiento e indicadores institucionales en beneficio particular</t>
  </si>
  <si>
    <t>x</t>
  </si>
  <si>
    <t>GCI</t>
  </si>
  <si>
    <t xml:space="preserve">Posibilidad de afectación reputacional por omisión o inoportuna divulgación/publicación de información sobre la gestión contractual en las plataformas de contratación pública, limitando el conocimiento a la ciudadanía por beneficiar a un particular.
</t>
  </si>
  <si>
    <t>CES</t>
  </si>
  <si>
    <t>Posibilidad de afectación reputacional por la omisión en el cumplimiento de los lineamientos legales vigentes, para la elaboración y expedición de conceptos a las iniciativas normativas para beneficio de un particular.</t>
  </si>
  <si>
    <t>Beneficiar un grupo de interés con una iniciativa ciudadana sin garantizar la igualdad, imparcialidad  y limitando la publicidad para la participación.</t>
  </si>
  <si>
    <t>Cdis</t>
  </si>
  <si>
    <t>Posibilidad de afectación reputacional por proferir decisiones disciplinarias contrarias a derecho en beneficio del sujeto procesal o de un interés particular</t>
  </si>
  <si>
    <t>DTH</t>
  </si>
  <si>
    <t>Posibilidad de afectación reputacional por vinculación de personal a la planta de la SDG sin el cumplimiento de los requerimientos mínimos establecidos en el Manual de funciones y de competencias laborales, normatividad y lineamientos establecidos en materia de administración de personal o de conflictos de interés con el objeto de favorecer a un particular.</t>
  </si>
  <si>
    <t xml:space="preserve">Posibilidad de riesgo económico al efectuar pagos, omitiendo el debido cumplimiento de requisitos, de manera intencional para beneficio propio o de un tercero. </t>
  </si>
  <si>
    <t>GPD</t>
  </si>
  <si>
    <t>Posibilidad de afectacion reputacional por la pérdida, manipulación o alteración intencional de la información y de los expedientes físicos de los procesos, para beneficio propio o de particulares.</t>
  </si>
  <si>
    <t>Pérdida o alteración intencional de la información física de las comunicaciones oficiales que ingresan o salen de la Entidad</t>
  </si>
  <si>
    <t>Utilización inadecuada de bienes muebles o inmuebles de la SDG para beneficios propios o de particulares.</t>
  </si>
  <si>
    <t xml:space="preserve">Posibilidad de afectación económica y reputacional por adquirir y/o comprar bienes muebles e inmuebles o servicios sin el lleno de los requisitos legales y/o técnicos en beneficio propio o de un particular. </t>
  </si>
  <si>
    <t>Posibilidad de afectación reputacional por el direccionamiento de contratación en favor propio y/o de un tercero</t>
  </si>
  <si>
    <t>Posibilidad de afectación económica y reputacional por la modificación sin justificación de condiciones iniciales establecidas en los pliegos, para el beneficio propio o de un tercero.</t>
  </si>
  <si>
    <t>Posibilidad de afectación económica por sobrecosto en las actividades de los proyectos de inversión para el beneficio de un particular.</t>
  </si>
  <si>
    <t>TIC</t>
  </si>
  <si>
    <t>Probabiidad de afectación reputacional por pérdida, manipulación o adulteración de la información en repositorios datos institucionales en beneficio de un tercero.</t>
  </si>
  <si>
    <t>EIN</t>
  </si>
  <si>
    <t>Posibilidad de afectación reputacional por la manipulación por parte del(los) profesionales de la OCI, en su rol de auditores, de los resultados de la evaluación independiente, para beneficio propio o de terceros, entorpeciendo la contribución para la mejora de los procesos</t>
  </si>
  <si>
    <t>Pérdida, manipulación de expedientes físicos y/o mutilación de documentos e información electrónica para desviar la gestión de lo público hacia un beneficio privado</t>
  </si>
  <si>
    <t>Posibilidad de afectación económica y reputacional por fraude en la liquidación de la nómina en beneficio propio o de un tercero.</t>
  </si>
  <si>
    <t>SAC</t>
  </si>
  <si>
    <t xml:space="preserve">Posibilidad de afectación  reputacional, por cobros a la ciudadanía de trámites y OPAs gratuitos que presta la entidad, para obtener un beneficio particular. </t>
  </si>
  <si>
    <t>Posibilidad de afectación reputacional por realizar la entrega de residuos sólidos a una organización a cambio de beneficios económicos y/o materiales para favorecer a un particular</t>
  </si>
  <si>
    <t>GCN</t>
  </si>
  <si>
    <t>Posibilidad de afectación reputacional por la omisión o inoportuna divulgación de información de los Observatorios para toma de decisiones en beneficio privado o de un tercero</t>
  </si>
  <si>
    <t>Posibilidad de afectación reputacional por la manipulación o alteración de la información sobre las evaluaciones institucionales para beneficio propio o de un tercero</t>
  </si>
  <si>
    <t>Posibilidad de afectación reputacional por la omisión o inoportuna divulgación de los resultados de las evaluaciones institucionales para beneficio privado o de un tercero</t>
  </si>
  <si>
    <t>Posibilidad de afectación reputacional por la manipulación y/o uso inapropiado de la información contenida en las bases de datos trabajadas en analítica institucional para beneficio privado o favorecimiento de terceros</t>
  </si>
  <si>
    <t>CDS</t>
  </si>
  <si>
    <t>Afectación reputacional por inadecuado uso de prendas y elementos institucionales en beneficio propio o de un tercero para acceder a eventos públicos o privados de complejidad alta en el SUGA y partidos de fútbol acompañados por el programa de goles en paz 2.0</t>
  </si>
  <si>
    <t>Afectación económica y reputacional por beneficiar un grupo de interés con una iniciativa ciudadana sin garantizar la igualdad e imparcialidad.</t>
  </si>
  <si>
    <t>Descripción  del control 1</t>
  </si>
  <si>
    <t>Descripción  del control 2</t>
  </si>
  <si>
    <t>Descripción  del control 3</t>
  </si>
  <si>
    <t>Descripción  del control 4</t>
  </si>
  <si>
    <t>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t>
  </si>
  <si>
    <t>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t>
  </si>
  <si>
    <t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t>
  </si>
  <si>
    <t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t>
  </si>
  <si>
    <t>RES</t>
  </si>
  <si>
    <t>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t>
  </si>
  <si>
    <t>Cdisc</t>
  </si>
  <si>
    <t>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t>
  </si>
  <si>
    <t>Cada vez que se va a realizar una vinculación a la planta de personal de la SDG, el(la) profesional designado(a) por la Dirección de Gestión de Talento Humano para realizar el trámite, verifica si la persona a vincular cumple con los requisitos mínimos establecidos en el manual específico de funciones y competencias laborales y normatividad vigente. Así como también, verifica el debido diligenciamiento del Formato de Declaración de Inhabilidades, Incompatibilidades e Inexistencias de Conflicto de Interés y Obligaciones GCO-GTH-F047.
En caso de no cumplir con los requisitos el(a) director(a) de Gestión de Talento Humano informa al nominador o a la Comisión Nacional del Servicio Civil según el tipo de nombramiento, dando cumplimiento a lo establecido en el Procedimiento vinculación a la planta de personal GCO-GTH-P001. Como evidencia del control se entrega una muestra aleatoria por tipo de vinculación del Formato verificación y certificación cumplimiento de requisitos mínimos GCO-GTH-F045.</t>
  </si>
  <si>
    <t>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t>
  </si>
  <si>
    <t xml:space="preserve"> El Referente documental del Archivo de Gestión o Central,  cada vez que se va a realizar un préstamo  de un documento en medio físico se realiza el registro en las planillas correspondientes de el proceso de gestión documental.</t>
  </si>
  <si>
    <t>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t>
  </si>
  <si>
    <t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t>
  </si>
  <si>
    <t>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t>
  </si>
  <si>
    <t>El abogado asignado por la Dirección de Contratación, cada vez que va a realizar un contrato para adquirir y/o comprar bienes y/o servicios, verifica el cumplimiento de los lineamientos establecidos en el procedimiento GCO-GCI-P001. En caso de que se identifique que la necesidad de contratación no está cumpliendo con el lleno de requisitos legales y/o técnicos, se regresa al área que estructuró la necesidad. Como evidencia queda la trazabilidad del aplicativo SIPSE.</t>
  </si>
  <si>
    <t xml:space="preserve">  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</si>
  <si>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t>
  </si>
  <si>
    <t>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</si>
  <si>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t>
  </si>
  <si>
    <t>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t>
  </si>
  <si>
    <t>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t>
  </si>
  <si>
    <t>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t>
  </si>
  <si>
    <t>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t>
  </si>
  <si>
    <t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t>
  </si>
  <si>
    <t>DTI</t>
  </si>
  <si>
    <t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t>
  </si>
  <si>
    <t>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</si>
  <si>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</si>
  <si>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t>
  </si>
  <si>
    <t>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t>
  </si>
  <si>
    <t>Si el encargado  y/o responsable de la gestión documental, una vez recibido el expediente en la Dirección para la Gestión Administrativa Especial de Policía para el estudio del recurso, evidencia la pérdida parcial o total de un folio, documento o expediente, realiza un informe por escrito en el Formato GDI-GPD-F023 al Director Administrativo con copia a la dependencia responsable del documento. 
En caso de que la pérdida y/o extravío total o parcial de los documentos sea responsabilidad de un funcionario o contratista, este debe dar a conocer de manera inmediata al encargado y/o responsable de la gestión documental de la DGAEP, a fin de realizar en conjunto el informe basado en el formato lista de chequeo de cada proceso. Como evidencia queda el formato GDI-GPD-F023, formato lista de chequeo según proceso y comunicación oficial.</t>
  </si>
  <si>
    <t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t>
  </si>
  <si>
    <t>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t>
  </si>
  <si>
    <t>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t>
  </si>
  <si>
    <t>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t>
  </si>
  <si>
    <t>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t>
  </si>
  <si>
    <t>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t>
  </si>
  <si>
    <t>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t>
  </si>
  <si>
    <t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t>
  </si>
  <si>
    <t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t>
  </si>
  <si>
    <t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t>
  </si>
  <si>
    <t>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t>
  </si>
  <si>
    <t>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t>
  </si>
  <si>
    <t>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t>
  </si>
  <si>
    <t>Fuente de riesgo</t>
  </si>
  <si>
    <t>Area de impacto</t>
  </si>
  <si>
    <t>Nivel organizacional</t>
  </si>
  <si>
    <t>Tipo_de_Riesgo</t>
  </si>
  <si>
    <t>Clase de Causa</t>
  </si>
  <si>
    <t>Probabilidad</t>
  </si>
  <si>
    <t>Impacto</t>
  </si>
  <si>
    <t>Opciones_de_Manejo</t>
  </si>
  <si>
    <t>Control_Existente</t>
  </si>
  <si>
    <t>Evaluación</t>
  </si>
  <si>
    <t>Medidas_de_Respuesta</t>
  </si>
  <si>
    <t>Solidez Controles</t>
  </si>
  <si>
    <t xml:space="preserve">Calidad </t>
  </si>
  <si>
    <t>Interna</t>
  </si>
  <si>
    <t>Raro</t>
  </si>
  <si>
    <t>Insignificante</t>
  </si>
  <si>
    <t>Aceptar el Riesgo</t>
  </si>
  <si>
    <t>Rara vezInsignificante</t>
  </si>
  <si>
    <t>Bajo</t>
  </si>
  <si>
    <t>Asumir el riesgo</t>
  </si>
  <si>
    <t>Fuerte</t>
  </si>
  <si>
    <t>Buen nombre y reputación</t>
  </si>
  <si>
    <t>Menor</t>
  </si>
  <si>
    <t>Evitar el Riesgo</t>
  </si>
  <si>
    <t>Correctivo</t>
  </si>
  <si>
    <t>Rara vezMenor</t>
  </si>
  <si>
    <t>Moderado</t>
  </si>
  <si>
    <t xml:space="preserve"> Reducir el riesgo</t>
  </si>
  <si>
    <t>Ambientales</t>
  </si>
  <si>
    <t>Moderada</t>
  </si>
  <si>
    <t>Compartir el Riesgo</t>
  </si>
  <si>
    <t>Rara vezModerado</t>
  </si>
  <si>
    <t>Alto</t>
  </si>
  <si>
    <t>Reducir el riesgo</t>
  </si>
  <si>
    <t>Débil</t>
  </si>
  <si>
    <t>Infraestructura</t>
  </si>
  <si>
    <t>Probable</t>
  </si>
  <si>
    <t>Mayor</t>
  </si>
  <si>
    <t>Reducir el Riesgo</t>
  </si>
  <si>
    <t>Rara vezMayor</t>
  </si>
  <si>
    <t>Extremo</t>
  </si>
  <si>
    <t>Evitar el riesgo</t>
  </si>
  <si>
    <t>Externos (Eventos Naturales/ Terceros)</t>
  </si>
  <si>
    <t>Casi seguro</t>
  </si>
  <si>
    <t>Catastrófico</t>
  </si>
  <si>
    <t>Rara vezCatastrófico</t>
  </si>
  <si>
    <t>ImprobableInsignificante</t>
  </si>
  <si>
    <t>ImprobableMenor</t>
  </si>
  <si>
    <t>ImprobableModerado</t>
  </si>
  <si>
    <t>ImprobableMayor</t>
  </si>
  <si>
    <t>ImprobableCatastrófico</t>
  </si>
  <si>
    <t>PosibleInsignificante</t>
  </si>
  <si>
    <t>PosibleMenor</t>
  </si>
  <si>
    <t>PosibleModerado</t>
  </si>
  <si>
    <t>PosibleMayor</t>
  </si>
  <si>
    <t>PosibleCatastrófico</t>
  </si>
  <si>
    <t>ProbableInsignificante</t>
  </si>
  <si>
    <t>ProbableMenor</t>
  </si>
  <si>
    <t>ProbableModerado</t>
  </si>
  <si>
    <t>ProbableMayor</t>
  </si>
  <si>
    <t>ProbableCatastrófico</t>
  </si>
  <si>
    <t>Casi seguroInsignificante</t>
  </si>
  <si>
    <t>Casi seguroMenor</t>
  </si>
  <si>
    <t>Calificación de Impacto</t>
  </si>
  <si>
    <t>Evidencia</t>
  </si>
  <si>
    <t>Control</t>
  </si>
  <si>
    <t>Casi seguroModerado</t>
  </si>
  <si>
    <t>Casi seguroMayor</t>
  </si>
  <si>
    <t>Incompleta</t>
  </si>
  <si>
    <t>Algunas Veces</t>
  </si>
  <si>
    <t>Casi seguroCatastrófico</t>
  </si>
  <si>
    <t>No existe</t>
  </si>
  <si>
    <t xml:space="preserve">No es un control </t>
  </si>
  <si>
    <t>No se ejecuta</t>
  </si>
  <si>
    <t>Detectivo/Correctivo</t>
  </si>
  <si>
    <t>30 de enero de 2024</t>
  </si>
  <si>
    <t>Se presenta matriz de riesgos de corrupción en sesión 01 del Comité Institucional de Gestión y Desempeño y fue aprobada y publicada bajo caso HOLA 14683 del 30 de enero de 2024. Se realizaron las siguientes actualizaciones:
Caso HOLA 357981: Proceso Control Disciplinario: Actualización de Plan de acción para la vigencia 2024
Caso HOLA 358059: Proceso Servicio a la Ciudadanía: Actualización de Plan de acción para la vigencia 2024
Caso HOLA 357941: Proceso Gestión Corporativa Institucional: Actualización Análisis de impacto riesgos de corrupción (Contratación R9 y R10)
Caso HOLA 358702: Proceso Gerencia del Talento Humano: Actualización Análisis de impacto riesgos de corrupción y nivel de probabilidad (R6 y R15)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</si>
</sst>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0"/>
      <name val="Arial"/>
      <family val="2"/>
    </font>
    <font>
      <b/>
      <sz val="10"/>
      <name val="Arial"/>
      <family val="2"/>
    </font>
    <font>
      <sz val="12"/>
      <name val="Arial"/>
      <family val="2"/>
    </font>
    <font>
      <b/>
      <sz val="9"/>
      <color indexed="81"/>
      <name val="Tahoma"/>
      <family val="2"/>
    </font>
    <font>
      <sz val="9"/>
      <color indexed="81"/>
      <name val="Tahoma"/>
      <family val="2"/>
    </font>
    <font>
      <sz val="8"/>
      <name val="Calibri"/>
      <family val="2"/>
      <scheme val="minor"/>
    </font>
    <font>
      <sz val="11"/>
      <color indexed="8"/>
      <name val="Calibri"/>
      <family val="2"/>
    </font>
    <font>
      <b/>
      <sz val="18"/>
      <name val="Arial"/>
      <family val="2"/>
    </font>
    <font>
      <b/>
      <sz val="12"/>
      <name val="Arial"/>
      <family val="2"/>
    </font>
    <font>
      <b/>
      <sz val="48"/>
      <name val="Arial"/>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b/>
      <sz val="11"/>
      <color theme="0"/>
      <name val="Calibri"/>
      <family val="2"/>
      <scheme val="minor"/>
    </font>
    <font>
      <b/>
      <sz val="11"/>
      <color theme="1"/>
      <name val="Calibri"/>
      <family val="2"/>
      <scheme val="minor"/>
    </font>
    <font>
      <sz val="12"/>
      <name val="Calibri"/>
      <family val="2"/>
      <scheme val="minor"/>
    </font>
    <font>
      <b/>
      <sz val="9"/>
      <color rgb="FF000000"/>
      <name val="Tahoma"/>
      <family val="2"/>
    </font>
    <font>
      <sz val="9"/>
      <color rgb="FF000000"/>
      <name val="Tahoma"/>
      <family val="2"/>
    </font>
    <font>
      <sz val="11"/>
      <name val="Calibri"/>
      <family val="2"/>
      <scheme val="minor"/>
    </font>
    <font>
      <b/>
      <sz val="11"/>
      <name val="Arial"/>
      <family val="2"/>
    </font>
    <font>
      <sz val="11"/>
      <name val="Arial"/>
      <family val="2"/>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indexed="6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rgb="FFDEE2E6"/>
      </top>
      <bottom/>
      <diagonal/>
    </border>
    <border>
      <left/>
      <right/>
      <top style="thin">
        <color indexed="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4"/>
      </left>
      <right/>
      <top style="thin">
        <color theme="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7" fillId="0" borderId="0"/>
  </cellStyleXfs>
  <cellXfs count="195">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0" fillId="0" borderId="0" xfId="0" applyAlignment="1">
      <alignment horizontal="center" wrapText="1"/>
    </xf>
    <xf numFmtId="0" fontId="0" fillId="0" borderId="0" xfId="0" applyAlignment="1">
      <alignment wrapText="1"/>
    </xf>
    <xf numFmtId="0" fontId="9" fillId="5" borderId="0" xfId="0" applyFont="1" applyFill="1" applyAlignment="1" applyProtection="1">
      <alignment horizontal="left" vertical="center" wrapText="1"/>
      <protection locked="0"/>
    </xf>
    <xf numFmtId="0" fontId="9" fillId="5" borderId="0" xfId="1" applyFont="1" applyFill="1" applyAlignment="1" applyProtection="1">
      <alignment horizontal="left" vertical="center" wrapText="1"/>
      <protection locked="0"/>
    </xf>
    <xf numFmtId="0" fontId="9" fillId="5" borderId="0" xfId="1" applyFont="1" applyFill="1" applyAlignment="1" applyProtection="1">
      <alignment vertical="center" wrapText="1"/>
      <protection locked="0"/>
    </xf>
    <xf numFmtId="0" fontId="3" fillId="0" borderId="0" xfId="0" applyFont="1" applyAlignment="1" applyProtection="1">
      <alignment horizontal="right"/>
      <protection locked="0"/>
    </xf>
    <xf numFmtId="14" fontId="3" fillId="0" borderId="0" xfId="0" applyNumberFormat="1" applyFont="1" applyAlignment="1" applyProtection="1">
      <alignment horizontal="right"/>
      <protection locked="0"/>
    </xf>
    <xf numFmtId="0" fontId="9" fillId="5" borderId="0" xfId="1" applyFont="1" applyFill="1" applyAlignment="1" applyProtection="1">
      <alignment horizontal="center" vertical="center" wrapText="1"/>
      <protection locked="0"/>
    </xf>
    <xf numFmtId="2" fontId="3" fillId="5" borderId="0" xfId="1" applyNumberFormat="1"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9" fillId="5" borderId="0" xfId="1" applyNumberFormat="1" applyFont="1" applyFill="1" applyAlignment="1" applyProtection="1">
      <alignment horizontal="center" vertical="center"/>
      <protection locked="0"/>
    </xf>
    <xf numFmtId="2" fontId="9" fillId="5" borderId="0" xfId="1" applyNumberFormat="1" applyFont="1" applyFill="1" applyAlignment="1" applyProtection="1">
      <alignment horizontal="center" vertical="center"/>
      <protection locked="0"/>
    </xf>
    <xf numFmtId="0" fontId="11" fillId="2" borderId="0" xfId="0" applyFont="1" applyFill="1"/>
    <xf numFmtId="0" fontId="12" fillId="2" borderId="0" xfId="0" applyFont="1" applyFill="1"/>
    <xf numFmtId="0" fontId="13" fillId="2" borderId="0" xfId="2" applyFont="1" applyFill="1" applyAlignment="1">
      <alignment vertical="center"/>
    </xf>
    <xf numFmtId="0" fontId="14" fillId="2" borderId="0" xfId="0" applyFont="1" applyFill="1"/>
    <xf numFmtId="0" fontId="15" fillId="2" borderId="3" xfId="0" applyFont="1" applyFill="1" applyBorder="1" applyAlignment="1">
      <alignment vertical="center" wrapText="1"/>
    </xf>
    <xf numFmtId="0" fontId="13" fillId="2" borderId="0" xfId="2" applyFont="1" applyFill="1" applyAlignment="1">
      <alignment vertical="center" wrapText="1"/>
    </xf>
    <xf numFmtId="0" fontId="14" fillId="2" borderId="0" xfId="0" applyFont="1" applyFill="1" applyAlignment="1">
      <alignment wrapText="1"/>
    </xf>
    <xf numFmtId="0" fontId="0" fillId="7" borderId="0" xfId="0" applyFill="1"/>
    <xf numFmtId="0" fontId="9" fillId="5" borderId="0" xfId="0" applyFont="1" applyFill="1" applyAlignment="1" applyProtection="1">
      <alignment horizontal="left" vertical="center"/>
      <protection locked="0"/>
    </xf>
    <xf numFmtId="0" fontId="1" fillId="5" borderId="0" xfId="0" applyFont="1" applyFill="1" applyAlignment="1" applyProtection="1">
      <alignment horizontal="right" vertical="center" wrapText="1"/>
      <protection locked="0"/>
    </xf>
    <xf numFmtId="14" fontId="1" fillId="5" borderId="0" xfId="0" applyNumberFormat="1" applyFont="1" applyFill="1" applyAlignment="1" applyProtection="1">
      <alignment horizontal="right" vertical="center" wrapText="1"/>
      <protection locked="0"/>
    </xf>
    <xf numFmtId="0" fontId="0" fillId="0" borderId="0" xfId="0" applyAlignment="1">
      <alignment horizontal="left" vertical="top" wrapText="1"/>
    </xf>
    <xf numFmtId="0" fontId="16" fillId="7" borderId="9" xfId="0" applyFont="1" applyFill="1" applyBorder="1"/>
    <xf numFmtId="0" fontId="0" fillId="2" borderId="0" xfId="0" applyFill="1" applyAlignment="1">
      <alignment horizontal="center"/>
    </xf>
    <xf numFmtId="0" fontId="0" fillId="2" borderId="0" xfId="0" applyFill="1"/>
    <xf numFmtId="0" fontId="0" fillId="7" borderId="1" xfId="0" applyFill="1" applyBorder="1"/>
    <xf numFmtId="0" fontId="0" fillId="7" borderId="1" xfId="0" applyFill="1" applyBorder="1" applyAlignment="1">
      <alignment horizontal="center"/>
    </xf>
    <xf numFmtId="0" fontId="17"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xf numFmtId="0" fontId="1" fillId="0" borderId="0" xfId="0" applyFont="1"/>
    <xf numFmtId="0" fontId="1" fillId="0" borderId="0" xfId="0" applyFont="1" applyAlignment="1">
      <alignment horizontal="left"/>
    </xf>
    <xf numFmtId="0" fontId="0" fillId="2" borderId="1" xfId="0" applyFill="1" applyBorder="1" applyAlignment="1">
      <alignment horizontal="left" vertical="top" wrapText="1"/>
    </xf>
    <xf numFmtId="0" fontId="18" fillId="5" borderId="1" xfId="0" applyFont="1" applyFill="1" applyBorder="1" applyAlignment="1" applyProtection="1">
      <alignment horizontal="center" vertical="center"/>
      <protection locked="0"/>
    </xf>
    <xf numFmtId="0" fontId="18" fillId="5" borderId="16" xfId="0" applyFont="1" applyFill="1" applyBorder="1" applyAlignment="1" applyProtection="1">
      <alignment horizontal="center" vertical="center"/>
      <protection locked="0"/>
    </xf>
    <xf numFmtId="0" fontId="18" fillId="0" borderId="1" xfId="0" applyFont="1" applyBorder="1" applyAlignment="1" applyProtection="1">
      <alignment vertical="center" wrapText="1"/>
      <protection locked="0"/>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8"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8"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2" fillId="6" borderId="26"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27" xfId="0" applyFont="1" applyFill="1" applyBorder="1" applyAlignment="1">
      <alignment horizontal="center" vertical="center" textRotation="90" wrapText="1"/>
    </xf>
    <xf numFmtId="0" fontId="2" fillId="6" borderId="28" xfId="0" applyFont="1" applyFill="1" applyBorder="1" applyAlignment="1">
      <alignment horizontal="center" vertical="center" wrapText="1"/>
    </xf>
    <xf numFmtId="0" fontId="18" fillId="0" borderId="1" xfId="0" applyFont="1" applyBorder="1" applyAlignment="1">
      <alignment horizontal="justify" vertical="center" wrapText="1"/>
    </xf>
    <xf numFmtId="0" fontId="18" fillId="0" borderId="13" xfId="0" applyFont="1" applyBorder="1" applyAlignment="1" applyProtection="1">
      <alignment vertical="center" wrapText="1"/>
      <protection locked="0"/>
    </xf>
    <xf numFmtId="0" fontId="21" fillId="5" borderId="0" xfId="0" applyFont="1" applyFill="1" applyProtection="1">
      <protection locked="0"/>
    </xf>
    <xf numFmtId="0" fontId="21" fillId="0" borderId="0" xfId="0" applyFont="1"/>
    <xf numFmtId="0" fontId="1" fillId="5" borderId="0" xfId="1" applyFill="1" applyProtection="1">
      <protection locked="0"/>
    </xf>
    <xf numFmtId="0" fontId="1" fillId="5" borderId="0" xfId="0" applyFont="1" applyFill="1" applyProtection="1">
      <protection locked="0"/>
    </xf>
    <xf numFmtId="0" fontId="1" fillId="5" borderId="0" xfId="1" applyFill="1" applyAlignment="1" applyProtection="1">
      <alignment vertical="center" wrapText="1"/>
      <protection locked="0"/>
    </xf>
    <xf numFmtId="0" fontId="1" fillId="5" borderId="0" xfId="0" applyFont="1" applyFill="1" applyAlignment="1" applyProtection="1">
      <alignment horizontal="center"/>
      <protection locked="0"/>
    </xf>
    <xf numFmtId="0" fontId="21" fillId="5" borderId="0" xfId="0" applyFont="1" applyFill="1" applyAlignment="1" applyProtection="1">
      <alignment horizontal="center"/>
      <protection locked="0"/>
    </xf>
    <xf numFmtId="0" fontId="22" fillId="5" borderId="0" xfId="0" applyFont="1" applyFill="1" applyAlignment="1" applyProtection="1">
      <alignment horizontal="right" vertical="center" wrapText="1"/>
      <protection locked="0"/>
    </xf>
    <xf numFmtId="0" fontId="22" fillId="5" borderId="0" xfId="0" applyFont="1" applyFill="1" applyAlignment="1" applyProtection="1">
      <alignment horizontal="right" wrapText="1"/>
      <protection locked="0"/>
    </xf>
    <xf numFmtId="0" fontId="23" fillId="5" borderId="0" xfId="0" applyFont="1" applyFill="1" applyAlignment="1" applyProtection="1">
      <alignment horizontal="center" vertical="center" wrapText="1"/>
      <protection locked="0"/>
    </xf>
    <xf numFmtId="0" fontId="23" fillId="2" borderId="0" xfId="0" applyFont="1" applyFill="1" applyAlignment="1" applyProtection="1">
      <alignment vertical="center" wrapText="1"/>
      <protection locked="0"/>
    </xf>
    <xf numFmtId="0" fontId="23" fillId="5" borderId="0" xfId="0" applyFont="1" applyFill="1" applyAlignment="1" applyProtection="1">
      <alignment vertical="center" wrapText="1"/>
      <protection locked="0"/>
    </xf>
    <xf numFmtId="0" fontId="1" fillId="5" borderId="0" xfId="1" applyFill="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1" fillId="5" borderId="0" xfId="0" applyFont="1" applyFill="1" applyAlignment="1" applyProtection="1">
      <alignment horizontal="center" vertical="center"/>
      <protection locked="0"/>
    </xf>
    <xf numFmtId="0" fontId="21" fillId="5" borderId="0" xfId="0" applyFont="1" applyFill="1" applyAlignment="1" applyProtection="1">
      <alignment horizontal="left"/>
      <protection locked="0"/>
    </xf>
    <xf numFmtId="0" fontId="24" fillId="5" borderId="0" xfId="0" applyFont="1" applyFill="1" applyProtection="1">
      <protection locked="0"/>
    </xf>
    <xf numFmtId="0" fontId="22" fillId="0" borderId="0" xfId="0" applyFont="1" applyAlignment="1" applyProtection="1">
      <alignment horizontal="center" vertical="center" wrapText="1"/>
      <protection locked="0"/>
    </xf>
    <xf numFmtId="0" fontId="22" fillId="5" borderId="0" xfId="0" applyFont="1" applyFill="1" applyAlignment="1" applyProtection="1">
      <alignment horizontal="center" vertical="center" wrapText="1"/>
      <protection locked="0"/>
    </xf>
    <xf numFmtId="0" fontId="22" fillId="5" borderId="0" xfId="0" applyFont="1" applyFill="1" applyAlignment="1" applyProtection="1">
      <alignment vertical="center" wrapText="1"/>
      <protection locked="0"/>
    </xf>
    <xf numFmtId="0" fontId="22" fillId="0" borderId="1" xfId="0" applyFont="1" applyBorder="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5" borderId="11" xfId="0" applyFont="1" applyFill="1" applyBorder="1" applyAlignment="1" applyProtection="1">
      <alignment horizontal="center" vertical="center"/>
      <protection locked="0"/>
    </xf>
    <xf numFmtId="0" fontId="18" fillId="5" borderId="0" xfId="0" applyFont="1" applyFill="1" applyAlignment="1" applyProtection="1">
      <alignment horizontal="center" vertical="center"/>
      <protection locked="0"/>
    </xf>
    <xf numFmtId="0" fontId="18" fillId="5" borderId="0" xfId="0" applyFont="1" applyFill="1" applyAlignment="1" applyProtection="1">
      <alignment horizontal="left" vertical="center" wrapText="1"/>
      <protection locked="0"/>
    </xf>
    <xf numFmtId="0" fontId="21" fillId="0" borderId="22" xfId="0" applyFont="1" applyBorder="1"/>
    <xf numFmtId="0" fontId="21" fillId="0" borderId="29" xfId="0" applyFont="1" applyBorder="1"/>
    <xf numFmtId="0" fontId="18" fillId="0" borderId="12" xfId="0" applyFont="1" applyBorder="1" applyAlignment="1" applyProtection="1">
      <alignment vertical="center" wrapText="1"/>
      <protection locked="0"/>
    </xf>
    <xf numFmtId="0" fontId="21" fillId="0" borderId="13" xfId="0" applyFont="1" applyBorder="1"/>
    <xf numFmtId="0" fontId="21" fillId="0" borderId="1" xfId="0" applyFont="1" applyBorder="1"/>
    <xf numFmtId="0" fontId="22" fillId="2" borderId="0" xfId="0" applyFont="1" applyFill="1" applyAlignment="1" applyProtection="1">
      <alignment horizontal="right" vertical="center" wrapText="1"/>
      <protection locked="0"/>
    </xf>
    <xf numFmtId="0" fontId="18" fillId="2" borderId="1" xfId="0" applyFont="1" applyFill="1" applyBorder="1" applyAlignment="1" applyProtection="1">
      <alignment horizontal="center" vertical="center"/>
      <protection locked="0"/>
    </xf>
    <xf numFmtId="0" fontId="9" fillId="2" borderId="0" xfId="1" applyFont="1" applyFill="1" applyAlignment="1" applyProtection="1">
      <alignment horizontal="left" vertical="center" wrapText="1"/>
      <protection locked="0"/>
    </xf>
    <xf numFmtId="0" fontId="18" fillId="5" borderId="15" xfId="0" applyFont="1" applyFill="1" applyBorder="1" applyAlignment="1" applyProtection="1">
      <alignment horizontal="left" vertical="center" wrapText="1"/>
      <protection locked="0"/>
    </xf>
    <xf numFmtId="0" fontId="18" fillId="5" borderId="1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21" fillId="0" borderId="1"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2" fontId="2" fillId="0" borderId="1" xfId="0" applyNumberFormat="1" applyFont="1" applyBorder="1" applyAlignment="1">
      <alignment horizontal="center" vertical="center" wrapText="1"/>
    </xf>
    <xf numFmtId="0" fontId="18"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6" borderId="1" xfId="0" applyFont="1" applyFill="1" applyBorder="1" applyAlignment="1">
      <alignment horizontal="center" vertical="center"/>
    </xf>
    <xf numFmtId="0" fontId="18" fillId="0" borderId="1" xfId="0" applyFont="1" applyBorder="1" applyAlignment="1">
      <alignment vertical="center" wrapText="1"/>
    </xf>
    <xf numFmtId="0" fontId="18" fillId="0" borderId="1" xfId="0" applyFont="1" applyBorder="1" applyAlignment="1" applyProtection="1">
      <alignment vertical="center" wrapText="1"/>
      <protection locked="0"/>
    </xf>
    <xf numFmtId="0" fontId="1" fillId="0" borderId="1" xfId="0" applyFont="1" applyBorder="1" applyAlignment="1">
      <alignment horizontal="center" vertical="center" wrapText="1"/>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18"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 fillId="6" borderId="7" xfId="0" applyFont="1" applyFill="1" applyBorder="1" applyAlignment="1">
      <alignment horizontal="center" vertical="center"/>
    </xf>
    <xf numFmtId="0" fontId="18" fillId="0" borderId="13"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1" xfId="0" applyFont="1" applyBorder="1" applyAlignment="1" applyProtection="1">
      <alignment vertical="center" wrapText="1"/>
      <protection locked="0"/>
    </xf>
    <xf numFmtId="0" fontId="18" fillId="0" borderId="12" xfId="0" applyFont="1" applyBorder="1" applyAlignment="1" applyProtection="1">
      <alignment vertical="center" wrapText="1"/>
      <protection locked="0"/>
    </xf>
    <xf numFmtId="0" fontId="18" fillId="0" borderId="13" xfId="0" applyFont="1" applyBorder="1" applyAlignment="1" applyProtection="1">
      <alignment vertical="center" wrapText="1"/>
      <protection locked="0"/>
    </xf>
    <xf numFmtId="0" fontId="18" fillId="0" borderId="11" xfId="0" applyFont="1" applyBorder="1" applyAlignment="1" applyProtection="1">
      <alignment horizontal="center" vertical="center" wrapText="1"/>
      <protection locked="0"/>
    </xf>
    <xf numFmtId="0" fontId="18" fillId="5" borderId="1" xfId="0" applyFont="1" applyFill="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protection locked="0"/>
    </xf>
    <xf numFmtId="0" fontId="18" fillId="5" borderId="11" xfId="0" applyFont="1" applyFill="1" applyBorder="1" applyAlignment="1" applyProtection="1">
      <alignment horizontal="left" vertical="center" wrapText="1"/>
      <protection locked="0"/>
    </xf>
    <xf numFmtId="0" fontId="18" fillId="5" borderId="14" xfId="0" applyFont="1" applyFill="1" applyBorder="1" applyAlignment="1" applyProtection="1">
      <alignment horizontal="center" vertical="center" wrapText="1"/>
      <protection locked="0"/>
    </xf>
    <xf numFmtId="0" fontId="9" fillId="4" borderId="5" xfId="1" applyFont="1" applyFill="1" applyBorder="1" applyAlignment="1" applyProtection="1">
      <alignment horizontal="center" vertical="center" wrapText="1"/>
      <protection locked="0"/>
    </xf>
    <xf numFmtId="0" fontId="9" fillId="4" borderId="2" xfId="1" applyFont="1" applyFill="1" applyBorder="1" applyAlignment="1" applyProtection="1">
      <alignment horizontal="center" vertical="center" wrapText="1"/>
      <protection locked="0"/>
    </xf>
    <xf numFmtId="0" fontId="9" fillId="4" borderId="7" xfId="1" applyFont="1" applyFill="1" applyBorder="1" applyAlignment="1" applyProtection="1">
      <alignment horizontal="center" vertical="center" wrapText="1"/>
      <protection locked="0"/>
    </xf>
    <xf numFmtId="0" fontId="9" fillId="4" borderId="1" xfId="1" applyFont="1" applyFill="1" applyBorder="1" applyAlignment="1" applyProtection="1">
      <alignment horizontal="center" vertical="center" wrapText="1"/>
      <protection locked="0"/>
    </xf>
    <xf numFmtId="0" fontId="1" fillId="6" borderId="21" xfId="0" applyFont="1" applyFill="1" applyBorder="1" applyAlignment="1">
      <alignment horizontal="center" vertical="center"/>
    </xf>
    <xf numFmtId="49" fontId="10" fillId="5" borderId="0" xfId="0" applyNumberFormat="1" applyFont="1" applyFill="1" applyAlignment="1" applyProtection="1">
      <alignment horizontal="center" vertical="center" wrapText="1"/>
      <protection locked="0"/>
    </xf>
    <xf numFmtId="49" fontId="8" fillId="5" borderId="0" xfId="0" applyNumberFormat="1" applyFont="1" applyFill="1" applyAlignment="1" applyProtection="1">
      <alignment horizontal="center" vertical="center" wrapText="1"/>
      <protection locked="0"/>
    </xf>
    <xf numFmtId="0" fontId="23" fillId="5" borderId="0" xfId="0" applyFont="1" applyFill="1" applyAlignment="1" applyProtection="1">
      <alignment horizontal="left" vertical="center" wrapText="1"/>
      <protection locked="0"/>
    </xf>
    <xf numFmtId="0" fontId="23" fillId="2" borderId="0" xfId="0" applyFont="1" applyFill="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18" fillId="0" borderId="13" xfId="0" applyFont="1" applyBorder="1" applyAlignment="1">
      <alignment vertical="center" wrapText="1"/>
    </xf>
    <xf numFmtId="0" fontId="9" fillId="5" borderId="6"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18" fillId="2" borderId="13"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9" fillId="4" borderId="23" xfId="1" applyFont="1" applyFill="1" applyBorder="1" applyAlignment="1" applyProtection="1">
      <alignment horizontal="center" vertical="center" wrapText="1"/>
      <protection locked="0"/>
    </xf>
    <xf numFmtId="0" fontId="9" fillId="4" borderId="22" xfId="1" applyFont="1" applyFill="1" applyBorder="1" applyAlignment="1" applyProtection="1">
      <alignment horizontal="center" vertical="center" wrapText="1"/>
      <protection locked="0"/>
    </xf>
    <xf numFmtId="0" fontId="9" fillId="4" borderId="24" xfId="1" applyFont="1" applyFill="1" applyBorder="1" applyAlignment="1" applyProtection="1">
      <alignment horizontal="center" vertical="center" wrapText="1"/>
      <protection locked="0"/>
    </xf>
    <xf numFmtId="0" fontId="9" fillId="4" borderId="19" xfId="1" applyFont="1" applyFill="1" applyBorder="1" applyAlignment="1" applyProtection="1">
      <alignment horizontal="center" vertical="center" wrapText="1"/>
      <protection locked="0"/>
    </xf>
    <xf numFmtId="0" fontId="9" fillId="4" borderId="20" xfId="1" applyFont="1" applyFill="1" applyBorder="1" applyAlignment="1" applyProtection="1">
      <alignment horizontal="center" vertical="center" wrapText="1"/>
      <protection locked="0"/>
    </xf>
    <xf numFmtId="0" fontId="9" fillId="4" borderId="25" xfId="1" applyFont="1" applyFill="1" applyBorder="1" applyAlignment="1" applyProtection="1">
      <alignment horizontal="center" vertical="center" wrapText="1"/>
      <protection locked="0"/>
    </xf>
    <xf numFmtId="0" fontId="21" fillId="0" borderId="13" xfId="0" applyFont="1" applyBorder="1" applyAlignment="1">
      <alignment horizontal="center" vertical="center"/>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14" fontId="21" fillId="2" borderId="1" xfId="0" applyNumberFormat="1" applyFont="1" applyFill="1" applyBorder="1" applyAlignment="1">
      <alignment horizontal="center" vertical="center"/>
    </xf>
    <xf numFmtId="0" fontId="21" fillId="2" borderId="1" xfId="0" applyFont="1" applyFill="1" applyBorder="1" applyAlignment="1">
      <alignment horizontal="center" vertical="center"/>
    </xf>
    <xf numFmtId="0" fontId="21" fillId="0" borderId="1" xfId="0" applyFont="1" applyBorder="1" applyAlignment="1">
      <alignment horizontal="left" vertical="center" wrapText="1"/>
    </xf>
    <xf numFmtId="14" fontId="21" fillId="0" borderId="1" xfId="0" applyNumberFormat="1" applyFont="1" applyBorder="1" applyAlignment="1">
      <alignment horizontal="center" vertical="center" wrapText="1"/>
    </xf>
    <xf numFmtId="14" fontId="21" fillId="0" borderId="1" xfId="0" applyNumberFormat="1" applyFont="1" applyBorder="1" applyAlignment="1">
      <alignment horizontal="center" vertical="center"/>
    </xf>
    <xf numFmtId="0" fontId="1" fillId="0" borderId="1" xfId="0" applyFont="1" applyBorder="1" applyAlignment="1" applyProtection="1">
      <alignment horizontal="left" vertical="center" wrapText="1"/>
      <protection locked="0"/>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8" fillId="2" borderId="15" xfId="0" applyFont="1" applyFill="1" applyBorder="1" applyAlignment="1" applyProtection="1">
      <alignment horizontal="left" vertical="center" wrapText="1"/>
      <protection locked="0"/>
    </xf>
    <xf numFmtId="0" fontId="18" fillId="2" borderId="17" xfId="0" applyFont="1" applyFill="1" applyBorder="1" applyAlignment="1" applyProtection="1">
      <alignment horizontal="left" vertical="center" wrapText="1"/>
      <protection locked="0"/>
    </xf>
    <xf numFmtId="0" fontId="18" fillId="2" borderId="18" xfId="0" applyFont="1" applyFill="1" applyBorder="1" applyAlignment="1" applyProtection="1">
      <alignment horizontal="left" vertical="center" wrapText="1"/>
      <protection locked="0"/>
    </xf>
    <xf numFmtId="0" fontId="0" fillId="6" borderId="0" xfId="0" applyFill="1" applyAlignment="1">
      <alignment horizontal="center" wrapText="1"/>
    </xf>
    <xf numFmtId="0" fontId="0" fillId="6" borderId="10" xfId="0" applyFill="1" applyBorder="1" applyAlignment="1">
      <alignment horizontal="center" wrapText="1"/>
    </xf>
    <xf numFmtId="0" fontId="12" fillId="2" borderId="0" xfId="0" applyFont="1" applyFill="1" applyAlignment="1">
      <alignment horizontal="center"/>
    </xf>
  </cellXfs>
  <cellStyles count="3">
    <cellStyle name="Excel Built-in Normal" xfId="2" xr:uid="{00000000-0005-0000-0000-000000000000}"/>
    <cellStyle name="Normal" xfId="0" builtinId="0"/>
    <cellStyle name="Normal 2" xfId="1" xr:uid="{00000000-0005-0000-0000-000002000000}"/>
  </cellStyles>
  <dxfs count="54">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C000"/>
        </patternFill>
      </fill>
    </dxf>
    <dxf>
      <font>
        <color auto="1"/>
      </font>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ont>
        <b/>
        <i val="0"/>
      </font>
      <fill>
        <patternFill>
          <bgColor indexed="13"/>
        </patternFill>
      </fill>
    </dxf>
    <dxf>
      <font>
        <b/>
        <i val="0"/>
        <color indexed="9"/>
        <name val="Cambria"/>
        <scheme val="none"/>
      </font>
      <fill>
        <patternFill>
          <bgColor indexed="10"/>
        </patternFill>
      </fill>
    </dxf>
    <dxf>
      <font>
        <b/>
        <i val="0"/>
        <color indexed="9"/>
      </font>
      <fill>
        <patternFill>
          <bgColor indexed="10"/>
        </patternFill>
      </fill>
    </dxf>
    <dxf>
      <font>
        <color auto="1"/>
      </font>
      <fill>
        <patternFill>
          <bgColor rgb="FF00B050"/>
        </patternFill>
      </fill>
    </dxf>
    <dxf>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alignment horizontal="general" vertical="bottom" textRotation="0" wrapText="1" indent="0" justifyLastLine="0" shrinkToFit="0" readingOrder="0"/>
    </dxf>
    <dxf>
      <fill>
        <patternFill patternType="solid">
          <fgColor indexed="64"/>
          <bgColor theme="5"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295275</xdr:colOff>
      <xdr:row>18</xdr:row>
      <xdr:rowOff>298251</xdr:rowOff>
    </xdr:to>
    <xdr:sp macro="" textlink="">
      <xdr:nvSpPr>
        <xdr:cNvPr id="5" name="AutoShape 38" descr="Resultado de imagen para boton agregar icono">
          <a:extLst>
            <a:ext uri="{FF2B5EF4-FFF2-40B4-BE49-F238E27FC236}">
              <a16:creationId xmlns:a16="http://schemas.microsoft.com/office/drawing/2014/main" id="{43B47744-9773-4B5B-A81D-BFD822C6E1A2}"/>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6" name="AutoShape 39" descr="Resultado de imagen para boton agregar icono">
          <a:extLst>
            <a:ext uri="{FF2B5EF4-FFF2-40B4-BE49-F238E27FC236}">
              <a16:creationId xmlns:a16="http://schemas.microsoft.com/office/drawing/2014/main" id="{97A22D3C-7332-48C4-B2ED-BF5F38249951}"/>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7" name="AutoShape 40" descr="Resultado de imagen para boton agregar icono">
          <a:extLst>
            <a:ext uri="{FF2B5EF4-FFF2-40B4-BE49-F238E27FC236}">
              <a16:creationId xmlns:a16="http://schemas.microsoft.com/office/drawing/2014/main" id="{5AE89DF1-29E7-436E-B52B-7C6D1E5AEBE9}"/>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17</xdr:row>
      <xdr:rowOff>123825</xdr:rowOff>
    </xdr:from>
    <xdr:to>
      <xdr:col>8</xdr:col>
      <xdr:colOff>0</xdr:colOff>
      <xdr:row>19</xdr:row>
      <xdr:rowOff>0</xdr:rowOff>
    </xdr:to>
    <xdr:sp macro="[7]!MostrarFuente_Impacto" textlink="">
      <xdr:nvSpPr>
        <xdr:cNvPr id="9" name="Rectangle 53">
          <a:extLst>
            <a:ext uri="{FF2B5EF4-FFF2-40B4-BE49-F238E27FC236}">
              <a16:creationId xmlns:a16="http://schemas.microsoft.com/office/drawing/2014/main" id="{717CE832-D82A-4BEA-BF78-C7E41693B458}"/>
            </a:ext>
          </a:extLst>
        </xdr:cNvPr>
        <xdr:cNvSpPr>
          <a:spLocks noChangeArrowheads="1"/>
        </xdr:cNvSpPr>
      </xdr:nvSpPr>
      <xdr:spPr bwMode="auto">
        <a:xfrm>
          <a:off x="636270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editAs="absolute">
    <xdr:from>
      <xdr:col>2</xdr:col>
      <xdr:colOff>2953015</xdr:colOff>
      <xdr:row>0</xdr:row>
      <xdr:rowOff>0</xdr:rowOff>
    </xdr:from>
    <xdr:to>
      <xdr:col>4</xdr:col>
      <xdr:colOff>530112</xdr:colOff>
      <xdr:row>0</xdr:row>
      <xdr:rowOff>1752807</xdr:rowOff>
    </xdr:to>
    <xdr:pic>
      <xdr:nvPicPr>
        <xdr:cNvPr id="11" name="Imagen 135">
          <a:extLst>
            <a:ext uri="{FF2B5EF4-FFF2-40B4-BE49-F238E27FC236}">
              <a16:creationId xmlns:a16="http://schemas.microsoft.com/office/drawing/2014/main" id="{EA6A91FE-BDA4-4782-B2E0-9557D40C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1998" y="0"/>
          <a:ext cx="5445747" cy="17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1696049</xdr:rowOff>
    </xdr:from>
    <xdr:to>
      <xdr:col>65</xdr:col>
      <xdr:colOff>1146480</xdr:colOff>
      <xdr:row>0</xdr:row>
      <xdr:rowOff>1714980</xdr:rowOff>
    </xdr:to>
    <xdr:cxnSp macro="">
      <xdr:nvCxnSpPr>
        <xdr:cNvPr id="10" name="Conector recto 9">
          <a:extLst>
            <a:ext uri="{FF2B5EF4-FFF2-40B4-BE49-F238E27FC236}">
              <a16:creationId xmlns:a16="http://schemas.microsoft.com/office/drawing/2014/main" id="{F46A8C2B-7047-454F-91BC-866FA799C19E}"/>
            </a:ext>
          </a:extLst>
        </xdr:cNvPr>
        <xdr:cNvCxnSpPr/>
      </xdr:nvCxnSpPr>
      <xdr:spPr>
        <a:xfrm>
          <a:off x="0" y="1696049"/>
          <a:ext cx="81940892" cy="18931"/>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19</xdr:row>
      <xdr:rowOff>0</xdr:rowOff>
    </xdr:from>
    <xdr:ext cx="295275" cy="310215"/>
    <xdr:sp macro="" textlink="">
      <xdr:nvSpPr>
        <xdr:cNvPr id="12" name="AutoShape 38" descr="Resultado de imagen para boton agregar icono">
          <a:extLst>
            <a:ext uri="{FF2B5EF4-FFF2-40B4-BE49-F238E27FC236}">
              <a16:creationId xmlns:a16="http://schemas.microsoft.com/office/drawing/2014/main" id="{D7F3510E-07DF-4E72-9A6A-63855EDD765A}"/>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3" name="AutoShape 39" descr="Resultado de imagen para boton agregar icono">
          <a:extLst>
            <a:ext uri="{FF2B5EF4-FFF2-40B4-BE49-F238E27FC236}">
              <a16:creationId xmlns:a16="http://schemas.microsoft.com/office/drawing/2014/main" id="{7F7F2EF5-5BB6-40E2-844B-041ED08AD4B1}"/>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4" name="AutoShape 40" descr="Resultado de imagen para boton agregar icono">
          <a:extLst>
            <a:ext uri="{FF2B5EF4-FFF2-40B4-BE49-F238E27FC236}">
              <a16:creationId xmlns:a16="http://schemas.microsoft.com/office/drawing/2014/main" id="{9D5B5C31-533D-4EBB-B686-5F1D22F115C9}"/>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5" name="AutoShape 42" descr="Z">
          <a:extLst>
            <a:ext uri="{FF2B5EF4-FFF2-40B4-BE49-F238E27FC236}">
              <a16:creationId xmlns:a16="http://schemas.microsoft.com/office/drawing/2014/main" id="{59CD6524-15D0-4D4B-AF0D-56D91B8C46AD}"/>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6" name="AutoShape 38" descr="Resultado de imagen para boton agregar icono">
          <a:extLst>
            <a:ext uri="{FF2B5EF4-FFF2-40B4-BE49-F238E27FC236}">
              <a16:creationId xmlns:a16="http://schemas.microsoft.com/office/drawing/2014/main" id="{1D13DBBB-36A4-47DB-8367-3CD1CEAEE01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7" name="AutoShape 39" descr="Resultado de imagen para boton agregar icono">
          <a:extLst>
            <a:ext uri="{FF2B5EF4-FFF2-40B4-BE49-F238E27FC236}">
              <a16:creationId xmlns:a16="http://schemas.microsoft.com/office/drawing/2014/main" id="{2DE16CEA-835E-41DE-AB78-45CC09A925A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8" name="AutoShape 40" descr="Resultado de imagen para boton agregar icono">
          <a:extLst>
            <a:ext uri="{FF2B5EF4-FFF2-40B4-BE49-F238E27FC236}">
              <a16:creationId xmlns:a16="http://schemas.microsoft.com/office/drawing/2014/main" id="{99DCF19C-9074-4BA8-988A-B4E20B7F6430}"/>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9" name="AutoShape 42" descr="Z">
          <a:extLst>
            <a:ext uri="{FF2B5EF4-FFF2-40B4-BE49-F238E27FC236}">
              <a16:creationId xmlns:a16="http://schemas.microsoft.com/office/drawing/2014/main" id="{D8D0E064-259F-40CD-8E41-B6560FA31ADE}"/>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0" name="AutoShape 38" descr="Resultado de imagen para boton agregar icono">
          <a:extLst>
            <a:ext uri="{FF2B5EF4-FFF2-40B4-BE49-F238E27FC236}">
              <a16:creationId xmlns:a16="http://schemas.microsoft.com/office/drawing/2014/main" id="{5DAFB2FD-91A9-4A1B-976D-DDCC73A274FB}"/>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1" name="AutoShape 39" descr="Resultado de imagen para boton agregar icono">
          <a:extLst>
            <a:ext uri="{FF2B5EF4-FFF2-40B4-BE49-F238E27FC236}">
              <a16:creationId xmlns:a16="http://schemas.microsoft.com/office/drawing/2014/main" id="{467789D8-6105-4688-A1E3-9089EF241307}"/>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2" name="AutoShape 40" descr="Resultado de imagen para boton agregar icono">
          <a:extLst>
            <a:ext uri="{FF2B5EF4-FFF2-40B4-BE49-F238E27FC236}">
              <a16:creationId xmlns:a16="http://schemas.microsoft.com/office/drawing/2014/main" id="{23098DA6-B7D7-43E1-B394-C692BD55FE18}"/>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3" name="AutoShape 42" descr="Z">
          <a:extLst>
            <a:ext uri="{FF2B5EF4-FFF2-40B4-BE49-F238E27FC236}">
              <a16:creationId xmlns:a16="http://schemas.microsoft.com/office/drawing/2014/main" id="{57B7B53F-CD38-4804-ABB0-D498FDD25F05}"/>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PLE-PIN-F001%20Matriz%20de%20riesgos%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arlos.espinosa\Downloads\ple-pin-f001_0%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 val="_Formatos_Matriz_de_riesgos_x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USAS"/>
      <sheetName val="NO BORRAR"/>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proceso"/>
      <sheetName val="Matriz Riesgos Gestión"/>
      <sheetName val="Listados"/>
      <sheetName val="Riesgos Seg. Información"/>
      <sheetName val="Seguridad Información"/>
      <sheetName val="Probabilidad Seguridad Informac"/>
      <sheetName val="Corrupción"/>
      <sheetName val="CONTROLES"/>
      <sheetName val="Matriz de calificación"/>
    </sheetNames>
    <sheetDataSet>
      <sheetData sheetId="0"/>
      <sheetData sheetId="1"/>
      <sheetData sheetId="2">
        <row r="3">
          <cell r="M3" t="str">
            <v>Rara vezInsignificante</v>
          </cell>
        </row>
        <row r="8">
          <cell r="K8" t="str">
            <v>Rara Vez</v>
          </cell>
          <cell r="L8">
            <v>1</v>
          </cell>
        </row>
        <row r="9">
          <cell r="K9" t="str">
            <v>Improbable</v>
          </cell>
          <cell r="L9">
            <v>2</v>
          </cell>
        </row>
        <row r="10">
          <cell r="K10" t="str">
            <v>Posible</v>
          </cell>
          <cell r="L10">
            <v>3</v>
          </cell>
        </row>
        <row r="11">
          <cell r="K11" t="str">
            <v>Probable</v>
          </cell>
          <cell r="L11">
            <v>4</v>
          </cell>
        </row>
        <row r="12">
          <cell r="K12" t="str">
            <v>Casi seguro</v>
          </cell>
          <cell r="L12">
            <v>5</v>
          </cell>
        </row>
        <row r="13">
          <cell r="K13" t="str">
            <v>Insignificante</v>
          </cell>
          <cell r="L13">
            <v>1</v>
          </cell>
        </row>
        <row r="14">
          <cell r="K14" t="str">
            <v>Menor</v>
          </cell>
          <cell r="L14">
            <v>2</v>
          </cell>
        </row>
        <row r="15">
          <cell r="K15" t="str">
            <v>Moderado</v>
          </cell>
          <cell r="L15">
            <v>3</v>
          </cell>
        </row>
        <row r="16">
          <cell r="K16" t="str">
            <v>Mayor</v>
          </cell>
          <cell r="L16">
            <v>4</v>
          </cell>
        </row>
        <row r="17">
          <cell r="K17" t="str">
            <v>Catastrófico</v>
          </cell>
          <cell r="L17">
            <v>5</v>
          </cell>
        </row>
        <row r="19">
          <cell r="K19" t="str">
            <v>Rara Vez</v>
          </cell>
        </row>
        <row r="20">
          <cell r="K20" t="str">
            <v>Rara Vez</v>
          </cell>
        </row>
        <row r="21">
          <cell r="K21" t="str">
            <v>Improbable</v>
          </cell>
        </row>
        <row r="22">
          <cell r="K22" t="str">
            <v>Posible</v>
          </cell>
        </row>
        <row r="23">
          <cell r="K23" t="str">
            <v>Probable</v>
          </cell>
        </row>
        <row r="26">
          <cell r="K26" t="str">
            <v>Insignificante</v>
          </cell>
        </row>
        <row r="27">
          <cell r="K27" t="str">
            <v>Insignificante</v>
          </cell>
        </row>
        <row r="28">
          <cell r="K28" t="str">
            <v>Insignificante</v>
          </cell>
        </row>
        <row r="29">
          <cell r="K29" t="str">
            <v>Menor</v>
          </cell>
        </row>
        <row r="31">
          <cell r="K31" t="str">
            <v>Mayor</v>
          </cell>
        </row>
        <row r="32">
          <cell r="K32" t="str">
            <v>Catastrófico</v>
          </cell>
        </row>
      </sheetData>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ple-pin-f001_0 (5) (1)"/>
    </sheetNames>
    <definedNames>
      <definedName name="MostrarFuente_Impacto"/>
    </definedNames>
    <sheetDataSet>
      <sheetData sheetId="0"/>
      <sheetData sheetId="1">
        <row r="354">
          <cell r="BN354" t="str">
            <v>Estratégico</v>
          </cell>
        </row>
      </sheetData>
      <sheetData sheetId="2"/>
      <sheetData sheetId="3"/>
      <sheetData sheetId="4">
        <row r="39">
          <cell r="C39">
            <v>0</v>
          </cell>
        </row>
      </sheetData>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C7:G52" totalsRowShown="0" headerRowDxfId="53">
  <tableColumns count="5">
    <tableColumn id="1" xr3:uid="{00000000-0010-0000-0000-000001000000}" name="Descripción" dataDxfId="52"/>
    <tableColumn id="2" xr3:uid="{00000000-0010-0000-0000-000002000000}" name="Acción u omisión"/>
    <tableColumn id="3" xr3:uid="{00000000-0010-0000-0000-000003000000}" name="Uso del poder"/>
    <tableColumn id="4" xr3:uid="{00000000-0010-0000-0000-000004000000}" name="Desviar la gestión de lo público"/>
    <tableColumn id="5" xr3:uid="{00000000-0010-0000-0000-000005000000}" name="Beneficio privado"/>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R176"/>
  <sheetViews>
    <sheetView showGridLines="0" tabSelected="1" topLeftCell="F27" zoomScale="70" zoomScaleNormal="70" zoomScaleSheetLayoutView="50" workbookViewId="0">
      <selection activeCell="I30" sqref="I30:AM30"/>
    </sheetView>
  </sheetViews>
  <sheetFormatPr baseColWidth="10" defaultColWidth="11.42578125" defaultRowHeight="15" x14ac:dyDescent="0.25"/>
  <cols>
    <col min="1" max="1" width="7.7109375" style="1" customWidth="1"/>
    <col min="2" max="2" width="33.42578125" style="36" customWidth="1"/>
    <col min="3" max="3" width="59.42578125" style="36" customWidth="1"/>
    <col min="4" max="4" width="54.140625" style="2" customWidth="1"/>
    <col min="5" max="5" width="43.42578125" style="2" customWidth="1"/>
    <col min="6" max="6" width="22.85546875" style="2" customWidth="1"/>
    <col min="7" max="7" width="28.85546875" style="2" customWidth="1"/>
    <col min="8" max="8" width="48.85546875" style="2" customWidth="1"/>
    <col min="9" max="9" width="27.28515625" style="2" customWidth="1"/>
    <col min="10" max="10" width="25.42578125" style="2" customWidth="1"/>
    <col min="11" max="11" width="56.140625" style="37" customWidth="1"/>
    <col min="12" max="12" width="15.7109375" style="36" customWidth="1"/>
    <col min="13" max="13" width="16.7109375" style="36" customWidth="1"/>
    <col min="14" max="14" width="18.85546875" style="36" customWidth="1"/>
    <col min="15" max="15" width="17.42578125" style="36" customWidth="1"/>
    <col min="16" max="16" width="15" style="36" customWidth="1"/>
    <col min="17" max="17" width="14.42578125" style="36" customWidth="1"/>
    <col min="18" max="18" width="16.140625" style="36" customWidth="1"/>
    <col min="19" max="19" width="18.7109375" style="36" customWidth="1"/>
    <col min="20" max="20" width="14" style="36" customWidth="1"/>
    <col min="21" max="21" width="15.42578125" style="36" customWidth="1"/>
    <col min="22" max="22" width="17.140625" style="36" customWidth="1"/>
    <col min="23" max="23" width="15.140625" style="36" customWidth="1"/>
    <col min="24" max="24" width="14.140625" style="36" customWidth="1"/>
    <col min="25" max="25" width="16.28515625" style="36" customWidth="1"/>
    <col min="26" max="26" width="13.85546875" style="36" customWidth="1"/>
    <col min="27" max="27" width="16.28515625" style="36" customWidth="1"/>
    <col min="28" max="28" width="13.85546875" style="36" customWidth="1"/>
    <col min="29" max="29" width="13" style="36" customWidth="1"/>
    <col min="30" max="30" width="15.42578125" style="36" customWidth="1"/>
    <col min="31" max="31" width="16" style="36" customWidth="1"/>
    <col min="32" max="32" width="13.42578125" style="3" customWidth="1"/>
    <col min="33" max="33" width="8.5703125" style="3" hidden="1" customWidth="1"/>
    <col min="34" max="34" width="15.42578125" style="3" customWidth="1"/>
    <col min="35" max="35" width="0.42578125" style="3" customWidth="1"/>
    <col min="36" max="36" width="20.28515625" style="3" customWidth="1"/>
    <col min="37" max="37" width="156.42578125" style="36" customWidth="1"/>
    <col min="38" max="38" width="52.7109375" style="36" customWidth="1"/>
    <col min="39" max="39" width="16.42578125" style="36" customWidth="1"/>
    <col min="40" max="40" width="20" style="36" customWidth="1"/>
    <col min="41" max="41" width="10.140625" style="36" hidden="1" customWidth="1"/>
    <col min="42" max="42" width="22.85546875" style="36" customWidth="1"/>
    <col min="43" max="43" width="7.140625" style="36" hidden="1" customWidth="1"/>
    <col min="44" max="44" width="28.140625" style="36" customWidth="1"/>
    <col min="45" max="45" width="12" style="36" hidden="1" customWidth="1"/>
    <col min="46" max="46" width="34.7109375" style="36" bestFit="1" customWidth="1"/>
    <col min="47" max="47" width="7.7109375" style="36" hidden="1" customWidth="1"/>
    <col min="48" max="48" width="24.28515625" style="36" customWidth="1"/>
    <col min="49" max="49" width="9.42578125" style="36" hidden="1" customWidth="1"/>
    <col min="50" max="50" width="27.85546875" style="36" customWidth="1"/>
    <col min="51" max="51" width="7.7109375" style="36" hidden="1" customWidth="1"/>
    <col min="52" max="52" width="23.85546875" style="36" bestFit="1" customWidth="1"/>
    <col min="53" max="53" width="8" style="36" hidden="1" customWidth="1"/>
    <col min="54" max="54" width="15.85546875" style="36" customWidth="1"/>
    <col min="55" max="55" width="27" style="36" customWidth="1"/>
    <col min="56" max="57" width="20.42578125" style="36" customWidth="1"/>
    <col min="58" max="60" width="15.42578125" style="36" customWidth="1"/>
    <col min="61" max="61" width="18.85546875" style="36" customWidth="1"/>
    <col min="62" max="62" width="15.42578125" style="36" customWidth="1"/>
    <col min="63" max="63" width="14.140625" style="36" hidden="1" customWidth="1"/>
    <col min="64" max="64" width="22.28515625" style="3" customWidth="1"/>
    <col min="65" max="65" width="23.7109375" style="3" customWidth="1"/>
    <col min="66" max="66" width="19.42578125" style="36" customWidth="1"/>
    <col min="67" max="67" width="33" style="36" customWidth="1"/>
    <col min="68" max="82" width="0" style="65" hidden="1" customWidth="1"/>
    <col min="83" max="83" width="29.28515625" style="65" customWidth="1"/>
    <col min="84" max="84" width="23.140625" style="65" customWidth="1"/>
    <col min="85" max="85" width="25.42578125" style="65" customWidth="1"/>
    <col min="86" max="88" width="23.140625" style="65" customWidth="1"/>
    <col min="89" max="16384" width="11.42578125" style="65"/>
  </cols>
  <sheetData>
    <row r="1" spans="1:81" ht="147.75" customHeight="1" x14ac:dyDescent="0.25">
      <c r="A1" s="151" t="s">
        <v>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64"/>
      <c r="BY1" s="64"/>
      <c r="BZ1" s="64"/>
      <c r="CA1" s="64"/>
      <c r="CB1" s="64"/>
      <c r="CC1" s="64"/>
    </row>
    <row r="2" spans="1:81" ht="15.75" x14ac:dyDescent="0.25">
      <c r="A2" s="6"/>
      <c r="B2" s="6"/>
      <c r="C2" s="6"/>
      <c r="D2" s="6"/>
      <c r="E2" s="6"/>
      <c r="F2" s="6"/>
      <c r="G2" s="64"/>
      <c r="H2" s="64"/>
      <c r="I2" s="6"/>
      <c r="J2" s="6"/>
      <c r="K2" s="6"/>
      <c r="L2" s="6"/>
      <c r="M2" s="6"/>
      <c r="P2" s="6"/>
      <c r="Q2" s="6"/>
      <c r="R2" s="6"/>
      <c r="S2" s="6"/>
      <c r="T2" s="6"/>
      <c r="U2" s="6"/>
      <c r="V2" s="6"/>
      <c r="W2" s="6"/>
      <c r="X2" s="6"/>
      <c r="Y2" s="6"/>
      <c r="Z2" s="6"/>
      <c r="AA2" s="6"/>
      <c r="AB2" s="6"/>
      <c r="AC2" s="6"/>
      <c r="AD2" s="6"/>
      <c r="AE2" s="6"/>
      <c r="AF2" s="6"/>
      <c r="AG2" s="6"/>
      <c r="AH2" s="6"/>
      <c r="AI2" s="6"/>
      <c r="AJ2" s="6"/>
      <c r="AK2" s="6"/>
      <c r="AL2" s="24" t="s">
        <v>1</v>
      </c>
      <c r="AM2" s="25" t="s">
        <v>2</v>
      </c>
      <c r="AN2" s="7"/>
      <c r="AO2" s="7"/>
      <c r="AP2" s="7"/>
      <c r="AQ2" s="7"/>
      <c r="AR2" s="66"/>
      <c r="AS2" s="66"/>
      <c r="AT2" s="66"/>
      <c r="AU2" s="66"/>
      <c r="AV2" s="8"/>
      <c r="AW2" s="8"/>
      <c r="AX2" s="8"/>
      <c r="AY2" s="8"/>
      <c r="AZ2" s="8"/>
      <c r="BA2" s="8"/>
      <c r="BB2" s="8"/>
      <c r="BC2" s="8"/>
      <c r="BD2" s="8"/>
      <c r="BE2" s="8"/>
      <c r="BF2" s="8"/>
      <c r="BG2" s="8"/>
      <c r="BH2" s="8"/>
      <c r="BI2" s="64"/>
      <c r="BJ2" s="64"/>
      <c r="BK2" s="64"/>
      <c r="BL2" s="64"/>
      <c r="BM2" s="64"/>
      <c r="BN2" s="67"/>
      <c r="BO2" s="68"/>
      <c r="BP2" s="68"/>
      <c r="BQ2" s="67"/>
      <c r="BR2" s="67"/>
      <c r="BS2" s="69"/>
      <c r="BT2" s="67"/>
      <c r="BU2" s="67"/>
      <c r="BV2" s="64"/>
      <c r="BW2" s="70"/>
      <c r="BX2" s="64"/>
      <c r="BY2" s="64"/>
      <c r="BZ2" s="64"/>
      <c r="CA2" s="64"/>
      <c r="CB2" s="64"/>
      <c r="CC2" s="64"/>
    </row>
    <row r="3" spans="1:81" ht="31.5" customHeight="1" x14ac:dyDescent="0.25">
      <c r="A3" s="6"/>
      <c r="B3" s="6"/>
      <c r="C3" s="6"/>
      <c r="D3" s="6"/>
      <c r="E3" s="6"/>
      <c r="F3" s="6"/>
      <c r="G3" s="64"/>
      <c r="H3" s="64"/>
      <c r="I3" s="6"/>
      <c r="J3" s="6"/>
      <c r="K3" s="6"/>
      <c r="L3" s="6"/>
      <c r="M3" s="6"/>
      <c r="P3" s="6"/>
      <c r="Q3" s="6"/>
      <c r="R3" s="6"/>
      <c r="S3" s="6"/>
      <c r="T3" s="6"/>
      <c r="U3" s="6"/>
      <c r="V3" s="6"/>
      <c r="W3" s="6"/>
      <c r="X3" s="6"/>
      <c r="Y3" s="6"/>
      <c r="Z3" s="6"/>
      <c r="AA3" s="6"/>
      <c r="AB3" s="6"/>
      <c r="AC3" s="6"/>
      <c r="AD3" s="6"/>
      <c r="AE3" s="6"/>
      <c r="AF3" s="6"/>
      <c r="AG3" s="6"/>
      <c r="AH3" s="6"/>
      <c r="AI3" s="6"/>
      <c r="AJ3" s="6"/>
      <c r="AK3" s="6"/>
      <c r="AL3" s="6" t="s">
        <v>3</v>
      </c>
      <c r="AM3" s="25">
        <v>5</v>
      </c>
      <c r="AN3" s="7"/>
      <c r="AO3" s="7"/>
      <c r="AP3" s="9"/>
      <c r="AQ3" s="7"/>
      <c r="AR3" s="66"/>
      <c r="AS3" s="66"/>
      <c r="AT3" s="66"/>
      <c r="AU3" s="66"/>
      <c r="AV3" s="8"/>
      <c r="AW3" s="8"/>
      <c r="AX3" s="8"/>
      <c r="AY3" s="8"/>
      <c r="AZ3" s="8"/>
      <c r="BA3" s="8"/>
      <c r="BB3" s="8"/>
      <c r="BC3" s="8"/>
      <c r="BD3" s="8"/>
      <c r="BE3" s="8"/>
      <c r="BF3" s="8"/>
      <c r="BG3" s="8"/>
      <c r="BH3" s="8"/>
      <c r="BI3" s="64"/>
      <c r="BJ3" s="64"/>
      <c r="BK3" s="64"/>
      <c r="BL3" s="64"/>
      <c r="BM3" s="64"/>
      <c r="BN3" s="67"/>
      <c r="BO3" s="68"/>
      <c r="BP3" s="68"/>
      <c r="BQ3" s="67"/>
      <c r="BR3" s="67"/>
      <c r="BS3" s="69"/>
      <c r="BT3" s="67"/>
      <c r="BU3" s="67"/>
      <c r="BV3" s="64"/>
      <c r="BW3" s="70"/>
      <c r="BX3" s="64"/>
      <c r="BY3" s="64"/>
      <c r="BZ3" s="64"/>
      <c r="CA3" s="64"/>
      <c r="CB3" s="64"/>
      <c r="CC3" s="64"/>
    </row>
    <row r="4" spans="1:81" ht="31.5" customHeight="1" x14ac:dyDescent="0.25">
      <c r="A4" s="6"/>
      <c r="B4" s="71" t="s">
        <v>4</v>
      </c>
      <c r="C4" s="153" t="s">
        <v>5</v>
      </c>
      <c r="D4" s="153"/>
      <c r="E4" s="153"/>
      <c r="F4" s="153"/>
      <c r="G4" s="153"/>
      <c r="H4" s="64"/>
      <c r="I4" s="6"/>
      <c r="J4" s="6"/>
      <c r="K4" s="6"/>
      <c r="L4" s="6"/>
      <c r="M4" s="6"/>
      <c r="P4" s="6"/>
      <c r="Q4" s="6"/>
      <c r="R4" s="6"/>
      <c r="S4" s="6"/>
      <c r="T4" s="6"/>
      <c r="U4" s="6"/>
      <c r="V4" s="6"/>
      <c r="W4" s="6"/>
      <c r="X4" s="6"/>
      <c r="Y4" s="6"/>
      <c r="Z4" s="6"/>
      <c r="AA4" s="6"/>
      <c r="AB4" s="6"/>
      <c r="AC4" s="6"/>
      <c r="AD4" s="6"/>
      <c r="AE4" s="6"/>
      <c r="AF4" s="6"/>
      <c r="AG4" s="6"/>
      <c r="AH4" s="6"/>
      <c r="AI4" s="6"/>
      <c r="AJ4" s="6"/>
      <c r="AK4" s="6"/>
      <c r="AL4" s="6" t="s">
        <v>6</v>
      </c>
      <c r="AM4" s="26">
        <v>44890</v>
      </c>
      <c r="AN4" s="7"/>
      <c r="AO4" s="7"/>
      <c r="AP4" s="9"/>
      <c r="AQ4" s="7"/>
      <c r="AR4" s="66"/>
      <c r="AS4" s="66"/>
      <c r="AT4" s="66"/>
      <c r="AU4" s="66"/>
      <c r="AV4" s="8"/>
      <c r="AW4" s="8"/>
      <c r="AX4" s="8"/>
      <c r="AY4" s="8"/>
      <c r="AZ4" s="8"/>
      <c r="BA4" s="8"/>
      <c r="BB4" s="8"/>
      <c r="BC4" s="8"/>
      <c r="BD4" s="8"/>
      <c r="BE4" s="64"/>
      <c r="BF4" s="64"/>
      <c r="BG4" s="64"/>
      <c r="BH4" s="64"/>
      <c r="BI4" s="64"/>
      <c r="BJ4" s="64"/>
      <c r="BK4" s="72"/>
      <c r="BL4" s="64"/>
      <c r="BM4" s="64"/>
      <c r="BN4" s="67"/>
      <c r="BO4" s="68"/>
      <c r="BP4" s="68"/>
      <c r="BQ4" s="67"/>
      <c r="BR4" s="67"/>
      <c r="BS4" s="69"/>
      <c r="BT4" s="67"/>
      <c r="BU4" s="67"/>
      <c r="BV4" s="64"/>
      <c r="BW4" s="70"/>
      <c r="BX4" s="64"/>
      <c r="BY4" s="64"/>
      <c r="BZ4" s="64"/>
      <c r="CA4" s="64"/>
      <c r="CB4" s="64"/>
      <c r="CC4" s="64"/>
    </row>
    <row r="5" spans="1:81" ht="31.5" customHeight="1" x14ac:dyDescent="0.25">
      <c r="A5" s="6"/>
      <c r="B5" s="94" t="s">
        <v>7</v>
      </c>
      <c r="C5" s="154" t="s">
        <v>8</v>
      </c>
      <c r="D5" s="154"/>
      <c r="E5" s="154"/>
      <c r="F5" s="154"/>
      <c r="G5" s="154"/>
      <c r="H5" s="64"/>
      <c r="I5" s="6"/>
      <c r="J5" s="6"/>
      <c r="K5" s="6"/>
      <c r="L5" s="6"/>
      <c r="M5" s="6"/>
      <c r="P5" s="6"/>
      <c r="Q5" s="6"/>
      <c r="R5" s="6"/>
      <c r="S5" s="6"/>
      <c r="T5" s="6"/>
      <c r="U5" s="6"/>
      <c r="V5" s="6"/>
      <c r="W5" s="6"/>
      <c r="X5" s="6"/>
      <c r="Y5" s="6"/>
      <c r="Z5" s="6"/>
      <c r="AA5" s="6"/>
      <c r="AB5" s="6"/>
      <c r="AC5" s="6"/>
      <c r="AD5" s="6"/>
      <c r="AE5" s="6"/>
      <c r="AF5" s="6"/>
      <c r="AG5" s="6"/>
      <c r="AH5" s="6"/>
      <c r="AI5" s="6"/>
      <c r="AJ5" s="6"/>
      <c r="AK5" s="6"/>
      <c r="AL5" s="6" t="s">
        <v>9</v>
      </c>
      <c r="AM5" s="25">
        <v>278926</v>
      </c>
      <c r="AN5" s="7"/>
      <c r="AO5" s="7"/>
      <c r="AP5" s="10"/>
      <c r="AQ5" s="7"/>
      <c r="AR5" s="66"/>
      <c r="AS5" s="66"/>
      <c r="AT5" s="66"/>
      <c r="AU5" s="66"/>
      <c r="AV5" s="8"/>
      <c r="AW5" s="8"/>
      <c r="AX5" s="8"/>
      <c r="AY5" s="8"/>
      <c r="AZ5" s="8"/>
      <c r="BA5" s="8"/>
      <c r="BB5" s="8"/>
      <c r="BC5" s="8"/>
      <c r="BD5" s="12"/>
      <c r="BE5" s="12"/>
      <c r="BF5" s="12"/>
      <c r="BG5" s="12"/>
      <c r="BH5" s="12"/>
      <c r="BI5" s="12"/>
      <c r="BJ5" s="12"/>
      <c r="BK5" s="12"/>
      <c r="BL5" s="12"/>
      <c r="BM5" s="12"/>
      <c r="BN5" s="12"/>
      <c r="BO5" s="12"/>
      <c r="BP5" s="68"/>
      <c r="BQ5" s="67"/>
      <c r="BR5" s="67"/>
      <c r="BS5" s="69"/>
      <c r="BT5" s="67"/>
      <c r="BU5" s="67"/>
      <c r="BV5" s="64"/>
      <c r="BW5" s="70"/>
      <c r="BX5" s="64"/>
      <c r="BY5" s="64"/>
      <c r="BZ5" s="64"/>
      <c r="CA5" s="64"/>
      <c r="CB5" s="64"/>
      <c r="CC5" s="64"/>
    </row>
    <row r="6" spans="1:81" ht="42" customHeight="1" x14ac:dyDescent="0.25">
      <c r="A6" s="73"/>
      <c r="B6" s="94" t="s">
        <v>10</v>
      </c>
      <c r="C6" s="74" t="s">
        <v>8</v>
      </c>
      <c r="D6" s="74"/>
      <c r="E6" s="74"/>
      <c r="F6" s="74"/>
      <c r="G6" s="74"/>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3"/>
      <c r="AT6" s="73"/>
      <c r="AU6" s="73"/>
      <c r="AV6" s="73"/>
      <c r="AW6" s="73"/>
      <c r="AX6" s="73"/>
      <c r="AY6" s="73"/>
      <c r="AZ6" s="11"/>
      <c r="BA6" s="11"/>
      <c r="BB6" s="11"/>
      <c r="BC6" s="11"/>
      <c r="BD6" s="12"/>
      <c r="BE6" s="12"/>
      <c r="BF6" s="12"/>
      <c r="BG6" s="12"/>
      <c r="BH6" s="12"/>
      <c r="BI6" s="12"/>
      <c r="BJ6" s="12"/>
      <c r="BK6" s="12"/>
      <c r="BL6" s="12"/>
      <c r="BM6" s="12"/>
      <c r="BN6" s="12"/>
      <c r="BO6" s="12"/>
      <c r="BP6" s="76"/>
      <c r="BQ6" s="77"/>
      <c r="BR6" s="77"/>
      <c r="BS6" s="77"/>
      <c r="BT6" s="77"/>
      <c r="BU6" s="77"/>
      <c r="BV6" s="77"/>
      <c r="BW6" s="77"/>
      <c r="BX6" s="77"/>
      <c r="BY6" s="77"/>
      <c r="BZ6" s="78"/>
      <c r="CA6" s="78"/>
      <c r="CB6" s="78"/>
      <c r="CC6" s="78"/>
    </row>
    <row r="7" spans="1:81" ht="15.75" x14ac:dyDescent="0.25">
      <c r="A7" s="73"/>
      <c r="B7" s="64"/>
      <c r="C7" s="64"/>
      <c r="D7" s="64"/>
      <c r="E7" s="64"/>
      <c r="F7" s="64"/>
      <c r="G7" s="64"/>
      <c r="H7" s="64"/>
      <c r="I7" s="64"/>
      <c r="J7" s="64"/>
      <c r="K7" s="79"/>
      <c r="L7" s="64"/>
      <c r="M7" s="64"/>
      <c r="N7" s="64"/>
      <c r="O7" s="80"/>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81"/>
      <c r="AT7" s="82"/>
      <c r="AU7" s="81"/>
      <c r="AV7" s="75"/>
      <c r="AW7" s="75"/>
      <c r="AX7" s="73"/>
      <c r="AY7" s="73"/>
      <c r="AZ7" s="7"/>
      <c r="BA7" s="7"/>
      <c r="BB7" s="7"/>
      <c r="BC7" s="7"/>
      <c r="BD7" s="12"/>
      <c r="BE7" s="12"/>
      <c r="BF7" s="12"/>
      <c r="BG7" s="12"/>
      <c r="BH7" s="12"/>
      <c r="BI7" s="12"/>
      <c r="BJ7" s="12"/>
      <c r="BK7" s="12"/>
      <c r="BL7" s="12"/>
      <c r="BM7" s="12"/>
      <c r="BO7" s="12"/>
      <c r="BP7" s="68"/>
      <c r="BQ7" s="67"/>
      <c r="BR7" s="67"/>
      <c r="BS7" s="67"/>
      <c r="BT7" s="67"/>
      <c r="BU7" s="67"/>
      <c r="BV7" s="67"/>
      <c r="BW7" s="69">
        <v>25</v>
      </c>
      <c r="BX7" s="67" t="s">
        <v>11</v>
      </c>
      <c r="BY7" s="67"/>
      <c r="BZ7" s="64"/>
      <c r="CA7" s="64"/>
      <c r="CB7" s="64"/>
      <c r="CC7" s="64"/>
    </row>
    <row r="8" spans="1:81" ht="15.75" x14ac:dyDescent="0.25">
      <c r="A8" s="73"/>
      <c r="B8" s="64"/>
      <c r="C8" s="83"/>
      <c r="D8" s="83"/>
      <c r="E8" s="83"/>
      <c r="F8" s="83"/>
      <c r="G8" s="155" t="s">
        <v>12</v>
      </c>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64"/>
      <c r="AO8" s="64"/>
      <c r="AP8" s="64"/>
      <c r="AQ8" s="64"/>
      <c r="AR8" s="64"/>
      <c r="AS8" s="82"/>
      <c r="AT8" s="82"/>
      <c r="AU8" s="81"/>
      <c r="AV8" s="75"/>
      <c r="AW8" s="75"/>
      <c r="AX8" s="73"/>
      <c r="AY8" s="73"/>
      <c r="AZ8" s="7"/>
      <c r="BA8" s="7"/>
      <c r="BB8" s="7"/>
      <c r="BC8" s="7"/>
      <c r="BD8" s="12"/>
      <c r="BE8" s="12"/>
      <c r="BF8" s="12"/>
      <c r="BG8" s="12"/>
      <c r="BH8" s="12"/>
      <c r="BI8" s="12"/>
      <c r="BJ8" s="12"/>
      <c r="BK8" s="12"/>
      <c r="BL8" s="12"/>
      <c r="BM8" s="12"/>
      <c r="BO8" s="12"/>
      <c r="BP8" s="68"/>
      <c r="BQ8" s="67"/>
      <c r="BR8" s="67"/>
      <c r="BS8" s="67"/>
      <c r="BT8" s="67"/>
      <c r="BU8" s="67"/>
      <c r="BV8" s="67"/>
      <c r="BW8" s="69"/>
      <c r="BX8" s="67"/>
      <c r="BY8" s="67"/>
      <c r="BZ8" s="64"/>
      <c r="CA8" s="64"/>
      <c r="CB8" s="64"/>
      <c r="CC8" s="64"/>
    </row>
    <row r="9" spans="1:81" ht="15.75" x14ac:dyDescent="0.25">
      <c r="A9" s="24"/>
      <c r="B9" s="64"/>
      <c r="C9" s="64"/>
      <c r="D9" s="64"/>
      <c r="E9" s="64"/>
      <c r="F9" s="64"/>
      <c r="G9" s="84" t="s">
        <v>13</v>
      </c>
      <c r="H9" s="84" t="s">
        <v>14</v>
      </c>
      <c r="I9" s="156" t="s">
        <v>15</v>
      </c>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64"/>
      <c r="AO9" s="64"/>
      <c r="AP9" s="64"/>
      <c r="AQ9" s="64"/>
      <c r="AR9" s="64"/>
      <c r="AS9" s="82"/>
      <c r="AT9" s="13"/>
      <c r="AU9" s="13"/>
      <c r="AV9" s="7"/>
      <c r="AW9" s="7"/>
      <c r="AX9" s="7"/>
      <c r="AY9" s="7"/>
      <c r="AZ9" s="7"/>
      <c r="BA9" s="7"/>
      <c r="BB9" s="7"/>
      <c r="BC9" s="7"/>
      <c r="BD9" s="12"/>
      <c r="BE9" s="12"/>
      <c r="BF9" s="12"/>
      <c r="BG9" s="12"/>
      <c r="BH9" s="12"/>
      <c r="BI9" s="12"/>
      <c r="BJ9" s="12"/>
      <c r="BK9" s="12"/>
      <c r="BL9" s="12"/>
      <c r="BM9" s="12"/>
      <c r="BO9" s="12"/>
      <c r="BP9" s="68"/>
      <c r="BQ9" s="67"/>
      <c r="BR9" s="67"/>
      <c r="BS9" s="67"/>
      <c r="BT9" s="67"/>
      <c r="BU9" s="67"/>
      <c r="BV9" s="67"/>
      <c r="BW9" s="69"/>
      <c r="BX9" s="67"/>
      <c r="BY9" s="67"/>
      <c r="BZ9" s="64"/>
      <c r="CA9" s="64"/>
      <c r="CB9" s="64"/>
      <c r="CC9" s="64"/>
    </row>
    <row r="10" spans="1:81" ht="74.25" customHeight="1" x14ac:dyDescent="0.25">
      <c r="A10" s="24"/>
      <c r="B10" s="64"/>
      <c r="C10" s="64"/>
      <c r="D10" s="64"/>
      <c r="E10" s="64"/>
      <c r="F10" s="64"/>
      <c r="G10" s="50">
        <v>1</v>
      </c>
      <c r="H10" s="47" t="s">
        <v>16</v>
      </c>
      <c r="I10" s="142" t="s">
        <v>17</v>
      </c>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64"/>
      <c r="AO10" s="64"/>
      <c r="AP10" s="64"/>
      <c r="AQ10" s="64"/>
      <c r="AR10" s="64"/>
      <c r="AS10" s="82"/>
      <c r="AT10" s="13"/>
      <c r="AU10" s="13"/>
      <c r="AV10" s="7"/>
      <c r="AW10" s="7"/>
      <c r="AX10" s="7"/>
      <c r="AY10" s="7"/>
      <c r="AZ10" s="7"/>
      <c r="BA10" s="7"/>
      <c r="BB10" s="7"/>
      <c r="BC10" s="7"/>
      <c r="BD10" s="12"/>
      <c r="BE10" s="12"/>
      <c r="BF10" s="12"/>
      <c r="BG10" s="12"/>
      <c r="BH10" s="12"/>
      <c r="BI10" s="12"/>
      <c r="BJ10" s="12"/>
      <c r="BK10" s="12"/>
      <c r="BL10" s="12"/>
      <c r="BM10" s="12"/>
      <c r="BO10" s="12"/>
      <c r="BP10" s="68"/>
      <c r="BQ10" s="67"/>
      <c r="BR10" s="67"/>
      <c r="BS10" s="67"/>
      <c r="BT10" s="67"/>
      <c r="BU10" s="67"/>
      <c r="BV10" s="67"/>
      <c r="BW10" s="69"/>
      <c r="BX10" s="67"/>
      <c r="BY10" s="67"/>
      <c r="BZ10" s="64"/>
      <c r="CA10" s="64"/>
      <c r="CB10" s="64"/>
      <c r="CC10" s="64"/>
    </row>
    <row r="11" spans="1:81" ht="60.75" customHeight="1" x14ac:dyDescent="0.25">
      <c r="A11" s="24"/>
      <c r="B11" s="64"/>
      <c r="C11" s="64"/>
      <c r="D11" s="64"/>
      <c r="E11" s="64"/>
      <c r="F11" s="64"/>
      <c r="G11" s="50">
        <v>2</v>
      </c>
      <c r="H11" s="47" t="s">
        <v>18</v>
      </c>
      <c r="I11" s="142" t="s">
        <v>19</v>
      </c>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64"/>
      <c r="AO11" s="64"/>
      <c r="AP11" s="64"/>
      <c r="AQ11" s="64"/>
      <c r="AR11" s="64"/>
      <c r="AS11" s="82"/>
      <c r="AT11" s="13"/>
      <c r="AU11" s="13"/>
      <c r="AV11" s="7"/>
      <c r="AW11" s="7"/>
      <c r="AX11" s="7"/>
      <c r="AY11" s="7"/>
      <c r="AZ11" s="7"/>
      <c r="BA11" s="7"/>
      <c r="BB11" s="7"/>
      <c r="BC11" s="7"/>
      <c r="BD11" s="12"/>
      <c r="BE11" s="12"/>
      <c r="BF11" s="12"/>
      <c r="BG11" s="12"/>
      <c r="BH11" s="12"/>
      <c r="BI11" s="12"/>
      <c r="BJ11" s="12"/>
      <c r="BK11" s="12"/>
      <c r="BL11" s="12"/>
      <c r="BM11" s="12"/>
      <c r="BO11" s="12"/>
      <c r="BP11" s="68"/>
      <c r="BQ11" s="67"/>
      <c r="BR11" s="67"/>
      <c r="BS11" s="67"/>
      <c r="BT11" s="67"/>
      <c r="BU11" s="67"/>
      <c r="BV11" s="67"/>
      <c r="BW11" s="69"/>
      <c r="BX11" s="67"/>
      <c r="BY11" s="67"/>
      <c r="BZ11" s="64"/>
      <c r="CA11" s="64"/>
      <c r="CB11" s="64"/>
      <c r="CC11" s="64"/>
    </row>
    <row r="12" spans="1:81" ht="53.25" customHeight="1" x14ac:dyDescent="0.25">
      <c r="A12" s="24"/>
      <c r="B12" s="64"/>
      <c r="C12" s="64"/>
      <c r="D12" s="64"/>
      <c r="E12" s="64"/>
      <c r="F12" s="64"/>
      <c r="G12" s="50">
        <v>3</v>
      </c>
      <c r="H12" s="47" t="s">
        <v>20</v>
      </c>
      <c r="I12" s="142" t="s">
        <v>21</v>
      </c>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64"/>
      <c r="AO12" s="64"/>
      <c r="AP12" s="64"/>
      <c r="AQ12" s="64"/>
      <c r="AR12" s="64"/>
      <c r="AS12" s="82"/>
      <c r="AT12" s="13"/>
      <c r="AU12" s="13"/>
      <c r="AV12" s="7"/>
      <c r="AW12" s="7"/>
      <c r="AX12" s="7"/>
      <c r="AY12" s="7"/>
      <c r="AZ12" s="7"/>
      <c r="BA12" s="7"/>
      <c r="BB12" s="7"/>
      <c r="BC12" s="7"/>
      <c r="BD12" s="12"/>
      <c r="BE12" s="12"/>
      <c r="BF12" s="12"/>
      <c r="BG12" s="12"/>
      <c r="BH12" s="12"/>
      <c r="BI12" s="12"/>
      <c r="BJ12" s="12"/>
      <c r="BK12" s="12"/>
      <c r="BL12" s="12"/>
      <c r="BM12" s="12"/>
      <c r="BO12" s="12"/>
      <c r="BP12" s="68"/>
      <c r="BQ12" s="67"/>
      <c r="BR12" s="67"/>
      <c r="BS12" s="67"/>
      <c r="BT12" s="67"/>
      <c r="BU12" s="67"/>
      <c r="BV12" s="67"/>
      <c r="BW12" s="69"/>
      <c r="BX12" s="67"/>
      <c r="BY12" s="67"/>
      <c r="BZ12" s="64"/>
      <c r="CA12" s="64"/>
      <c r="CB12" s="64"/>
      <c r="CC12" s="64"/>
    </row>
    <row r="13" spans="1:81" ht="36" customHeight="1" x14ac:dyDescent="0.25">
      <c r="A13" s="24"/>
      <c r="B13" s="64"/>
      <c r="C13" s="64"/>
      <c r="D13" s="64"/>
      <c r="E13" s="64"/>
      <c r="F13" s="64"/>
      <c r="G13" s="50">
        <v>4</v>
      </c>
      <c r="H13" s="47" t="s">
        <v>22</v>
      </c>
      <c r="I13" s="142" t="s">
        <v>23</v>
      </c>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64"/>
      <c r="AO13" s="64"/>
      <c r="AP13" s="64"/>
      <c r="AQ13" s="64"/>
      <c r="AR13" s="64"/>
      <c r="AS13" s="82"/>
      <c r="AT13" s="13"/>
      <c r="AU13" s="13"/>
      <c r="AV13" s="7"/>
      <c r="AW13" s="7"/>
      <c r="AX13" s="7"/>
      <c r="AY13" s="7"/>
      <c r="AZ13" s="7"/>
      <c r="BA13" s="7"/>
      <c r="BB13" s="7"/>
      <c r="BC13" s="7"/>
      <c r="BD13" s="12"/>
      <c r="BE13" s="12"/>
      <c r="BF13" s="12"/>
      <c r="BG13" s="12"/>
      <c r="BH13" s="12"/>
      <c r="BI13" s="12"/>
      <c r="BJ13" s="12"/>
      <c r="BK13" s="12"/>
      <c r="BL13" s="12"/>
      <c r="BM13" s="12"/>
      <c r="BO13" s="12"/>
      <c r="BP13" s="68"/>
      <c r="BQ13" s="67"/>
      <c r="BR13" s="67"/>
      <c r="BS13" s="67"/>
      <c r="BT13" s="67"/>
      <c r="BU13" s="67"/>
      <c r="BV13" s="67"/>
      <c r="BW13" s="69"/>
      <c r="BX13" s="67"/>
      <c r="BY13" s="67"/>
      <c r="BZ13" s="64"/>
      <c r="CA13" s="64"/>
      <c r="CB13" s="64"/>
      <c r="CC13" s="64"/>
    </row>
    <row r="14" spans="1:81" ht="57" customHeight="1" x14ac:dyDescent="0.25">
      <c r="A14" s="24"/>
      <c r="B14" s="64"/>
      <c r="C14" s="64"/>
      <c r="D14" s="64"/>
      <c r="E14" s="64"/>
      <c r="F14" s="64"/>
      <c r="G14" s="50">
        <v>5</v>
      </c>
      <c r="H14" s="47" t="s">
        <v>24</v>
      </c>
      <c r="I14" s="142" t="s">
        <v>25</v>
      </c>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64"/>
      <c r="AO14" s="64"/>
      <c r="AP14" s="64"/>
      <c r="AQ14" s="64"/>
      <c r="AR14" s="64"/>
      <c r="AS14" s="82"/>
      <c r="AT14" s="13"/>
      <c r="AU14" s="13"/>
      <c r="AV14" s="7"/>
      <c r="AW14" s="7"/>
      <c r="AX14" s="7"/>
      <c r="AY14" s="7"/>
      <c r="AZ14" s="7"/>
      <c r="BA14" s="7"/>
      <c r="BB14" s="7"/>
      <c r="BC14" s="7"/>
      <c r="BD14" s="12"/>
      <c r="BE14" s="12"/>
      <c r="BF14" s="12"/>
      <c r="BG14" s="12"/>
      <c r="BH14" s="12"/>
      <c r="BI14" s="12"/>
      <c r="BJ14" s="12"/>
      <c r="BK14" s="12"/>
      <c r="BL14" s="12"/>
      <c r="BM14" s="12"/>
      <c r="BO14" s="12"/>
      <c r="BP14" s="68"/>
      <c r="BQ14" s="67"/>
      <c r="BR14" s="67"/>
      <c r="BS14" s="67"/>
      <c r="BT14" s="67"/>
      <c r="BU14" s="67"/>
      <c r="BV14" s="67"/>
      <c r="BW14" s="69"/>
      <c r="BX14" s="67"/>
      <c r="BY14" s="67"/>
      <c r="BZ14" s="64"/>
      <c r="CA14" s="64"/>
      <c r="CB14" s="64"/>
      <c r="CC14" s="64"/>
    </row>
    <row r="15" spans="1:81" ht="42.75" customHeight="1" x14ac:dyDescent="0.25">
      <c r="A15" s="24"/>
      <c r="B15" s="64"/>
      <c r="C15" s="64"/>
      <c r="D15" s="64"/>
      <c r="E15" s="64"/>
      <c r="F15" s="64"/>
      <c r="G15" s="50">
        <v>6</v>
      </c>
      <c r="H15" s="47" t="s">
        <v>26</v>
      </c>
      <c r="I15" s="142" t="s">
        <v>27</v>
      </c>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64"/>
      <c r="AO15" s="64"/>
      <c r="AP15" s="64"/>
      <c r="AQ15" s="64"/>
      <c r="AR15" s="64"/>
      <c r="AS15" s="82"/>
      <c r="AT15" s="13"/>
      <c r="AU15" s="13"/>
      <c r="AV15" s="7"/>
      <c r="AW15" s="7"/>
      <c r="AX15" s="7"/>
      <c r="AY15" s="7"/>
      <c r="AZ15" s="7"/>
      <c r="BA15" s="7"/>
      <c r="BB15" s="7"/>
      <c r="BC15" s="7"/>
      <c r="BD15" s="12"/>
      <c r="BE15" s="12"/>
      <c r="BF15" s="12"/>
      <c r="BG15" s="12"/>
      <c r="BH15" s="12"/>
      <c r="BI15" s="12"/>
      <c r="BJ15" s="12"/>
      <c r="BK15" s="12"/>
      <c r="BL15" s="12"/>
      <c r="BM15" s="12"/>
      <c r="BO15" s="12"/>
      <c r="BP15" s="68"/>
      <c r="BQ15" s="67"/>
      <c r="BR15" s="67"/>
      <c r="BS15" s="67"/>
      <c r="BT15" s="67"/>
      <c r="BU15" s="67"/>
      <c r="BV15" s="67"/>
      <c r="BW15" s="69"/>
      <c r="BX15" s="67"/>
      <c r="BY15" s="67"/>
      <c r="BZ15" s="64"/>
      <c r="CA15" s="64"/>
      <c r="CB15" s="64"/>
      <c r="CC15" s="64"/>
    </row>
    <row r="16" spans="1:81" ht="49.5" customHeight="1" x14ac:dyDescent="0.25">
      <c r="A16" s="24"/>
      <c r="B16" s="64"/>
      <c r="C16" s="64"/>
      <c r="D16" s="64"/>
      <c r="E16" s="64"/>
      <c r="F16" s="64"/>
      <c r="G16" s="50">
        <v>7</v>
      </c>
      <c r="H16" s="47" t="s">
        <v>28</v>
      </c>
      <c r="I16" s="142" t="s">
        <v>29</v>
      </c>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64"/>
      <c r="AO16" s="64"/>
      <c r="AP16" s="64"/>
      <c r="AQ16" s="64"/>
      <c r="AR16" s="64"/>
      <c r="AS16" s="82"/>
      <c r="AT16" s="13"/>
      <c r="AU16" s="13"/>
      <c r="AV16" s="7"/>
      <c r="AW16" s="7"/>
      <c r="AX16" s="7"/>
      <c r="AY16" s="7"/>
      <c r="AZ16" s="7"/>
      <c r="BA16" s="7"/>
      <c r="BB16" s="7"/>
      <c r="BC16" s="7"/>
      <c r="BD16" s="12"/>
      <c r="BE16" s="12"/>
      <c r="BF16" s="12"/>
      <c r="BG16" s="12"/>
      <c r="BH16" s="12"/>
      <c r="BI16" s="12"/>
      <c r="BJ16" s="12"/>
      <c r="BK16" s="12"/>
      <c r="BL16" s="12"/>
      <c r="BM16" s="12"/>
      <c r="BO16" s="12"/>
      <c r="BP16" s="68"/>
      <c r="BQ16" s="67"/>
      <c r="BR16" s="67"/>
      <c r="BS16" s="67"/>
      <c r="BT16" s="67"/>
      <c r="BU16" s="67"/>
      <c r="BV16" s="67"/>
      <c r="BW16" s="69"/>
      <c r="BX16" s="67"/>
      <c r="BY16" s="67"/>
      <c r="BZ16" s="64"/>
      <c r="CA16" s="64"/>
      <c r="CB16" s="64"/>
      <c r="CC16" s="64"/>
    </row>
    <row r="17" spans="1:81" ht="51.75" customHeight="1" x14ac:dyDescent="0.25">
      <c r="A17" s="24"/>
      <c r="B17" s="64"/>
      <c r="C17" s="64"/>
      <c r="D17" s="64"/>
      <c r="E17" s="64"/>
      <c r="F17" s="64"/>
      <c r="G17" s="50">
        <v>8</v>
      </c>
      <c r="H17" s="47" t="s">
        <v>30</v>
      </c>
      <c r="I17" s="142" t="s">
        <v>31</v>
      </c>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64"/>
      <c r="AO17" s="64"/>
      <c r="AP17" s="64"/>
      <c r="AQ17" s="64"/>
      <c r="AR17" s="64"/>
      <c r="AS17" s="82"/>
      <c r="AT17" s="13"/>
      <c r="AU17" s="13"/>
      <c r="AV17" s="7"/>
      <c r="AW17" s="7"/>
      <c r="AX17" s="7"/>
      <c r="AY17" s="7"/>
      <c r="AZ17" s="7"/>
      <c r="BA17" s="7"/>
      <c r="BB17" s="7"/>
      <c r="BC17" s="7"/>
      <c r="BD17" s="12"/>
      <c r="BE17" s="12"/>
      <c r="BF17" s="12"/>
      <c r="BG17" s="12"/>
      <c r="BH17" s="12"/>
      <c r="BI17" s="12"/>
      <c r="BJ17" s="12"/>
      <c r="BK17" s="12"/>
      <c r="BL17" s="12"/>
      <c r="BM17" s="12"/>
      <c r="BO17" s="12"/>
      <c r="BP17" s="68"/>
      <c r="BQ17" s="67"/>
      <c r="BR17" s="67"/>
      <c r="BS17" s="67"/>
      <c r="BT17" s="67"/>
      <c r="BU17" s="67"/>
      <c r="BV17" s="67"/>
      <c r="BW17" s="69"/>
      <c r="BX17" s="67"/>
      <c r="BY17" s="67"/>
      <c r="BZ17" s="64"/>
      <c r="CA17" s="64"/>
      <c r="CB17" s="64"/>
      <c r="CC17" s="64"/>
    </row>
    <row r="18" spans="1:81" ht="55.5" customHeight="1" x14ac:dyDescent="0.25">
      <c r="A18" s="24"/>
      <c r="B18" s="64"/>
      <c r="C18" s="64"/>
      <c r="D18" s="64"/>
      <c r="E18" s="64"/>
      <c r="F18" s="64"/>
      <c r="G18" s="50">
        <v>9</v>
      </c>
      <c r="H18" s="47" t="s">
        <v>32</v>
      </c>
      <c r="I18" s="142" t="s">
        <v>33</v>
      </c>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64"/>
      <c r="AO18" s="64"/>
      <c r="AP18" s="64"/>
      <c r="AQ18" s="64"/>
      <c r="AR18" s="64"/>
      <c r="AS18" s="82"/>
      <c r="AT18" s="13"/>
      <c r="AU18" s="13"/>
      <c r="AV18" s="7"/>
      <c r="AW18" s="7"/>
      <c r="AX18" s="7"/>
      <c r="AY18" s="7"/>
      <c r="AZ18" s="7"/>
      <c r="BA18" s="7"/>
      <c r="BB18" s="7"/>
      <c r="BC18" s="7"/>
      <c r="BD18" s="12"/>
      <c r="BE18" s="12"/>
      <c r="BF18" s="12"/>
      <c r="BG18" s="12"/>
      <c r="BH18" s="12"/>
      <c r="BI18" s="12"/>
      <c r="BJ18" s="12"/>
      <c r="BK18" s="12"/>
      <c r="BL18" s="12"/>
      <c r="BM18" s="12"/>
      <c r="BO18" s="12"/>
      <c r="BP18" s="68"/>
      <c r="BQ18" s="67"/>
      <c r="BR18" s="67"/>
      <c r="BS18" s="67"/>
      <c r="BT18" s="67"/>
      <c r="BU18" s="67"/>
      <c r="BV18" s="67"/>
      <c r="BW18" s="69"/>
      <c r="BX18" s="67"/>
      <c r="BY18" s="67"/>
      <c r="BZ18" s="64"/>
      <c r="CA18" s="64"/>
      <c r="CB18" s="64"/>
      <c r="CC18" s="64"/>
    </row>
    <row r="19" spans="1:81" ht="30.75" customHeight="1" x14ac:dyDescent="0.25">
      <c r="A19" s="24"/>
      <c r="B19" s="64"/>
      <c r="C19" s="64"/>
      <c r="D19" s="64"/>
      <c r="E19" s="64"/>
      <c r="F19" s="64"/>
      <c r="G19" s="50">
        <v>10</v>
      </c>
      <c r="H19" s="47" t="s">
        <v>34</v>
      </c>
      <c r="I19" s="142" t="s">
        <v>35</v>
      </c>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64"/>
      <c r="AO19" s="64"/>
      <c r="AP19" s="64"/>
      <c r="AQ19" s="64"/>
      <c r="AR19" s="64"/>
      <c r="AS19" s="82" t="s">
        <v>36</v>
      </c>
      <c r="AT19" s="13"/>
      <c r="AU19" s="13"/>
      <c r="AV19" s="7"/>
      <c r="AW19" s="7"/>
      <c r="AX19" s="7"/>
      <c r="AY19" s="7"/>
      <c r="AZ19" s="7"/>
      <c r="BA19" s="7"/>
      <c r="BB19" s="7"/>
      <c r="BC19" s="7"/>
      <c r="BD19" s="12"/>
      <c r="BE19" s="12"/>
      <c r="BF19" s="12"/>
      <c r="BG19" s="12"/>
      <c r="BH19" s="12"/>
      <c r="BI19" s="12"/>
      <c r="BJ19" s="12"/>
      <c r="BK19" s="12"/>
      <c r="BL19" s="12"/>
      <c r="BM19" s="12"/>
      <c r="BO19" s="12"/>
      <c r="BP19" s="68"/>
      <c r="BQ19" s="67"/>
      <c r="BR19" s="67"/>
      <c r="BS19" s="67"/>
      <c r="BT19" s="67"/>
      <c r="BU19" s="67"/>
      <c r="BV19" s="67"/>
      <c r="BW19" s="69"/>
      <c r="BX19" s="67"/>
      <c r="BY19" s="67"/>
      <c r="BZ19" s="64"/>
      <c r="CA19" s="64"/>
      <c r="CB19" s="64"/>
      <c r="CC19" s="64"/>
    </row>
    <row r="20" spans="1:81" ht="45" customHeight="1" x14ac:dyDescent="0.25">
      <c r="A20" s="24"/>
      <c r="B20" s="64"/>
      <c r="C20" s="64"/>
      <c r="D20" s="64"/>
      <c r="E20" s="64"/>
      <c r="F20" s="64"/>
      <c r="G20" s="50">
        <v>11</v>
      </c>
      <c r="H20" s="47" t="s">
        <v>37</v>
      </c>
      <c r="I20" s="143" t="s">
        <v>38</v>
      </c>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7"/>
      <c r="AO20" s="7"/>
      <c r="AP20" s="7"/>
      <c r="AQ20" s="11"/>
      <c r="AR20" s="14"/>
      <c r="AS20" s="15"/>
      <c r="AT20" s="15"/>
      <c r="AU20" s="15"/>
      <c r="AV20" s="7"/>
      <c r="AW20" s="7"/>
      <c r="AX20" s="7"/>
      <c r="AY20" s="7"/>
      <c r="AZ20" s="7"/>
      <c r="BA20" s="7"/>
      <c r="BB20" s="7"/>
      <c r="BC20" s="7"/>
      <c r="BD20" s="12"/>
      <c r="BE20" s="12"/>
      <c r="BF20" s="12"/>
      <c r="BG20" s="12"/>
      <c r="BH20" s="12"/>
      <c r="BI20" s="12"/>
      <c r="BJ20" s="12"/>
      <c r="BK20" s="12"/>
      <c r="BL20" s="12"/>
      <c r="BM20" s="12"/>
      <c r="BO20" s="12"/>
      <c r="BP20" s="68"/>
      <c r="BQ20" s="67"/>
      <c r="BR20" s="67"/>
      <c r="BS20" s="67"/>
      <c r="BT20" s="67"/>
      <c r="BU20" s="67"/>
      <c r="BV20" s="67"/>
      <c r="BW20" s="69"/>
      <c r="BX20" s="67"/>
      <c r="BY20" s="67"/>
      <c r="BZ20" s="64"/>
      <c r="CA20" s="64"/>
      <c r="CB20" s="64"/>
      <c r="CC20" s="64"/>
    </row>
    <row r="21" spans="1:81" ht="60" customHeight="1" x14ac:dyDescent="0.25">
      <c r="A21" s="24"/>
      <c r="B21" s="64"/>
      <c r="C21" s="64"/>
      <c r="D21" s="64"/>
      <c r="E21" s="64"/>
      <c r="F21" s="64"/>
      <c r="G21" s="50">
        <v>12</v>
      </c>
      <c r="H21" s="47" t="s">
        <v>39</v>
      </c>
      <c r="I21" s="143" t="s">
        <v>40</v>
      </c>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7"/>
      <c r="AO21" s="7"/>
      <c r="AP21" s="7"/>
      <c r="AQ21" s="11"/>
      <c r="AR21" s="14"/>
      <c r="AS21" s="15"/>
      <c r="AT21" s="15"/>
      <c r="AU21" s="15"/>
      <c r="AV21" s="7"/>
      <c r="AW21" s="7"/>
      <c r="AX21" s="7"/>
      <c r="AY21" s="7"/>
      <c r="AZ21" s="7"/>
      <c r="BA21" s="7"/>
      <c r="BB21" s="7"/>
      <c r="BC21" s="7"/>
      <c r="BD21" s="12"/>
      <c r="BE21" s="12"/>
      <c r="BF21" s="12"/>
      <c r="BG21" s="12"/>
      <c r="BH21" s="12"/>
      <c r="BI21" s="12"/>
      <c r="BJ21" s="12"/>
      <c r="BK21" s="12"/>
      <c r="BL21" s="12"/>
      <c r="BM21" s="12"/>
      <c r="BO21" s="12"/>
      <c r="BP21" s="68"/>
      <c r="BQ21" s="67"/>
      <c r="BR21" s="67"/>
      <c r="BS21" s="67"/>
      <c r="BT21" s="67"/>
      <c r="BU21" s="67"/>
      <c r="BV21" s="67"/>
      <c r="BW21" s="69"/>
      <c r="BX21" s="67"/>
      <c r="BY21" s="67"/>
      <c r="BZ21" s="64"/>
      <c r="CA21" s="64"/>
      <c r="CB21" s="64"/>
      <c r="CC21" s="64"/>
    </row>
    <row r="22" spans="1:81" ht="67.5" customHeight="1" x14ac:dyDescent="0.25">
      <c r="A22" s="24"/>
      <c r="B22" s="64"/>
      <c r="C22" s="64"/>
      <c r="D22" s="64"/>
      <c r="E22" s="64"/>
      <c r="F22" s="64"/>
      <c r="G22" s="50">
        <v>13</v>
      </c>
      <c r="H22" s="50" t="s">
        <v>41</v>
      </c>
      <c r="I22" s="143" t="s">
        <v>42</v>
      </c>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7"/>
      <c r="AO22" s="7"/>
      <c r="AP22" s="7"/>
      <c r="AQ22" s="11"/>
      <c r="AR22" s="85"/>
      <c r="AS22" s="15"/>
      <c r="AT22" s="15"/>
      <c r="AU22" s="15"/>
      <c r="AV22" s="7"/>
      <c r="AW22" s="7"/>
      <c r="AX22" s="7"/>
      <c r="AY22" s="7"/>
      <c r="AZ22" s="7"/>
      <c r="BA22" s="7"/>
      <c r="BB22" s="7"/>
      <c r="BC22" s="7"/>
      <c r="BD22" s="12"/>
      <c r="BE22" s="12"/>
      <c r="BF22" s="12"/>
      <c r="BG22" s="12"/>
      <c r="BH22" s="12"/>
      <c r="BI22" s="12"/>
      <c r="BJ22" s="12"/>
      <c r="BK22" s="12"/>
      <c r="BL22" s="12"/>
      <c r="BM22" s="12"/>
      <c r="BO22" s="12"/>
      <c r="BP22" s="68"/>
      <c r="BQ22" s="67"/>
      <c r="BR22" s="67"/>
      <c r="BS22" s="67"/>
      <c r="BT22" s="67"/>
      <c r="BU22" s="67"/>
      <c r="BV22" s="67"/>
      <c r="BW22" s="69"/>
      <c r="BX22" s="67"/>
      <c r="BY22" s="67"/>
      <c r="BZ22" s="64"/>
      <c r="CA22" s="64"/>
      <c r="CB22" s="64"/>
      <c r="CC22" s="64"/>
    </row>
    <row r="23" spans="1:81" ht="59.25" customHeight="1" x14ac:dyDescent="0.25">
      <c r="A23" s="24"/>
      <c r="B23" s="24"/>
      <c r="C23" s="24"/>
      <c r="D23" s="24"/>
      <c r="E23" s="24"/>
      <c r="F23" s="24"/>
      <c r="G23" s="39">
        <v>14</v>
      </c>
      <c r="H23" s="39" t="s">
        <v>43</v>
      </c>
      <c r="I23" s="143" t="s">
        <v>44</v>
      </c>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7"/>
      <c r="AO23" s="7"/>
      <c r="AP23" s="7"/>
      <c r="AQ23" s="11"/>
      <c r="AR23" s="11"/>
      <c r="AS23" s="15"/>
      <c r="AT23" s="15"/>
      <c r="AU23" s="15"/>
      <c r="AV23" s="7"/>
      <c r="AW23" s="7"/>
      <c r="AX23" s="7"/>
      <c r="AY23" s="7"/>
      <c r="AZ23" s="7"/>
      <c r="BA23" s="7"/>
      <c r="BB23" s="7"/>
      <c r="BC23" s="7"/>
      <c r="BD23" s="12"/>
      <c r="BE23" s="12"/>
      <c r="BF23" s="12"/>
      <c r="BG23" s="12"/>
      <c r="BH23" s="12"/>
      <c r="BI23" s="12"/>
      <c r="BJ23" s="12"/>
      <c r="BK23" s="12"/>
      <c r="BL23" s="12"/>
      <c r="BM23" s="12"/>
      <c r="BO23" s="12"/>
      <c r="BP23" s="68"/>
      <c r="BQ23" s="67"/>
      <c r="BR23" s="67"/>
      <c r="BS23" s="67"/>
      <c r="BT23" s="67"/>
      <c r="BU23" s="67"/>
      <c r="BV23" s="67"/>
      <c r="BW23" s="69"/>
      <c r="BX23" s="67"/>
      <c r="BY23" s="67"/>
      <c r="BZ23" s="64"/>
      <c r="CA23" s="64"/>
      <c r="CB23" s="64"/>
      <c r="CC23" s="64"/>
    </row>
    <row r="24" spans="1:81" ht="59.25" customHeight="1" x14ac:dyDescent="0.25">
      <c r="A24" s="24"/>
      <c r="B24" s="24"/>
      <c r="C24" s="24"/>
      <c r="D24" s="24"/>
      <c r="E24" s="24"/>
      <c r="F24" s="24"/>
      <c r="G24" s="86">
        <v>15</v>
      </c>
      <c r="H24" s="40" t="s">
        <v>45</v>
      </c>
      <c r="I24" s="144" t="s">
        <v>46</v>
      </c>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5"/>
      <c r="AH24" s="144"/>
      <c r="AI24" s="144"/>
      <c r="AJ24" s="144"/>
      <c r="AK24" s="144"/>
      <c r="AL24" s="144"/>
      <c r="AM24" s="144"/>
      <c r="AN24" s="7"/>
      <c r="AO24" s="7"/>
      <c r="AP24" s="7"/>
      <c r="AQ24" s="11"/>
      <c r="AR24" s="11"/>
      <c r="AS24" s="15"/>
      <c r="AT24" s="15"/>
      <c r="AU24" s="15"/>
      <c r="AV24" s="7"/>
      <c r="AW24" s="7"/>
      <c r="AX24" s="7"/>
      <c r="AY24" s="7"/>
      <c r="AZ24" s="7"/>
      <c r="BA24" s="7"/>
      <c r="BB24" s="7"/>
      <c r="BC24" s="7"/>
      <c r="BD24" s="12"/>
      <c r="BE24" s="12"/>
      <c r="BF24" s="12"/>
      <c r="BG24" s="12"/>
      <c r="BH24" s="12"/>
      <c r="BI24" s="12"/>
      <c r="BJ24" s="12"/>
      <c r="BK24" s="12"/>
      <c r="BL24" s="12"/>
      <c r="BM24" s="12"/>
      <c r="BO24" s="12"/>
      <c r="BP24" s="68"/>
      <c r="BQ24" s="67"/>
      <c r="BR24" s="67"/>
      <c r="BS24" s="67"/>
      <c r="BT24" s="67"/>
      <c r="BU24" s="67"/>
      <c r="BV24" s="67"/>
      <c r="BW24" s="69"/>
      <c r="BX24" s="67"/>
      <c r="BY24" s="67"/>
      <c r="BZ24" s="64"/>
      <c r="CA24" s="64"/>
      <c r="CB24" s="64"/>
      <c r="CC24" s="64"/>
    </row>
    <row r="25" spans="1:81" ht="66.75" customHeight="1" x14ac:dyDescent="0.25">
      <c r="A25" s="24"/>
      <c r="B25" s="24"/>
      <c r="C25" s="24"/>
      <c r="D25" s="24"/>
      <c r="E25" s="24"/>
      <c r="F25" s="24"/>
      <c r="G25" s="39">
        <v>16</v>
      </c>
      <c r="H25" s="39" t="s">
        <v>47</v>
      </c>
      <c r="I25" s="97" t="s">
        <v>48</v>
      </c>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9"/>
      <c r="AN25" s="7"/>
      <c r="AO25" s="7"/>
      <c r="AP25" s="7"/>
      <c r="AQ25" s="11"/>
      <c r="AR25" s="11"/>
      <c r="AS25" s="15"/>
      <c r="AT25" s="15"/>
      <c r="AU25" s="15"/>
      <c r="AV25" s="7"/>
      <c r="AW25" s="7"/>
      <c r="AX25" s="7"/>
      <c r="AY25" s="7"/>
      <c r="AZ25" s="7"/>
      <c r="BA25" s="7"/>
      <c r="BB25" s="7"/>
      <c r="BC25" s="7"/>
      <c r="BD25" s="12"/>
      <c r="BE25" s="12"/>
      <c r="BF25" s="12"/>
      <c r="BG25" s="12"/>
      <c r="BH25" s="12"/>
      <c r="BI25" s="12"/>
      <c r="BJ25" s="12"/>
      <c r="BK25" s="12"/>
      <c r="BL25" s="12"/>
      <c r="BM25" s="12"/>
      <c r="BO25" s="12"/>
      <c r="BP25" s="68"/>
      <c r="BQ25" s="67"/>
      <c r="BR25" s="67"/>
      <c r="BS25" s="67"/>
      <c r="BT25" s="67"/>
      <c r="BU25" s="67"/>
      <c r="BV25" s="67"/>
      <c r="BW25" s="69"/>
      <c r="BX25" s="67"/>
      <c r="BY25" s="67"/>
      <c r="BZ25" s="64"/>
      <c r="CA25" s="64"/>
      <c r="CB25" s="64"/>
      <c r="CC25" s="64"/>
    </row>
    <row r="26" spans="1:81" ht="212.25" customHeight="1" x14ac:dyDescent="0.25">
      <c r="A26" s="24"/>
      <c r="B26" s="24"/>
      <c r="C26" s="24"/>
      <c r="D26" s="24"/>
      <c r="E26" s="24"/>
      <c r="F26" s="24"/>
      <c r="G26" s="39">
        <v>17</v>
      </c>
      <c r="H26" s="39" t="s">
        <v>49</v>
      </c>
      <c r="I26" s="97" t="s">
        <v>50</v>
      </c>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9"/>
      <c r="AN26" s="7"/>
      <c r="AO26" s="7"/>
      <c r="AP26" s="7"/>
      <c r="AQ26" s="11"/>
      <c r="AR26" s="11"/>
      <c r="AS26" s="15"/>
      <c r="AT26" s="15"/>
      <c r="AU26" s="15"/>
      <c r="AV26" s="7"/>
      <c r="AW26" s="7"/>
      <c r="AX26" s="7"/>
      <c r="AY26" s="7"/>
      <c r="AZ26" s="7"/>
      <c r="BA26" s="7"/>
      <c r="BB26" s="7"/>
      <c r="BC26" s="7"/>
      <c r="BD26" s="12"/>
      <c r="BE26" s="12"/>
      <c r="BF26" s="12"/>
      <c r="BG26" s="12"/>
      <c r="BH26" s="12"/>
      <c r="BI26" s="12"/>
      <c r="BJ26" s="12"/>
      <c r="BK26" s="12"/>
      <c r="BL26" s="12"/>
      <c r="BM26" s="12"/>
      <c r="BO26" s="12"/>
      <c r="BP26" s="68"/>
      <c r="BQ26" s="67"/>
      <c r="BR26" s="67"/>
      <c r="BS26" s="67"/>
      <c r="BT26" s="67"/>
      <c r="BU26" s="67"/>
      <c r="BV26" s="67"/>
      <c r="BW26" s="69"/>
      <c r="BX26" s="67"/>
      <c r="BY26" s="67"/>
      <c r="BZ26" s="64"/>
      <c r="CA26" s="64"/>
      <c r="CB26" s="64"/>
      <c r="CC26" s="64"/>
    </row>
    <row r="27" spans="1:81" ht="56.25" customHeight="1" x14ac:dyDescent="0.25">
      <c r="A27" s="24"/>
      <c r="B27" s="24"/>
      <c r="C27" s="24"/>
      <c r="D27" s="24"/>
      <c r="E27" s="24"/>
      <c r="F27" s="24"/>
      <c r="G27" s="39">
        <v>18</v>
      </c>
      <c r="H27" s="39" t="s">
        <v>51</v>
      </c>
      <c r="I27" s="97" t="s">
        <v>52</v>
      </c>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9"/>
      <c r="AN27" s="7"/>
      <c r="AO27" s="7"/>
      <c r="AP27" s="7"/>
      <c r="AQ27" s="11"/>
      <c r="AR27" s="11"/>
      <c r="AS27" s="15"/>
      <c r="AT27" s="15"/>
      <c r="AU27" s="15"/>
      <c r="AV27" s="7"/>
      <c r="AW27" s="7"/>
      <c r="AX27" s="7"/>
      <c r="AY27" s="7"/>
      <c r="AZ27" s="7"/>
      <c r="BA27" s="7"/>
      <c r="BB27" s="7"/>
      <c r="BC27" s="7"/>
      <c r="BD27" s="12"/>
      <c r="BE27" s="12"/>
      <c r="BF27" s="12"/>
      <c r="BG27" s="12"/>
      <c r="BH27" s="12"/>
      <c r="BI27" s="12"/>
      <c r="BJ27" s="12"/>
      <c r="BK27" s="12"/>
      <c r="BL27" s="12"/>
      <c r="BM27" s="12"/>
      <c r="BO27" s="12"/>
      <c r="BP27" s="68"/>
      <c r="BQ27" s="67"/>
      <c r="BR27" s="67"/>
      <c r="BS27" s="67"/>
      <c r="BT27" s="67"/>
      <c r="BU27" s="67"/>
      <c r="BV27" s="67"/>
      <c r="BW27" s="69"/>
      <c r="BX27" s="67"/>
      <c r="BY27" s="67"/>
      <c r="BZ27" s="64"/>
      <c r="CA27" s="64"/>
      <c r="CB27" s="64"/>
      <c r="CC27" s="64"/>
    </row>
    <row r="28" spans="1:81" ht="66.75" customHeight="1" x14ac:dyDescent="0.25">
      <c r="A28" s="24"/>
      <c r="B28" s="24"/>
      <c r="C28" s="24"/>
      <c r="D28" s="24"/>
      <c r="E28" s="24"/>
      <c r="F28" s="24"/>
      <c r="G28" s="39">
        <v>19</v>
      </c>
      <c r="H28" s="39" t="s">
        <v>53</v>
      </c>
      <c r="I28" s="97" t="s">
        <v>54</v>
      </c>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9"/>
      <c r="AN28" s="7"/>
      <c r="AO28" s="7"/>
      <c r="AP28" s="7"/>
      <c r="AQ28" s="11"/>
      <c r="AR28" s="11"/>
      <c r="AS28" s="15"/>
      <c r="AT28" s="15"/>
      <c r="AU28" s="15"/>
      <c r="AV28" s="7"/>
      <c r="AW28" s="7"/>
      <c r="AX28" s="7"/>
      <c r="AY28" s="7"/>
      <c r="AZ28" s="7"/>
      <c r="BA28" s="7"/>
      <c r="BB28" s="7"/>
      <c r="BC28" s="7"/>
      <c r="BD28" s="12"/>
      <c r="BE28" s="12"/>
      <c r="BF28" s="12"/>
      <c r="BG28" s="12"/>
      <c r="BH28" s="12"/>
      <c r="BI28" s="12"/>
      <c r="BJ28" s="12"/>
      <c r="BK28" s="12"/>
      <c r="BL28" s="12"/>
      <c r="BM28" s="12"/>
      <c r="BO28" s="12"/>
      <c r="BP28" s="68"/>
      <c r="BQ28" s="67"/>
      <c r="BR28" s="67"/>
      <c r="BS28" s="67"/>
      <c r="BT28" s="67"/>
      <c r="BU28" s="67"/>
      <c r="BV28" s="67"/>
      <c r="BW28" s="69"/>
      <c r="BX28" s="67"/>
      <c r="BY28" s="67"/>
      <c r="BZ28" s="64"/>
      <c r="CA28" s="64"/>
      <c r="CB28" s="64"/>
      <c r="CC28" s="64"/>
    </row>
    <row r="29" spans="1:81" ht="66.75" customHeight="1" x14ac:dyDescent="0.25">
      <c r="A29" s="24"/>
      <c r="B29" s="24"/>
      <c r="C29" s="24"/>
      <c r="D29" s="24"/>
      <c r="E29" s="24"/>
      <c r="F29" s="24"/>
      <c r="G29" s="39">
        <v>20</v>
      </c>
      <c r="H29" s="39" t="s">
        <v>55</v>
      </c>
      <c r="I29" s="97" t="s">
        <v>56</v>
      </c>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9"/>
      <c r="AN29" s="7"/>
      <c r="AO29" s="7"/>
      <c r="AP29" s="7"/>
      <c r="AQ29" s="11"/>
      <c r="AR29" s="11"/>
      <c r="AS29" s="15"/>
      <c r="AT29" s="15"/>
      <c r="AU29" s="15"/>
      <c r="AV29" s="7"/>
      <c r="AW29" s="7"/>
      <c r="AX29" s="7"/>
      <c r="AY29" s="7"/>
      <c r="AZ29" s="7"/>
      <c r="BA29" s="7"/>
      <c r="BB29" s="7"/>
      <c r="BC29" s="7"/>
      <c r="BD29" s="12"/>
      <c r="BE29" s="12"/>
      <c r="BF29" s="12"/>
      <c r="BG29" s="12"/>
      <c r="BH29" s="12"/>
      <c r="BI29" s="12"/>
      <c r="BJ29" s="12"/>
      <c r="BK29" s="12"/>
      <c r="BL29" s="12"/>
      <c r="BM29" s="12"/>
      <c r="BO29" s="12"/>
      <c r="BP29" s="68"/>
      <c r="BQ29" s="67"/>
      <c r="BR29" s="67"/>
      <c r="BS29" s="67"/>
      <c r="BT29" s="67"/>
      <c r="BU29" s="67"/>
      <c r="BV29" s="67"/>
      <c r="BW29" s="69"/>
      <c r="BX29" s="67"/>
      <c r="BY29" s="67"/>
      <c r="BZ29" s="64"/>
      <c r="CA29" s="64"/>
      <c r="CB29" s="64"/>
      <c r="CC29" s="64"/>
    </row>
    <row r="30" spans="1:81" ht="94.5" customHeight="1" x14ac:dyDescent="0.25">
      <c r="A30" s="24"/>
      <c r="B30" s="24"/>
      <c r="C30" s="24"/>
      <c r="D30" s="24"/>
      <c r="E30" s="24"/>
      <c r="F30" s="24"/>
      <c r="G30" s="95">
        <v>21</v>
      </c>
      <c r="H30" s="95" t="s">
        <v>476</v>
      </c>
      <c r="I30" s="189" t="s">
        <v>477</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1"/>
      <c r="AN30" s="96"/>
      <c r="AO30" s="7"/>
      <c r="AP30" s="7"/>
      <c r="AQ30" s="11"/>
      <c r="AR30" s="11"/>
      <c r="AS30" s="15"/>
      <c r="AT30" s="15"/>
      <c r="AU30" s="15"/>
      <c r="AV30" s="7"/>
      <c r="AW30" s="7"/>
      <c r="AX30" s="7"/>
      <c r="AY30" s="7"/>
      <c r="AZ30" s="7"/>
      <c r="BA30" s="7"/>
      <c r="BB30" s="7"/>
      <c r="BC30" s="7"/>
      <c r="BD30" s="12"/>
      <c r="BE30" s="12"/>
      <c r="BF30" s="12"/>
      <c r="BG30" s="12"/>
      <c r="BH30" s="12"/>
      <c r="BI30" s="12"/>
      <c r="BJ30" s="12"/>
      <c r="BK30" s="12"/>
      <c r="BL30" s="12"/>
      <c r="BM30" s="12"/>
      <c r="BO30" s="12"/>
      <c r="BP30" s="68"/>
      <c r="BQ30" s="67"/>
      <c r="BR30" s="67"/>
      <c r="BS30" s="67"/>
      <c r="BT30" s="67"/>
      <c r="BU30" s="67"/>
      <c r="BV30" s="67"/>
      <c r="BW30" s="69"/>
      <c r="BX30" s="67"/>
      <c r="BY30" s="67"/>
      <c r="BZ30" s="64"/>
      <c r="CA30" s="64"/>
      <c r="CB30" s="64"/>
      <c r="CC30" s="64"/>
    </row>
    <row r="31" spans="1:81" ht="66.75" customHeight="1" x14ac:dyDescent="0.25">
      <c r="A31" s="24"/>
      <c r="B31" s="24"/>
      <c r="C31" s="24"/>
      <c r="D31" s="24"/>
      <c r="E31" s="24"/>
      <c r="F31" s="24"/>
      <c r="G31" s="87"/>
      <c r="H31" s="87"/>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7"/>
      <c r="AO31" s="7"/>
      <c r="AP31" s="7"/>
      <c r="AQ31" s="11"/>
      <c r="AR31" s="11"/>
      <c r="AS31" s="15"/>
      <c r="AT31" s="15"/>
      <c r="AU31" s="15"/>
      <c r="AV31" s="7"/>
      <c r="AW31" s="7"/>
      <c r="AX31" s="7"/>
      <c r="AY31" s="7"/>
      <c r="AZ31" s="7"/>
      <c r="BA31" s="7"/>
      <c r="BB31" s="7"/>
      <c r="BC31" s="7"/>
      <c r="BD31" s="12"/>
      <c r="BE31" s="12"/>
      <c r="BF31" s="12"/>
      <c r="BG31" s="12"/>
      <c r="BH31" s="12"/>
      <c r="BI31" s="12"/>
      <c r="BJ31" s="12"/>
      <c r="BK31" s="12"/>
      <c r="BL31" s="12"/>
      <c r="BM31" s="12"/>
      <c r="BO31" s="12"/>
      <c r="BP31" s="68"/>
      <c r="BQ31" s="67"/>
      <c r="BR31" s="67"/>
      <c r="BS31" s="67"/>
      <c r="BT31" s="67"/>
      <c r="BU31" s="67"/>
      <c r="BV31" s="67"/>
      <c r="BW31" s="69"/>
      <c r="BX31" s="67"/>
      <c r="BY31" s="67"/>
      <c r="BZ31" s="64"/>
      <c r="CA31" s="64"/>
      <c r="CB31" s="64"/>
      <c r="CC31" s="64"/>
    </row>
    <row r="32" spans="1:81" ht="15.75" thickBot="1" x14ac:dyDescent="0.3">
      <c r="BD32" s="12"/>
      <c r="BE32" s="12"/>
      <c r="BF32" s="12"/>
      <c r="BG32" s="12"/>
      <c r="BH32" s="12"/>
      <c r="BI32" s="12"/>
      <c r="BJ32" s="12"/>
      <c r="BK32" s="12"/>
      <c r="BL32" s="12"/>
      <c r="BM32" s="12"/>
      <c r="BN32" s="12"/>
      <c r="BO32" s="12"/>
    </row>
    <row r="33" spans="1:88" ht="29.25" customHeight="1" x14ac:dyDescent="0.25">
      <c r="A33" s="146" t="s">
        <v>57</v>
      </c>
      <c r="B33" s="147"/>
      <c r="C33" s="147"/>
      <c r="D33" s="147"/>
      <c r="E33" s="147"/>
      <c r="F33" s="147"/>
      <c r="G33" s="147"/>
      <c r="H33" s="147"/>
      <c r="I33" s="147"/>
      <c r="J33" s="147"/>
      <c r="K33" s="147"/>
      <c r="L33" s="147" t="s">
        <v>58</v>
      </c>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59" t="s">
        <v>59</v>
      </c>
      <c r="BP33" s="89"/>
      <c r="BQ33" s="89"/>
      <c r="BR33" s="89"/>
      <c r="BS33" s="89"/>
      <c r="BT33" s="89"/>
      <c r="BU33" s="89"/>
      <c r="BV33" s="89"/>
      <c r="BW33" s="89"/>
      <c r="BX33" s="89"/>
      <c r="BY33" s="89"/>
      <c r="BZ33" s="89"/>
      <c r="CA33" s="89"/>
      <c r="CB33" s="89"/>
      <c r="CC33" s="89"/>
      <c r="CD33" s="89"/>
      <c r="CE33" s="170" t="s">
        <v>60</v>
      </c>
      <c r="CF33" s="171"/>
      <c r="CG33" s="171"/>
      <c r="CH33" s="171"/>
      <c r="CI33" s="171"/>
      <c r="CJ33" s="172"/>
    </row>
    <row r="34" spans="1:88" ht="40.5" customHeight="1" x14ac:dyDescent="0.25">
      <c r="A34" s="148"/>
      <c r="B34" s="149"/>
      <c r="C34" s="149"/>
      <c r="D34" s="149"/>
      <c r="E34" s="149"/>
      <c r="F34" s="149"/>
      <c r="G34" s="149"/>
      <c r="H34" s="149"/>
      <c r="I34" s="149"/>
      <c r="J34" s="149"/>
      <c r="K34" s="149"/>
      <c r="L34" s="157" t="s">
        <v>61</v>
      </c>
      <c r="M34" s="157"/>
      <c r="N34" s="157"/>
      <c r="O34" s="157"/>
      <c r="P34" s="157"/>
      <c r="Q34" s="157"/>
      <c r="R34" s="157"/>
      <c r="S34" s="157"/>
      <c r="T34" s="157"/>
      <c r="U34" s="157"/>
      <c r="V34" s="157"/>
      <c r="W34" s="157"/>
      <c r="X34" s="157"/>
      <c r="Y34" s="157"/>
      <c r="Z34" s="157"/>
      <c r="AA34" s="157"/>
      <c r="AB34" s="157"/>
      <c r="AC34" s="157"/>
      <c r="AD34" s="157"/>
      <c r="AE34" s="157"/>
      <c r="AF34" s="157" t="s">
        <v>62</v>
      </c>
      <c r="AG34" s="157"/>
      <c r="AH34" s="157"/>
      <c r="AI34" s="157"/>
      <c r="AJ34" s="157"/>
      <c r="AK34" s="157" t="s">
        <v>63</v>
      </c>
      <c r="AL34" s="157"/>
      <c r="AM34" s="157"/>
      <c r="AN34" s="157" t="s">
        <v>64</v>
      </c>
      <c r="AO34" s="157"/>
      <c r="AP34" s="157"/>
      <c r="AQ34" s="157"/>
      <c r="AR34" s="157"/>
      <c r="AS34" s="157"/>
      <c r="AT34" s="157"/>
      <c r="AU34" s="157"/>
      <c r="AV34" s="157"/>
      <c r="AW34" s="157"/>
      <c r="AX34" s="157"/>
      <c r="AY34" s="157"/>
      <c r="AZ34" s="157"/>
      <c r="BA34" s="157"/>
      <c r="BB34" s="157"/>
      <c r="BC34" s="157"/>
      <c r="BD34" s="157" t="s">
        <v>65</v>
      </c>
      <c r="BE34" s="157"/>
      <c r="BF34" s="157" t="s">
        <v>66</v>
      </c>
      <c r="BG34" s="157"/>
      <c r="BH34" s="157" t="s">
        <v>67</v>
      </c>
      <c r="BI34" s="157"/>
      <c r="BJ34" s="157"/>
      <c r="BK34" s="157"/>
      <c r="BL34" s="157" t="s">
        <v>68</v>
      </c>
      <c r="BM34" s="157"/>
      <c r="BN34" s="157"/>
      <c r="BO34" s="160"/>
      <c r="CE34" s="173"/>
      <c r="CF34" s="174"/>
      <c r="CG34" s="174"/>
      <c r="CH34" s="174"/>
      <c r="CI34" s="174"/>
      <c r="CJ34" s="175"/>
    </row>
    <row r="35" spans="1:88" ht="152.25" customHeight="1" thickBot="1" x14ac:dyDescent="0.3">
      <c r="A35" s="58" t="s">
        <v>69</v>
      </c>
      <c r="B35" s="59" t="s">
        <v>70</v>
      </c>
      <c r="C35" s="59" t="s">
        <v>71</v>
      </c>
      <c r="D35" s="59" t="s">
        <v>72</v>
      </c>
      <c r="E35" s="59" t="s">
        <v>73</v>
      </c>
      <c r="F35" s="59" t="s">
        <v>74</v>
      </c>
      <c r="G35" s="59" t="s">
        <v>75</v>
      </c>
      <c r="H35" s="59" t="s">
        <v>76</v>
      </c>
      <c r="I35" s="59" t="s">
        <v>77</v>
      </c>
      <c r="J35" s="59" t="s">
        <v>78</v>
      </c>
      <c r="K35" s="59" t="s">
        <v>79</v>
      </c>
      <c r="L35" s="59" t="s">
        <v>80</v>
      </c>
      <c r="M35" s="59" t="s">
        <v>81</v>
      </c>
      <c r="N35" s="59" t="s">
        <v>82</v>
      </c>
      <c r="O35" s="59" t="s">
        <v>83</v>
      </c>
      <c r="P35" s="59" t="s">
        <v>84</v>
      </c>
      <c r="Q35" s="59" t="s">
        <v>85</v>
      </c>
      <c r="R35" s="59" t="s">
        <v>86</v>
      </c>
      <c r="S35" s="59" t="s">
        <v>87</v>
      </c>
      <c r="T35" s="59" t="s">
        <v>88</v>
      </c>
      <c r="U35" s="59" t="s">
        <v>89</v>
      </c>
      <c r="V35" s="59" t="s">
        <v>90</v>
      </c>
      <c r="W35" s="59" t="s">
        <v>91</v>
      </c>
      <c r="X35" s="59" t="s">
        <v>92</v>
      </c>
      <c r="Y35" s="59" t="s">
        <v>93</v>
      </c>
      <c r="Z35" s="59" t="s">
        <v>94</v>
      </c>
      <c r="AA35" s="59" t="s">
        <v>95</v>
      </c>
      <c r="AB35" s="59" t="s">
        <v>96</v>
      </c>
      <c r="AC35" s="59" t="s">
        <v>97</v>
      </c>
      <c r="AD35" s="59" t="s">
        <v>98</v>
      </c>
      <c r="AE35" s="59" t="s">
        <v>99</v>
      </c>
      <c r="AF35" s="60" t="s">
        <v>100</v>
      </c>
      <c r="AG35" s="60"/>
      <c r="AH35" s="60" t="s">
        <v>101</v>
      </c>
      <c r="AI35" s="60"/>
      <c r="AJ35" s="60" t="s">
        <v>102</v>
      </c>
      <c r="AK35" s="59" t="s">
        <v>103</v>
      </c>
      <c r="AL35" s="59" t="s">
        <v>104</v>
      </c>
      <c r="AM35" s="59" t="s">
        <v>105</v>
      </c>
      <c r="AN35" s="59" t="s">
        <v>106</v>
      </c>
      <c r="AO35" s="59"/>
      <c r="AP35" s="59" t="s">
        <v>107</v>
      </c>
      <c r="AQ35" s="59"/>
      <c r="AR35" s="59" t="s">
        <v>108</v>
      </c>
      <c r="AS35" s="59"/>
      <c r="AT35" s="59" t="s">
        <v>109</v>
      </c>
      <c r="AU35" s="59"/>
      <c r="AV35" s="59" t="s">
        <v>110</v>
      </c>
      <c r="AW35" s="59"/>
      <c r="AX35" s="59" t="s">
        <v>111</v>
      </c>
      <c r="AY35" s="59"/>
      <c r="AZ35" s="59" t="s">
        <v>112</v>
      </c>
      <c r="BA35" s="59"/>
      <c r="BB35" s="59" t="s">
        <v>113</v>
      </c>
      <c r="BC35" s="59" t="s">
        <v>114</v>
      </c>
      <c r="BD35" s="59" t="s">
        <v>115</v>
      </c>
      <c r="BE35" s="59" t="s">
        <v>116</v>
      </c>
      <c r="BF35" s="59" t="s">
        <v>117</v>
      </c>
      <c r="BG35" s="59" t="s">
        <v>118</v>
      </c>
      <c r="BH35" s="59" t="s">
        <v>119</v>
      </c>
      <c r="BI35" s="59" t="s">
        <v>120</v>
      </c>
      <c r="BJ35" s="59" t="s">
        <v>121</v>
      </c>
      <c r="BK35" s="59"/>
      <c r="BL35" s="59" t="s">
        <v>100</v>
      </c>
      <c r="BM35" s="59" t="s">
        <v>101</v>
      </c>
      <c r="BN35" s="59" t="s">
        <v>102</v>
      </c>
      <c r="BO35" s="61" t="s">
        <v>122</v>
      </c>
      <c r="BP35" s="90"/>
      <c r="BQ35" s="90"/>
      <c r="BR35" s="90"/>
      <c r="BS35" s="90"/>
      <c r="BT35" s="90"/>
      <c r="BU35" s="90"/>
      <c r="BV35" s="90"/>
      <c r="BW35" s="90"/>
      <c r="BX35" s="90"/>
      <c r="BY35" s="90"/>
      <c r="BZ35" s="90"/>
      <c r="CA35" s="90"/>
      <c r="CB35" s="90"/>
      <c r="CC35" s="90"/>
      <c r="CD35" s="90"/>
      <c r="CE35" s="59" t="s">
        <v>60</v>
      </c>
      <c r="CF35" s="59" t="s">
        <v>123</v>
      </c>
      <c r="CG35" s="59" t="s">
        <v>124</v>
      </c>
      <c r="CH35" s="59" t="s">
        <v>125</v>
      </c>
      <c r="CI35" s="59" t="s">
        <v>126</v>
      </c>
      <c r="CJ35" s="61" t="s">
        <v>127</v>
      </c>
    </row>
    <row r="36" spans="1:88" ht="99.75" customHeight="1" x14ac:dyDescent="0.25">
      <c r="A36" s="150" t="s">
        <v>128</v>
      </c>
      <c r="B36" s="134" t="s">
        <v>129</v>
      </c>
      <c r="C36" s="158" t="s">
        <v>130</v>
      </c>
      <c r="D36" s="140" t="str">
        <f>+'Riesgo Corrupción'!C8</f>
        <v>Posibilidad de afectación reputacional por la manipulación de información de reportes de seguimiento de avances de cumplimiento e indicadores institucionales en beneficio particular</v>
      </c>
      <c r="E36" s="135" t="s">
        <v>8</v>
      </c>
      <c r="F36" s="137" t="s">
        <v>131</v>
      </c>
      <c r="G36" s="137" t="s">
        <v>132</v>
      </c>
      <c r="H36" s="139" t="s">
        <v>133</v>
      </c>
      <c r="I36" s="135" t="s">
        <v>134</v>
      </c>
      <c r="J36" s="137" t="s">
        <v>135</v>
      </c>
      <c r="K36" s="113" t="s">
        <v>136</v>
      </c>
      <c r="L36" s="134" t="s">
        <v>137</v>
      </c>
      <c r="M36" s="134" t="s">
        <v>138</v>
      </c>
      <c r="N36" s="134" t="s">
        <v>137</v>
      </c>
      <c r="O36" s="134" t="s">
        <v>137</v>
      </c>
      <c r="P36" s="134" t="s">
        <v>138</v>
      </c>
      <c r="Q36" s="134" t="s">
        <v>137</v>
      </c>
      <c r="R36" s="134" t="s">
        <v>137</v>
      </c>
      <c r="S36" s="134" t="s">
        <v>137</v>
      </c>
      <c r="T36" s="134" t="s">
        <v>138</v>
      </c>
      <c r="U36" s="134" t="s">
        <v>138</v>
      </c>
      <c r="V36" s="134" t="s">
        <v>138</v>
      </c>
      <c r="W36" s="134" t="s">
        <v>138</v>
      </c>
      <c r="X36" s="134" t="s">
        <v>137</v>
      </c>
      <c r="Y36" s="134" t="s">
        <v>137</v>
      </c>
      <c r="Z36" s="134" t="s">
        <v>137</v>
      </c>
      <c r="AA36" s="134" t="s">
        <v>137</v>
      </c>
      <c r="AB36" s="134" t="s">
        <v>137</v>
      </c>
      <c r="AC36" s="134" t="s">
        <v>137</v>
      </c>
      <c r="AD36" s="134" t="s">
        <v>137</v>
      </c>
      <c r="AE36" s="137">
        <f>COUNTIF(L36:AD41, "SI")</f>
        <v>6</v>
      </c>
      <c r="AF36" s="134" t="s">
        <v>139</v>
      </c>
      <c r="AG36" s="137">
        <f>+VLOOKUP(AF36,[6]Listados!$K$8:$L$12,2,0)</f>
        <v>2</v>
      </c>
      <c r="AH36" s="137" t="str">
        <f>+IF(OR(AE36=1,AE36&lt;=5),"Moderado",IF(OR(AE36=6,AE36&lt;=11),"Mayor","Catastrófico"))</f>
        <v>Mayor</v>
      </c>
      <c r="AI36" s="162">
        <f>+VLOOKUP(AH36,[6]Listados!K13:L17,2,0)</f>
        <v>4</v>
      </c>
      <c r="AJ36" s="137" t="str">
        <f>IF(AND(AF36&lt;&gt;"",AH36&lt;&gt;""),VLOOKUP(AF36&amp;AH36,Listados!$M$3:$N$27,2,FALSE),"")</f>
        <v>Alto</v>
      </c>
      <c r="AK36" s="113" t="str">
        <f>+'Descripción del Control '!B$3</f>
        <v>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v>
      </c>
      <c r="AL36" s="113" t="s">
        <v>133</v>
      </c>
      <c r="AM36" s="135" t="s">
        <v>140</v>
      </c>
      <c r="AN36" s="135" t="s">
        <v>138</v>
      </c>
      <c r="AO36" s="49">
        <f>+IF(AN36="si",15,"")</f>
        <v>15</v>
      </c>
      <c r="AP36" s="135" t="s">
        <v>138</v>
      </c>
      <c r="AQ36" s="49">
        <f>+IF(AP36="si",15,"")</f>
        <v>15</v>
      </c>
      <c r="AR36" s="135" t="s">
        <v>138</v>
      </c>
      <c r="AS36" s="49">
        <f>+IF(AR36="si",15,"")</f>
        <v>15</v>
      </c>
      <c r="AT36" s="135" t="s">
        <v>141</v>
      </c>
      <c r="AU36" s="49">
        <f>+IF(AT36="Prevenir",15,IF(AT36="Detectar",10,""))</f>
        <v>15</v>
      </c>
      <c r="AV36" s="135" t="s">
        <v>138</v>
      </c>
      <c r="AW36" s="49">
        <f>+IF(AV36="si",15,"")</f>
        <v>15</v>
      </c>
      <c r="AX36" s="135" t="s">
        <v>138</v>
      </c>
      <c r="AY36" s="49">
        <f>+IF(AX36="si",15,"")</f>
        <v>15</v>
      </c>
      <c r="AZ36" s="135" t="s">
        <v>142</v>
      </c>
      <c r="BA36" s="49">
        <f>+IF(AZ36="Completa",10,IF(AZ36="Incompleta",5,""))</f>
        <v>10</v>
      </c>
      <c r="BB36" s="136">
        <f>IF((SUM(AO36,AQ36,AS36,AU36,AW36,AY36,BA36)=0),"",(SUM(AO36,AQ36,AS36,AU36,AW36,AY36,BA36)))</f>
        <v>100</v>
      </c>
      <c r="BC36" s="136" t="str">
        <f>IF(BB36&lt;=85,"Débil",IF(BB36&lt;=95,"Moderado",IF(BB36=100,"Fuerte","")))</f>
        <v>Fuerte</v>
      </c>
      <c r="BD36" s="135" t="s">
        <v>143</v>
      </c>
      <c r="BE36" s="136" t="str">
        <f>+IF(BD36="siempre","Fuerte",IF(BD36="Algunas veces","Moderado","Débil"))</f>
        <v>Fuerte</v>
      </c>
      <c r="BF36" s="136" t="str">
        <f>IF(AND(BC36="Fuerte",BE36="Fuerte"),"Fuerte",IF(AND(BC36="Fuerte",BE36="Moderado"),"Moderado",IF(AND(BC36="Moderado",BE36="Fuerte"),"Moderado",IF(AND(BC36="Moderado",BE36="Moderado"),"Moderado","Débil"))))</f>
        <v>Fuerte</v>
      </c>
      <c r="BG36" s="136">
        <f>IF(ISBLANK(BF36),"",IF(BF36="Débil", 0, IF(BF36="Moderado",50,100)))</f>
        <v>100</v>
      </c>
      <c r="BH36" s="137">
        <f>AVERAGE(BG36:BG41)</f>
        <v>100</v>
      </c>
      <c r="BI36" s="131" t="str">
        <f>IF(BH36&lt;=50, "Débil", IF(BH36&lt;=99,"Moderado","Fuerte"))</f>
        <v>Fuerte</v>
      </c>
      <c r="BJ36" s="161">
        <f>+IF(BI36="Fuerte",2,IF(BI36="Moderado",1,0))</f>
        <v>2</v>
      </c>
      <c r="BK36" s="161">
        <f>+AG36-BJ36</f>
        <v>0</v>
      </c>
      <c r="BL36" s="131" t="str">
        <f>+VLOOKUP(BK36,Listados!$J$18:$K$24,2,TRUE)</f>
        <v>Rara Vez</v>
      </c>
      <c r="BM36" s="131" t="str">
        <f>IF(ISBLANK(AH36),"",AH36)</f>
        <v>Mayor</v>
      </c>
      <c r="BN36" s="137" t="str">
        <f>IF(AND(BL36&lt;&gt;"",BM36&lt;&gt;""),VLOOKUP(BL36&amp;BM36,Listados!$M$3:$N$27,2,FALSE),"")</f>
        <v>Alto</v>
      </c>
      <c r="BO36" s="137" t="str">
        <f>+VLOOKUP(BN36,Listados!$P$3:$Q$6,2,FALSE)</f>
        <v>Reducir el riesgo</v>
      </c>
      <c r="BP36" s="92"/>
      <c r="BQ36" s="92"/>
      <c r="BR36" s="92"/>
      <c r="BS36" s="92"/>
      <c r="BT36" s="92"/>
      <c r="BU36" s="92"/>
      <c r="BV36" s="92"/>
      <c r="BW36" s="92"/>
      <c r="BX36" s="92"/>
      <c r="BY36" s="92"/>
      <c r="BZ36" s="92"/>
      <c r="CA36" s="92"/>
      <c r="CB36" s="92"/>
      <c r="CC36" s="92"/>
      <c r="CD36" s="92"/>
      <c r="CE36" s="176" t="s">
        <v>8</v>
      </c>
      <c r="CF36" s="176" t="s">
        <v>8</v>
      </c>
      <c r="CG36" s="176" t="s">
        <v>8</v>
      </c>
      <c r="CH36" s="176" t="s">
        <v>8</v>
      </c>
      <c r="CI36" s="176" t="s">
        <v>8</v>
      </c>
      <c r="CJ36" s="176" t="s">
        <v>8</v>
      </c>
    </row>
    <row r="37" spans="1:88" ht="31.5" customHeight="1" x14ac:dyDescent="0.25">
      <c r="A37" s="133"/>
      <c r="B37" s="110"/>
      <c r="C37" s="119"/>
      <c r="D37" s="120"/>
      <c r="E37" s="135"/>
      <c r="F37" s="108"/>
      <c r="G37" s="108"/>
      <c r="H37" s="139"/>
      <c r="I37" s="135"/>
      <c r="J37" s="108"/>
      <c r="K37" s="113"/>
      <c r="L37" s="110"/>
      <c r="M37" s="110"/>
      <c r="N37" s="110"/>
      <c r="O37" s="110"/>
      <c r="P37" s="110"/>
      <c r="Q37" s="110"/>
      <c r="R37" s="110"/>
      <c r="S37" s="110"/>
      <c r="T37" s="110"/>
      <c r="U37" s="110"/>
      <c r="V37" s="110"/>
      <c r="W37" s="110"/>
      <c r="X37" s="110"/>
      <c r="Y37" s="110"/>
      <c r="Z37" s="110"/>
      <c r="AA37" s="110"/>
      <c r="AB37" s="110"/>
      <c r="AC37" s="110"/>
      <c r="AD37" s="110"/>
      <c r="AE37" s="108"/>
      <c r="AF37" s="110"/>
      <c r="AG37" s="108"/>
      <c r="AH37" s="108" t="str">
        <f>+IF(OR(AF37=1,AF37&lt;=5),"Moderado",IF(OR(AF37=6,AF37&lt;=11),"Mayor","Catastrófico"))</f>
        <v>Moderado</v>
      </c>
      <c r="AI37" s="163"/>
      <c r="AJ37" s="108"/>
      <c r="AK37" s="113"/>
      <c r="AL37" s="113"/>
      <c r="AM37" s="135"/>
      <c r="AN37" s="135"/>
      <c r="AO37" s="47" t="str">
        <f t="shared" ref="AO37:AO83" si="0">+IF(AN37="si",15,"")</f>
        <v/>
      </c>
      <c r="AP37" s="135"/>
      <c r="AQ37" s="47" t="str">
        <f t="shared" ref="AQ37:AQ83" si="1">+IF(AP37="si",15,"")</f>
        <v/>
      </c>
      <c r="AR37" s="135"/>
      <c r="AS37" s="47" t="str">
        <f t="shared" ref="AS37:AS83" si="2">+IF(AR37="si",15,"")</f>
        <v/>
      </c>
      <c r="AT37" s="135"/>
      <c r="AU37" s="47" t="str">
        <f t="shared" ref="AU37:AU83" si="3">+IF(AT37="Prevenir",15,IF(AT37="Detectar",10,""))</f>
        <v/>
      </c>
      <c r="AV37" s="135"/>
      <c r="AW37" s="47" t="str">
        <f t="shared" ref="AW37:AW83" si="4">+IF(AV37="si",15,"")</f>
        <v/>
      </c>
      <c r="AX37" s="135"/>
      <c r="AY37" s="47" t="str">
        <f t="shared" ref="AY37:AY83" si="5">+IF(AX37="si",15,"")</f>
        <v/>
      </c>
      <c r="AZ37" s="135"/>
      <c r="BA37" s="47" t="str">
        <f t="shared" ref="BA37:BA83" si="6">+IF(AZ37="Completa",10,IF(AZ37="Incompleta",5,""))</f>
        <v/>
      </c>
      <c r="BB37" s="136"/>
      <c r="BC37" s="136"/>
      <c r="BD37" s="135"/>
      <c r="BE37" s="136"/>
      <c r="BF37" s="136"/>
      <c r="BG37" s="136"/>
      <c r="BH37" s="108"/>
      <c r="BI37" s="106"/>
      <c r="BJ37" s="107"/>
      <c r="BK37" s="107"/>
      <c r="BL37" s="106"/>
      <c r="BM37" s="106"/>
      <c r="BN37" s="108"/>
      <c r="BO37" s="108"/>
      <c r="BP37" s="93"/>
      <c r="BQ37" s="93"/>
      <c r="BR37" s="93"/>
      <c r="BS37" s="93"/>
      <c r="BT37" s="93"/>
      <c r="BU37" s="93"/>
      <c r="BV37" s="93"/>
      <c r="BW37" s="93"/>
      <c r="BX37" s="93"/>
      <c r="BY37" s="93"/>
      <c r="BZ37" s="93"/>
      <c r="CA37" s="93"/>
      <c r="CB37" s="93"/>
      <c r="CC37" s="93"/>
      <c r="CD37" s="93"/>
      <c r="CE37" s="100"/>
      <c r="CF37" s="100"/>
      <c r="CG37" s="100"/>
      <c r="CH37" s="100"/>
      <c r="CI37" s="100"/>
      <c r="CJ37" s="100"/>
    </row>
    <row r="38" spans="1:88" ht="31.5" customHeight="1" x14ac:dyDescent="0.25">
      <c r="A38" s="133"/>
      <c r="B38" s="110"/>
      <c r="C38" s="119"/>
      <c r="D38" s="120"/>
      <c r="E38" s="135"/>
      <c r="F38" s="108"/>
      <c r="G38" s="108"/>
      <c r="H38" s="139"/>
      <c r="I38" s="135"/>
      <c r="J38" s="108"/>
      <c r="K38" s="132" t="s">
        <v>144</v>
      </c>
      <c r="L38" s="110"/>
      <c r="M38" s="110"/>
      <c r="N38" s="110"/>
      <c r="O38" s="110"/>
      <c r="P38" s="110"/>
      <c r="Q38" s="110"/>
      <c r="R38" s="110"/>
      <c r="S38" s="110"/>
      <c r="T38" s="110"/>
      <c r="U38" s="110"/>
      <c r="V38" s="110"/>
      <c r="W38" s="110"/>
      <c r="X38" s="110"/>
      <c r="Y38" s="110"/>
      <c r="Z38" s="110"/>
      <c r="AA38" s="110"/>
      <c r="AB38" s="110"/>
      <c r="AC38" s="110"/>
      <c r="AD38" s="110"/>
      <c r="AE38" s="108"/>
      <c r="AF38" s="110"/>
      <c r="AG38" s="108"/>
      <c r="AH38" s="108" t="str">
        <f>+IF(OR(AF38=1,AF38&lt;=5),"Moderado",IF(OR(AF38=6,AF38&lt;=11),"Mayor","Catastrófico"))</f>
        <v>Moderado</v>
      </c>
      <c r="AI38" s="163"/>
      <c r="AJ38" s="108"/>
      <c r="AK38" s="113"/>
      <c r="AL38" s="113"/>
      <c r="AM38" s="135"/>
      <c r="AN38" s="135"/>
      <c r="AO38" s="47" t="str">
        <f t="shared" si="0"/>
        <v/>
      </c>
      <c r="AP38" s="135"/>
      <c r="AQ38" s="47" t="str">
        <f t="shared" si="1"/>
        <v/>
      </c>
      <c r="AR38" s="135"/>
      <c r="AS38" s="47" t="str">
        <f t="shared" si="2"/>
        <v/>
      </c>
      <c r="AT38" s="135"/>
      <c r="AU38" s="47" t="str">
        <f t="shared" si="3"/>
        <v/>
      </c>
      <c r="AV38" s="135"/>
      <c r="AW38" s="47" t="str">
        <f t="shared" si="4"/>
        <v/>
      </c>
      <c r="AX38" s="135"/>
      <c r="AY38" s="47" t="str">
        <f t="shared" si="5"/>
        <v/>
      </c>
      <c r="AZ38" s="135"/>
      <c r="BA38" s="47" t="str">
        <f t="shared" si="6"/>
        <v/>
      </c>
      <c r="BB38" s="136"/>
      <c r="BC38" s="136"/>
      <c r="BD38" s="135"/>
      <c r="BE38" s="136"/>
      <c r="BF38" s="136"/>
      <c r="BG38" s="136"/>
      <c r="BH38" s="108"/>
      <c r="BI38" s="106"/>
      <c r="BJ38" s="107"/>
      <c r="BK38" s="107"/>
      <c r="BL38" s="106"/>
      <c r="BM38" s="106"/>
      <c r="BN38" s="108"/>
      <c r="BO38" s="108"/>
      <c r="BP38" s="93"/>
      <c r="BQ38" s="93"/>
      <c r="BR38" s="93"/>
      <c r="BS38" s="93"/>
      <c r="BT38" s="93"/>
      <c r="BU38" s="93"/>
      <c r="BV38" s="93"/>
      <c r="BW38" s="93"/>
      <c r="BX38" s="93"/>
      <c r="BY38" s="93"/>
      <c r="BZ38" s="93"/>
      <c r="CA38" s="93"/>
      <c r="CB38" s="93"/>
      <c r="CC38" s="93"/>
      <c r="CD38" s="93"/>
      <c r="CE38" s="100"/>
      <c r="CF38" s="100"/>
      <c r="CG38" s="100"/>
      <c r="CH38" s="100"/>
      <c r="CI38" s="100"/>
      <c r="CJ38" s="100"/>
    </row>
    <row r="39" spans="1:88" ht="31.5" customHeight="1" x14ac:dyDescent="0.25">
      <c r="A39" s="133"/>
      <c r="B39" s="110"/>
      <c r="C39" s="119"/>
      <c r="D39" s="120"/>
      <c r="E39" s="135"/>
      <c r="F39" s="108"/>
      <c r="G39" s="108"/>
      <c r="H39" s="139"/>
      <c r="I39" s="135"/>
      <c r="J39" s="108"/>
      <c r="K39" s="132"/>
      <c r="L39" s="110"/>
      <c r="M39" s="110"/>
      <c r="N39" s="110"/>
      <c r="O39" s="110"/>
      <c r="P39" s="110"/>
      <c r="Q39" s="110"/>
      <c r="R39" s="110"/>
      <c r="S39" s="110"/>
      <c r="T39" s="110"/>
      <c r="U39" s="110"/>
      <c r="V39" s="110"/>
      <c r="W39" s="110"/>
      <c r="X39" s="110"/>
      <c r="Y39" s="110"/>
      <c r="Z39" s="110"/>
      <c r="AA39" s="110"/>
      <c r="AB39" s="110"/>
      <c r="AC39" s="110"/>
      <c r="AD39" s="110"/>
      <c r="AE39" s="108"/>
      <c r="AF39" s="110"/>
      <c r="AG39" s="108"/>
      <c r="AH39" s="108" t="str">
        <f>+IF(OR(AF39=1,AF39&lt;=5),"Moderado",IF(OR(AF39=6,AF39&lt;=11),"Mayor","Catastrófico"))</f>
        <v>Moderado</v>
      </c>
      <c r="AI39" s="163"/>
      <c r="AJ39" s="108"/>
      <c r="AK39" s="113"/>
      <c r="AL39" s="113"/>
      <c r="AM39" s="135"/>
      <c r="AN39" s="135"/>
      <c r="AO39" s="47" t="str">
        <f t="shared" si="0"/>
        <v/>
      </c>
      <c r="AP39" s="135"/>
      <c r="AQ39" s="47" t="str">
        <f t="shared" si="1"/>
        <v/>
      </c>
      <c r="AR39" s="135"/>
      <c r="AS39" s="47" t="str">
        <f t="shared" si="2"/>
        <v/>
      </c>
      <c r="AT39" s="135"/>
      <c r="AU39" s="47" t="str">
        <f t="shared" si="3"/>
        <v/>
      </c>
      <c r="AV39" s="135"/>
      <c r="AW39" s="47" t="str">
        <f t="shared" si="4"/>
        <v/>
      </c>
      <c r="AX39" s="135"/>
      <c r="AY39" s="47" t="str">
        <f t="shared" si="5"/>
        <v/>
      </c>
      <c r="AZ39" s="135"/>
      <c r="BA39" s="47" t="str">
        <f t="shared" si="6"/>
        <v/>
      </c>
      <c r="BB39" s="136"/>
      <c r="BC39" s="136"/>
      <c r="BD39" s="135"/>
      <c r="BE39" s="136"/>
      <c r="BF39" s="136"/>
      <c r="BG39" s="136"/>
      <c r="BH39" s="108"/>
      <c r="BI39" s="106"/>
      <c r="BJ39" s="107"/>
      <c r="BK39" s="107"/>
      <c r="BL39" s="106"/>
      <c r="BM39" s="106"/>
      <c r="BN39" s="108"/>
      <c r="BO39" s="108"/>
      <c r="BP39" s="93"/>
      <c r="BQ39" s="93"/>
      <c r="BR39" s="93"/>
      <c r="BS39" s="93"/>
      <c r="BT39" s="93"/>
      <c r="BU39" s="93"/>
      <c r="BV39" s="93"/>
      <c r="BW39" s="93"/>
      <c r="BX39" s="93"/>
      <c r="BY39" s="93"/>
      <c r="BZ39" s="93"/>
      <c r="CA39" s="93"/>
      <c r="CB39" s="93"/>
      <c r="CC39" s="93"/>
      <c r="CD39" s="93"/>
      <c r="CE39" s="100"/>
      <c r="CF39" s="100"/>
      <c r="CG39" s="100"/>
      <c r="CH39" s="100"/>
      <c r="CI39" s="100"/>
      <c r="CJ39" s="100"/>
    </row>
    <row r="40" spans="1:88" ht="31.5" customHeight="1" x14ac:dyDescent="0.25">
      <c r="A40" s="133"/>
      <c r="B40" s="110"/>
      <c r="C40" s="119"/>
      <c r="D40" s="120"/>
      <c r="E40" s="135"/>
      <c r="F40" s="108"/>
      <c r="G40" s="108"/>
      <c r="H40" s="139"/>
      <c r="I40" s="135"/>
      <c r="J40" s="108"/>
      <c r="K40" s="132"/>
      <c r="L40" s="110"/>
      <c r="M40" s="110"/>
      <c r="N40" s="110"/>
      <c r="O40" s="110"/>
      <c r="P40" s="110"/>
      <c r="Q40" s="110"/>
      <c r="R40" s="110"/>
      <c r="S40" s="110"/>
      <c r="T40" s="110"/>
      <c r="U40" s="110"/>
      <c r="V40" s="110"/>
      <c r="W40" s="110"/>
      <c r="X40" s="110"/>
      <c r="Y40" s="110"/>
      <c r="Z40" s="110"/>
      <c r="AA40" s="110"/>
      <c r="AB40" s="110"/>
      <c r="AC40" s="110"/>
      <c r="AD40" s="110"/>
      <c r="AE40" s="108"/>
      <c r="AF40" s="110"/>
      <c r="AG40" s="108"/>
      <c r="AH40" s="108" t="str">
        <f>+IF(OR(AF40=1,AF40&lt;=5),"Moderado",IF(OR(AF40=6,AF40&lt;=11),"Mayor","Catastrófico"))</f>
        <v>Moderado</v>
      </c>
      <c r="AI40" s="163"/>
      <c r="AJ40" s="108"/>
      <c r="AK40" s="113"/>
      <c r="AL40" s="113"/>
      <c r="AM40" s="135"/>
      <c r="AN40" s="135"/>
      <c r="AO40" s="47" t="str">
        <f t="shared" si="0"/>
        <v/>
      </c>
      <c r="AP40" s="135"/>
      <c r="AQ40" s="47" t="str">
        <f t="shared" si="1"/>
        <v/>
      </c>
      <c r="AR40" s="135"/>
      <c r="AS40" s="47" t="str">
        <f t="shared" si="2"/>
        <v/>
      </c>
      <c r="AT40" s="135"/>
      <c r="AU40" s="47" t="str">
        <f t="shared" si="3"/>
        <v/>
      </c>
      <c r="AV40" s="135"/>
      <c r="AW40" s="47" t="str">
        <f t="shared" si="4"/>
        <v/>
      </c>
      <c r="AX40" s="135"/>
      <c r="AY40" s="47" t="str">
        <f t="shared" si="5"/>
        <v/>
      </c>
      <c r="AZ40" s="135"/>
      <c r="BA40" s="47" t="str">
        <f t="shared" si="6"/>
        <v/>
      </c>
      <c r="BB40" s="136"/>
      <c r="BC40" s="136"/>
      <c r="BD40" s="135"/>
      <c r="BE40" s="136"/>
      <c r="BF40" s="136"/>
      <c r="BG40" s="136"/>
      <c r="BH40" s="108"/>
      <c r="BI40" s="106"/>
      <c r="BJ40" s="107"/>
      <c r="BK40" s="107"/>
      <c r="BL40" s="106"/>
      <c r="BM40" s="106"/>
      <c r="BN40" s="108"/>
      <c r="BO40" s="108"/>
      <c r="BP40" s="93"/>
      <c r="BQ40" s="93"/>
      <c r="BR40" s="93"/>
      <c r="BS40" s="93"/>
      <c r="BT40" s="93"/>
      <c r="BU40" s="93"/>
      <c r="BV40" s="93"/>
      <c r="BW40" s="93"/>
      <c r="BX40" s="93"/>
      <c r="BY40" s="93"/>
      <c r="BZ40" s="93"/>
      <c r="CA40" s="93"/>
      <c r="CB40" s="93"/>
      <c r="CC40" s="93"/>
      <c r="CD40" s="93"/>
      <c r="CE40" s="100"/>
      <c r="CF40" s="100"/>
      <c r="CG40" s="100"/>
      <c r="CH40" s="100"/>
      <c r="CI40" s="100"/>
      <c r="CJ40" s="100"/>
    </row>
    <row r="41" spans="1:88" ht="33.75" customHeight="1" x14ac:dyDescent="0.25">
      <c r="A41" s="133"/>
      <c r="B41" s="110"/>
      <c r="C41" s="119"/>
      <c r="D41" s="120"/>
      <c r="E41" s="134"/>
      <c r="F41" s="108"/>
      <c r="G41" s="108"/>
      <c r="H41" s="140"/>
      <c r="I41" s="134"/>
      <c r="J41" s="108"/>
      <c r="K41" s="132"/>
      <c r="L41" s="110"/>
      <c r="M41" s="110"/>
      <c r="N41" s="110"/>
      <c r="O41" s="110"/>
      <c r="P41" s="110"/>
      <c r="Q41" s="110"/>
      <c r="R41" s="110"/>
      <c r="S41" s="110"/>
      <c r="T41" s="110"/>
      <c r="U41" s="110"/>
      <c r="V41" s="110"/>
      <c r="W41" s="110"/>
      <c r="X41" s="110"/>
      <c r="Y41" s="110"/>
      <c r="Z41" s="110"/>
      <c r="AA41" s="110"/>
      <c r="AB41" s="110"/>
      <c r="AC41" s="110"/>
      <c r="AD41" s="110"/>
      <c r="AE41" s="108"/>
      <c r="AF41" s="110"/>
      <c r="AG41" s="108"/>
      <c r="AH41" s="108" t="str">
        <f>+IF(OR(AF41=1,AF41&lt;=5),"Moderado",IF(OR(AF41=6,AF41&lt;=11),"Mayor","Catastrófico"))</f>
        <v>Moderado</v>
      </c>
      <c r="AI41" s="163"/>
      <c r="AJ41" s="108"/>
      <c r="AK41" s="114"/>
      <c r="AL41" s="114"/>
      <c r="AM41" s="134"/>
      <c r="AN41" s="134"/>
      <c r="AO41" s="47" t="str">
        <f t="shared" si="0"/>
        <v/>
      </c>
      <c r="AP41" s="134"/>
      <c r="AQ41" s="47" t="str">
        <f t="shared" si="1"/>
        <v/>
      </c>
      <c r="AR41" s="134"/>
      <c r="AS41" s="47" t="str">
        <f t="shared" si="2"/>
        <v/>
      </c>
      <c r="AT41" s="134"/>
      <c r="AU41" s="47" t="str">
        <f t="shared" si="3"/>
        <v/>
      </c>
      <c r="AV41" s="134"/>
      <c r="AW41" s="47" t="str">
        <f t="shared" si="4"/>
        <v/>
      </c>
      <c r="AX41" s="134"/>
      <c r="AY41" s="47" t="str">
        <f t="shared" si="5"/>
        <v/>
      </c>
      <c r="AZ41" s="134"/>
      <c r="BA41" s="47" t="str">
        <f t="shared" si="6"/>
        <v/>
      </c>
      <c r="BB41" s="137"/>
      <c r="BC41" s="137"/>
      <c r="BD41" s="134"/>
      <c r="BE41" s="137"/>
      <c r="BF41" s="137"/>
      <c r="BG41" s="137"/>
      <c r="BH41" s="108"/>
      <c r="BI41" s="106"/>
      <c r="BJ41" s="107"/>
      <c r="BK41" s="107"/>
      <c r="BL41" s="106"/>
      <c r="BM41" s="106"/>
      <c r="BN41" s="108"/>
      <c r="BO41" s="108"/>
      <c r="BP41" s="93"/>
      <c r="BQ41" s="93"/>
      <c r="BR41" s="93"/>
      <c r="BS41" s="93"/>
      <c r="BT41" s="93"/>
      <c r="BU41" s="93"/>
      <c r="BV41" s="93"/>
      <c r="BW41" s="93"/>
      <c r="BX41" s="93"/>
      <c r="BY41" s="93"/>
      <c r="BZ41" s="93"/>
      <c r="CA41" s="93"/>
      <c r="CB41" s="93"/>
      <c r="CC41" s="93"/>
      <c r="CD41" s="93"/>
      <c r="CE41" s="100"/>
      <c r="CF41" s="100"/>
      <c r="CG41" s="100"/>
      <c r="CH41" s="100"/>
      <c r="CI41" s="100"/>
      <c r="CJ41" s="100"/>
    </row>
    <row r="42" spans="1:88" ht="141.75" customHeight="1" x14ac:dyDescent="0.25">
      <c r="A42" s="133" t="s">
        <v>145</v>
      </c>
      <c r="B42" s="110" t="s">
        <v>146</v>
      </c>
      <c r="C42" s="119" t="s">
        <v>147</v>
      </c>
      <c r="D42" s="120"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42" s="141" t="s">
        <v>8</v>
      </c>
      <c r="F42" s="108" t="s">
        <v>131</v>
      </c>
      <c r="G42" s="108" t="s">
        <v>132</v>
      </c>
      <c r="H42" s="112" t="s">
        <v>148</v>
      </c>
      <c r="I42" s="141" t="s">
        <v>134</v>
      </c>
      <c r="J42" s="108" t="s">
        <v>149</v>
      </c>
      <c r="K42" s="51" t="s">
        <v>150</v>
      </c>
      <c r="L42" s="110" t="s">
        <v>138</v>
      </c>
      <c r="M42" s="110" t="s">
        <v>138</v>
      </c>
      <c r="N42" s="110" t="s">
        <v>138</v>
      </c>
      <c r="O42" s="110" t="s">
        <v>138</v>
      </c>
      <c r="P42" s="110" t="s">
        <v>138</v>
      </c>
      <c r="Q42" s="110" t="s">
        <v>137</v>
      </c>
      <c r="R42" s="110" t="s">
        <v>137</v>
      </c>
      <c r="S42" s="110" t="s">
        <v>137</v>
      </c>
      <c r="T42" s="110" t="s">
        <v>138</v>
      </c>
      <c r="U42" s="110" t="s">
        <v>138</v>
      </c>
      <c r="V42" s="110" t="s">
        <v>138</v>
      </c>
      <c r="W42" s="110" t="s">
        <v>138</v>
      </c>
      <c r="X42" s="110" t="s">
        <v>137</v>
      </c>
      <c r="Y42" s="110" t="s">
        <v>137</v>
      </c>
      <c r="Z42" s="110" t="s">
        <v>138</v>
      </c>
      <c r="AA42" s="110" t="s">
        <v>137</v>
      </c>
      <c r="AB42" s="110" t="s">
        <v>138</v>
      </c>
      <c r="AC42" s="110" t="s">
        <v>137</v>
      </c>
      <c r="AD42" s="110" t="s">
        <v>137</v>
      </c>
      <c r="AE42" s="108">
        <f>COUNTIF(L42:AD47, "SI")</f>
        <v>11</v>
      </c>
      <c r="AF42" s="110" t="s">
        <v>151</v>
      </c>
      <c r="AG42" s="108">
        <f>+VLOOKUP(AF42,[6]Listados!$K$8:$L$12,2,0)</f>
        <v>1</v>
      </c>
      <c r="AH42" s="108" t="str">
        <f>+IF(OR(AE42=1,AE42&lt;=5),"Moderado",IF(OR(AE42=6,AE42&lt;=11),"Mayor","Catastrófico"))</f>
        <v>Mayor</v>
      </c>
      <c r="AI42" s="163" t="e">
        <f>+VLOOKUP(AH42,[6]Listados!K19:L23,2,0)</f>
        <v>#N/A</v>
      </c>
      <c r="AJ42" s="108" t="str">
        <f>IF(AND(AF42&lt;&gt;"",AH42&lt;&gt;""),VLOOKUP(AF42&amp;AH42,Listados!$M$3:$N$27,2,FALSE),"")</f>
        <v>Alto</v>
      </c>
      <c r="AK42" s="112" t="str">
        <f>+'Descripción del Control '!B$4</f>
        <v>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v>
      </c>
      <c r="AL42" s="112" t="s">
        <v>148</v>
      </c>
      <c r="AM42" s="141" t="s">
        <v>140</v>
      </c>
      <c r="AN42" s="141" t="s">
        <v>138</v>
      </c>
      <c r="AO42" s="47">
        <f>+IF(AN42="si",15,"")</f>
        <v>15</v>
      </c>
      <c r="AP42" s="141" t="s">
        <v>138</v>
      </c>
      <c r="AQ42" s="47">
        <f>+IF(AP42="si",15,"")</f>
        <v>15</v>
      </c>
      <c r="AR42" s="141" t="s">
        <v>138</v>
      </c>
      <c r="AS42" s="47">
        <f t="shared" si="2"/>
        <v>15</v>
      </c>
      <c r="AT42" s="141" t="s">
        <v>141</v>
      </c>
      <c r="AU42" s="47">
        <f t="shared" si="3"/>
        <v>15</v>
      </c>
      <c r="AV42" s="141" t="s">
        <v>138</v>
      </c>
      <c r="AW42" s="47">
        <f>+IF(AV42="si",15,"")</f>
        <v>15</v>
      </c>
      <c r="AX42" s="141" t="s">
        <v>138</v>
      </c>
      <c r="AY42" s="47">
        <f t="shared" si="5"/>
        <v>15</v>
      </c>
      <c r="AZ42" s="141" t="s">
        <v>142</v>
      </c>
      <c r="BA42" s="47">
        <f t="shared" si="6"/>
        <v>10</v>
      </c>
      <c r="BB42" s="164">
        <f t="shared" ref="BB42:BB83" si="7">IF((SUM(AO42,AQ42,AS42,AU42,AW42,AY42,BA42)=0),"",(SUM(AO42,AQ42,AS42,AU42,AW42,AY42,BA42)))</f>
        <v>100</v>
      </c>
      <c r="BC42" s="164" t="str">
        <f t="shared" ref="BC42:BC83" si="8">IF(BB42&lt;=85,"Débil",IF(BB42&lt;=95,"Moderado",IF(BB42=100,"Fuerte","")))</f>
        <v>Fuerte</v>
      </c>
      <c r="BD42" s="141" t="s">
        <v>143</v>
      </c>
      <c r="BE42" s="164" t="str">
        <f t="shared" ref="BE42:BE83" si="9">+IF(BD42="siempre","Fuerte",IF(BD42="Algunas veces","Moderado","Débil"))</f>
        <v>Fuerte</v>
      </c>
      <c r="BF42" s="164" t="str">
        <f t="shared" ref="BF42:BF83" si="10">IF(AND(BC42="Fuerte",BE42="Fuerte"),"Fuerte",IF(AND(BC42="Fuerte",BE42="Moderado"),"Moderado",IF(AND(BC42="Moderado",BE42="Fuerte"),"Moderado",IF(AND(BC42="Moderado",BE42="Moderado"),"Moderado","Débil"))))</f>
        <v>Fuerte</v>
      </c>
      <c r="BG42" s="164">
        <f t="shared" ref="BG42:BG83" si="11">IF(ISBLANK(BF42),"",IF(BF42="Débil", 0, IF(BF42="Moderado",50,100)))</f>
        <v>100</v>
      </c>
      <c r="BH42" s="108">
        <f>AVERAGE(BG42:BG47)</f>
        <v>100</v>
      </c>
      <c r="BI42" s="106" t="str">
        <f>IF(BH42&lt;=50, "Débil", IF(BH42&lt;=99,"Moderado","Fuerte"))</f>
        <v>Fuerte</v>
      </c>
      <c r="BJ42" s="107">
        <f>+IF(BI42="Fuerte",2,IF(BI42="Moderado",1,0))</f>
        <v>2</v>
      </c>
      <c r="BK42" s="107">
        <f>+AG42-BJ42</f>
        <v>-1</v>
      </c>
      <c r="BL42" s="106" t="str">
        <f>+VLOOKUP(BK42,Listados!$J$18:$K$24,2,TRUE)</f>
        <v>Rara Vez</v>
      </c>
      <c r="BM42" s="106" t="str">
        <f>IF(ISBLANK(AH42),"",AH42)</f>
        <v>Mayor</v>
      </c>
      <c r="BN42" s="108" t="str">
        <f>IF(AND(BL42&lt;&gt;"",BM42&lt;&gt;""),VLOOKUP(BL42&amp;BM42,Listados!$M$3:$N$27,2,FALSE),"")</f>
        <v>Alto</v>
      </c>
      <c r="BO42" s="108" t="str">
        <f>+VLOOKUP(BN42,Listados!$P$3:$Q$6,2,FALSE)</f>
        <v>Reducir el riesgo</v>
      </c>
      <c r="BP42" s="93"/>
      <c r="BQ42" s="93"/>
      <c r="BR42" s="93"/>
      <c r="BS42" s="93"/>
      <c r="BT42" s="93"/>
      <c r="BU42" s="93"/>
      <c r="BV42" s="93"/>
      <c r="BW42" s="93"/>
      <c r="BX42" s="93"/>
      <c r="BY42" s="93"/>
      <c r="BZ42" s="93"/>
      <c r="CA42" s="93"/>
      <c r="CB42" s="93"/>
      <c r="CC42" s="93"/>
      <c r="CD42" s="93"/>
      <c r="CE42" s="100" t="s">
        <v>8</v>
      </c>
      <c r="CF42" s="100" t="s">
        <v>8</v>
      </c>
      <c r="CG42" s="100" t="s">
        <v>8</v>
      </c>
      <c r="CH42" s="100" t="s">
        <v>8</v>
      </c>
      <c r="CI42" s="100" t="s">
        <v>8</v>
      </c>
      <c r="CJ42" s="100" t="s">
        <v>8</v>
      </c>
    </row>
    <row r="43" spans="1:88" ht="65.25" customHeight="1" x14ac:dyDescent="0.25">
      <c r="A43" s="133"/>
      <c r="B43" s="110"/>
      <c r="C43" s="119"/>
      <c r="D43" s="120"/>
      <c r="E43" s="135"/>
      <c r="F43" s="108"/>
      <c r="G43" s="108"/>
      <c r="H43" s="113"/>
      <c r="I43" s="135"/>
      <c r="J43" s="108"/>
      <c r="K43" s="112" t="s">
        <v>152</v>
      </c>
      <c r="L43" s="110"/>
      <c r="M43" s="110"/>
      <c r="N43" s="110"/>
      <c r="O43" s="110"/>
      <c r="P43" s="110"/>
      <c r="Q43" s="110"/>
      <c r="R43" s="110"/>
      <c r="S43" s="110"/>
      <c r="T43" s="110"/>
      <c r="U43" s="110"/>
      <c r="V43" s="110"/>
      <c r="W43" s="110"/>
      <c r="X43" s="110"/>
      <c r="Y43" s="110"/>
      <c r="Z43" s="110"/>
      <c r="AA43" s="110"/>
      <c r="AB43" s="110"/>
      <c r="AC43" s="110"/>
      <c r="AD43" s="110"/>
      <c r="AE43" s="108"/>
      <c r="AF43" s="110"/>
      <c r="AG43" s="108"/>
      <c r="AH43" s="108" t="str">
        <f>+IF(OR(AF43=1,AF43&lt;=5),"Moderado",IF(OR(AF43=6,AF43&lt;=11),"Mayor","Catastrófico"))</f>
        <v>Moderado</v>
      </c>
      <c r="AI43" s="163"/>
      <c r="AJ43" s="108"/>
      <c r="AK43" s="113"/>
      <c r="AL43" s="113"/>
      <c r="AM43" s="135"/>
      <c r="AN43" s="135"/>
      <c r="AO43" s="47"/>
      <c r="AP43" s="135"/>
      <c r="AQ43" s="47"/>
      <c r="AR43" s="135"/>
      <c r="AS43" s="47"/>
      <c r="AT43" s="135"/>
      <c r="AU43" s="47"/>
      <c r="AV43" s="135"/>
      <c r="AW43" s="47"/>
      <c r="AX43" s="135"/>
      <c r="AY43" s="47"/>
      <c r="AZ43" s="135"/>
      <c r="BA43" s="47"/>
      <c r="BB43" s="136"/>
      <c r="BC43" s="136"/>
      <c r="BD43" s="135"/>
      <c r="BE43" s="136"/>
      <c r="BF43" s="136"/>
      <c r="BG43" s="136"/>
      <c r="BH43" s="108"/>
      <c r="BI43" s="106"/>
      <c r="BJ43" s="107"/>
      <c r="BK43" s="107"/>
      <c r="BL43" s="106"/>
      <c r="BM43" s="106"/>
      <c r="BN43" s="108"/>
      <c r="BO43" s="108"/>
      <c r="BP43" s="93"/>
      <c r="BQ43" s="93"/>
      <c r="BR43" s="93"/>
      <c r="BS43" s="93"/>
      <c r="BT43" s="93"/>
      <c r="BU43" s="93"/>
      <c r="BV43" s="93"/>
      <c r="BW43" s="93"/>
      <c r="BX43" s="93"/>
      <c r="BY43" s="93"/>
      <c r="BZ43" s="93"/>
      <c r="CA43" s="93"/>
      <c r="CB43" s="93"/>
      <c r="CC43" s="93"/>
      <c r="CD43" s="93"/>
      <c r="CE43" s="100"/>
      <c r="CF43" s="100"/>
      <c r="CG43" s="100"/>
      <c r="CH43" s="100"/>
      <c r="CI43" s="100"/>
      <c r="CJ43" s="100"/>
    </row>
    <row r="44" spans="1:88" ht="69.75" customHeight="1" x14ac:dyDescent="0.25">
      <c r="A44" s="133"/>
      <c r="B44" s="110"/>
      <c r="C44" s="119"/>
      <c r="D44" s="120"/>
      <c r="E44" s="135"/>
      <c r="F44" s="108"/>
      <c r="G44" s="108"/>
      <c r="H44" s="113"/>
      <c r="I44" s="135"/>
      <c r="J44" s="108"/>
      <c r="K44" s="113"/>
      <c r="L44" s="110"/>
      <c r="M44" s="110"/>
      <c r="N44" s="110"/>
      <c r="O44" s="110"/>
      <c r="P44" s="110"/>
      <c r="Q44" s="110"/>
      <c r="R44" s="110"/>
      <c r="S44" s="110"/>
      <c r="T44" s="110"/>
      <c r="U44" s="110"/>
      <c r="V44" s="110"/>
      <c r="W44" s="110"/>
      <c r="X44" s="110"/>
      <c r="Y44" s="110"/>
      <c r="Z44" s="110"/>
      <c r="AA44" s="110"/>
      <c r="AB44" s="110"/>
      <c r="AC44" s="110"/>
      <c r="AD44" s="110"/>
      <c r="AE44" s="108"/>
      <c r="AF44" s="110"/>
      <c r="AG44" s="108"/>
      <c r="AH44" s="108" t="str">
        <f>+IF(OR(AF44=1,AF44&lt;=5),"Moderado",IF(OR(AF44=6,AF44&lt;=11),"Mayor","Catastrófico"))</f>
        <v>Moderado</v>
      </c>
      <c r="AI44" s="163"/>
      <c r="AJ44" s="108"/>
      <c r="AK44" s="113"/>
      <c r="AL44" s="113"/>
      <c r="AM44" s="135"/>
      <c r="AN44" s="135"/>
      <c r="AO44" s="47"/>
      <c r="AP44" s="135"/>
      <c r="AQ44" s="47"/>
      <c r="AR44" s="135"/>
      <c r="AS44" s="47"/>
      <c r="AT44" s="135"/>
      <c r="AU44" s="47"/>
      <c r="AV44" s="135"/>
      <c r="AW44" s="47"/>
      <c r="AX44" s="135"/>
      <c r="AY44" s="47"/>
      <c r="AZ44" s="135"/>
      <c r="BA44" s="47"/>
      <c r="BB44" s="136"/>
      <c r="BC44" s="136"/>
      <c r="BD44" s="135"/>
      <c r="BE44" s="136"/>
      <c r="BF44" s="136"/>
      <c r="BG44" s="136"/>
      <c r="BH44" s="108"/>
      <c r="BI44" s="106"/>
      <c r="BJ44" s="107"/>
      <c r="BK44" s="107"/>
      <c r="BL44" s="106"/>
      <c r="BM44" s="106"/>
      <c r="BN44" s="108"/>
      <c r="BO44" s="108"/>
      <c r="BP44" s="93"/>
      <c r="BQ44" s="93"/>
      <c r="BR44" s="93"/>
      <c r="BS44" s="93"/>
      <c r="BT44" s="93"/>
      <c r="BU44" s="93"/>
      <c r="BV44" s="93"/>
      <c r="BW44" s="93"/>
      <c r="BX44" s="93"/>
      <c r="BY44" s="93"/>
      <c r="BZ44" s="93"/>
      <c r="CA44" s="93"/>
      <c r="CB44" s="93"/>
      <c r="CC44" s="93"/>
      <c r="CD44" s="93"/>
      <c r="CE44" s="100"/>
      <c r="CF44" s="100"/>
      <c r="CG44" s="100"/>
      <c r="CH44" s="100"/>
      <c r="CI44" s="100"/>
      <c r="CJ44" s="100"/>
    </row>
    <row r="45" spans="1:88" ht="12" customHeight="1" x14ac:dyDescent="0.25">
      <c r="A45" s="133"/>
      <c r="B45" s="110"/>
      <c r="C45" s="119"/>
      <c r="D45" s="120"/>
      <c r="E45" s="135"/>
      <c r="F45" s="108"/>
      <c r="G45" s="108"/>
      <c r="H45" s="113"/>
      <c r="I45" s="135"/>
      <c r="J45" s="108"/>
      <c r="K45" s="113"/>
      <c r="L45" s="110"/>
      <c r="M45" s="110"/>
      <c r="N45" s="110"/>
      <c r="O45" s="110"/>
      <c r="P45" s="110"/>
      <c r="Q45" s="110"/>
      <c r="R45" s="110"/>
      <c r="S45" s="110"/>
      <c r="T45" s="110"/>
      <c r="U45" s="110"/>
      <c r="V45" s="110"/>
      <c r="W45" s="110"/>
      <c r="X45" s="110"/>
      <c r="Y45" s="110"/>
      <c r="Z45" s="110"/>
      <c r="AA45" s="110"/>
      <c r="AB45" s="110"/>
      <c r="AC45" s="110"/>
      <c r="AD45" s="110"/>
      <c r="AE45" s="108"/>
      <c r="AF45" s="110"/>
      <c r="AG45" s="108"/>
      <c r="AH45" s="108" t="str">
        <f>+IF(OR(AF45=1,AF45&lt;=5),"Moderado",IF(OR(AF45=6,AF45&lt;=11),"Mayor","Catastrófico"))</f>
        <v>Moderado</v>
      </c>
      <c r="AI45" s="163"/>
      <c r="AJ45" s="108"/>
      <c r="AK45" s="113"/>
      <c r="AL45" s="113"/>
      <c r="AM45" s="135"/>
      <c r="AN45" s="135"/>
      <c r="AO45" s="47"/>
      <c r="AP45" s="135"/>
      <c r="AQ45" s="47"/>
      <c r="AR45" s="135"/>
      <c r="AS45" s="47"/>
      <c r="AT45" s="135"/>
      <c r="AU45" s="47"/>
      <c r="AV45" s="135"/>
      <c r="AW45" s="47"/>
      <c r="AX45" s="135"/>
      <c r="AY45" s="47"/>
      <c r="AZ45" s="135"/>
      <c r="BA45" s="47"/>
      <c r="BB45" s="136"/>
      <c r="BC45" s="136"/>
      <c r="BD45" s="135"/>
      <c r="BE45" s="136"/>
      <c r="BF45" s="136"/>
      <c r="BG45" s="136"/>
      <c r="BH45" s="108"/>
      <c r="BI45" s="106"/>
      <c r="BJ45" s="107"/>
      <c r="BK45" s="107"/>
      <c r="BL45" s="106"/>
      <c r="BM45" s="106"/>
      <c r="BN45" s="108"/>
      <c r="BO45" s="108"/>
      <c r="BP45" s="93"/>
      <c r="BQ45" s="93"/>
      <c r="BR45" s="93"/>
      <c r="BS45" s="93"/>
      <c r="BT45" s="93"/>
      <c r="BU45" s="93"/>
      <c r="BV45" s="93"/>
      <c r="BW45" s="93"/>
      <c r="BX45" s="93"/>
      <c r="BY45" s="93"/>
      <c r="BZ45" s="93"/>
      <c r="CA45" s="93"/>
      <c r="CB45" s="93"/>
      <c r="CC45" s="93"/>
      <c r="CD45" s="93"/>
      <c r="CE45" s="100"/>
      <c r="CF45" s="100"/>
      <c r="CG45" s="100"/>
      <c r="CH45" s="100"/>
      <c r="CI45" s="100"/>
      <c r="CJ45" s="100"/>
    </row>
    <row r="46" spans="1:88" ht="35.25" customHeight="1" x14ac:dyDescent="0.25">
      <c r="A46" s="133"/>
      <c r="B46" s="110"/>
      <c r="C46" s="119"/>
      <c r="D46" s="120"/>
      <c r="E46" s="135"/>
      <c r="F46" s="108"/>
      <c r="G46" s="108"/>
      <c r="H46" s="113"/>
      <c r="I46" s="135"/>
      <c r="J46" s="108"/>
      <c r="K46" s="113"/>
      <c r="L46" s="110"/>
      <c r="M46" s="110"/>
      <c r="N46" s="110"/>
      <c r="O46" s="110"/>
      <c r="P46" s="110"/>
      <c r="Q46" s="110"/>
      <c r="R46" s="110"/>
      <c r="S46" s="110"/>
      <c r="T46" s="110"/>
      <c r="U46" s="110"/>
      <c r="V46" s="110"/>
      <c r="W46" s="110"/>
      <c r="X46" s="110"/>
      <c r="Y46" s="110"/>
      <c r="Z46" s="110"/>
      <c r="AA46" s="110"/>
      <c r="AB46" s="110"/>
      <c r="AC46" s="110"/>
      <c r="AD46" s="110"/>
      <c r="AE46" s="108"/>
      <c r="AF46" s="110"/>
      <c r="AG46" s="108"/>
      <c r="AH46" s="108" t="str">
        <f>+IF(OR(AF46=1,AF46&lt;=5),"Moderado",IF(OR(AF46=6,AF46&lt;=11),"Mayor","Catastrófico"))</f>
        <v>Moderado</v>
      </c>
      <c r="AI46" s="163"/>
      <c r="AJ46" s="108"/>
      <c r="AK46" s="113"/>
      <c r="AL46" s="113"/>
      <c r="AM46" s="135"/>
      <c r="AN46" s="135"/>
      <c r="AO46" s="47"/>
      <c r="AP46" s="135"/>
      <c r="AQ46" s="47"/>
      <c r="AR46" s="135"/>
      <c r="AS46" s="47"/>
      <c r="AT46" s="135"/>
      <c r="AU46" s="47"/>
      <c r="AV46" s="135"/>
      <c r="AW46" s="47"/>
      <c r="AX46" s="135"/>
      <c r="AY46" s="47"/>
      <c r="AZ46" s="135"/>
      <c r="BA46" s="47"/>
      <c r="BB46" s="136"/>
      <c r="BC46" s="136"/>
      <c r="BD46" s="135"/>
      <c r="BE46" s="136"/>
      <c r="BF46" s="136"/>
      <c r="BG46" s="136"/>
      <c r="BH46" s="108"/>
      <c r="BI46" s="106"/>
      <c r="BJ46" s="107"/>
      <c r="BK46" s="107"/>
      <c r="BL46" s="106"/>
      <c r="BM46" s="106"/>
      <c r="BN46" s="108"/>
      <c r="BO46" s="108"/>
      <c r="BP46" s="93"/>
      <c r="BQ46" s="93"/>
      <c r="BR46" s="93"/>
      <c r="BS46" s="93"/>
      <c r="BT46" s="93"/>
      <c r="BU46" s="93"/>
      <c r="BV46" s="93"/>
      <c r="BW46" s="93"/>
      <c r="BX46" s="93"/>
      <c r="BY46" s="93"/>
      <c r="BZ46" s="93"/>
      <c r="CA46" s="93"/>
      <c r="CB46" s="93"/>
      <c r="CC46" s="93"/>
      <c r="CD46" s="93"/>
      <c r="CE46" s="100"/>
      <c r="CF46" s="100"/>
      <c r="CG46" s="100"/>
      <c r="CH46" s="100"/>
      <c r="CI46" s="100"/>
      <c r="CJ46" s="100"/>
    </row>
    <row r="47" spans="1:88" ht="15" customHeight="1" x14ac:dyDescent="0.25">
      <c r="A47" s="133"/>
      <c r="B47" s="110"/>
      <c r="C47" s="119"/>
      <c r="D47" s="120"/>
      <c r="E47" s="134"/>
      <c r="F47" s="108"/>
      <c r="G47" s="108"/>
      <c r="H47" s="114"/>
      <c r="I47" s="134"/>
      <c r="J47" s="108"/>
      <c r="K47" s="114"/>
      <c r="L47" s="110"/>
      <c r="M47" s="110"/>
      <c r="N47" s="110"/>
      <c r="O47" s="110"/>
      <c r="P47" s="110"/>
      <c r="Q47" s="110"/>
      <c r="R47" s="110"/>
      <c r="S47" s="110"/>
      <c r="T47" s="110"/>
      <c r="U47" s="110"/>
      <c r="V47" s="110"/>
      <c r="W47" s="110"/>
      <c r="X47" s="110"/>
      <c r="Y47" s="110"/>
      <c r="Z47" s="110"/>
      <c r="AA47" s="110"/>
      <c r="AB47" s="110"/>
      <c r="AC47" s="110"/>
      <c r="AD47" s="110"/>
      <c r="AE47" s="108"/>
      <c r="AF47" s="110"/>
      <c r="AG47" s="108"/>
      <c r="AH47" s="108" t="str">
        <f>+IF(OR(AF47=1,AF47&lt;=5),"Moderado",IF(OR(AF47=6,AF47&lt;=11),"Mayor","Catastrófico"))</f>
        <v>Moderado</v>
      </c>
      <c r="AI47" s="163"/>
      <c r="AJ47" s="108"/>
      <c r="AK47" s="114"/>
      <c r="AL47" s="114"/>
      <c r="AM47" s="134"/>
      <c r="AN47" s="134"/>
      <c r="AO47" s="47"/>
      <c r="AP47" s="134"/>
      <c r="AQ47" s="47"/>
      <c r="AR47" s="134"/>
      <c r="AS47" s="47"/>
      <c r="AT47" s="134"/>
      <c r="AU47" s="47"/>
      <c r="AV47" s="134"/>
      <c r="AW47" s="47"/>
      <c r="AX47" s="134"/>
      <c r="AY47" s="47"/>
      <c r="AZ47" s="134"/>
      <c r="BA47" s="47"/>
      <c r="BB47" s="137"/>
      <c r="BC47" s="137"/>
      <c r="BD47" s="134"/>
      <c r="BE47" s="137"/>
      <c r="BF47" s="137"/>
      <c r="BG47" s="137"/>
      <c r="BH47" s="108"/>
      <c r="BI47" s="106"/>
      <c r="BJ47" s="107"/>
      <c r="BK47" s="107"/>
      <c r="BL47" s="106"/>
      <c r="BM47" s="106"/>
      <c r="BN47" s="108"/>
      <c r="BO47" s="108"/>
      <c r="BP47" s="93"/>
      <c r="BQ47" s="93"/>
      <c r="BR47" s="93"/>
      <c r="BS47" s="93"/>
      <c r="BT47" s="93"/>
      <c r="BU47" s="93"/>
      <c r="BV47" s="93"/>
      <c r="BW47" s="93"/>
      <c r="BX47" s="93"/>
      <c r="BY47" s="93"/>
      <c r="BZ47" s="93"/>
      <c r="CA47" s="93"/>
      <c r="CB47" s="93"/>
      <c r="CC47" s="93"/>
      <c r="CD47" s="93"/>
      <c r="CE47" s="100"/>
      <c r="CF47" s="100"/>
      <c r="CG47" s="100"/>
      <c r="CH47" s="100"/>
      <c r="CI47" s="100"/>
      <c r="CJ47" s="100"/>
    </row>
    <row r="48" spans="1:88" ht="132.75" customHeight="1" x14ac:dyDescent="0.25">
      <c r="A48" s="133" t="s">
        <v>153</v>
      </c>
      <c r="B48" s="110" t="s">
        <v>154</v>
      </c>
      <c r="C48" s="119" t="s">
        <v>155</v>
      </c>
      <c r="D48" s="120"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48" s="141" t="s">
        <v>8</v>
      </c>
      <c r="F48" s="108" t="s">
        <v>131</v>
      </c>
      <c r="G48" s="108" t="s">
        <v>132</v>
      </c>
      <c r="H48" s="41" t="s">
        <v>156</v>
      </c>
      <c r="I48" s="50" t="s">
        <v>134</v>
      </c>
      <c r="J48" s="108" t="s">
        <v>135</v>
      </c>
      <c r="K48" s="51" t="s">
        <v>157</v>
      </c>
      <c r="L48" s="110" t="s">
        <v>138</v>
      </c>
      <c r="M48" s="110" t="s">
        <v>137</v>
      </c>
      <c r="N48" s="110" t="s">
        <v>137</v>
      </c>
      <c r="O48" s="110" t="s">
        <v>137</v>
      </c>
      <c r="P48" s="110" t="s">
        <v>138</v>
      </c>
      <c r="Q48" s="110" t="s">
        <v>137</v>
      </c>
      <c r="R48" s="110" t="s">
        <v>137</v>
      </c>
      <c r="S48" s="110" t="s">
        <v>138</v>
      </c>
      <c r="T48" s="110" t="s">
        <v>137</v>
      </c>
      <c r="U48" s="110" t="s">
        <v>138</v>
      </c>
      <c r="V48" s="110" t="s">
        <v>138</v>
      </c>
      <c r="W48" s="110" t="s">
        <v>138</v>
      </c>
      <c r="X48" s="110" t="s">
        <v>137</v>
      </c>
      <c r="Y48" s="110" t="s">
        <v>137</v>
      </c>
      <c r="Z48" s="110" t="s">
        <v>138</v>
      </c>
      <c r="AA48" s="110" t="s">
        <v>137</v>
      </c>
      <c r="AB48" s="110" t="s">
        <v>138</v>
      </c>
      <c r="AC48" s="110" t="s">
        <v>138</v>
      </c>
      <c r="AD48" s="110" t="s">
        <v>137</v>
      </c>
      <c r="AE48" s="108">
        <f>COUNTIF(L48:AD53, "SI")</f>
        <v>9</v>
      </c>
      <c r="AF48" s="110" t="s">
        <v>158</v>
      </c>
      <c r="AG48" s="108">
        <f>+VLOOKUP(AF48,[6]Listados!$K$8:$L$12,2,0)</f>
        <v>3</v>
      </c>
      <c r="AH48" s="108" t="str">
        <f>+IF(OR(AE48=1,AE48&lt;=5),"Moderado",IF(OR(AE48=6,AE48&lt;=11),"Mayor","Catastrófico"))</f>
        <v>Mayor</v>
      </c>
      <c r="AI48" s="163" t="e">
        <f>+VLOOKUP(AH48,[6]Listados!K25:L29,2,0)</f>
        <v>#N/A</v>
      </c>
      <c r="AJ48" s="108" t="str">
        <f>IF(AND(AF48&lt;&gt;"",AH48&lt;&gt;""),VLOOKUP(AF48&amp;AH48,Listados!$M$3:$N$27,2,FALSE),"")</f>
        <v>Extremo</v>
      </c>
      <c r="AK48" s="56" t="str">
        <f>+'Descripción del Control '!B$5</f>
        <v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v>
      </c>
      <c r="AL48" s="51" t="s">
        <v>156</v>
      </c>
      <c r="AM48" s="50" t="s">
        <v>140</v>
      </c>
      <c r="AN48" s="50" t="s">
        <v>138</v>
      </c>
      <c r="AO48" s="47">
        <f>+IF(AN48="si",15,"")</f>
        <v>15</v>
      </c>
      <c r="AP48" s="50" t="s">
        <v>138</v>
      </c>
      <c r="AQ48" s="47">
        <f>+IF(AP48="si",15,"")</f>
        <v>15</v>
      </c>
      <c r="AR48" s="50" t="s">
        <v>138</v>
      </c>
      <c r="AS48" s="47">
        <f t="shared" si="2"/>
        <v>15</v>
      </c>
      <c r="AT48" s="50" t="s">
        <v>141</v>
      </c>
      <c r="AU48" s="47">
        <f t="shared" si="3"/>
        <v>15</v>
      </c>
      <c r="AV48" s="50" t="s">
        <v>138</v>
      </c>
      <c r="AW48" s="47">
        <f>+IF(AV48="si",15,"")</f>
        <v>15</v>
      </c>
      <c r="AX48" s="50" t="s">
        <v>138</v>
      </c>
      <c r="AY48" s="47">
        <f t="shared" si="5"/>
        <v>15</v>
      </c>
      <c r="AZ48" s="50" t="s">
        <v>142</v>
      </c>
      <c r="BA48" s="47">
        <f t="shared" si="6"/>
        <v>10</v>
      </c>
      <c r="BB48" s="47">
        <f t="shared" si="7"/>
        <v>100</v>
      </c>
      <c r="BC48" s="47" t="str">
        <f t="shared" si="8"/>
        <v>Fuerte</v>
      </c>
      <c r="BD48" s="50" t="s">
        <v>143</v>
      </c>
      <c r="BE48" s="47" t="str">
        <f t="shared" si="9"/>
        <v>Fuerte</v>
      </c>
      <c r="BF48" s="47" t="str">
        <f t="shared" si="10"/>
        <v>Fuerte</v>
      </c>
      <c r="BG48" s="47">
        <f t="shared" si="11"/>
        <v>100</v>
      </c>
      <c r="BH48" s="108">
        <f>AVERAGE(BG48:BG53)</f>
        <v>75</v>
      </c>
      <c r="BI48" s="106" t="str">
        <f>IF(BH48&lt;=50, "Débil", IF(BH48&lt;=99,"Moderado","Fuerte"))</f>
        <v>Moderado</v>
      </c>
      <c r="BJ48" s="107">
        <f>+IF(BI48="Fuerte",2,IF(BI48="Moderado",1,0))</f>
        <v>1</v>
      </c>
      <c r="BK48" s="107">
        <f>+AG48-BJ48</f>
        <v>2</v>
      </c>
      <c r="BL48" s="106" t="str">
        <f>+VLOOKUP(BK48,Listados!$J$18:$K$24,2,TRUE)</f>
        <v>Improbable</v>
      </c>
      <c r="BM48" s="106" t="str">
        <f>IF(ISBLANK(AH48),"",AH48)</f>
        <v>Mayor</v>
      </c>
      <c r="BN48" s="108" t="str">
        <f>IF(AND(BL48&lt;&gt;"",BM48&lt;&gt;""),VLOOKUP(BL48&amp;BM48,Listados!$M$3:$N$27,2,FALSE),"")</f>
        <v>Alto</v>
      </c>
      <c r="BO48" s="108" t="str">
        <f>+VLOOKUP(BN48,Listados!$P$3:$Q$6,2,FALSE)</f>
        <v>Reducir el riesgo</v>
      </c>
      <c r="BP48" s="93"/>
      <c r="BQ48" s="93"/>
      <c r="BR48" s="93"/>
      <c r="BS48" s="93"/>
      <c r="BT48" s="93"/>
      <c r="BU48" s="93"/>
      <c r="BV48" s="93"/>
      <c r="BW48" s="93"/>
      <c r="BX48" s="93"/>
      <c r="BY48" s="93"/>
      <c r="BZ48" s="93"/>
      <c r="CA48" s="93"/>
      <c r="CB48" s="93"/>
      <c r="CC48" s="93"/>
      <c r="CD48" s="93"/>
      <c r="CE48" s="100" t="s">
        <v>8</v>
      </c>
      <c r="CF48" s="100" t="s">
        <v>8</v>
      </c>
      <c r="CG48" s="100" t="s">
        <v>8</v>
      </c>
      <c r="CH48" s="100" t="s">
        <v>8</v>
      </c>
      <c r="CI48" s="100" t="s">
        <v>8</v>
      </c>
      <c r="CJ48" s="100" t="s">
        <v>8</v>
      </c>
    </row>
    <row r="49" spans="1:88" ht="66.75" customHeight="1" x14ac:dyDescent="0.25">
      <c r="A49" s="133"/>
      <c r="B49" s="110"/>
      <c r="C49" s="119"/>
      <c r="D49" s="120"/>
      <c r="E49" s="135"/>
      <c r="F49" s="108"/>
      <c r="G49" s="108"/>
      <c r="H49" s="112" t="s">
        <v>159</v>
      </c>
      <c r="I49" s="141" t="s">
        <v>134</v>
      </c>
      <c r="J49" s="108"/>
      <c r="K49" s="51" t="s">
        <v>160</v>
      </c>
      <c r="L49" s="110"/>
      <c r="M49" s="110"/>
      <c r="N49" s="110"/>
      <c r="O49" s="110"/>
      <c r="P49" s="110"/>
      <c r="Q49" s="110"/>
      <c r="R49" s="110"/>
      <c r="S49" s="110"/>
      <c r="T49" s="110"/>
      <c r="U49" s="110"/>
      <c r="V49" s="110"/>
      <c r="W49" s="110"/>
      <c r="X49" s="110"/>
      <c r="Y49" s="110"/>
      <c r="Z49" s="110"/>
      <c r="AA49" s="110"/>
      <c r="AB49" s="110"/>
      <c r="AC49" s="110"/>
      <c r="AD49" s="110"/>
      <c r="AE49" s="108"/>
      <c r="AF49" s="110"/>
      <c r="AG49" s="108"/>
      <c r="AH49" s="108" t="str">
        <f>+IF(OR(AF49=1,AF49&lt;=5),"Moderado",IF(OR(AF49=6,AF49&lt;=11),"Mayor","Catastrófico"))</f>
        <v>Moderado</v>
      </c>
      <c r="AI49" s="163"/>
      <c r="AJ49" s="108"/>
      <c r="AK49" s="112" t="str">
        <f>+'Descripción del Control '!C$5</f>
        <v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v>
      </c>
      <c r="AL49" s="112" t="s">
        <v>161</v>
      </c>
      <c r="AM49" s="141" t="s">
        <v>162</v>
      </c>
      <c r="AN49" s="141" t="s">
        <v>138</v>
      </c>
      <c r="AO49" s="47">
        <f>+IF(AN49="si",15,"")</f>
        <v>15</v>
      </c>
      <c r="AP49" s="141" t="s">
        <v>138</v>
      </c>
      <c r="AQ49" s="47">
        <f>+IF(AP49="si",15,"")</f>
        <v>15</v>
      </c>
      <c r="AR49" s="141" t="s">
        <v>138</v>
      </c>
      <c r="AS49" s="47">
        <f t="shared" si="2"/>
        <v>15</v>
      </c>
      <c r="AT49" s="141" t="s">
        <v>163</v>
      </c>
      <c r="AU49" s="47">
        <f t="shared" si="3"/>
        <v>10</v>
      </c>
      <c r="AV49" s="141" t="s">
        <v>138</v>
      </c>
      <c r="AW49" s="47">
        <f>+IF(AV49="si",15,"")</f>
        <v>15</v>
      </c>
      <c r="AX49" s="141" t="s">
        <v>138</v>
      </c>
      <c r="AY49" s="47">
        <f t="shared" si="5"/>
        <v>15</v>
      </c>
      <c r="AZ49" s="141" t="s">
        <v>142</v>
      </c>
      <c r="BA49" s="47">
        <f t="shared" si="6"/>
        <v>10</v>
      </c>
      <c r="BB49" s="164">
        <f t="shared" si="7"/>
        <v>95</v>
      </c>
      <c r="BC49" s="164" t="str">
        <f t="shared" si="8"/>
        <v>Moderado</v>
      </c>
      <c r="BD49" s="141" t="s">
        <v>143</v>
      </c>
      <c r="BE49" s="164" t="str">
        <f t="shared" si="9"/>
        <v>Fuerte</v>
      </c>
      <c r="BF49" s="164" t="str">
        <f t="shared" si="10"/>
        <v>Moderado</v>
      </c>
      <c r="BG49" s="164">
        <f t="shared" si="11"/>
        <v>50</v>
      </c>
      <c r="BH49" s="108"/>
      <c r="BI49" s="106"/>
      <c r="BJ49" s="107"/>
      <c r="BK49" s="107"/>
      <c r="BL49" s="106"/>
      <c r="BM49" s="106"/>
      <c r="BN49" s="108"/>
      <c r="BO49" s="108"/>
      <c r="BP49" s="93"/>
      <c r="BQ49" s="93"/>
      <c r="BR49" s="93"/>
      <c r="BS49" s="93"/>
      <c r="BT49" s="93"/>
      <c r="BU49" s="93"/>
      <c r="BV49" s="93"/>
      <c r="BW49" s="93"/>
      <c r="BX49" s="93"/>
      <c r="BY49" s="93"/>
      <c r="BZ49" s="93"/>
      <c r="CA49" s="93"/>
      <c r="CB49" s="93"/>
      <c r="CC49" s="93"/>
      <c r="CD49" s="93"/>
      <c r="CE49" s="100"/>
      <c r="CF49" s="100"/>
      <c r="CG49" s="100"/>
      <c r="CH49" s="100"/>
      <c r="CI49" s="100"/>
      <c r="CJ49" s="100"/>
    </row>
    <row r="50" spans="1:88" ht="74.25" customHeight="1" x14ac:dyDescent="0.25">
      <c r="A50" s="133"/>
      <c r="B50" s="110"/>
      <c r="C50" s="119"/>
      <c r="D50" s="120"/>
      <c r="E50" s="135"/>
      <c r="F50" s="108"/>
      <c r="G50" s="108"/>
      <c r="H50" s="113"/>
      <c r="I50" s="135"/>
      <c r="J50" s="108"/>
      <c r="K50" s="51" t="s">
        <v>164</v>
      </c>
      <c r="L50" s="110"/>
      <c r="M50" s="110"/>
      <c r="N50" s="110"/>
      <c r="O50" s="110"/>
      <c r="P50" s="110"/>
      <c r="Q50" s="110"/>
      <c r="R50" s="110"/>
      <c r="S50" s="110"/>
      <c r="T50" s="110"/>
      <c r="U50" s="110"/>
      <c r="V50" s="110"/>
      <c r="W50" s="110"/>
      <c r="X50" s="110"/>
      <c r="Y50" s="110"/>
      <c r="Z50" s="110"/>
      <c r="AA50" s="110"/>
      <c r="AB50" s="110"/>
      <c r="AC50" s="110"/>
      <c r="AD50" s="110"/>
      <c r="AE50" s="108"/>
      <c r="AF50" s="110"/>
      <c r="AG50" s="108"/>
      <c r="AH50" s="108" t="str">
        <f>+IF(OR(AF50=1,AF50&lt;=5),"Moderado",IF(OR(AF50=6,AF50&lt;=11),"Mayor","Catastrófico"))</f>
        <v>Moderado</v>
      </c>
      <c r="AI50" s="163"/>
      <c r="AJ50" s="108"/>
      <c r="AK50" s="113"/>
      <c r="AL50" s="113"/>
      <c r="AM50" s="135"/>
      <c r="AN50" s="135"/>
      <c r="AO50" s="47" t="str">
        <f t="shared" si="0"/>
        <v/>
      </c>
      <c r="AP50" s="135"/>
      <c r="AQ50" s="47" t="str">
        <f t="shared" si="1"/>
        <v/>
      </c>
      <c r="AR50" s="135"/>
      <c r="AS50" s="47" t="str">
        <f t="shared" si="2"/>
        <v/>
      </c>
      <c r="AT50" s="135"/>
      <c r="AU50" s="47" t="str">
        <f t="shared" si="3"/>
        <v/>
      </c>
      <c r="AV50" s="135"/>
      <c r="AW50" s="47" t="str">
        <f t="shared" si="4"/>
        <v/>
      </c>
      <c r="AX50" s="135"/>
      <c r="AY50" s="47" t="str">
        <f t="shared" si="5"/>
        <v/>
      </c>
      <c r="AZ50" s="135"/>
      <c r="BA50" s="47" t="str">
        <f t="shared" si="6"/>
        <v/>
      </c>
      <c r="BB50" s="136"/>
      <c r="BC50" s="136"/>
      <c r="BD50" s="135"/>
      <c r="BE50" s="136"/>
      <c r="BF50" s="136"/>
      <c r="BG50" s="136"/>
      <c r="BH50" s="108"/>
      <c r="BI50" s="106"/>
      <c r="BJ50" s="107"/>
      <c r="BK50" s="107"/>
      <c r="BL50" s="106"/>
      <c r="BM50" s="106"/>
      <c r="BN50" s="108"/>
      <c r="BO50" s="108"/>
      <c r="BP50" s="93"/>
      <c r="BQ50" s="93"/>
      <c r="BR50" s="93"/>
      <c r="BS50" s="93"/>
      <c r="BT50" s="93"/>
      <c r="BU50" s="93"/>
      <c r="BV50" s="93"/>
      <c r="BW50" s="93"/>
      <c r="BX50" s="93"/>
      <c r="BY50" s="93"/>
      <c r="BZ50" s="93"/>
      <c r="CA50" s="93"/>
      <c r="CB50" s="93"/>
      <c r="CC50" s="93"/>
      <c r="CD50" s="93"/>
      <c r="CE50" s="100"/>
      <c r="CF50" s="100"/>
      <c r="CG50" s="100"/>
      <c r="CH50" s="100"/>
      <c r="CI50" s="100"/>
      <c r="CJ50" s="100"/>
    </row>
    <row r="51" spans="1:88" ht="78.75" customHeight="1" x14ac:dyDescent="0.25">
      <c r="A51" s="133"/>
      <c r="B51" s="110"/>
      <c r="C51" s="119"/>
      <c r="D51" s="120"/>
      <c r="E51" s="135"/>
      <c r="F51" s="108"/>
      <c r="G51" s="108"/>
      <c r="H51" s="132" t="s">
        <v>161</v>
      </c>
      <c r="I51" s="141" t="s">
        <v>134</v>
      </c>
      <c r="J51" s="108"/>
      <c r="K51" s="112" t="s">
        <v>165</v>
      </c>
      <c r="L51" s="110"/>
      <c r="M51" s="110"/>
      <c r="N51" s="110"/>
      <c r="O51" s="110"/>
      <c r="P51" s="110"/>
      <c r="Q51" s="110"/>
      <c r="R51" s="110"/>
      <c r="S51" s="110"/>
      <c r="T51" s="110"/>
      <c r="U51" s="110"/>
      <c r="V51" s="110"/>
      <c r="W51" s="110"/>
      <c r="X51" s="110"/>
      <c r="Y51" s="110"/>
      <c r="Z51" s="110"/>
      <c r="AA51" s="110"/>
      <c r="AB51" s="110"/>
      <c r="AC51" s="110"/>
      <c r="AD51" s="110"/>
      <c r="AE51" s="108"/>
      <c r="AF51" s="110"/>
      <c r="AG51" s="108"/>
      <c r="AH51" s="108" t="str">
        <f>+IF(OR(AF51=1,AF51&lt;=5),"Moderado",IF(OR(AF51=6,AF51&lt;=11),"Mayor","Catastrófico"))</f>
        <v>Moderado</v>
      </c>
      <c r="AI51" s="163"/>
      <c r="AJ51" s="108"/>
      <c r="AK51" s="113"/>
      <c r="AL51" s="113"/>
      <c r="AM51" s="135"/>
      <c r="AN51" s="135"/>
      <c r="AO51" s="47" t="str">
        <f t="shared" si="0"/>
        <v/>
      </c>
      <c r="AP51" s="135"/>
      <c r="AQ51" s="47" t="str">
        <f t="shared" si="1"/>
        <v/>
      </c>
      <c r="AR51" s="135"/>
      <c r="AS51" s="47" t="str">
        <f t="shared" si="2"/>
        <v/>
      </c>
      <c r="AT51" s="135"/>
      <c r="AU51" s="47" t="str">
        <f t="shared" si="3"/>
        <v/>
      </c>
      <c r="AV51" s="135"/>
      <c r="AW51" s="47" t="str">
        <f t="shared" si="4"/>
        <v/>
      </c>
      <c r="AX51" s="135"/>
      <c r="AY51" s="47" t="str">
        <f t="shared" si="5"/>
        <v/>
      </c>
      <c r="AZ51" s="135"/>
      <c r="BA51" s="47" t="str">
        <f t="shared" si="6"/>
        <v/>
      </c>
      <c r="BB51" s="136"/>
      <c r="BC51" s="136"/>
      <c r="BD51" s="135"/>
      <c r="BE51" s="136"/>
      <c r="BF51" s="136"/>
      <c r="BG51" s="136"/>
      <c r="BH51" s="108"/>
      <c r="BI51" s="106"/>
      <c r="BJ51" s="107"/>
      <c r="BK51" s="107"/>
      <c r="BL51" s="106"/>
      <c r="BM51" s="106"/>
      <c r="BN51" s="108"/>
      <c r="BO51" s="108"/>
      <c r="BP51" s="93"/>
      <c r="BQ51" s="93"/>
      <c r="BR51" s="93"/>
      <c r="BS51" s="93"/>
      <c r="BT51" s="93"/>
      <c r="BU51" s="93"/>
      <c r="BV51" s="93"/>
      <c r="BW51" s="93"/>
      <c r="BX51" s="93"/>
      <c r="BY51" s="93"/>
      <c r="BZ51" s="93"/>
      <c r="CA51" s="93"/>
      <c r="CB51" s="93"/>
      <c r="CC51" s="93"/>
      <c r="CD51" s="93"/>
      <c r="CE51" s="100"/>
      <c r="CF51" s="100"/>
      <c r="CG51" s="100"/>
      <c r="CH51" s="100"/>
      <c r="CI51" s="100"/>
      <c r="CJ51" s="100"/>
    </row>
    <row r="52" spans="1:88" ht="15" customHeight="1" x14ac:dyDescent="0.25">
      <c r="A52" s="133"/>
      <c r="B52" s="110"/>
      <c r="C52" s="119"/>
      <c r="D52" s="120"/>
      <c r="E52" s="135"/>
      <c r="F52" s="108"/>
      <c r="G52" s="108"/>
      <c r="H52" s="132"/>
      <c r="I52" s="135"/>
      <c r="J52" s="108"/>
      <c r="K52" s="113"/>
      <c r="L52" s="110"/>
      <c r="M52" s="110"/>
      <c r="N52" s="110"/>
      <c r="O52" s="110"/>
      <c r="P52" s="110"/>
      <c r="Q52" s="110"/>
      <c r="R52" s="110"/>
      <c r="S52" s="110"/>
      <c r="T52" s="110"/>
      <c r="U52" s="110"/>
      <c r="V52" s="110"/>
      <c r="W52" s="110"/>
      <c r="X52" s="110"/>
      <c r="Y52" s="110"/>
      <c r="Z52" s="110"/>
      <c r="AA52" s="110"/>
      <c r="AB52" s="110"/>
      <c r="AC52" s="110"/>
      <c r="AD52" s="110"/>
      <c r="AE52" s="108"/>
      <c r="AF52" s="110"/>
      <c r="AG52" s="108"/>
      <c r="AH52" s="108" t="str">
        <f>+IF(OR(AF52=1,AF52&lt;=5),"Moderado",IF(OR(AF52=6,AF52&lt;=11),"Mayor","Catastrófico"))</f>
        <v>Moderado</v>
      </c>
      <c r="AI52" s="163"/>
      <c r="AJ52" s="108"/>
      <c r="AK52" s="113"/>
      <c r="AL52" s="113"/>
      <c r="AM52" s="135"/>
      <c r="AN52" s="135"/>
      <c r="AO52" s="47" t="str">
        <f t="shared" si="0"/>
        <v/>
      </c>
      <c r="AP52" s="135"/>
      <c r="AQ52" s="47" t="str">
        <f t="shared" si="1"/>
        <v/>
      </c>
      <c r="AR52" s="135"/>
      <c r="AS52" s="47" t="str">
        <f t="shared" si="2"/>
        <v/>
      </c>
      <c r="AT52" s="135"/>
      <c r="AU52" s="47" t="str">
        <f t="shared" si="3"/>
        <v/>
      </c>
      <c r="AV52" s="135"/>
      <c r="AW52" s="47" t="str">
        <f t="shared" si="4"/>
        <v/>
      </c>
      <c r="AX52" s="135"/>
      <c r="AY52" s="47" t="str">
        <f t="shared" si="5"/>
        <v/>
      </c>
      <c r="AZ52" s="135"/>
      <c r="BA52" s="47" t="str">
        <f t="shared" si="6"/>
        <v/>
      </c>
      <c r="BB52" s="136"/>
      <c r="BC52" s="136"/>
      <c r="BD52" s="135"/>
      <c r="BE52" s="136"/>
      <c r="BF52" s="136"/>
      <c r="BG52" s="136"/>
      <c r="BH52" s="108"/>
      <c r="BI52" s="106"/>
      <c r="BJ52" s="107"/>
      <c r="BK52" s="107"/>
      <c r="BL52" s="106"/>
      <c r="BM52" s="106"/>
      <c r="BN52" s="108"/>
      <c r="BO52" s="108"/>
      <c r="BP52" s="93"/>
      <c r="BQ52" s="93"/>
      <c r="BR52" s="93"/>
      <c r="BS52" s="93"/>
      <c r="BT52" s="93"/>
      <c r="BU52" s="93"/>
      <c r="BV52" s="93"/>
      <c r="BW52" s="93"/>
      <c r="BX52" s="93"/>
      <c r="BY52" s="93"/>
      <c r="BZ52" s="93"/>
      <c r="CA52" s="93"/>
      <c r="CB52" s="93"/>
      <c r="CC52" s="93"/>
      <c r="CD52" s="93"/>
      <c r="CE52" s="100"/>
      <c r="CF52" s="100"/>
      <c r="CG52" s="100"/>
      <c r="CH52" s="100"/>
      <c r="CI52" s="100"/>
      <c r="CJ52" s="100"/>
    </row>
    <row r="53" spans="1:88" ht="15.75" x14ac:dyDescent="0.25">
      <c r="A53" s="133"/>
      <c r="B53" s="110"/>
      <c r="C53" s="119"/>
      <c r="D53" s="120"/>
      <c r="E53" s="134"/>
      <c r="F53" s="108"/>
      <c r="G53" s="108"/>
      <c r="H53" s="132"/>
      <c r="I53" s="134"/>
      <c r="J53" s="108"/>
      <c r="K53" s="114"/>
      <c r="L53" s="110"/>
      <c r="M53" s="110"/>
      <c r="N53" s="110"/>
      <c r="O53" s="110"/>
      <c r="P53" s="110"/>
      <c r="Q53" s="110"/>
      <c r="R53" s="110"/>
      <c r="S53" s="110"/>
      <c r="T53" s="110"/>
      <c r="U53" s="110"/>
      <c r="V53" s="110"/>
      <c r="W53" s="110"/>
      <c r="X53" s="110"/>
      <c r="Y53" s="110"/>
      <c r="Z53" s="110"/>
      <c r="AA53" s="110"/>
      <c r="AB53" s="110"/>
      <c r="AC53" s="110"/>
      <c r="AD53" s="110"/>
      <c r="AE53" s="108"/>
      <c r="AF53" s="110"/>
      <c r="AG53" s="108"/>
      <c r="AH53" s="108" t="str">
        <f>+IF(OR(AF53=1,AF53&lt;=5),"Moderado",IF(OR(AF53=6,AF53&lt;=11),"Mayor","Catastrófico"))</f>
        <v>Moderado</v>
      </c>
      <c r="AI53" s="163"/>
      <c r="AJ53" s="108"/>
      <c r="AK53" s="114"/>
      <c r="AL53" s="114"/>
      <c r="AM53" s="134"/>
      <c r="AN53" s="134"/>
      <c r="AO53" s="47" t="str">
        <f t="shared" si="0"/>
        <v/>
      </c>
      <c r="AP53" s="134"/>
      <c r="AQ53" s="47" t="str">
        <f t="shared" si="1"/>
        <v/>
      </c>
      <c r="AR53" s="134"/>
      <c r="AS53" s="47" t="str">
        <f t="shared" si="2"/>
        <v/>
      </c>
      <c r="AT53" s="134"/>
      <c r="AU53" s="47" t="str">
        <f t="shared" si="3"/>
        <v/>
      </c>
      <c r="AV53" s="134"/>
      <c r="AW53" s="47" t="str">
        <f t="shared" si="4"/>
        <v/>
      </c>
      <c r="AX53" s="134"/>
      <c r="AY53" s="47" t="str">
        <f t="shared" si="5"/>
        <v/>
      </c>
      <c r="AZ53" s="134"/>
      <c r="BA53" s="47" t="str">
        <f t="shared" si="6"/>
        <v/>
      </c>
      <c r="BB53" s="137"/>
      <c r="BC53" s="137"/>
      <c r="BD53" s="134"/>
      <c r="BE53" s="137"/>
      <c r="BF53" s="137"/>
      <c r="BG53" s="137"/>
      <c r="BH53" s="108"/>
      <c r="BI53" s="106"/>
      <c r="BJ53" s="107"/>
      <c r="BK53" s="107"/>
      <c r="BL53" s="106"/>
      <c r="BM53" s="106"/>
      <c r="BN53" s="108"/>
      <c r="BO53" s="108"/>
      <c r="BP53" s="93"/>
      <c r="BQ53" s="93"/>
      <c r="BR53" s="93"/>
      <c r="BS53" s="93"/>
      <c r="BT53" s="93"/>
      <c r="BU53" s="93"/>
      <c r="BV53" s="93"/>
      <c r="BW53" s="93"/>
      <c r="BX53" s="93"/>
      <c r="BY53" s="93"/>
      <c r="BZ53" s="93"/>
      <c r="CA53" s="93"/>
      <c r="CB53" s="93"/>
      <c r="CC53" s="93"/>
      <c r="CD53" s="93"/>
      <c r="CE53" s="100"/>
      <c r="CF53" s="100"/>
      <c r="CG53" s="100"/>
      <c r="CH53" s="100"/>
      <c r="CI53" s="100"/>
      <c r="CJ53" s="100"/>
    </row>
    <row r="54" spans="1:88" ht="94.5" customHeight="1" x14ac:dyDescent="0.25">
      <c r="A54" s="133" t="s">
        <v>166</v>
      </c>
      <c r="B54" s="110" t="s">
        <v>167</v>
      </c>
      <c r="C54" s="119" t="s">
        <v>168</v>
      </c>
      <c r="D54" s="120" t="str">
        <f>+'Riesgo Corrupción'!C10</f>
        <v>Posibilidad de afectación reputacional por la omisión en el cumplimiento de los lineamientos legales vigentes, para la elaboración y expedición de conceptos a las iniciativas normativas para beneficio de un particular.</v>
      </c>
      <c r="E54" s="141" t="s">
        <v>8</v>
      </c>
      <c r="F54" s="108" t="s">
        <v>169</v>
      </c>
      <c r="G54" s="108" t="s">
        <v>132</v>
      </c>
      <c r="H54" s="41" t="s">
        <v>170</v>
      </c>
      <c r="I54" s="50" t="s">
        <v>171</v>
      </c>
      <c r="J54" s="108" t="s">
        <v>135</v>
      </c>
      <c r="K54" s="112" t="s">
        <v>172</v>
      </c>
      <c r="L54" s="110" t="s">
        <v>137</v>
      </c>
      <c r="M54" s="110" t="s">
        <v>137</v>
      </c>
      <c r="N54" s="110" t="s">
        <v>138</v>
      </c>
      <c r="O54" s="110" t="s">
        <v>138</v>
      </c>
      <c r="P54" s="110" t="s">
        <v>138</v>
      </c>
      <c r="Q54" s="110" t="s">
        <v>137</v>
      </c>
      <c r="R54" s="110" t="s">
        <v>137</v>
      </c>
      <c r="S54" s="110" t="s">
        <v>137</v>
      </c>
      <c r="T54" s="110" t="s">
        <v>137</v>
      </c>
      <c r="U54" s="110" t="s">
        <v>138</v>
      </c>
      <c r="V54" s="110" t="s">
        <v>138</v>
      </c>
      <c r="W54" s="110" t="s">
        <v>138</v>
      </c>
      <c r="X54" s="110" t="s">
        <v>137</v>
      </c>
      <c r="Y54" s="110" t="s">
        <v>137</v>
      </c>
      <c r="Z54" s="110" t="s">
        <v>138</v>
      </c>
      <c r="AA54" s="110" t="s">
        <v>137</v>
      </c>
      <c r="AB54" s="110" t="s">
        <v>138</v>
      </c>
      <c r="AC54" s="110" t="s">
        <v>138</v>
      </c>
      <c r="AD54" s="110" t="s">
        <v>137</v>
      </c>
      <c r="AE54" s="108">
        <f>COUNTIF(L54:AD59, "SI")</f>
        <v>9</v>
      </c>
      <c r="AF54" s="110" t="s">
        <v>139</v>
      </c>
      <c r="AG54" s="108">
        <f>+VLOOKUP(AF54,[6]Listados!$K$8:$L$12,2,0)</f>
        <v>2</v>
      </c>
      <c r="AH54" s="108" t="str">
        <f>+IF(OR(AE54=1,AE54&lt;=5),"Moderado",IF(OR(AE54=6,AE54&lt;=11),"Mayor","Catastrófico"))</f>
        <v>Mayor</v>
      </c>
      <c r="AI54" s="163">
        <f>+VLOOKUP(AH54,[6]Listados!K31:L35,2,0)</f>
        <v>0</v>
      </c>
      <c r="AJ54" s="108" t="str">
        <f>IF(AND(AF54&lt;&gt;"",AH54&lt;&gt;""),VLOOKUP(AF54&amp;AH54,Listados!$M$3:$N$27,2,FALSE),"")</f>
        <v>Alto</v>
      </c>
      <c r="AK54" s="112" t="str">
        <f>+'Descripción del Control '!B$6</f>
        <v>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v>
      </c>
      <c r="AL54" s="112" t="s">
        <v>173</v>
      </c>
      <c r="AM54" s="141" t="s">
        <v>140</v>
      </c>
      <c r="AN54" s="141" t="s">
        <v>138</v>
      </c>
      <c r="AO54" s="47">
        <f>+IF(AN54="si",15,"")</f>
        <v>15</v>
      </c>
      <c r="AP54" s="141" t="s">
        <v>138</v>
      </c>
      <c r="AQ54" s="47">
        <f>+IF(AP54="si",15,"")</f>
        <v>15</v>
      </c>
      <c r="AR54" s="141" t="s">
        <v>138</v>
      </c>
      <c r="AS54" s="47">
        <f t="shared" si="2"/>
        <v>15</v>
      </c>
      <c r="AT54" s="141" t="s">
        <v>141</v>
      </c>
      <c r="AU54" s="47">
        <f t="shared" si="3"/>
        <v>15</v>
      </c>
      <c r="AV54" s="141" t="s">
        <v>138</v>
      </c>
      <c r="AW54" s="47">
        <f>+IF(AV54="si",15,"")</f>
        <v>15</v>
      </c>
      <c r="AX54" s="141" t="s">
        <v>138</v>
      </c>
      <c r="AY54" s="47">
        <f t="shared" si="5"/>
        <v>15</v>
      </c>
      <c r="AZ54" s="141" t="s">
        <v>142</v>
      </c>
      <c r="BA54" s="47">
        <f t="shared" si="6"/>
        <v>10</v>
      </c>
      <c r="BB54" s="164">
        <f t="shared" si="7"/>
        <v>100</v>
      </c>
      <c r="BC54" s="164" t="str">
        <f t="shared" si="8"/>
        <v>Fuerte</v>
      </c>
      <c r="BD54" s="141" t="s">
        <v>143</v>
      </c>
      <c r="BE54" s="164" t="str">
        <f t="shared" si="9"/>
        <v>Fuerte</v>
      </c>
      <c r="BF54" s="164" t="str">
        <f t="shared" si="10"/>
        <v>Fuerte</v>
      </c>
      <c r="BG54" s="164">
        <f t="shared" si="11"/>
        <v>100</v>
      </c>
      <c r="BH54" s="108">
        <f>AVERAGE(BG54:BG59)</f>
        <v>100</v>
      </c>
      <c r="BI54" s="106" t="str">
        <f>IF(BH54&lt;=50, "Débil", IF(BH54&lt;=99,"Moderado","Fuerte"))</f>
        <v>Fuerte</v>
      </c>
      <c r="BJ54" s="107">
        <f>+IF(BI54="Fuerte",2,IF(BI54="Moderado",1,0))</f>
        <v>2</v>
      </c>
      <c r="BK54" s="107">
        <f>+AG54-BJ54</f>
        <v>0</v>
      </c>
      <c r="BL54" s="106" t="str">
        <f>+VLOOKUP(BK54,Listados!$J$18:$K$24,2,TRUE)</f>
        <v>Rara Vez</v>
      </c>
      <c r="BM54" s="106" t="str">
        <f>IF(ISBLANK(AH54),"",AH54)</f>
        <v>Mayor</v>
      </c>
      <c r="BN54" s="108" t="str">
        <f>IF(AND(BL54&lt;&gt;"",BM54&lt;&gt;""),VLOOKUP(BL54&amp;BM54,Listados!$M$3:$N$27,2,FALSE),"")</f>
        <v>Alto</v>
      </c>
      <c r="BO54" s="108" t="str">
        <f>+VLOOKUP(BN54,Listados!$P$3:$Q$6,2,FALSE)</f>
        <v>Reducir el riesgo</v>
      </c>
      <c r="BP54" s="93"/>
      <c r="BQ54" s="93"/>
      <c r="BR54" s="93"/>
      <c r="BS54" s="93"/>
      <c r="BT54" s="93"/>
      <c r="BU54" s="93"/>
      <c r="BV54" s="93"/>
      <c r="BW54" s="93"/>
      <c r="BX54" s="93"/>
      <c r="BY54" s="93"/>
      <c r="BZ54" s="93"/>
      <c r="CA54" s="93"/>
      <c r="CB54" s="93"/>
      <c r="CC54" s="93"/>
      <c r="CD54" s="93"/>
      <c r="CE54" s="100" t="s">
        <v>8</v>
      </c>
      <c r="CF54" s="100" t="s">
        <v>8</v>
      </c>
      <c r="CG54" s="100" t="s">
        <v>8</v>
      </c>
      <c r="CH54" s="100" t="s">
        <v>8</v>
      </c>
      <c r="CI54" s="100" t="s">
        <v>8</v>
      </c>
      <c r="CJ54" s="100" t="s">
        <v>8</v>
      </c>
    </row>
    <row r="55" spans="1:88" ht="33" customHeight="1" x14ac:dyDescent="0.25">
      <c r="A55" s="133"/>
      <c r="B55" s="110"/>
      <c r="C55" s="119"/>
      <c r="D55" s="120"/>
      <c r="E55" s="135"/>
      <c r="F55" s="108"/>
      <c r="G55" s="108"/>
      <c r="H55" s="112" t="s">
        <v>174</v>
      </c>
      <c r="I55" s="141" t="s">
        <v>171</v>
      </c>
      <c r="J55" s="108"/>
      <c r="K55" s="113"/>
      <c r="L55" s="110"/>
      <c r="M55" s="110"/>
      <c r="N55" s="110"/>
      <c r="O55" s="110"/>
      <c r="P55" s="110"/>
      <c r="Q55" s="110"/>
      <c r="R55" s="110"/>
      <c r="S55" s="110"/>
      <c r="T55" s="110"/>
      <c r="U55" s="110"/>
      <c r="V55" s="110"/>
      <c r="W55" s="110"/>
      <c r="X55" s="110"/>
      <c r="Y55" s="110"/>
      <c r="Z55" s="110"/>
      <c r="AA55" s="110"/>
      <c r="AB55" s="110"/>
      <c r="AC55" s="110"/>
      <c r="AD55" s="110"/>
      <c r="AE55" s="108"/>
      <c r="AF55" s="110"/>
      <c r="AG55" s="108"/>
      <c r="AH55" s="108" t="str">
        <f>+IF(OR(AF55=1,AF55&lt;=5),"Moderado",IF(OR(AF55=6,AF55&lt;=11),"Mayor","Catastrófico"))</f>
        <v>Moderado</v>
      </c>
      <c r="AI55" s="163"/>
      <c r="AJ55" s="108"/>
      <c r="AK55" s="113"/>
      <c r="AL55" s="113"/>
      <c r="AM55" s="135"/>
      <c r="AN55" s="135"/>
      <c r="AO55" s="47" t="str">
        <f t="shared" si="0"/>
        <v/>
      </c>
      <c r="AP55" s="135"/>
      <c r="AQ55" s="47" t="str">
        <f t="shared" si="1"/>
        <v/>
      </c>
      <c r="AR55" s="135"/>
      <c r="AS55" s="47" t="str">
        <f t="shared" si="2"/>
        <v/>
      </c>
      <c r="AT55" s="135"/>
      <c r="AU55" s="47" t="str">
        <f t="shared" si="3"/>
        <v/>
      </c>
      <c r="AV55" s="135"/>
      <c r="AW55" s="47" t="str">
        <f t="shared" si="4"/>
        <v/>
      </c>
      <c r="AX55" s="135"/>
      <c r="AY55" s="47" t="str">
        <f t="shared" si="5"/>
        <v/>
      </c>
      <c r="AZ55" s="135"/>
      <c r="BA55" s="47" t="str">
        <f t="shared" si="6"/>
        <v/>
      </c>
      <c r="BB55" s="136"/>
      <c r="BC55" s="136"/>
      <c r="BD55" s="135"/>
      <c r="BE55" s="136"/>
      <c r="BF55" s="136"/>
      <c r="BG55" s="136"/>
      <c r="BH55" s="108"/>
      <c r="BI55" s="106"/>
      <c r="BJ55" s="107"/>
      <c r="BK55" s="107"/>
      <c r="BL55" s="106"/>
      <c r="BM55" s="106"/>
      <c r="BN55" s="108"/>
      <c r="BO55" s="108"/>
      <c r="BP55" s="93"/>
      <c r="BQ55" s="93"/>
      <c r="BR55" s="93"/>
      <c r="BS55" s="93"/>
      <c r="BT55" s="93"/>
      <c r="BU55" s="93"/>
      <c r="BV55" s="93"/>
      <c r="BW55" s="93"/>
      <c r="BX55" s="93"/>
      <c r="BY55" s="93"/>
      <c r="BZ55" s="93"/>
      <c r="CA55" s="93"/>
      <c r="CB55" s="93"/>
      <c r="CC55" s="93"/>
      <c r="CD55" s="93"/>
      <c r="CE55" s="100"/>
      <c r="CF55" s="100"/>
      <c r="CG55" s="100"/>
      <c r="CH55" s="100"/>
      <c r="CI55" s="100"/>
      <c r="CJ55" s="100"/>
    </row>
    <row r="56" spans="1:88" ht="33" customHeight="1" x14ac:dyDescent="0.25">
      <c r="A56" s="133"/>
      <c r="B56" s="110"/>
      <c r="C56" s="119"/>
      <c r="D56" s="120"/>
      <c r="E56" s="135"/>
      <c r="F56" s="108"/>
      <c r="G56" s="108"/>
      <c r="H56" s="113"/>
      <c r="I56" s="135"/>
      <c r="J56" s="108"/>
      <c r="K56" s="113"/>
      <c r="L56" s="110"/>
      <c r="M56" s="110"/>
      <c r="N56" s="110"/>
      <c r="O56" s="110"/>
      <c r="P56" s="110"/>
      <c r="Q56" s="110"/>
      <c r="R56" s="110"/>
      <c r="S56" s="110"/>
      <c r="T56" s="110"/>
      <c r="U56" s="110"/>
      <c r="V56" s="110"/>
      <c r="W56" s="110"/>
      <c r="X56" s="110"/>
      <c r="Y56" s="110"/>
      <c r="Z56" s="110"/>
      <c r="AA56" s="110"/>
      <c r="AB56" s="110"/>
      <c r="AC56" s="110"/>
      <c r="AD56" s="110"/>
      <c r="AE56" s="108"/>
      <c r="AF56" s="110"/>
      <c r="AG56" s="108"/>
      <c r="AH56" s="108" t="str">
        <f>+IF(OR(AF56=1,AF56&lt;=5),"Moderado",IF(OR(AF56=6,AF56&lt;=11),"Mayor","Catastrófico"))</f>
        <v>Moderado</v>
      </c>
      <c r="AI56" s="163"/>
      <c r="AJ56" s="108"/>
      <c r="AK56" s="113"/>
      <c r="AL56" s="113"/>
      <c r="AM56" s="135"/>
      <c r="AN56" s="135"/>
      <c r="AO56" s="47" t="str">
        <f t="shared" si="0"/>
        <v/>
      </c>
      <c r="AP56" s="135"/>
      <c r="AQ56" s="47" t="str">
        <f t="shared" si="1"/>
        <v/>
      </c>
      <c r="AR56" s="135"/>
      <c r="AS56" s="47" t="str">
        <f t="shared" si="2"/>
        <v/>
      </c>
      <c r="AT56" s="135"/>
      <c r="AU56" s="47" t="str">
        <f t="shared" si="3"/>
        <v/>
      </c>
      <c r="AV56" s="135"/>
      <c r="AW56" s="47" t="str">
        <f t="shared" si="4"/>
        <v/>
      </c>
      <c r="AX56" s="135"/>
      <c r="AY56" s="47" t="str">
        <f t="shared" si="5"/>
        <v/>
      </c>
      <c r="AZ56" s="135"/>
      <c r="BA56" s="47" t="str">
        <f t="shared" si="6"/>
        <v/>
      </c>
      <c r="BB56" s="136"/>
      <c r="BC56" s="136"/>
      <c r="BD56" s="135"/>
      <c r="BE56" s="136"/>
      <c r="BF56" s="136"/>
      <c r="BG56" s="136"/>
      <c r="BH56" s="108"/>
      <c r="BI56" s="106"/>
      <c r="BJ56" s="107"/>
      <c r="BK56" s="107"/>
      <c r="BL56" s="106"/>
      <c r="BM56" s="106"/>
      <c r="BN56" s="108"/>
      <c r="BO56" s="108"/>
      <c r="BP56" s="93"/>
      <c r="BQ56" s="93"/>
      <c r="BR56" s="93"/>
      <c r="BS56" s="93"/>
      <c r="BT56" s="93"/>
      <c r="BU56" s="93"/>
      <c r="BV56" s="93"/>
      <c r="BW56" s="93"/>
      <c r="BX56" s="93"/>
      <c r="BY56" s="93"/>
      <c r="BZ56" s="93"/>
      <c r="CA56" s="93"/>
      <c r="CB56" s="93"/>
      <c r="CC56" s="93"/>
      <c r="CD56" s="93"/>
      <c r="CE56" s="100"/>
      <c r="CF56" s="100"/>
      <c r="CG56" s="100"/>
      <c r="CH56" s="100"/>
      <c r="CI56" s="100"/>
      <c r="CJ56" s="100"/>
    </row>
    <row r="57" spans="1:88" ht="33" customHeight="1" x14ac:dyDescent="0.25">
      <c r="A57" s="133"/>
      <c r="B57" s="110"/>
      <c r="C57" s="119"/>
      <c r="D57" s="120"/>
      <c r="E57" s="135"/>
      <c r="F57" s="108"/>
      <c r="G57" s="108"/>
      <c r="H57" s="113"/>
      <c r="I57" s="135"/>
      <c r="J57" s="108"/>
      <c r="K57" s="113"/>
      <c r="L57" s="110"/>
      <c r="M57" s="110"/>
      <c r="N57" s="110"/>
      <c r="O57" s="110"/>
      <c r="P57" s="110"/>
      <c r="Q57" s="110"/>
      <c r="R57" s="110"/>
      <c r="S57" s="110"/>
      <c r="T57" s="110"/>
      <c r="U57" s="110"/>
      <c r="V57" s="110"/>
      <c r="W57" s="110"/>
      <c r="X57" s="110"/>
      <c r="Y57" s="110"/>
      <c r="Z57" s="110"/>
      <c r="AA57" s="110"/>
      <c r="AB57" s="110"/>
      <c r="AC57" s="110"/>
      <c r="AD57" s="110"/>
      <c r="AE57" s="108"/>
      <c r="AF57" s="110"/>
      <c r="AG57" s="108"/>
      <c r="AH57" s="108" t="str">
        <f>+IF(OR(AF57=1,AF57&lt;=5),"Moderado",IF(OR(AF57=6,AF57&lt;=11),"Mayor","Catastrófico"))</f>
        <v>Moderado</v>
      </c>
      <c r="AI57" s="163"/>
      <c r="AJ57" s="108"/>
      <c r="AK57" s="113"/>
      <c r="AL57" s="113"/>
      <c r="AM57" s="135"/>
      <c r="AN57" s="135"/>
      <c r="AO57" s="47" t="str">
        <f t="shared" si="0"/>
        <v/>
      </c>
      <c r="AP57" s="135"/>
      <c r="AQ57" s="47" t="str">
        <f t="shared" si="1"/>
        <v/>
      </c>
      <c r="AR57" s="135"/>
      <c r="AS57" s="47" t="str">
        <f t="shared" si="2"/>
        <v/>
      </c>
      <c r="AT57" s="135"/>
      <c r="AU57" s="47" t="str">
        <f t="shared" si="3"/>
        <v/>
      </c>
      <c r="AV57" s="135"/>
      <c r="AW57" s="47" t="str">
        <f t="shared" si="4"/>
        <v/>
      </c>
      <c r="AX57" s="135"/>
      <c r="AY57" s="47" t="str">
        <f t="shared" si="5"/>
        <v/>
      </c>
      <c r="AZ57" s="135"/>
      <c r="BA57" s="47" t="str">
        <f t="shared" si="6"/>
        <v/>
      </c>
      <c r="BB57" s="136"/>
      <c r="BC57" s="136"/>
      <c r="BD57" s="135"/>
      <c r="BE57" s="136"/>
      <c r="BF57" s="136"/>
      <c r="BG57" s="136"/>
      <c r="BH57" s="108"/>
      <c r="BI57" s="106"/>
      <c r="BJ57" s="107"/>
      <c r="BK57" s="107"/>
      <c r="BL57" s="106"/>
      <c r="BM57" s="106"/>
      <c r="BN57" s="108"/>
      <c r="BO57" s="108"/>
      <c r="BP57" s="93"/>
      <c r="BQ57" s="93"/>
      <c r="BR57" s="93"/>
      <c r="BS57" s="93"/>
      <c r="BT57" s="93"/>
      <c r="BU57" s="93"/>
      <c r="BV57" s="93"/>
      <c r="BW57" s="93"/>
      <c r="BX57" s="93"/>
      <c r="BY57" s="93"/>
      <c r="BZ57" s="93"/>
      <c r="CA57" s="93"/>
      <c r="CB57" s="93"/>
      <c r="CC57" s="93"/>
      <c r="CD57" s="93"/>
      <c r="CE57" s="100"/>
      <c r="CF57" s="100"/>
      <c r="CG57" s="100"/>
      <c r="CH57" s="100"/>
      <c r="CI57" s="100"/>
      <c r="CJ57" s="100"/>
    </row>
    <row r="58" spans="1:88" ht="33" customHeight="1" x14ac:dyDescent="0.25">
      <c r="A58" s="133"/>
      <c r="B58" s="110"/>
      <c r="C58" s="119"/>
      <c r="D58" s="120"/>
      <c r="E58" s="135"/>
      <c r="F58" s="108"/>
      <c r="G58" s="108"/>
      <c r="H58" s="113"/>
      <c r="I58" s="135"/>
      <c r="J58" s="108"/>
      <c r="K58" s="113"/>
      <c r="L58" s="110"/>
      <c r="M58" s="110"/>
      <c r="N58" s="110"/>
      <c r="O58" s="110"/>
      <c r="P58" s="110"/>
      <c r="Q58" s="110"/>
      <c r="R58" s="110"/>
      <c r="S58" s="110"/>
      <c r="T58" s="110"/>
      <c r="U58" s="110"/>
      <c r="V58" s="110"/>
      <c r="W58" s="110"/>
      <c r="X58" s="110"/>
      <c r="Y58" s="110"/>
      <c r="Z58" s="110"/>
      <c r="AA58" s="110"/>
      <c r="AB58" s="110"/>
      <c r="AC58" s="110"/>
      <c r="AD58" s="110"/>
      <c r="AE58" s="108"/>
      <c r="AF58" s="110"/>
      <c r="AG58" s="108"/>
      <c r="AH58" s="108" t="str">
        <f>+IF(OR(AF58=1,AF58&lt;=5),"Moderado",IF(OR(AF58=6,AF58&lt;=11),"Mayor","Catastrófico"))</f>
        <v>Moderado</v>
      </c>
      <c r="AI58" s="163"/>
      <c r="AJ58" s="108"/>
      <c r="AK58" s="113"/>
      <c r="AL58" s="113"/>
      <c r="AM58" s="135"/>
      <c r="AN58" s="135"/>
      <c r="AO58" s="47" t="str">
        <f t="shared" si="0"/>
        <v/>
      </c>
      <c r="AP58" s="135"/>
      <c r="AQ58" s="47" t="str">
        <f t="shared" si="1"/>
        <v/>
      </c>
      <c r="AR58" s="135"/>
      <c r="AS58" s="47" t="str">
        <f t="shared" si="2"/>
        <v/>
      </c>
      <c r="AT58" s="135"/>
      <c r="AU58" s="47" t="str">
        <f t="shared" si="3"/>
        <v/>
      </c>
      <c r="AV58" s="135"/>
      <c r="AW58" s="47" t="str">
        <f t="shared" si="4"/>
        <v/>
      </c>
      <c r="AX58" s="135"/>
      <c r="AY58" s="47" t="str">
        <f t="shared" si="5"/>
        <v/>
      </c>
      <c r="AZ58" s="135"/>
      <c r="BA58" s="47" t="str">
        <f t="shared" si="6"/>
        <v/>
      </c>
      <c r="BB58" s="136"/>
      <c r="BC58" s="136"/>
      <c r="BD58" s="135"/>
      <c r="BE58" s="136"/>
      <c r="BF58" s="136"/>
      <c r="BG58" s="136"/>
      <c r="BH58" s="108"/>
      <c r="BI58" s="106"/>
      <c r="BJ58" s="107"/>
      <c r="BK58" s="107"/>
      <c r="BL58" s="106"/>
      <c r="BM58" s="106"/>
      <c r="BN58" s="108"/>
      <c r="BO58" s="108"/>
      <c r="BP58" s="93"/>
      <c r="BQ58" s="93"/>
      <c r="BR58" s="93"/>
      <c r="BS58" s="93"/>
      <c r="BT58" s="93"/>
      <c r="BU58" s="93"/>
      <c r="BV58" s="93"/>
      <c r="BW58" s="93"/>
      <c r="BX58" s="93"/>
      <c r="BY58" s="93"/>
      <c r="BZ58" s="93"/>
      <c r="CA58" s="93"/>
      <c r="CB58" s="93"/>
      <c r="CC58" s="93"/>
      <c r="CD58" s="93"/>
      <c r="CE58" s="100"/>
      <c r="CF58" s="100"/>
      <c r="CG58" s="100"/>
      <c r="CH58" s="100"/>
      <c r="CI58" s="100"/>
      <c r="CJ58" s="100"/>
    </row>
    <row r="59" spans="1:88" ht="15.75" customHeight="1" x14ac:dyDescent="0.25">
      <c r="A59" s="133"/>
      <c r="B59" s="110"/>
      <c r="C59" s="119"/>
      <c r="D59" s="120"/>
      <c r="E59" s="134"/>
      <c r="F59" s="108"/>
      <c r="G59" s="108"/>
      <c r="H59" s="114"/>
      <c r="I59" s="134"/>
      <c r="J59" s="108"/>
      <c r="K59" s="114"/>
      <c r="L59" s="110"/>
      <c r="M59" s="110"/>
      <c r="N59" s="110"/>
      <c r="O59" s="110"/>
      <c r="P59" s="110"/>
      <c r="Q59" s="110"/>
      <c r="R59" s="110"/>
      <c r="S59" s="110"/>
      <c r="T59" s="110"/>
      <c r="U59" s="110"/>
      <c r="V59" s="110"/>
      <c r="W59" s="110"/>
      <c r="X59" s="110"/>
      <c r="Y59" s="110"/>
      <c r="Z59" s="110"/>
      <c r="AA59" s="110"/>
      <c r="AB59" s="110"/>
      <c r="AC59" s="110"/>
      <c r="AD59" s="110"/>
      <c r="AE59" s="108"/>
      <c r="AF59" s="110"/>
      <c r="AG59" s="108"/>
      <c r="AH59" s="108" t="str">
        <f>+IF(OR(AF59=1,AF59&lt;=5),"Moderado",IF(OR(AF59=6,AF59&lt;=11),"Mayor","Catastrófico"))</f>
        <v>Moderado</v>
      </c>
      <c r="AI59" s="163"/>
      <c r="AJ59" s="108"/>
      <c r="AK59" s="114"/>
      <c r="AL59" s="114"/>
      <c r="AM59" s="134"/>
      <c r="AN59" s="134"/>
      <c r="AO59" s="47" t="str">
        <f t="shared" si="0"/>
        <v/>
      </c>
      <c r="AP59" s="134"/>
      <c r="AQ59" s="47" t="str">
        <f t="shared" si="1"/>
        <v/>
      </c>
      <c r="AR59" s="134"/>
      <c r="AS59" s="47" t="str">
        <f t="shared" si="2"/>
        <v/>
      </c>
      <c r="AT59" s="134"/>
      <c r="AU59" s="47" t="str">
        <f t="shared" si="3"/>
        <v/>
      </c>
      <c r="AV59" s="134"/>
      <c r="AW59" s="47" t="str">
        <f t="shared" si="4"/>
        <v/>
      </c>
      <c r="AX59" s="134"/>
      <c r="AY59" s="47" t="str">
        <f t="shared" si="5"/>
        <v/>
      </c>
      <c r="AZ59" s="134"/>
      <c r="BA59" s="47" t="str">
        <f t="shared" si="6"/>
        <v/>
      </c>
      <c r="BB59" s="137"/>
      <c r="BC59" s="137"/>
      <c r="BD59" s="134"/>
      <c r="BE59" s="137"/>
      <c r="BF59" s="137"/>
      <c r="BG59" s="137"/>
      <c r="BH59" s="108"/>
      <c r="BI59" s="106"/>
      <c r="BJ59" s="107"/>
      <c r="BK59" s="107"/>
      <c r="BL59" s="106"/>
      <c r="BM59" s="106"/>
      <c r="BN59" s="108"/>
      <c r="BO59" s="108"/>
      <c r="BP59" s="93"/>
      <c r="BQ59" s="93"/>
      <c r="BR59" s="93"/>
      <c r="BS59" s="93"/>
      <c r="BT59" s="93"/>
      <c r="BU59" s="93"/>
      <c r="BV59" s="93"/>
      <c r="BW59" s="93"/>
      <c r="BX59" s="93"/>
      <c r="BY59" s="93"/>
      <c r="BZ59" s="93"/>
      <c r="CA59" s="93"/>
      <c r="CB59" s="93"/>
      <c r="CC59" s="93"/>
      <c r="CD59" s="93"/>
      <c r="CE59" s="100"/>
      <c r="CF59" s="100"/>
      <c r="CG59" s="100"/>
      <c r="CH59" s="100"/>
      <c r="CI59" s="100"/>
      <c r="CJ59" s="100"/>
    </row>
    <row r="60" spans="1:88" ht="160.5" customHeight="1" x14ac:dyDescent="0.25">
      <c r="A60" s="133" t="s">
        <v>175</v>
      </c>
      <c r="B60" s="110" t="s">
        <v>176</v>
      </c>
      <c r="C60" s="119" t="s">
        <v>177</v>
      </c>
      <c r="D60" s="120" t="str">
        <f>+'Riesgo Corrupción'!C12</f>
        <v>Posibilidad de afectación reputacional por proferir decisiones disciplinarias contrarias a derecho en beneficio del sujeto procesal o de un interés particular</v>
      </c>
      <c r="E60" s="141" t="s">
        <v>8</v>
      </c>
      <c r="F60" s="108" t="s">
        <v>169</v>
      </c>
      <c r="G60" s="108" t="s">
        <v>132</v>
      </c>
      <c r="H60" s="41" t="s">
        <v>178</v>
      </c>
      <c r="I60" s="50" t="s">
        <v>134</v>
      </c>
      <c r="J60" s="108" t="s">
        <v>135</v>
      </c>
      <c r="K60" s="51" t="s">
        <v>179</v>
      </c>
      <c r="L60" s="110" t="s">
        <v>138</v>
      </c>
      <c r="M60" s="110" t="s">
        <v>138</v>
      </c>
      <c r="N60" s="110" t="s">
        <v>138</v>
      </c>
      <c r="O60" s="110" t="s">
        <v>138</v>
      </c>
      <c r="P60" s="110" t="s">
        <v>138</v>
      </c>
      <c r="Q60" s="110" t="s">
        <v>137</v>
      </c>
      <c r="R60" s="110" t="s">
        <v>137</v>
      </c>
      <c r="S60" s="110" t="s">
        <v>137</v>
      </c>
      <c r="T60" s="110" t="s">
        <v>138</v>
      </c>
      <c r="U60" s="110" t="s">
        <v>138</v>
      </c>
      <c r="V60" s="110" t="s">
        <v>138</v>
      </c>
      <c r="W60" s="110" t="s">
        <v>138</v>
      </c>
      <c r="X60" s="110" t="s">
        <v>138</v>
      </c>
      <c r="Y60" s="110" t="s">
        <v>138</v>
      </c>
      <c r="Z60" s="110" t="s">
        <v>138</v>
      </c>
      <c r="AA60" s="110" t="s">
        <v>137</v>
      </c>
      <c r="AB60" s="110" t="s">
        <v>138</v>
      </c>
      <c r="AC60" s="110" t="s">
        <v>137</v>
      </c>
      <c r="AD60" s="110" t="s">
        <v>137</v>
      </c>
      <c r="AE60" s="108">
        <f>COUNTIF(L60:AD65, "SI")</f>
        <v>13</v>
      </c>
      <c r="AF60" s="110" t="s">
        <v>158</v>
      </c>
      <c r="AG60" s="108">
        <f>+VLOOKUP(AF60,[6]Listados!$K$8:$L$12,2,0)</f>
        <v>3</v>
      </c>
      <c r="AH60" s="108" t="str">
        <f>+IF(OR(AE60=1,AE60&lt;=5),"Moderado",IF(OR(AE60=6,AE60&lt;=11),"Mayor","Catastrófico"))</f>
        <v>Catastrófico</v>
      </c>
      <c r="AI60" s="163" t="e">
        <f>+VLOOKUP(AH60,[6]Listados!K43:L47,2,0)</f>
        <v>#N/A</v>
      </c>
      <c r="AJ60" s="108" t="str">
        <f>IF(AND(AF60&lt;&gt;"",AH60&lt;&gt;""),VLOOKUP(AF60&amp;AH60,Listados!$M$3:$N$27,2,FALSE),"")</f>
        <v>Extremo</v>
      </c>
      <c r="AK60" s="112" t="str">
        <f>+'Descripción del Control '!B$7</f>
        <v>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v>
      </c>
      <c r="AL60" s="112" t="s">
        <v>178</v>
      </c>
      <c r="AM60" s="141" t="s">
        <v>140</v>
      </c>
      <c r="AN60" s="141" t="s">
        <v>138</v>
      </c>
      <c r="AO60" s="47">
        <f>+IF(AN60="si",15,"")</f>
        <v>15</v>
      </c>
      <c r="AP60" s="141" t="s">
        <v>138</v>
      </c>
      <c r="AQ60" s="47">
        <f>+IF(AP60="si",15,"")</f>
        <v>15</v>
      </c>
      <c r="AR60" s="141" t="s">
        <v>138</v>
      </c>
      <c r="AS60" s="47">
        <f t="shared" si="2"/>
        <v>15</v>
      </c>
      <c r="AT60" s="141" t="s">
        <v>141</v>
      </c>
      <c r="AU60" s="47">
        <f t="shared" si="3"/>
        <v>15</v>
      </c>
      <c r="AV60" s="141" t="s">
        <v>138</v>
      </c>
      <c r="AW60" s="47">
        <f>+IF(AV60="si",15,"")</f>
        <v>15</v>
      </c>
      <c r="AX60" s="141" t="s">
        <v>138</v>
      </c>
      <c r="AY60" s="47">
        <f t="shared" si="5"/>
        <v>15</v>
      </c>
      <c r="AZ60" s="141" t="s">
        <v>142</v>
      </c>
      <c r="BA60" s="47">
        <f t="shared" si="6"/>
        <v>10</v>
      </c>
      <c r="BB60" s="164">
        <f t="shared" si="7"/>
        <v>100</v>
      </c>
      <c r="BC60" s="164" t="str">
        <f t="shared" si="8"/>
        <v>Fuerte</v>
      </c>
      <c r="BD60" s="141" t="s">
        <v>143</v>
      </c>
      <c r="BE60" s="164" t="str">
        <f t="shared" si="9"/>
        <v>Fuerte</v>
      </c>
      <c r="BF60" s="164" t="str">
        <f t="shared" si="10"/>
        <v>Fuerte</v>
      </c>
      <c r="BG60" s="164">
        <f t="shared" si="11"/>
        <v>100</v>
      </c>
      <c r="BH60" s="108">
        <f>AVERAGE(BG60:BG65)</f>
        <v>100</v>
      </c>
      <c r="BI60" s="106" t="str">
        <f>IF(BH60&lt;=50, "Débil", IF(BH60&lt;=99,"Moderado","Fuerte"))</f>
        <v>Fuerte</v>
      </c>
      <c r="BJ60" s="107">
        <f>+IF(BI60="Fuerte",2,IF(BI60="Moderado",1,0))</f>
        <v>2</v>
      </c>
      <c r="BK60" s="107">
        <f>+AG60-BJ60</f>
        <v>1</v>
      </c>
      <c r="BL60" s="106" t="str">
        <f>+VLOOKUP(BK60,Listados!$J$18:$K$24,2,TRUE)</f>
        <v>Rara Vez</v>
      </c>
      <c r="BM60" s="106" t="str">
        <f>IF(ISBLANK(AH60),"",AH60)</f>
        <v>Catastrófico</v>
      </c>
      <c r="BN60" s="108" t="str">
        <f>IF(AND(BL60&lt;&gt;"",BM60&lt;&gt;""),VLOOKUP(BL60&amp;BM60,Listados!$M$3:$N$27,2,FALSE),"")</f>
        <v>Extremo</v>
      </c>
      <c r="BO60" s="108" t="str">
        <f>+VLOOKUP(BN60,Listados!$P$3:$Q$6,2,FALSE)</f>
        <v>Evitar el riesgo</v>
      </c>
      <c r="BP60" s="93"/>
      <c r="BQ60" s="93"/>
      <c r="BR60" s="93"/>
      <c r="BS60" s="93"/>
      <c r="BT60" s="93"/>
      <c r="BU60" s="93"/>
      <c r="BV60" s="93"/>
      <c r="BW60" s="93"/>
      <c r="BX60" s="93"/>
      <c r="BY60" s="93"/>
      <c r="BZ60" s="93"/>
      <c r="CA60" s="93"/>
      <c r="CB60" s="93"/>
      <c r="CC60" s="93"/>
      <c r="CD60" s="93"/>
      <c r="CE60" s="182" t="s">
        <v>180</v>
      </c>
      <c r="CF60" s="182" t="s">
        <v>181</v>
      </c>
      <c r="CG60" s="183" t="s">
        <v>182</v>
      </c>
      <c r="CH60" s="184">
        <v>45412</v>
      </c>
      <c r="CI60" s="100" t="s">
        <v>183</v>
      </c>
      <c r="CJ60" s="100" t="s">
        <v>184</v>
      </c>
    </row>
    <row r="61" spans="1:88" ht="125.25" customHeight="1" x14ac:dyDescent="0.25">
      <c r="A61" s="133"/>
      <c r="B61" s="110"/>
      <c r="C61" s="119"/>
      <c r="D61" s="120"/>
      <c r="E61" s="135"/>
      <c r="F61" s="108"/>
      <c r="G61" s="108"/>
      <c r="H61" s="41" t="s">
        <v>185</v>
      </c>
      <c r="I61" s="50" t="s">
        <v>134</v>
      </c>
      <c r="J61" s="108"/>
      <c r="K61" s="51" t="s">
        <v>186</v>
      </c>
      <c r="L61" s="110"/>
      <c r="M61" s="110"/>
      <c r="N61" s="110"/>
      <c r="O61" s="110"/>
      <c r="P61" s="110"/>
      <c r="Q61" s="110"/>
      <c r="R61" s="110"/>
      <c r="S61" s="110"/>
      <c r="T61" s="110"/>
      <c r="U61" s="110"/>
      <c r="V61" s="110"/>
      <c r="W61" s="110"/>
      <c r="X61" s="110"/>
      <c r="Y61" s="110"/>
      <c r="Z61" s="110"/>
      <c r="AA61" s="110"/>
      <c r="AB61" s="110"/>
      <c r="AC61" s="110"/>
      <c r="AD61" s="110"/>
      <c r="AE61" s="108"/>
      <c r="AF61" s="110"/>
      <c r="AG61" s="108"/>
      <c r="AH61" s="108" t="str">
        <f>+IF(OR(AF61=1,AF61&lt;=5),"Moderado",IF(OR(AF61=6,AF61&lt;=11),"Mayor","Catastrófico"))</f>
        <v>Moderado</v>
      </c>
      <c r="AI61" s="163"/>
      <c r="AJ61" s="108"/>
      <c r="AK61" s="113"/>
      <c r="AL61" s="113"/>
      <c r="AM61" s="135"/>
      <c r="AN61" s="135"/>
      <c r="AO61" s="47" t="str">
        <f t="shared" si="0"/>
        <v/>
      </c>
      <c r="AP61" s="135"/>
      <c r="AQ61" s="47" t="str">
        <f t="shared" si="1"/>
        <v/>
      </c>
      <c r="AR61" s="135"/>
      <c r="AS61" s="47" t="str">
        <f t="shared" si="2"/>
        <v/>
      </c>
      <c r="AT61" s="135"/>
      <c r="AU61" s="47" t="str">
        <f t="shared" si="3"/>
        <v/>
      </c>
      <c r="AV61" s="135"/>
      <c r="AW61" s="47" t="str">
        <f t="shared" si="4"/>
        <v/>
      </c>
      <c r="AX61" s="135"/>
      <c r="AY61" s="47" t="str">
        <f t="shared" si="5"/>
        <v/>
      </c>
      <c r="AZ61" s="135"/>
      <c r="BA61" s="47" t="str">
        <f t="shared" si="6"/>
        <v/>
      </c>
      <c r="BB61" s="136"/>
      <c r="BC61" s="136"/>
      <c r="BD61" s="135"/>
      <c r="BE61" s="136"/>
      <c r="BF61" s="136"/>
      <c r="BG61" s="136"/>
      <c r="BH61" s="108"/>
      <c r="BI61" s="106"/>
      <c r="BJ61" s="107"/>
      <c r="BK61" s="107"/>
      <c r="BL61" s="106"/>
      <c r="BM61" s="106"/>
      <c r="BN61" s="108"/>
      <c r="BO61" s="108"/>
      <c r="BP61" s="93"/>
      <c r="BQ61" s="93"/>
      <c r="BR61" s="93"/>
      <c r="BS61" s="93"/>
      <c r="BT61" s="93"/>
      <c r="BU61" s="93"/>
      <c r="BV61" s="93"/>
      <c r="BW61" s="93"/>
      <c r="BX61" s="93"/>
      <c r="BY61" s="93"/>
      <c r="BZ61" s="93"/>
      <c r="CA61" s="93"/>
      <c r="CB61" s="93"/>
      <c r="CC61" s="93"/>
      <c r="CD61" s="93"/>
      <c r="CE61" s="182"/>
      <c r="CF61" s="182"/>
      <c r="CG61" s="177"/>
      <c r="CH61" s="100"/>
      <c r="CI61" s="100"/>
      <c r="CJ61" s="100"/>
    </row>
    <row r="62" spans="1:88" ht="93" customHeight="1" x14ac:dyDescent="0.25">
      <c r="A62" s="133"/>
      <c r="B62" s="110"/>
      <c r="C62" s="119"/>
      <c r="D62" s="120"/>
      <c r="E62" s="135"/>
      <c r="F62" s="108"/>
      <c r="G62" s="108"/>
      <c r="H62" s="41" t="s">
        <v>187</v>
      </c>
      <c r="I62" s="50" t="s">
        <v>134</v>
      </c>
      <c r="J62" s="108"/>
      <c r="K62" s="112" t="s">
        <v>188</v>
      </c>
      <c r="L62" s="110"/>
      <c r="M62" s="110"/>
      <c r="N62" s="110"/>
      <c r="O62" s="110"/>
      <c r="P62" s="110"/>
      <c r="Q62" s="110"/>
      <c r="R62" s="110"/>
      <c r="S62" s="110"/>
      <c r="T62" s="110"/>
      <c r="U62" s="110"/>
      <c r="V62" s="110"/>
      <c r="W62" s="110"/>
      <c r="X62" s="110"/>
      <c r="Y62" s="110"/>
      <c r="Z62" s="110"/>
      <c r="AA62" s="110"/>
      <c r="AB62" s="110"/>
      <c r="AC62" s="110"/>
      <c r="AD62" s="110"/>
      <c r="AE62" s="108"/>
      <c r="AF62" s="110"/>
      <c r="AG62" s="108"/>
      <c r="AH62" s="108" t="str">
        <f>+IF(OR(AF62=1,AF62&lt;=5),"Moderado",IF(OR(AF62=6,AF62&lt;=11),"Mayor","Catastrófico"))</f>
        <v>Moderado</v>
      </c>
      <c r="AI62" s="163"/>
      <c r="AJ62" s="108"/>
      <c r="AK62" s="113"/>
      <c r="AL62" s="113"/>
      <c r="AM62" s="135"/>
      <c r="AN62" s="135"/>
      <c r="AO62" s="47" t="str">
        <f t="shared" si="0"/>
        <v/>
      </c>
      <c r="AP62" s="135"/>
      <c r="AQ62" s="47" t="str">
        <f t="shared" si="1"/>
        <v/>
      </c>
      <c r="AR62" s="135"/>
      <c r="AS62" s="47" t="str">
        <f t="shared" si="2"/>
        <v/>
      </c>
      <c r="AT62" s="135"/>
      <c r="AU62" s="47" t="str">
        <f t="shared" si="3"/>
        <v/>
      </c>
      <c r="AV62" s="135"/>
      <c r="AW62" s="47" t="str">
        <f t="shared" si="4"/>
        <v/>
      </c>
      <c r="AX62" s="135"/>
      <c r="AY62" s="47" t="str">
        <f t="shared" si="5"/>
        <v/>
      </c>
      <c r="AZ62" s="135"/>
      <c r="BA62" s="47" t="str">
        <f t="shared" si="6"/>
        <v/>
      </c>
      <c r="BB62" s="136"/>
      <c r="BC62" s="136"/>
      <c r="BD62" s="135"/>
      <c r="BE62" s="136"/>
      <c r="BF62" s="136"/>
      <c r="BG62" s="136"/>
      <c r="BH62" s="108"/>
      <c r="BI62" s="106"/>
      <c r="BJ62" s="107"/>
      <c r="BK62" s="107"/>
      <c r="BL62" s="106"/>
      <c r="BM62" s="106"/>
      <c r="BN62" s="108"/>
      <c r="BO62" s="108"/>
      <c r="BP62" s="93"/>
      <c r="BQ62" s="93"/>
      <c r="BR62" s="93"/>
      <c r="BS62" s="93"/>
      <c r="BT62" s="93"/>
      <c r="BU62" s="93"/>
      <c r="BV62" s="93"/>
      <c r="BW62" s="93"/>
      <c r="BX62" s="93"/>
      <c r="BY62" s="93"/>
      <c r="BZ62" s="93"/>
      <c r="CA62" s="93"/>
      <c r="CB62" s="93"/>
      <c r="CC62" s="93"/>
      <c r="CD62" s="93"/>
      <c r="CE62" s="182" t="s">
        <v>189</v>
      </c>
      <c r="CF62" s="182" t="s">
        <v>181</v>
      </c>
      <c r="CG62" s="100" t="s">
        <v>190</v>
      </c>
      <c r="CH62" s="184">
        <v>45503</v>
      </c>
      <c r="CI62" s="100" t="s">
        <v>191</v>
      </c>
      <c r="CJ62" s="100" t="s">
        <v>184</v>
      </c>
    </row>
    <row r="63" spans="1:88" ht="22.5" customHeight="1" x14ac:dyDescent="0.25">
      <c r="A63" s="133"/>
      <c r="B63" s="110"/>
      <c r="C63" s="119"/>
      <c r="D63" s="120"/>
      <c r="E63" s="135"/>
      <c r="F63" s="108"/>
      <c r="G63" s="108"/>
      <c r="H63" s="112" t="s">
        <v>192</v>
      </c>
      <c r="I63" s="110" t="s">
        <v>134</v>
      </c>
      <c r="J63" s="108"/>
      <c r="K63" s="113"/>
      <c r="L63" s="110"/>
      <c r="M63" s="110"/>
      <c r="N63" s="110"/>
      <c r="O63" s="110"/>
      <c r="P63" s="110"/>
      <c r="Q63" s="110"/>
      <c r="R63" s="110"/>
      <c r="S63" s="110"/>
      <c r="T63" s="110"/>
      <c r="U63" s="110"/>
      <c r="V63" s="110"/>
      <c r="W63" s="110"/>
      <c r="X63" s="110"/>
      <c r="Y63" s="110"/>
      <c r="Z63" s="110"/>
      <c r="AA63" s="110"/>
      <c r="AB63" s="110"/>
      <c r="AC63" s="110"/>
      <c r="AD63" s="110"/>
      <c r="AE63" s="108"/>
      <c r="AF63" s="110"/>
      <c r="AG63" s="108"/>
      <c r="AH63" s="108" t="str">
        <f>+IF(OR(AF63=1,AF63&lt;=5),"Moderado",IF(OR(AF63=6,AF63&lt;=11),"Mayor","Catastrófico"))</f>
        <v>Moderado</v>
      </c>
      <c r="AI63" s="163"/>
      <c r="AJ63" s="108"/>
      <c r="AK63" s="113"/>
      <c r="AL63" s="113"/>
      <c r="AM63" s="135"/>
      <c r="AN63" s="135"/>
      <c r="AO63" s="47" t="str">
        <f t="shared" si="0"/>
        <v/>
      </c>
      <c r="AP63" s="135"/>
      <c r="AQ63" s="47" t="str">
        <f t="shared" si="1"/>
        <v/>
      </c>
      <c r="AR63" s="135"/>
      <c r="AS63" s="47" t="str">
        <f t="shared" si="2"/>
        <v/>
      </c>
      <c r="AT63" s="135"/>
      <c r="AU63" s="47" t="str">
        <f t="shared" si="3"/>
        <v/>
      </c>
      <c r="AV63" s="135"/>
      <c r="AW63" s="47" t="str">
        <f t="shared" si="4"/>
        <v/>
      </c>
      <c r="AX63" s="135"/>
      <c r="AY63" s="47" t="str">
        <f t="shared" si="5"/>
        <v/>
      </c>
      <c r="AZ63" s="135"/>
      <c r="BA63" s="47" t="str">
        <f t="shared" si="6"/>
        <v/>
      </c>
      <c r="BB63" s="136"/>
      <c r="BC63" s="136"/>
      <c r="BD63" s="135"/>
      <c r="BE63" s="136"/>
      <c r="BF63" s="136"/>
      <c r="BG63" s="136"/>
      <c r="BH63" s="108"/>
      <c r="BI63" s="106"/>
      <c r="BJ63" s="107"/>
      <c r="BK63" s="107"/>
      <c r="BL63" s="106"/>
      <c r="BM63" s="106"/>
      <c r="BN63" s="108"/>
      <c r="BO63" s="108"/>
      <c r="BP63" s="93"/>
      <c r="BQ63" s="93"/>
      <c r="BR63" s="93"/>
      <c r="BS63" s="93"/>
      <c r="BT63" s="93"/>
      <c r="BU63" s="93"/>
      <c r="BV63" s="93"/>
      <c r="BW63" s="93"/>
      <c r="BX63" s="93"/>
      <c r="BY63" s="93"/>
      <c r="BZ63" s="93"/>
      <c r="CA63" s="93"/>
      <c r="CB63" s="93"/>
      <c r="CC63" s="93"/>
      <c r="CD63" s="93"/>
      <c r="CE63" s="182"/>
      <c r="CF63" s="182"/>
      <c r="CG63" s="100"/>
      <c r="CH63" s="184"/>
      <c r="CI63" s="100"/>
      <c r="CJ63" s="100"/>
    </row>
    <row r="64" spans="1:88" ht="22.5" customHeight="1" x14ac:dyDescent="0.25">
      <c r="A64" s="133"/>
      <c r="B64" s="110"/>
      <c r="C64" s="119"/>
      <c r="D64" s="120"/>
      <c r="E64" s="135"/>
      <c r="F64" s="108"/>
      <c r="G64" s="108"/>
      <c r="H64" s="113"/>
      <c r="I64" s="110"/>
      <c r="J64" s="108"/>
      <c r="K64" s="113"/>
      <c r="L64" s="110"/>
      <c r="M64" s="110"/>
      <c r="N64" s="110"/>
      <c r="O64" s="110"/>
      <c r="P64" s="110"/>
      <c r="Q64" s="110"/>
      <c r="R64" s="110"/>
      <c r="S64" s="110"/>
      <c r="T64" s="110"/>
      <c r="U64" s="110"/>
      <c r="V64" s="110"/>
      <c r="W64" s="110"/>
      <c r="X64" s="110"/>
      <c r="Y64" s="110"/>
      <c r="Z64" s="110"/>
      <c r="AA64" s="110"/>
      <c r="AB64" s="110"/>
      <c r="AC64" s="110"/>
      <c r="AD64" s="110"/>
      <c r="AE64" s="108"/>
      <c r="AF64" s="110"/>
      <c r="AG64" s="108"/>
      <c r="AH64" s="108" t="str">
        <f>+IF(OR(AF64=1,AF64&lt;=5),"Moderado",IF(OR(AF64=6,AF64&lt;=11),"Mayor","Catastrófico"))</f>
        <v>Moderado</v>
      </c>
      <c r="AI64" s="163"/>
      <c r="AJ64" s="108"/>
      <c r="AK64" s="113"/>
      <c r="AL64" s="113"/>
      <c r="AM64" s="135"/>
      <c r="AN64" s="135"/>
      <c r="AO64" s="47" t="str">
        <f t="shared" si="0"/>
        <v/>
      </c>
      <c r="AP64" s="135"/>
      <c r="AQ64" s="47" t="str">
        <f t="shared" si="1"/>
        <v/>
      </c>
      <c r="AR64" s="135"/>
      <c r="AS64" s="47" t="str">
        <f t="shared" si="2"/>
        <v/>
      </c>
      <c r="AT64" s="135"/>
      <c r="AU64" s="47" t="str">
        <f t="shared" si="3"/>
        <v/>
      </c>
      <c r="AV64" s="135"/>
      <c r="AW64" s="47" t="str">
        <f t="shared" si="4"/>
        <v/>
      </c>
      <c r="AX64" s="135"/>
      <c r="AY64" s="47" t="str">
        <f t="shared" si="5"/>
        <v/>
      </c>
      <c r="AZ64" s="135"/>
      <c r="BA64" s="47" t="str">
        <f t="shared" si="6"/>
        <v/>
      </c>
      <c r="BB64" s="136"/>
      <c r="BC64" s="136"/>
      <c r="BD64" s="135"/>
      <c r="BE64" s="136"/>
      <c r="BF64" s="136"/>
      <c r="BG64" s="136"/>
      <c r="BH64" s="108"/>
      <c r="BI64" s="106"/>
      <c r="BJ64" s="107"/>
      <c r="BK64" s="107"/>
      <c r="BL64" s="106"/>
      <c r="BM64" s="106"/>
      <c r="BN64" s="108"/>
      <c r="BO64" s="108"/>
      <c r="BP64" s="93"/>
      <c r="BQ64" s="93"/>
      <c r="BR64" s="93"/>
      <c r="BS64" s="93"/>
      <c r="BT64" s="93"/>
      <c r="BU64" s="93"/>
      <c r="BV64" s="93"/>
      <c r="BW64" s="93"/>
      <c r="BX64" s="93"/>
      <c r="BY64" s="93"/>
      <c r="BZ64" s="93"/>
      <c r="CA64" s="93"/>
      <c r="CB64" s="93"/>
      <c r="CC64" s="93"/>
      <c r="CD64" s="93"/>
      <c r="CE64" s="182"/>
      <c r="CF64" s="182"/>
      <c r="CG64" s="100"/>
      <c r="CH64" s="184"/>
      <c r="CI64" s="100"/>
      <c r="CJ64" s="100"/>
    </row>
    <row r="65" spans="1:88" ht="15.75" customHeight="1" x14ac:dyDescent="0.25">
      <c r="A65" s="133"/>
      <c r="B65" s="110"/>
      <c r="C65" s="119"/>
      <c r="D65" s="120"/>
      <c r="E65" s="134"/>
      <c r="F65" s="108"/>
      <c r="G65" s="108"/>
      <c r="H65" s="114"/>
      <c r="I65" s="110"/>
      <c r="J65" s="108"/>
      <c r="K65" s="114"/>
      <c r="L65" s="110"/>
      <c r="M65" s="110"/>
      <c r="N65" s="110"/>
      <c r="O65" s="110"/>
      <c r="P65" s="110"/>
      <c r="Q65" s="110"/>
      <c r="R65" s="110"/>
      <c r="S65" s="110"/>
      <c r="T65" s="110"/>
      <c r="U65" s="110"/>
      <c r="V65" s="110"/>
      <c r="W65" s="110"/>
      <c r="X65" s="110"/>
      <c r="Y65" s="110"/>
      <c r="Z65" s="110"/>
      <c r="AA65" s="110"/>
      <c r="AB65" s="110"/>
      <c r="AC65" s="110"/>
      <c r="AD65" s="110"/>
      <c r="AE65" s="108"/>
      <c r="AF65" s="110"/>
      <c r="AG65" s="108"/>
      <c r="AH65" s="108" t="str">
        <f>+IF(OR(AF65=1,AF65&lt;=5),"Moderado",IF(OR(AF65=6,AF65&lt;=11),"Mayor","Catastrófico"))</f>
        <v>Moderado</v>
      </c>
      <c r="AI65" s="163"/>
      <c r="AJ65" s="108"/>
      <c r="AK65" s="114"/>
      <c r="AL65" s="114"/>
      <c r="AM65" s="134"/>
      <c r="AN65" s="134"/>
      <c r="AO65" s="47" t="str">
        <f t="shared" si="0"/>
        <v/>
      </c>
      <c r="AP65" s="134"/>
      <c r="AQ65" s="47" t="str">
        <f t="shared" si="1"/>
        <v/>
      </c>
      <c r="AR65" s="134"/>
      <c r="AS65" s="47" t="str">
        <f t="shared" si="2"/>
        <v/>
      </c>
      <c r="AT65" s="134"/>
      <c r="AU65" s="47" t="str">
        <f t="shared" si="3"/>
        <v/>
      </c>
      <c r="AV65" s="134"/>
      <c r="AW65" s="47" t="str">
        <f t="shared" si="4"/>
        <v/>
      </c>
      <c r="AX65" s="134"/>
      <c r="AY65" s="47" t="str">
        <f t="shared" si="5"/>
        <v/>
      </c>
      <c r="AZ65" s="134"/>
      <c r="BA65" s="47" t="str">
        <f t="shared" si="6"/>
        <v/>
      </c>
      <c r="BB65" s="137"/>
      <c r="BC65" s="137"/>
      <c r="BD65" s="134"/>
      <c r="BE65" s="137"/>
      <c r="BF65" s="137"/>
      <c r="BG65" s="137"/>
      <c r="BH65" s="108"/>
      <c r="BI65" s="106"/>
      <c r="BJ65" s="107"/>
      <c r="BK65" s="107"/>
      <c r="BL65" s="106"/>
      <c r="BM65" s="106"/>
      <c r="BN65" s="108"/>
      <c r="BO65" s="108"/>
      <c r="BP65" s="93"/>
      <c r="BQ65" s="93"/>
      <c r="BR65" s="93"/>
      <c r="BS65" s="93"/>
      <c r="BT65" s="93"/>
      <c r="BU65" s="93"/>
      <c r="BV65" s="93"/>
      <c r="BW65" s="93"/>
      <c r="BX65" s="93"/>
      <c r="BY65" s="93"/>
      <c r="BZ65" s="93"/>
      <c r="CA65" s="93"/>
      <c r="CB65" s="93"/>
      <c r="CC65" s="93"/>
      <c r="CD65" s="93"/>
      <c r="CE65" s="182"/>
      <c r="CF65" s="182"/>
      <c r="CG65" s="100"/>
      <c r="CH65" s="184"/>
      <c r="CI65" s="100"/>
      <c r="CJ65" s="100"/>
    </row>
    <row r="66" spans="1:88" ht="85.5" customHeight="1" x14ac:dyDescent="0.25">
      <c r="A66" s="133" t="s">
        <v>193</v>
      </c>
      <c r="B66" s="110" t="s">
        <v>194</v>
      </c>
      <c r="C66" s="119" t="s">
        <v>195</v>
      </c>
      <c r="D66" s="120" t="str">
        <f>+'Riesgo Corrupción'!C13</f>
        <v>Posibilidad de afectación reputacional por vinculación de personal a la planta de la SDG sin el cumplimiento de los requerimientos mínimos establecidos en el Manual de funciones y de competencias laborales, normatividad y lineamientos establecidos en materia de administración de personal o de conflictos de interés con el objeto de favorecer a un particular.</v>
      </c>
      <c r="E66" s="141" t="s">
        <v>8</v>
      </c>
      <c r="F66" s="108" t="s">
        <v>169</v>
      </c>
      <c r="G66" s="108" t="s">
        <v>132</v>
      </c>
      <c r="H66" s="138" t="s">
        <v>196</v>
      </c>
      <c r="I66" s="141" t="s">
        <v>134</v>
      </c>
      <c r="J66" s="108" t="s">
        <v>149</v>
      </c>
      <c r="K66" s="51" t="s">
        <v>197</v>
      </c>
      <c r="L66" s="110" t="s">
        <v>137</v>
      </c>
      <c r="M66" s="110" t="s">
        <v>138</v>
      </c>
      <c r="N66" s="110" t="s">
        <v>137</v>
      </c>
      <c r="O66" s="110" t="s">
        <v>137</v>
      </c>
      <c r="P66" s="110" t="s">
        <v>138</v>
      </c>
      <c r="Q66" s="110" t="s">
        <v>137</v>
      </c>
      <c r="R66" s="110" t="s">
        <v>137</v>
      </c>
      <c r="S66" s="110" t="s">
        <v>137</v>
      </c>
      <c r="T66" s="110" t="s">
        <v>137</v>
      </c>
      <c r="U66" s="110" t="s">
        <v>138</v>
      </c>
      <c r="V66" s="110" t="s">
        <v>138</v>
      </c>
      <c r="W66" s="110" t="s">
        <v>138</v>
      </c>
      <c r="X66" s="110" t="s">
        <v>138</v>
      </c>
      <c r="Y66" s="110" t="s">
        <v>138</v>
      </c>
      <c r="Z66" s="110" t="s">
        <v>137</v>
      </c>
      <c r="AA66" s="110" t="s">
        <v>137</v>
      </c>
      <c r="AB66" s="110" t="s">
        <v>137</v>
      </c>
      <c r="AC66" s="110" t="s">
        <v>137</v>
      </c>
      <c r="AD66" s="110" t="s">
        <v>137</v>
      </c>
      <c r="AE66" s="108">
        <f>COUNTIF(L66:AD71, "SI")</f>
        <v>7</v>
      </c>
      <c r="AF66" s="110" t="s">
        <v>139</v>
      </c>
      <c r="AG66" s="108">
        <f>+VLOOKUP(AF66,[6]Listados!$K$8:$L$12,2,0)</f>
        <v>2</v>
      </c>
      <c r="AH66" s="108" t="str">
        <f>+IF(OR(AE66=1,AE66&lt;=5),"Moderado",IF(OR(AE66=6,AE66&lt;=11),"Mayor","Catastrófico"))</f>
        <v>Mayor</v>
      </c>
      <c r="AI66" s="163" t="e">
        <f>+VLOOKUP(AH66,[6]Listados!K49:L53,2,0)</f>
        <v>#N/A</v>
      </c>
      <c r="AJ66" s="108" t="str">
        <f>IF(AND(AF66&lt;&gt;"",AH66&lt;&gt;""),VLOOKUP(AF66&amp;AH66,Listados!$M$3:$N$27,2,FALSE),"")</f>
        <v>Alto</v>
      </c>
      <c r="AK66" s="112" t="str">
        <f>+'Descripción del Control '!B$8</f>
        <v>Cada vez que se va a realizar una vinculación a la planta de personal de la SDG, el(la) profesional designado(a) por la Dirección de Gestión de Talento Humano para realizar el trámite, verifica si la persona a vincular cumple con los requisitos mínimos establecidos en el manual específico de funciones y competencias laborales y normatividad vigente. Así como también, verifica el debido diligenciamiento del Formato de Declaración de Inhabilidades, Incompatibilidades e Inexistencias de Conflicto de Interés y Obligaciones GCO-GTH-F047.
En caso de no cumplir con los requisitos el(a) director(a) de Gestión de Talento Humano informa al nominador o a la Comisión Nacional del Servicio Civil según el tipo de nombramiento, dando cumplimiento a lo establecido en el Procedimiento vinculación a la planta de personal GCO-GTH-P001. Como evidencia del control se entrega una muestra aleatoria por tipo de vinculación del Formato verificación y certificación cumplimiento de requisitos mínimos GCO-GTH-F045.</v>
      </c>
      <c r="AL66" s="112" t="s">
        <v>198</v>
      </c>
      <c r="AM66" s="141" t="s">
        <v>140</v>
      </c>
      <c r="AN66" s="141" t="s">
        <v>138</v>
      </c>
      <c r="AO66" s="47">
        <f>+IF(AN66="si",15,"")</f>
        <v>15</v>
      </c>
      <c r="AP66" s="141" t="s">
        <v>138</v>
      </c>
      <c r="AQ66" s="47">
        <f>+IF(AP66="si",15,"")</f>
        <v>15</v>
      </c>
      <c r="AR66" s="141" t="s">
        <v>138</v>
      </c>
      <c r="AS66" s="47">
        <f t="shared" si="2"/>
        <v>15</v>
      </c>
      <c r="AT66" s="141" t="s">
        <v>141</v>
      </c>
      <c r="AU66" s="47">
        <f t="shared" si="3"/>
        <v>15</v>
      </c>
      <c r="AV66" s="141" t="s">
        <v>138</v>
      </c>
      <c r="AW66" s="47">
        <f>+IF(AV66="si",15,"")</f>
        <v>15</v>
      </c>
      <c r="AX66" s="141" t="s">
        <v>138</v>
      </c>
      <c r="AY66" s="47">
        <f t="shared" si="5"/>
        <v>15</v>
      </c>
      <c r="AZ66" s="141" t="s">
        <v>142</v>
      </c>
      <c r="BA66" s="47">
        <f t="shared" si="6"/>
        <v>10</v>
      </c>
      <c r="BB66" s="164">
        <f t="shared" si="7"/>
        <v>100</v>
      </c>
      <c r="BC66" s="164" t="str">
        <f t="shared" si="8"/>
        <v>Fuerte</v>
      </c>
      <c r="BD66" s="141" t="s">
        <v>143</v>
      </c>
      <c r="BE66" s="164" t="str">
        <f t="shared" si="9"/>
        <v>Fuerte</v>
      </c>
      <c r="BF66" s="164" t="str">
        <f t="shared" si="10"/>
        <v>Fuerte</v>
      </c>
      <c r="BG66" s="164">
        <f t="shared" si="11"/>
        <v>100</v>
      </c>
      <c r="BH66" s="108">
        <f>AVERAGE(BG66:BG71)</f>
        <v>100</v>
      </c>
      <c r="BI66" s="106" t="str">
        <f>IF(BH66&lt;=50, "Débil", IF(BH66&lt;=99,"Moderado","Fuerte"))</f>
        <v>Fuerte</v>
      </c>
      <c r="BJ66" s="107">
        <f>+IF(BI66="Fuerte",2,IF(BI66="Moderado",1,0))</f>
        <v>2</v>
      </c>
      <c r="BK66" s="107">
        <f>+AG66-BJ66</f>
        <v>0</v>
      </c>
      <c r="BL66" s="106" t="str">
        <f>+VLOOKUP(BK66,Listados!$J$18:$K$24,2,TRUE)</f>
        <v>Rara Vez</v>
      </c>
      <c r="BM66" s="106" t="str">
        <f>IF(ISBLANK(AH66),"",AH66)</f>
        <v>Mayor</v>
      </c>
      <c r="BN66" s="108" t="str">
        <f>IF(AND(BL66&lt;&gt;"",BM66&lt;&gt;""),VLOOKUP(BL66&amp;BM66,Listados!$M$3:$N$27,2,FALSE),"")</f>
        <v>Alto</v>
      </c>
      <c r="BO66" s="108" t="str">
        <f>+VLOOKUP(BN66,Listados!$P$3:$Q$6,2,FALSE)</f>
        <v>Reducir el riesgo</v>
      </c>
      <c r="BP66" s="93"/>
      <c r="BQ66" s="93"/>
      <c r="BR66" s="93"/>
      <c r="BS66" s="93"/>
      <c r="BT66" s="93"/>
      <c r="BU66" s="93"/>
      <c r="BV66" s="93"/>
      <c r="BW66" s="93"/>
      <c r="BX66" s="93"/>
      <c r="BY66" s="93"/>
      <c r="BZ66" s="93"/>
      <c r="CA66" s="93"/>
      <c r="CB66" s="93"/>
      <c r="CC66" s="93"/>
      <c r="CD66" s="93"/>
      <c r="CE66" s="177" t="s">
        <v>8</v>
      </c>
      <c r="CF66" s="178" t="s">
        <v>8</v>
      </c>
      <c r="CG66" s="179" t="s">
        <v>8</v>
      </c>
      <c r="CH66" s="180" t="s">
        <v>8</v>
      </c>
      <c r="CI66" s="179" t="s">
        <v>8</v>
      </c>
      <c r="CJ66" s="181" t="s">
        <v>8</v>
      </c>
    </row>
    <row r="67" spans="1:88" ht="37.5" customHeight="1" x14ac:dyDescent="0.25">
      <c r="A67" s="133"/>
      <c r="B67" s="110"/>
      <c r="C67" s="119"/>
      <c r="D67" s="120"/>
      <c r="E67" s="135"/>
      <c r="F67" s="108"/>
      <c r="G67" s="108"/>
      <c r="H67" s="139"/>
      <c r="I67" s="135"/>
      <c r="J67" s="108"/>
      <c r="K67" s="41" t="s">
        <v>199</v>
      </c>
      <c r="L67" s="110"/>
      <c r="M67" s="110"/>
      <c r="N67" s="110"/>
      <c r="O67" s="110"/>
      <c r="P67" s="110"/>
      <c r="Q67" s="110"/>
      <c r="R67" s="110"/>
      <c r="S67" s="110"/>
      <c r="T67" s="110"/>
      <c r="U67" s="110"/>
      <c r="V67" s="110"/>
      <c r="W67" s="110"/>
      <c r="X67" s="110"/>
      <c r="Y67" s="110"/>
      <c r="Z67" s="110"/>
      <c r="AA67" s="110"/>
      <c r="AB67" s="110"/>
      <c r="AC67" s="110"/>
      <c r="AD67" s="110"/>
      <c r="AE67" s="108"/>
      <c r="AF67" s="110"/>
      <c r="AG67" s="108"/>
      <c r="AH67" s="108" t="str">
        <f>+IF(OR(AF67=1,AF67&lt;=5),"Moderado",IF(OR(AF67=6,AF67&lt;=11),"Mayor","Catastrófico"))</f>
        <v>Moderado</v>
      </c>
      <c r="AI67" s="163"/>
      <c r="AJ67" s="108"/>
      <c r="AK67" s="113"/>
      <c r="AL67" s="113"/>
      <c r="AM67" s="135"/>
      <c r="AN67" s="135"/>
      <c r="AO67" s="47" t="str">
        <f t="shared" si="0"/>
        <v/>
      </c>
      <c r="AP67" s="135"/>
      <c r="AQ67" s="47" t="str">
        <f t="shared" si="1"/>
        <v/>
      </c>
      <c r="AR67" s="135"/>
      <c r="AS67" s="47" t="str">
        <f t="shared" si="2"/>
        <v/>
      </c>
      <c r="AT67" s="135"/>
      <c r="AU67" s="47" t="str">
        <f t="shared" si="3"/>
        <v/>
      </c>
      <c r="AV67" s="135"/>
      <c r="AW67" s="47" t="str">
        <f t="shared" si="4"/>
        <v/>
      </c>
      <c r="AX67" s="135"/>
      <c r="AY67" s="47" t="str">
        <f t="shared" si="5"/>
        <v/>
      </c>
      <c r="AZ67" s="135"/>
      <c r="BA67" s="47" t="str">
        <f t="shared" si="6"/>
        <v/>
      </c>
      <c r="BB67" s="136"/>
      <c r="BC67" s="136"/>
      <c r="BD67" s="135"/>
      <c r="BE67" s="136"/>
      <c r="BF67" s="136"/>
      <c r="BG67" s="136"/>
      <c r="BH67" s="108"/>
      <c r="BI67" s="106"/>
      <c r="BJ67" s="107"/>
      <c r="BK67" s="107"/>
      <c r="BL67" s="106"/>
      <c r="BM67" s="106"/>
      <c r="BN67" s="108"/>
      <c r="BO67" s="108"/>
      <c r="BP67" s="93"/>
      <c r="BQ67" s="93"/>
      <c r="BR67" s="93"/>
      <c r="BS67" s="93"/>
      <c r="BT67" s="93"/>
      <c r="BU67" s="93"/>
      <c r="BV67" s="93"/>
      <c r="BW67" s="93"/>
      <c r="BX67" s="93"/>
      <c r="BY67" s="93"/>
      <c r="BZ67" s="93"/>
      <c r="CA67" s="93"/>
      <c r="CB67" s="93"/>
      <c r="CC67" s="93"/>
      <c r="CD67" s="93"/>
      <c r="CE67" s="177"/>
      <c r="CF67" s="178"/>
      <c r="CG67" s="178"/>
      <c r="CH67" s="180"/>
      <c r="CI67" s="179"/>
      <c r="CJ67" s="181"/>
    </row>
    <row r="68" spans="1:88" ht="29.25" customHeight="1" x14ac:dyDescent="0.25">
      <c r="A68" s="133"/>
      <c r="B68" s="110"/>
      <c r="C68" s="119"/>
      <c r="D68" s="120"/>
      <c r="E68" s="135"/>
      <c r="F68" s="108"/>
      <c r="G68" s="108"/>
      <c r="H68" s="139"/>
      <c r="I68" s="135"/>
      <c r="J68" s="108"/>
      <c r="K68" s="41" t="s">
        <v>200</v>
      </c>
      <c r="L68" s="110"/>
      <c r="M68" s="110"/>
      <c r="N68" s="110"/>
      <c r="O68" s="110"/>
      <c r="P68" s="110"/>
      <c r="Q68" s="110"/>
      <c r="R68" s="110"/>
      <c r="S68" s="110"/>
      <c r="T68" s="110"/>
      <c r="U68" s="110"/>
      <c r="V68" s="110"/>
      <c r="W68" s="110"/>
      <c r="X68" s="110"/>
      <c r="Y68" s="110"/>
      <c r="Z68" s="110"/>
      <c r="AA68" s="110"/>
      <c r="AB68" s="110"/>
      <c r="AC68" s="110"/>
      <c r="AD68" s="110"/>
      <c r="AE68" s="108"/>
      <c r="AF68" s="110"/>
      <c r="AG68" s="108"/>
      <c r="AH68" s="108" t="str">
        <f>+IF(OR(AF68=1,AF68&lt;=5),"Moderado",IF(OR(AF68=6,AF68&lt;=11),"Mayor","Catastrófico"))</f>
        <v>Moderado</v>
      </c>
      <c r="AI68" s="163"/>
      <c r="AJ68" s="108"/>
      <c r="AK68" s="113"/>
      <c r="AL68" s="113"/>
      <c r="AM68" s="135"/>
      <c r="AN68" s="135"/>
      <c r="AO68" s="47" t="str">
        <f t="shared" si="0"/>
        <v/>
      </c>
      <c r="AP68" s="135"/>
      <c r="AQ68" s="47" t="str">
        <f t="shared" si="1"/>
        <v/>
      </c>
      <c r="AR68" s="135"/>
      <c r="AS68" s="47" t="str">
        <f t="shared" si="2"/>
        <v/>
      </c>
      <c r="AT68" s="135"/>
      <c r="AU68" s="47" t="str">
        <f t="shared" si="3"/>
        <v/>
      </c>
      <c r="AV68" s="135"/>
      <c r="AW68" s="47" t="str">
        <f t="shared" si="4"/>
        <v/>
      </c>
      <c r="AX68" s="135"/>
      <c r="AY68" s="47" t="str">
        <f t="shared" si="5"/>
        <v/>
      </c>
      <c r="AZ68" s="135"/>
      <c r="BA68" s="47" t="str">
        <f t="shared" si="6"/>
        <v/>
      </c>
      <c r="BB68" s="136"/>
      <c r="BC68" s="136"/>
      <c r="BD68" s="135"/>
      <c r="BE68" s="136"/>
      <c r="BF68" s="136"/>
      <c r="BG68" s="136"/>
      <c r="BH68" s="108"/>
      <c r="BI68" s="106"/>
      <c r="BJ68" s="107"/>
      <c r="BK68" s="107"/>
      <c r="BL68" s="106"/>
      <c r="BM68" s="106"/>
      <c r="BN68" s="108"/>
      <c r="BO68" s="108"/>
      <c r="BP68" s="93"/>
      <c r="BQ68" s="93"/>
      <c r="BR68" s="93"/>
      <c r="BS68" s="93"/>
      <c r="BT68" s="93"/>
      <c r="BU68" s="93"/>
      <c r="BV68" s="93"/>
      <c r="BW68" s="93"/>
      <c r="BX68" s="93"/>
      <c r="BY68" s="93"/>
      <c r="BZ68" s="93"/>
      <c r="CA68" s="93"/>
      <c r="CB68" s="93"/>
      <c r="CC68" s="93"/>
      <c r="CD68" s="93"/>
      <c r="CE68" s="177"/>
      <c r="CF68" s="178"/>
      <c r="CG68" s="178"/>
      <c r="CH68" s="180"/>
      <c r="CI68" s="179"/>
      <c r="CJ68" s="181"/>
    </row>
    <row r="69" spans="1:88" ht="14.25" customHeight="1" x14ac:dyDescent="0.25">
      <c r="A69" s="133"/>
      <c r="B69" s="110"/>
      <c r="C69" s="119"/>
      <c r="D69" s="120"/>
      <c r="E69" s="135"/>
      <c r="F69" s="108"/>
      <c r="G69" s="108"/>
      <c r="H69" s="139"/>
      <c r="I69" s="135"/>
      <c r="J69" s="108"/>
      <c r="K69" s="112" t="s">
        <v>201</v>
      </c>
      <c r="L69" s="110"/>
      <c r="M69" s="110"/>
      <c r="N69" s="110"/>
      <c r="O69" s="110"/>
      <c r="P69" s="110"/>
      <c r="Q69" s="110"/>
      <c r="R69" s="110"/>
      <c r="S69" s="110"/>
      <c r="T69" s="110"/>
      <c r="U69" s="110"/>
      <c r="V69" s="110"/>
      <c r="W69" s="110"/>
      <c r="X69" s="110"/>
      <c r="Y69" s="110"/>
      <c r="Z69" s="110"/>
      <c r="AA69" s="110"/>
      <c r="AB69" s="110"/>
      <c r="AC69" s="110"/>
      <c r="AD69" s="110"/>
      <c r="AE69" s="108"/>
      <c r="AF69" s="110"/>
      <c r="AG69" s="108"/>
      <c r="AH69" s="108" t="str">
        <f>+IF(OR(AF69=1,AF69&lt;=5),"Moderado",IF(OR(AF69=6,AF69&lt;=11),"Mayor","Catastrófico"))</f>
        <v>Moderado</v>
      </c>
      <c r="AI69" s="163"/>
      <c r="AJ69" s="108"/>
      <c r="AK69" s="113"/>
      <c r="AL69" s="113"/>
      <c r="AM69" s="135"/>
      <c r="AN69" s="135"/>
      <c r="AO69" s="47" t="str">
        <f t="shared" si="0"/>
        <v/>
      </c>
      <c r="AP69" s="135"/>
      <c r="AQ69" s="47" t="str">
        <f t="shared" si="1"/>
        <v/>
      </c>
      <c r="AR69" s="135"/>
      <c r="AS69" s="47" t="str">
        <f t="shared" si="2"/>
        <v/>
      </c>
      <c r="AT69" s="135"/>
      <c r="AU69" s="47" t="str">
        <f t="shared" si="3"/>
        <v/>
      </c>
      <c r="AV69" s="135"/>
      <c r="AW69" s="47" t="str">
        <f t="shared" si="4"/>
        <v/>
      </c>
      <c r="AX69" s="135"/>
      <c r="AY69" s="47" t="str">
        <f t="shared" si="5"/>
        <v/>
      </c>
      <c r="AZ69" s="135"/>
      <c r="BA69" s="47" t="str">
        <f t="shared" si="6"/>
        <v/>
      </c>
      <c r="BB69" s="136"/>
      <c r="BC69" s="136"/>
      <c r="BD69" s="135"/>
      <c r="BE69" s="136"/>
      <c r="BF69" s="136"/>
      <c r="BG69" s="136"/>
      <c r="BH69" s="108"/>
      <c r="BI69" s="106"/>
      <c r="BJ69" s="107"/>
      <c r="BK69" s="107"/>
      <c r="BL69" s="106"/>
      <c r="BM69" s="106"/>
      <c r="BN69" s="108"/>
      <c r="BO69" s="108"/>
      <c r="BP69" s="93"/>
      <c r="BQ69" s="93"/>
      <c r="BR69" s="93"/>
      <c r="BS69" s="93"/>
      <c r="BT69" s="93"/>
      <c r="BU69" s="93"/>
      <c r="BV69" s="93"/>
      <c r="BW69" s="93"/>
      <c r="BX69" s="93"/>
      <c r="BY69" s="93"/>
      <c r="BZ69" s="93"/>
      <c r="CA69" s="93"/>
      <c r="CB69" s="93"/>
      <c r="CC69" s="93"/>
      <c r="CD69" s="93"/>
      <c r="CE69" s="177"/>
      <c r="CF69" s="178"/>
      <c r="CG69" s="178"/>
      <c r="CH69" s="180"/>
      <c r="CI69" s="179"/>
      <c r="CJ69" s="181"/>
    </row>
    <row r="70" spans="1:88" ht="29.25" customHeight="1" x14ac:dyDescent="0.25">
      <c r="A70" s="133"/>
      <c r="B70" s="110"/>
      <c r="C70" s="119"/>
      <c r="D70" s="120"/>
      <c r="E70" s="135"/>
      <c r="F70" s="108"/>
      <c r="G70" s="108"/>
      <c r="H70" s="139"/>
      <c r="I70" s="135"/>
      <c r="J70" s="108"/>
      <c r="K70" s="113"/>
      <c r="L70" s="110"/>
      <c r="M70" s="110"/>
      <c r="N70" s="110"/>
      <c r="O70" s="110"/>
      <c r="P70" s="110"/>
      <c r="Q70" s="110"/>
      <c r="R70" s="110"/>
      <c r="S70" s="110"/>
      <c r="T70" s="110"/>
      <c r="U70" s="110"/>
      <c r="V70" s="110"/>
      <c r="W70" s="110"/>
      <c r="X70" s="110"/>
      <c r="Y70" s="110"/>
      <c r="Z70" s="110"/>
      <c r="AA70" s="110"/>
      <c r="AB70" s="110"/>
      <c r="AC70" s="110"/>
      <c r="AD70" s="110"/>
      <c r="AE70" s="108"/>
      <c r="AF70" s="110"/>
      <c r="AG70" s="108"/>
      <c r="AH70" s="108" t="str">
        <f>+IF(OR(AF70=1,AF70&lt;=5),"Moderado",IF(OR(AF70=6,AF70&lt;=11),"Mayor","Catastrófico"))</f>
        <v>Moderado</v>
      </c>
      <c r="AI70" s="163"/>
      <c r="AJ70" s="108"/>
      <c r="AK70" s="113"/>
      <c r="AL70" s="113"/>
      <c r="AM70" s="135"/>
      <c r="AN70" s="135"/>
      <c r="AO70" s="47" t="str">
        <f t="shared" si="0"/>
        <v/>
      </c>
      <c r="AP70" s="135"/>
      <c r="AQ70" s="47" t="str">
        <f t="shared" si="1"/>
        <v/>
      </c>
      <c r="AR70" s="135"/>
      <c r="AS70" s="47" t="str">
        <f t="shared" si="2"/>
        <v/>
      </c>
      <c r="AT70" s="135"/>
      <c r="AU70" s="47" t="str">
        <f t="shared" si="3"/>
        <v/>
      </c>
      <c r="AV70" s="135"/>
      <c r="AW70" s="47" t="str">
        <f t="shared" si="4"/>
        <v/>
      </c>
      <c r="AX70" s="135"/>
      <c r="AY70" s="47" t="str">
        <f t="shared" si="5"/>
        <v/>
      </c>
      <c r="AZ70" s="135"/>
      <c r="BA70" s="47" t="str">
        <f t="shared" si="6"/>
        <v/>
      </c>
      <c r="BB70" s="136"/>
      <c r="BC70" s="136"/>
      <c r="BD70" s="135"/>
      <c r="BE70" s="136"/>
      <c r="BF70" s="136"/>
      <c r="BG70" s="136"/>
      <c r="BH70" s="108"/>
      <c r="BI70" s="106"/>
      <c r="BJ70" s="107"/>
      <c r="BK70" s="107"/>
      <c r="BL70" s="106"/>
      <c r="BM70" s="106"/>
      <c r="BN70" s="108"/>
      <c r="BO70" s="108"/>
      <c r="BP70" s="93"/>
      <c r="BQ70" s="93"/>
      <c r="BR70" s="93"/>
      <c r="BS70" s="93"/>
      <c r="BT70" s="93"/>
      <c r="BU70" s="93"/>
      <c r="BV70" s="93"/>
      <c r="BW70" s="93"/>
      <c r="BX70" s="93"/>
      <c r="BY70" s="93"/>
      <c r="BZ70" s="93"/>
      <c r="CA70" s="93"/>
      <c r="CB70" s="93"/>
      <c r="CC70" s="93"/>
      <c r="CD70" s="93"/>
      <c r="CE70" s="177"/>
      <c r="CF70" s="178"/>
      <c r="CG70" s="178"/>
      <c r="CH70" s="180"/>
      <c r="CI70" s="179"/>
      <c r="CJ70" s="181"/>
    </row>
    <row r="71" spans="1:88" ht="15.75" customHeight="1" x14ac:dyDescent="0.25">
      <c r="A71" s="133"/>
      <c r="B71" s="110"/>
      <c r="C71" s="119"/>
      <c r="D71" s="120"/>
      <c r="E71" s="134"/>
      <c r="F71" s="108"/>
      <c r="G71" s="108"/>
      <c r="H71" s="140"/>
      <c r="I71" s="134"/>
      <c r="J71" s="108"/>
      <c r="K71" s="114"/>
      <c r="L71" s="110"/>
      <c r="M71" s="110"/>
      <c r="N71" s="110"/>
      <c r="O71" s="110"/>
      <c r="P71" s="110"/>
      <c r="Q71" s="110"/>
      <c r="R71" s="110"/>
      <c r="S71" s="110"/>
      <c r="T71" s="110"/>
      <c r="U71" s="110"/>
      <c r="V71" s="110"/>
      <c r="W71" s="110"/>
      <c r="X71" s="110"/>
      <c r="Y71" s="110"/>
      <c r="Z71" s="110"/>
      <c r="AA71" s="110"/>
      <c r="AB71" s="110"/>
      <c r="AC71" s="110"/>
      <c r="AD71" s="110"/>
      <c r="AE71" s="108"/>
      <c r="AF71" s="110"/>
      <c r="AG71" s="108"/>
      <c r="AH71" s="108" t="str">
        <f>+IF(OR(AF71=1,AF71&lt;=5),"Moderado",IF(OR(AF71=6,AF71&lt;=11),"Mayor","Catastrófico"))</f>
        <v>Moderado</v>
      </c>
      <c r="AI71" s="163"/>
      <c r="AJ71" s="108"/>
      <c r="AK71" s="114"/>
      <c r="AL71" s="114"/>
      <c r="AM71" s="134"/>
      <c r="AN71" s="134"/>
      <c r="AO71" s="47" t="str">
        <f t="shared" si="0"/>
        <v/>
      </c>
      <c r="AP71" s="134"/>
      <c r="AQ71" s="47" t="str">
        <f t="shared" si="1"/>
        <v/>
      </c>
      <c r="AR71" s="134"/>
      <c r="AS71" s="47" t="str">
        <f t="shared" si="2"/>
        <v/>
      </c>
      <c r="AT71" s="134"/>
      <c r="AU71" s="47" t="str">
        <f t="shared" si="3"/>
        <v/>
      </c>
      <c r="AV71" s="134"/>
      <c r="AW71" s="47" t="str">
        <f t="shared" si="4"/>
        <v/>
      </c>
      <c r="AX71" s="134"/>
      <c r="AY71" s="47" t="str">
        <f t="shared" si="5"/>
        <v/>
      </c>
      <c r="AZ71" s="134"/>
      <c r="BA71" s="47" t="str">
        <f t="shared" si="6"/>
        <v/>
      </c>
      <c r="BB71" s="137"/>
      <c r="BC71" s="137"/>
      <c r="BD71" s="134"/>
      <c r="BE71" s="137"/>
      <c r="BF71" s="137"/>
      <c r="BG71" s="137"/>
      <c r="BH71" s="108"/>
      <c r="BI71" s="106"/>
      <c r="BJ71" s="107"/>
      <c r="BK71" s="107"/>
      <c r="BL71" s="106"/>
      <c r="BM71" s="106"/>
      <c r="BN71" s="108"/>
      <c r="BO71" s="108"/>
      <c r="BP71" s="93"/>
      <c r="BQ71" s="93"/>
      <c r="BR71" s="93"/>
      <c r="BS71" s="93"/>
      <c r="BT71" s="93"/>
      <c r="BU71" s="93"/>
      <c r="BV71" s="93"/>
      <c r="BW71" s="93"/>
      <c r="BX71" s="93"/>
      <c r="BY71" s="93"/>
      <c r="BZ71" s="93"/>
      <c r="CA71" s="93"/>
      <c r="CB71" s="93"/>
      <c r="CC71" s="93"/>
      <c r="CD71" s="93"/>
      <c r="CE71" s="177"/>
      <c r="CF71" s="178"/>
      <c r="CG71" s="178"/>
      <c r="CH71" s="180"/>
      <c r="CI71" s="179"/>
      <c r="CJ71" s="181"/>
    </row>
    <row r="72" spans="1:88" ht="117.75" customHeight="1" x14ac:dyDescent="0.25">
      <c r="A72" s="133" t="s">
        <v>202</v>
      </c>
      <c r="B72" s="110" t="s">
        <v>146</v>
      </c>
      <c r="C72" s="119" t="s">
        <v>147</v>
      </c>
      <c r="D72" s="120" t="str">
        <f>+'Riesgo Corrupción'!C14</f>
        <v xml:space="preserve">Posibilidad de riesgo económico al efectuar pagos, omitiendo el debido cumplimiento de requisitos, de manera intencional para beneficio propio o de un tercero. </v>
      </c>
      <c r="E72" s="141" t="s">
        <v>8</v>
      </c>
      <c r="F72" s="108" t="s">
        <v>131</v>
      </c>
      <c r="G72" s="108" t="s">
        <v>132</v>
      </c>
      <c r="H72" s="138" t="s">
        <v>203</v>
      </c>
      <c r="I72" s="141" t="s">
        <v>134</v>
      </c>
      <c r="J72" s="108" t="s">
        <v>149</v>
      </c>
      <c r="K72" s="112" t="s">
        <v>204</v>
      </c>
      <c r="L72" s="110" t="s">
        <v>138</v>
      </c>
      <c r="M72" s="110" t="s">
        <v>137</v>
      </c>
      <c r="N72" s="110" t="s">
        <v>137</v>
      </c>
      <c r="O72" s="110" t="s">
        <v>137</v>
      </c>
      <c r="P72" s="110" t="s">
        <v>138</v>
      </c>
      <c r="Q72" s="110" t="s">
        <v>138</v>
      </c>
      <c r="R72" s="110" t="s">
        <v>137</v>
      </c>
      <c r="S72" s="110" t="s">
        <v>137</v>
      </c>
      <c r="T72" s="110" t="s">
        <v>137</v>
      </c>
      <c r="U72" s="110" t="s">
        <v>138</v>
      </c>
      <c r="V72" s="110" t="s">
        <v>138</v>
      </c>
      <c r="W72" s="110" t="s">
        <v>138</v>
      </c>
      <c r="X72" s="110" t="s">
        <v>138</v>
      </c>
      <c r="Y72" s="110" t="s">
        <v>138</v>
      </c>
      <c r="Z72" s="110" t="s">
        <v>138</v>
      </c>
      <c r="AA72" s="110" t="s">
        <v>137</v>
      </c>
      <c r="AB72" s="110" t="s">
        <v>138</v>
      </c>
      <c r="AC72" s="110" t="s">
        <v>138</v>
      </c>
      <c r="AD72" s="110" t="s">
        <v>137</v>
      </c>
      <c r="AE72" s="108">
        <f>COUNTIF(L72:AD77, "SI")</f>
        <v>11</v>
      </c>
      <c r="AF72" s="110" t="s">
        <v>151</v>
      </c>
      <c r="AG72" s="108">
        <f>+VLOOKUP(AF72,[6]Listados!$K$8:$L$12,2,0)</f>
        <v>1</v>
      </c>
      <c r="AH72" s="108" t="str">
        <f>+IF(OR(AE72=1,AE72&lt;=5),"Moderado",IF(OR(AE72=6,AE72&lt;=11),"Mayor","Catastrófico"))</f>
        <v>Mayor</v>
      </c>
      <c r="AI72" s="163" t="e">
        <f>+VLOOKUP(AH72,[6]Listados!K55:L59,2,0)</f>
        <v>#N/A</v>
      </c>
      <c r="AJ72" s="108" t="str">
        <f>IF(AND(AF72&lt;&gt;"",AH72&lt;&gt;""),VLOOKUP(AF72&amp;AH72,Listados!$M$3:$N$27,2,FALSE),"")</f>
        <v>Alto</v>
      </c>
      <c r="AK72" s="112" t="str">
        <f>+'Descripción del Control '!B$9</f>
        <v>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v>
      </c>
      <c r="AL72" s="112" t="s">
        <v>203</v>
      </c>
      <c r="AM72" s="141" t="s">
        <v>140</v>
      </c>
      <c r="AN72" s="141" t="s">
        <v>138</v>
      </c>
      <c r="AO72" s="47">
        <f>+IF(AN72="si",15,"")</f>
        <v>15</v>
      </c>
      <c r="AP72" s="141" t="s">
        <v>138</v>
      </c>
      <c r="AQ72" s="47">
        <f>+IF(AP72="si",15,"")</f>
        <v>15</v>
      </c>
      <c r="AR72" s="141" t="s">
        <v>138</v>
      </c>
      <c r="AS72" s="47">
        <f t="shared" si="2"/>
        <v>15</v>
      </c>
      <c r="AT72" s="141" t="s">
        <v>141</v>
      </c>
      <c r="AU72" s="47">
        <f t="shared" si="3"/>
        <v>15</v>
      </c>
      <c r="AV72" s="141" t="s">
        <v>138</v>
      </c>
      <c r="AW72" s="47">
        <f>+IF(AV72="si",15,"")</f>
        <v>15</v>
      </c>
      <c r="AX72" s="141" t="s">
        <v>138</v>
      </c>
      <c r="AY72" s="47">
        <f t="shared" si="5"/>
        <v>15</v>
      </c>
      <c r="AZ72" s="141" t="s">
        <v>142</v>
      </c>
      <c r="BA72" s="47">
        <f t="shared" si="6"/>
        <v>10</v>
      </c>
      <c r="BB72" s="164">
        <f t="shared" si="7"/>
        <v>100</v>
      </c>
      <c r="BC72" s="164" t="str">
        <f t="shared" si="8"/>
        <v>Fuerte</v>
      </c>
      <c r="BD72" s="141" t="s">
        <v>143</v>
      </c>
      <c r="BE72" s="164" t="str">
        <f t="shared" si="9"/>
        <v>Fuerte</v>
      </c>
      <c r="BF72" s="164" t="str">
        <f t="shared" si="10"/>
        <v>Fuerte</v>
      </c>
      <c r="BG72" s="164">
        <f t="shared" si="11"/>
        <v>100</v>
      </c>
      <c r="BH72" s="108">
        <f>AVERAGE(BG72:BG77)</f>
        <v>100</v>
      </c>
      <c r="BI72" s="106" t="str">
        <f>IF(BH72&lt;=50, "Débil", IF(BH72&lt;=99,"Moderado","Fuerte"))</f>
        <v>Fuerte</v>
      </c>
      <c r="BJ72" s="107">
        <f>+IF(BI72="Fuerte",2,IF(BI72="Moderado",1,0))</f>
        <v>2</v>
      </c>
      <c r="BK72" s="107">
        <f>+AG72-BJ72</f>
        <v>-1</v>
      </c>
      <c r="BL72" s="106" t="str">
        <f>+VLOOKUP(BK72,Listados!$J$18:$K$24,2,TRUE)</f>
        <v>Rara Vez</v>
      </c>
      <c r="BM72" s="106" t="str">
        <f>IF(ISBLANK(AH72),"",AH72)</f>
        <v>Mayor</v>
      </c>
      <c r="BN72" s="108" t="str">
        <f>IF(AND(BL72&lt;&gt;"",BM72&lt;&gt;""),VLOOKUP(BL72&amp;BM72,Listados!$M$3:$N$27,2,FALSE),"")</f>
        <v>Alto</v>
      </c>
      <c r="BO72" s="108" t="str">
        <f>+VLOOKUP(BN72,Listados!$P$3:$Q$6,2,FALSE)</f>
        <v>Reducir el riesgo</v>
      </c>
      <c r="BP72" s="93"/>
      <c r="BQ72" s="93"/>
      <c r="BR72" s="93"/>
      <c r="BS72" s="93"/>
      <c r="BT72" s="93"/>
      <c r="BU72" s="93"/>
      <c r="BV72" s="93"/>
      <c r="BW72" s="93"/>
      <c r="BX72" s="93"/>
      <c r="BY72" s="93"/>
      <c r="BZ72" s="93"/>
      <c r="CA72" s="93"/>
      <c r="CB72" s="93"/>
      <c r="CC72" s="93"/>
      <c r="CD72" s="93"/>
      <c r="CE72" s="100" t="s">
        <v>8</v>
      </c>
      <c r="CF72" s="100" t="s">
        <v>8</v>
      </c>
      <c r="CG72" s="100" t="s">
        <v>8</v>
      </c>
      <c r="CH72" s="100" t="s">
        <v>8</v>
      </c>
      <c r="CI72" s="100" t="s">
        <v>8</v>
      </c>
      <c r="CJ72" s="100" t="s">
        <v>8</v>
      </c>
    </row>
    <row r="73" spans="1:88" ht="121.5" customHeight="1" x14ac:dyDescent="0.25">
      <c r="A73" s="133"/>
      <c r="B73" s="110"/>
      <c r="C73" s="119"/>
      <c r="D73" s="120"/>
      <c r="E73" s="135"/>
      <c r="F73" s="108"/>
      <c r="G73" s="108"/>
      <c r="H73" s="139"/>
      <c r="I73" s="135"/>
      <c r="J73" s="108"/>
      <c r="K73" s="113"/>
      <c r="L73" s="110"/>
      <c r="M73" s="110"/>
      <c r="N73" s="110"/>
      <c r="O73" s="110"/>
      <c r="P73" s="110"/>
      <c r="Q73" s="110"/>
      <c r="R73" s="110"/>
      <c r="S73" s="110"/>
      <c r="T73" s="110"/>
      <c r="U73" s="110"/>
      <c r="V73" s="110"/>
      <c r="W73" s="110"/>
      <c r="X73" s="110"/>
      <c r="Y73" s="110"/>
      <c r="Z73" s="110"/>
      <c r="AA73" s="110"/>
      <c r="AB73" s="110"/>
      <c r="AC73" s="110"/>
      <c r="AD73" s="110"/>
      <c r="AE73" s="108"/>
      <c r="AF73" s="110"/>
      <c r="AG73" s="108"/>
      <c r="AH73" s="108" t="str">
        <f>+IF(OR(AF73=1,AF73&lt;=5),"Moderado",IF(OR(AF73=6,AF73&lt;=11),"Mayor","Catastrófico"))</f>
        <v>Moderado</v>
      </c>
      <c r="AI73" s="163"/>
      <c r="AJ73" s="108"/>
      <c r="AK73" s="113"/>
      <c r="AL73" s="113"/>
      <c r="AM73" s="135"/>
      <c r="AN73" s="135"/>
      <c r="AO73" s="47" t="str">
        <f>+IF(AN73="si",15,"")</f>
        <v/>
      </c>
      <c r="AP73" s="135"/>
      <c r="AQ73" s="47" t="str">
        <f>+IF(AP73="si",15,"")</f>
        <v/>
      </c>
      <c r="AR73" s="135"/>
      <c r="AS73" s="47" t="str">
        <f t="shared" si="2"/>
        <v/>
      </c>
      <c r="AT73" s="135"/>
      <c r="AU73" s="47" t="str">
        <f t="shared" si="3"/>
        <v/>
      </c>
      <c r="AV73" s="135"/>
      <c r="AW73" s="47" t="str">
        <f>+IF(AV73="si",15,"")</f>
        <v/>
      </c>
      <c r="AX73" s="135"/>
      <c r="AY73" s="47" t="str">
        <f t="shared" si="5"/>
        <v/>
      </c>
      <c r="AZ73" s="135"/>
      <c r="BA73" s="47" t="str">
        <f t="shared" si="6"/>
        <v/>
      </c>
      <c r="BB73" s="136"/>
      <c r="BC73" s="136"/>
      <c r="BD73" s="135"/>
      <c r="BE73" s="136"/>
      <c r="BF73" s="136"/>
      <c r="BG73" s="136"/>
      <c r="BH73" s="108"/>
      <c r="BI73" s="106"/>
      <c r="BJ73" s="107"/>
      <c r="BK73" s="107"/>
      <c r="BL73" s="106"/>
      <c r="BM73" s="106"/>
      <c r="BN73" s="108"/>
      <c r="BO73" s="108"/>
      <c r="BP73" s="93"/>
      <c r="BQ73" s="93"/>
      <c r="BR73" s="93"/>
      <c r="BS73" s="93"/>
      <c r="BT73" s="93"/>
      <c r="BU73" s="93"/>
      <c r="BV73" s="93"/>
      <c r="BW73" s="93"/>
      <c r="BX73" s="93"/>
      <c r="BY73" s="93"/>
      <c r="BZ73" s="93"/>
      <c r="CA73" s="93"/>
      <c r="CB73" s="93"/>
      <c r="CC73" s="93"/>
      <c r="CD73" s="93"/>
      <c r="CE73" s="100"/>
      <c r="CF73" s="100"/>
      <c r="CG73" s="100"/>
      <c r="CH73" s="100"/>
      <c r="CI73" s="100"/>
      <c r="CJ73" s="100"/>
    </row>
    <row r="74" spans="1:88" ht="4.5" customHeight="1" x14ac:dyDescent="0.25">
      <c r="A74" s="133"/>
      <c r="B74" s="110"/>
      <c r="C74" s="119"/>
      <c r="D74" s="120"/>
      <c r="E74" s="135"/>
      <c r="F74" s="108"/>
      <c r="G74" s="108"/>
      <c r="H74" s="139"/>
      <c r="I74" s="135"/>
      <c r="J74" s="108"/>
      <c r="K74" s="113"/>
      <c r="L74" s="110"/>
      <c r="M74" s="110"/>
      <c r="N74" s="110"/>
      <c r="O74" s="110"/>
      <c r="P74" s="110"/>
      <c r="Q74" s="110"/>
      <c r="R74" s="110"/>
      <c r="S74" s="110"/>
      <c r="T74" s="110"/>
      <c r="U74" s="110"/>
      <c r="V74" s="110"/>
      <c r="W74" s="110"/>
      <c r="X74" s="110"/>
      <c r="Y74" s="110"/>
      <c r="Z74" s="110"/>
      <c r="AA74" s="110"/>
      <c r="AB74" s="110"/>
      <c r="AC74" s="110"/>
      <c r="AD74" s="110"/>
      <c r="AE74" s="108"/>
      <c r="AF74" s="110"/>
      <c r="AG74" s="108"/>
      <c r="AH74" s="108" t="str">
        <f>+IF(OR(AF74=1,AF74&lt;=5),"Moderado",IF(OR(AF74=6,AF74&lt;=11),"Mayor","Catastrófico"))</f>
        <v>Moderado</v>
      </c>
      <c r="AI74" s="163"/>
      <c r="AJ74" s="108"/>
      <c r="AK74" s="113"/>
      <c r="AL74" s="113"/>
      <c r="AM74" s="135"/>
      <c r="AN74" s="135"/>
      <c r="AO74" s="47" t="str">
        <f t="shared" si="0"/>
        <v/>
      </c>
      <c r="AP74" s="135"/>
      <c r="AQ74" s="47" t="str">
        <f t="shared" si="1"/>
        <v/>
      </c>
      <c r="AR74" s="135"/>
      <c r="AS74" s="47" t="str">
        <f t="shared" si="2"/>
        <v/>
      </c>
      <c r="AT74" s="135"/>
      <c r="AU74" s="47" t="str">
        <f t="shared" si="3"/>
        <v/>
      </c>
      <c r="AV74" s="135"/>
      <c r="AW74" s="47" t="str">
        <f t="shared" si="4"/>
        <v/>
      </c>
      <c r="AX74" s="135"/>
      <c r="AY74" s="47" t="str">
        <f t="shared" si="5"/>
        <v/>
      </c>
      <c r="AZ74" s="135"/>
      <c r="BA74" s="47" t="str">
        <f t="shared" si="6"/>
        <v/>
      </c>
      <c r="BB74" s="136"/>
      <c r="BC74" s="136"/>
      <c r="BD74" s="135"/>
      <c r="BE74" s="136"/>
      <c r="BF74" s="136"/>
      <c r="BG74" s="136"/>
      <c r="BH74" s="108"/>
      <c r="BI74" s="106"/>
      <c r="BJ74" s="107"/>
      <c r="BK74" s="107"/>
      <c r="BL74" s="106"/>
      <c r="BM74" s="106"/>
      <c r="BN74" s="108"/>
      <c r="BO74" s="108"/>
      <c r="BP74" s="93"/>
      <c r="BQ74" s="93"/>
      <c r="BR74" s="93"/>
      <c r="BS74" s="93"/>
      <c r="BT74" s="93"/>
      <c r="BU74" s="93"/>
      <c r="BV74" s="93"/>
      <c r="BW74" s="93"/>
      <c r="BX74" s="93"/>
      <c r="BY74" s="93"/>
      <c r="BZ74" s="93"/>
      <c r="CA74" s="93"/>
      <c r="CB74" s="93"/>
      <c r="CC74" s="93"/>
      <c r="CD74" s="93"/>
      <c r="CE74" s="100"/>
      <c r="CF74" s="100"/>
      <c r="CG74" s="100"/>
      <c r="CH74" s="100"/>
      <c r="CI74" s="100"/>
      <c r="CJ74" s="100"/>
    </row>
    <row r="75" spans="1:88" ht="33.75" customHeight="1" x14ac:dyDescent="0.25">
      <c r="A75" s="133"/>
      <c r="B75" s="110"/>
      <c r="C75" s="119"/>
      <c r="D75" s="120"/>
      <c r="E75" s="135"/>
      <c r="F75" s="108"/>
      <c r="G75" s="108"/>
      <c r="H75" s="139"/>
      <c r="I75" s="135"/>
      <c r="J75" s="108"/>
      <c r="K75" s="113"/>
      <c r="L75" s="110"/>
      <c r="M75" s="110"/>
      <c r="N75" s="110"/>
      <c r="O75" s="110"/>
      <c r="P75" s="110"/>
      <c r="Q75" s="110"/>
      <c r="R75" s="110"/>
      <c r="S75" s="110"/>
      <c r="T75" s="110"/>
      <c r="U75" s="110"/>
      <c r="V75" s="110"/>
      <c r="W75" s="110"/>
      <c r="X75" s="110"/>
      <c r="Y75" s="110"/>
      <c r="Z75" s="110"/>
      <c r="AA75" s="110"/>
      <c r="AB75" s="110"/>
      <c r="AC75" s="110"/>
      <c r="AD75" s="110"/>
      <c r="AE75" s="108"/>
      <c r="AF75" s="110"/>
      <c r="AG75" s="108"/>
      <c r="AH75" s="108" t="str">
        <f>+IF(OR(AF75=1,AF75&lt;=5),"Moderado",IF(OR(AF75=6,AF75&lt;=11),"Mayor","Catastrófico"))</f>
        <v>Moderado</v>
      </c>
      <c r="AI75" s="163"/>
      <c r="AJ75" s="108"/>
      <c r="AK75" s="113"/>
      <c r="AL75" s="113"/>
      <c r="AM75" s="135"/>
      <c r="AN75" s="135"/>
      <c r="AO75" s="47" t="str">
        <f t="shared" si="0"/>
        <v/>
      </c>
      <c r="AP75" s="135"/>
      <c r="AQ75" s="47" t="str">
        <f t="shared" si="1"/>
        <v/>
      </c>
      <c r="AR75" s="135"/>
      <c r="AS75" s="47" t="str">
        <f t="shared" si="2"/>
        <v/>
      </c>
      <c r="AT75" s="135"/>
      <c r="AU75" s="47" t="str">
        <f t="shared" si="3"/>
        <v/>
      </c>
      <c r="AV75" s="135"/>
      <c r="AW75" s="47" t="str">
        <f t="shared" si="4"/>
        <v/>
      </c>
      <c r="AX75" s="135"/>
      <c r="AY75" s="47" t="str">
        <f t="shared" si="5"/>
        <v/>
      </c>
      <c r="AZ75" s="135"/>
      <c r="BA75" s="47" t="str">
        <f t="shared" si="6"/>
        <v/>
      </c>
      <c r="BB75" s="136"/>
      <c r="BC75" s="136"/>
      <c r="BD75" s="135"/>
      <c r="BE75" s="136"/>
      <c r="BF75" s="136"/>
      <c r="BG75" s="136"/>
      <c r="BH75" s="108"/>
      <c r="BI75" s="106"/>
      <c r="BJ75" s="107"/>
      <c r="BK75" s="107"/>
      <c r="BL75" s="106"/>
      <c r="BM75" s="106"/>
      <c r="BN75" s="108"/>
      <c r="BO75" s="108"/>
      <c r="BP75" s="93"/>
      <c r="BQ75" s="93"/>
      <c r="BR75" s="93"/>
      <c r="BS75" s="93"/>
      <c r="BT75" s="93"/>
      <c r="BU75" s="93"/>
      <c r="BV75" s="93"/>
      <c r="BW75" s="93"/>
      <c r="BX75" s="93"/>
      <c r="BY75" s="93"/>
      <c r="BZ75" s="93"/>
      <c r="CA75" s="93"/>
      <c r="CB75" s="93"/>
      <c r="CC75" s="93"/>
      <c r="CD75" s="93"/>
      <c r="CE75" s="100"/>
      <c r="CF75" s="100"/>
      <c r="CG75" s="100"/>
      <c r="CH75" s="100"/>
      <c r="CI75" s="100"/>
      <c r="CJ75" s="100"/>
    </row>
    <row r="76" spans="1:88" ht="33.75" customHeight="1" x14ac:dyDescent="0.25">
      <c r="A76" s="133"/>
      <c r="B76" s="110"/>
      <c r="C76" s="119"/>
      <c r="D76" s="120"/>
      <c r="E76" s="135"/>
      <c r="F76" s="108"/>
      <c r="G76" s="108"/>
      <c r="H76" s="139"/>
      <c r="I76" s="135"/>
      <c r="J76" s="108"/>
      <c r="K76" s="113"/>
      <c r="L76" s="110"/>
      <c r="M76" s="110"/>
      <c r="N76" s="110"/>
      <c r="O76" s="110"/>
      <c r="P76" s="110"/>
      <c r="Q76" s="110"/>
      <c r="R76" s="110"/>
      <c r="S76" s="110"/>
      <c r="T76" s="110"/>
      <c r="U76" s="110"/>
      <c r="V76" s="110"/>
      <c r="W76" s="110"/>
      <c r="X76" s="110"/>
      <c r="Y76" s="110"/>
      <c r="Z76" s="110"/>
      <c r="AA76" s="110"/>
      <c r="AB76" s="110"/>
      <c r="AC76" s="110"/>
      <c r="AD76" s="110"/>
      <c r="AE76" s="108"/>
      <c r="AF76" s="110"/>
      <c r="AG76" s="108"/>
      <c r="AH76" s="108" t="str">
        <f>+IF(OR(AF76=1,AF76&lt;=5),"Moderado",IF(OR(AF76=6,AF76&lt;=11),"Mayor","Catastrófico"))</f>
        <v>Moderado</v>
      </c>
      <c r="AI76" s="163"/>
      <c r="AJ76" s="108"/>
      <c r="AK76" s="113"/>
      <c r="AL76" s="113"/>
      <c r="AM76" s="135"/>
      <c r="AN76" s="135"/>
      <c r="AO76" s="47" t="str">
        <f t="shared" si="0"/>
        <v/>
      </c>
      <c r="AP76" s="135"/>
      <c r="AQ76" s="47" t="str">
        <f t="shared" si="1"/>
        <v/>
      </c>
      <c r="AR76" s="135"/>
      <c r="AS76" s="47" t="str">
        <f t="shared" si="2"/>
        <v/>
      </c>
      <c r="AT76" s="135"/>
      <c r="AU76" s="47" t="str">
        <f t="shared" si="3"/>
        <v/>
      </c>
      <c r="AV76" s="135"/>
      <c r="AW76" s="47" t="str">
        <f t="shared" si="4"/>
        <v/>
      </c>
      <c r="AX76" s="135"/>
      <c r="AY76" s="47" t="str">
        <f t="shared" si="5"/>
        <v/>
      </c>
      <c r="AZ76" s="135"/>
      <c r="BA76" s="47" t="str">
        <f t="shared" si="6"/>
        <v/>
      </c>
      <c r="BB76" s="136"/>
      <c r="BC76" s="136"/>
      <c r="BD76" s="135"/>
      <c r="BE76" s="136"/>
      <c r="BF76" s="136"/>
      <c r="BG76" s="136"/>
      <c r="BH76" s="108"/>
      <c r="BI76" s="106"/>
      <c r="BJ76" s="107"/>
      <c r="BK76" s="107"/>
      <c r="BL76" s="106"/>
      <c r="BM76" s="106"/>
      <c r="BN76" s="108"/>
      <c r="BO76" s="108"/>
      <c r="BP76" s="93"/>
      <c r="BQ76" s="93"/>
      <c r="BR76" s="93"/>
      <c r="BS76" s="93"/>
      <c r="BT76" s="93"/>
      <c r="BU76" s="93"/>
      <c r="BV76" s="93"/>
      <c r="BW76" s="93"/>
      <c r="BX76" s="93"/>
      <c r="BY76" s="93"/>
      <c r="BZ76" s="93"/>
      <c r="CA76" s="93"/>
      <c r="CB76" s="93"/>
      <c r="CC76" s="93"/>
      <c r="CD76" s="93"/>
      <c r="CE76" s="100"/>
      <c r="CF76" s="100"/>
      <c r="CG76" s="100"/>
      <c r="CH76" s="100"/>
      <c r="CI76" s="100"/>
      <c r="CJ76" s="100"/>
    </row>
    <row r="77" spans="1:88" ht="45" customHeight="1" x14ac:dyDescent="0.25">
      <c r="A77" s="133"/>
      <c r="B77" s="110"/>
      <c r="C77" s="119"/>
      <c r="D77" s="120"/>
      <c r="E77" s="134"/>
      <c r="F77" s="108"/>
      <c r="G77" s="108"/>
      <c r="H77" s="140"/>
      <c r="I77" s="134"/>
      <c r="J77" s="108"/>
      <c r="K77" s="114"/>
      <c r="L77" s="110"/>
      <c r="M77" s="110"/>
      <c r="N77" s="110"/>
      <c r="O77" s="110"/>
      <c r="P77" s="110"/>
      <c r="Q77" s="110"/>
      <c r="R77" s="110"/>
      <c r="S77" s="110"/>
      <c r="T77" s="110"/>
      <c r="U77" s="110"/>
      <c r="V77" s="110"/>
      <c r="W77" s="110"/>
      <c r="X77" s="110"/>
      <c r="Y77" s="110"/>
      <c r="Z77" s="110"/>
      <c r="AA77" s="110"/>
      <c r="AB77" s="110"/>
      <c r="AC77" s="110"/>
      <c r="AD77" s="110"/>
      <c r="AE77" s="108"/>
      <c r="AF77" s="110"/>
      <c r="AG77" s="108"/>
      <c r="AH77" s="108" t="str">
        <f>+IF(OR(AF77=1,AF77&lt;=5),"Moderado",IF(OR(AF77=6,AF77&lt;=11),"Mayor","Catastrófico"))</f>
        <v>Moderado</v>
      </c>
      <c r="AI77" s="163"/>
      <c r="AJ77" s="108"/>
      <c r="AK77" s="114"/>
      <c r="AL77" s="114"/>
      <c r="AM77" s="134"/>
      <c r="AN77" s="134"/>
      <c r="AO77" s="47" t="str">
        <f t="shared" si="0"/>
        <v/>
      </c>
      <c r="AP77" s="134"/>
      <c r="AQ77" s="47" t="str">
        <f t="shared" si="1"/>
        <v/>
      </c>
      <c r="AR77" s="134"/>
      <c r="AS77" s="47" t="str">
        <f t="shared" si="2"/>
        <v/>
      </c>
      <c r="AT77" s="134"/>
      <c r="AU77" s="47" t="str">
        <f t="shared" si="3"/>
        <v/>
      </c>
      <c r="AV77" s="134"/>
      <c r="AW77" s="47" t="str">
        <f t="shared" si="4"/>
        <v/>
      </c>
      <c r="AX77" s="134"/>
      <c r="AY77" s="47" t="str">
        <f t="shared" si="5"/>
        <v/>
      </c>
      <c r="AZ77" s="134"/>
      <c r="BA77" s="47" t="str">
        <f t="shared" si="6"/>
        <v/>
      </c>
      <c r="BB77" s="137"/>
      <c r="BC77" s="137"/>
      <c r="BD77" s="134"/>
      <c r="BE77" s="137"/>
      <c r="BF77" s="137"/>
      <c r="BG77" s="137"/>
      <c r="BH77" s="108"/>
      <c r="BI77" s="106"/>
      <c r="BJ77" s="107"/>
      <c r="BK77" s="107"/>
      <c r="BL77" s="106"/>
      <c r="BM77" s="106"/>
      <c r="BN77" s="108"/>
      <c r="BO77" s="108"/>
      <c r="BP77" s="93"/>
      <c r="BQ77" s="93"/>
      <c r="BR77" s="93"/>
      <c r="BS77" s="93"/>
      <c r="BT77" s="93"/>
      <c r="BU77" s="93"/>
      <c r="BV77" s="93"/>
      <c r="BW77" s="93"/>
      <c r="BX77" s="93"/>
      <c r="BY77" s="93"/>
      <c r="BZ77" s="93"/>
      <c r="CA77" s="93"/>
      <c r="CB77" s="93"/>
      <c r="CC77" s="93"/>
      <c r="CD77" s="93"/>
      <c r="CE77" s="100"/>
      <c r="CF77" s="100"/>
      <c r="CG77" s="100"/>
      <c r="CH77" s="100"/>
      <c r="CI77" s="100"/>
      <c r="CJ77" s="100"/>
    </row>
    <row r="78" spans="1:88" ht="50.25" customHeight="1" x14ac:dyDescent="0.25">
      <c r="A78" s="133" t="s">
        <v>205</v>
      </c>
      <c r="B78" s="110" t="s">
        <v>206</v>
      </c>
      <c r="C78" s="119" t="s">
        <v>207</v>
      </c>
      <c r="D78" s="120" t="str">
        <f>+'Riesgo Corrupción'!C15</f>
        <v>Posibilidad de afectacion reputacional por la pérdida, manipulación o alteración intencional de la información y de los expedientes físicos de los procesos, para beneficio propio o de particulares.</v>
      </c>
      <c r="E78" s="141" t="s">
        <v>8</v>
      </c>
      <c r="F78" s="108" t="s">
        <v>131</v>
      </c>
      <c r="G78" s="108" t="s">
        <v>132</v>
      </c>
      <c r="H78" s="138" t="s">
        <v>208</v>
      </c>
      <c r="I78" s="141" t="s">
        <v>134</v>
      </c>
      <c r="J78" s="108" t="s">
        <v>209</v>
      </c>
      <c r="K78" s="112" t="s">
        <v>210</v>
      </c>
      <c r="L78" s="110" t="s">
        <v>137</v>
      </c>
      <c r="M78" s="110" t="s">
        <v>137</v>
      </c>
      <c r="N78" s="110" t="s">
        <v>137</v>
      </c>
      <c r="O78" s="110" t="s">
        <v>137</v>
      </c>
      <c r="P78" s="110" t="s">
        <v>138</v>
      </c>
      <c r="Q78" s="110" t="s">
        <v>137</v>
      </c>
      <c r="R78" s="110" t="s">
        <v>137</v>
      </c>
      <c r="S78" s="110" t="s">
        <v>137</v>
      </c>
      <c r="T78" s="110" t="s">
        <v>138</v>
      </c>
      <c r="U78" s="110" t="s">
        <v>138</v>
      </c>
      <c r="V78" s="110" t="s">
        <v>138</v>
      </c>
      <c r="W78" s="110" t="s">
        <v>138</v>
      </c>
      <c r="X78" s="110" t="s">
        <v>137</v>
      </c>
      <c r="Y78" s="110" t="s">
        <v>138</v>
      </c>
      <c r="Z78" s="110" t="s">
        <v>138</v>
      </c>
      <c r="AA78" s="110" t="s">
        <v>137</v>
      </c>
      <c r="AB78" s="110" t="s">
        <v>138</v>
      </c>
      <c r="AC78" s="110" t="s">
        <v>138</v>
      </c>
      <c r="AD78" s="110" t="s">
        <v>137</v>
      </c>
      <c r="AE78" s="108">
        <f>COUNTIF(L78:AD83, "SI")</f>
        <v>9</v>
      </c>
      <c r="AF78" s="110" t="s">
        <v>151</v>
      </c>
      <c r="AG78" s="108">
        <f>+VLOOKUP(AF78,[6]Listados!$K$8:$L$12,2,0)</f>
        <v>1</v>
      </c>
      <c r="AH78" s="108" t="str">
        <f>+IF(OR(AE78=1,AE78&lt;=5),"Moderado",IF(OR(AE78=6,AE78&lt;=11),"Mayor","Catastrófico"))</f>
        <v>Mayor</v>
      </c>
      <c r="AI78" s="163" t="e">
        <f>+VLOOKUP(AH78,[6]Listados!K67:L71,2,0)</f>
        <v>#N/A</v>
      </c>
      <c r="AJ78" s="108" t="str">
        <f>IF(AND(AF78&lt;&gt;"",AH78&lt;&gt;""),VLOOKUP(AF78&amp;AH78,Listados!$M$3:$N$27,2,FALSE),"")</f>
        <v>Alto</v>
      </c>
      <c r="AK78" s="112" t="str">
        <f>+'Descripción del Control '!B$11</f>
        <v>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v>
      </c>
      <c r="AL78" s="112" t="s">
        <v>208</v>
      </c>
      <c r="AM78" s="141" t="s">
        <v>162</v>
      </c>
      <c r="AN78" s="141" t="s">
        <v>138</v>
      </c>
      <c r="AO78" s="47">
        <f>+IF(AN78="si",15,"")</f>
        <v>15</v>
      </c>
      <c r="AP78" s="141" t="s">
        <v>138</v>
      </c>
      <c r="AQ78" s="47">
        <f>+IF(AP78="si",15,"")</f>
        <v>15</v>
      </c>
      <c r="AR78" s="141" t="s">
        <v>138</v>
      </c>
      <c r="AS78" s="47">
        <f t="shared" si="2"/>
        <v>15</v>
      </c>
      <c r="AT78" s="141" t="s">
        <v>163</v>
      </c>
      <c r="AU78" s="47">
        <f t="shared" si="3"/>
        <v>10</v>
      </c>
      <c r="AV78" s="141" t="s">
        <v>138</v>
      </c>
      <c r="AW78" s="47">
        <f>+IF(AV78="si",15,"")</f>
        <v>15</v>
      </c>
      <c r="AX78" s="141" t="s">
        <v>138</v>
      </c>
      <c r="AY78" s="47">
        <f t="shared" si="5"/>
        <v>15</v>
      </c>
      <c r="AZ78" s="141" t="s">
        <v>142</v>
      </c>
      <c r="BA78" s="47">
        <f t="shared" si="6"/>
        <v>10</v>
      </c>
      <c r="BB78" s="141">
        <f t="shared" si="7"/>
        <v>95</v>
      </c>
      <c r="BC78" s="141" t="str">
        <f t="shared" si="8"/>
        <v>Moderado</v>
      </c>
      <c r="BD78" s="141" t="s">
        <v>143</v>
      </c>
      <c r="BE78" s="141" t="str">
        <f t="shared" si="9"/>
        <v>Fuerte</v>
      </c>
      <c r="BF78" s="141" t="str">
        <f t="shared" si="10"/>
        <v>Moderado</v>
      </c>
      <c r="BG78" s="141">
        <f t="shared" si="11"/>
        <v>50</v>
      </c>
      <c r="BH78" s="108">
        <f>AVERAGE(BG78)</f>
        <v>50</v>
      </c>
      <c r="BI78" s="106" t="str">
        <f>IF(BH78&lt;=50, "Débil", IF(BH78&lt;=99,"Moderado","Fuerte"))</f>
        <v>Débil</v>
      </c>
      <c r="BJ78" s="107">
        <f>+IF(BI78="Fuerte",2,IF(BI78="Moderado",1,0))</f>
        <v>0</v>
      </c>
      <c r="BK78" s="107">
        <f>+AG78-BJ78</f>
        <v>1</v>
      </c>
      <c r="BL78" s="106" t="str">
        <f>+VLOOKUP(BK78,Listados!$J$18:$K$24,2,TRUE)</f>
        <v>Rara Vez</v>
      </c>
      <c r="BM78" s="106" t="str">
        <f>IF(ISBLANK(AH78),"",AH78)</f>
        <v>Mayor</v>
      </c>
      <c r="BN78" s="108" t="str">
        <f>IF(AND(BL78&lt;&gt;"",BM78&lt;&gt;""),VLOOKUP(BL78&amp;BM78,Listados!$M$3:$N$27,2,FALSE),"")</f>
        <v>Alto</v>
      </c>
      <c r="BO78" s="108" t="str">
        <f>+VLOOKUP(BN78,Listados!$P$3:$Q$6,2,FALSE)</f>
        <v>Reducir el riesgo</v>
      </c>
      <c r="BP78" s="93"/>
      <c r="BQ78" s="93"/>
      <c r="BR78" s="93"/>
      <c r="BS78" s="93"/>
      <c r="BT78" s="93"/>
      <c r="BU78" s="93"/>
      <c r="BV78" s="93"/>
      <c r="BW78" s="93"/>
      <c r="BX78" s="93"/>
      <c r="BY78" s="93"/>
      <c r="BZ78" s="93"/>
      <c r="CA78" s="93"/>
      <c r="CB78" s="93"/>
      <c r="CC78" s="93"/>
      <c r="CD78" s="93"/>
      <c r="CE78" s="100" t="s">
        <v>8</v>
      </c>
      <c r="CF78" s="100" t="s">
        <v>8</v>
      </c>
      <c r="CG78" s="100" t="s">
        <v>8</v>
      </c>
      <c r="CH78" s="100" t="s">
        <v>8</v>
      </c>
      <c r="CI78" s="100" t="s">
        <v>8</v>
      </c>
      <c r="CJ78" s="100" t="s">
        <v>8</v>
      </c>
    </row>
    <row r="79" spans="1:88" ht="32.25" customHeight="1" x14ac:dyDescent="0.25">
      <c r="A79" s="133"/>
      <c r="B79" s="110"/>
      <c r="C79" s="119"/>
      <c r="D79" s="120"/>
      <c r="E79" s="135"/>
      <c r="F79" s="108"/>
      <c r="G79" s="108"/>
      <c r="H79" s="139"/>
      <c r="I79" s="135"/>
      <c r="J79" s="108"/>
      <c r="K79" s="114"/>
      <c r="L79" s="110"/>
      <c r="M79" s="110"/>
      <c r="N79" s="110"/>
      <c r="O79" s="110"/>
      <c r="P79" s="110"/>
      <c r="Q79" s="110"/>
      <c r="R79" s="110"/>
      <c r="S79" s="110"/>
      <c r="T79" s="110"/>
      <c r="U79" s="110"/>
      <c r="V79" s="110"/>
      <c r="W79" s="110"/>
      <c r="X79" s="110"/>
      <c r="Y79" s="110"/>
      <c r="Z79" s="110"/>
      <c r="AA79" s="110"/>
      <c r="AB79" s="110"/>
      <c r="AC79" s="110"/>
      <c r="AD79" s="110"/>
      <c r="AE79" s="108"/>
      <c r="AF79" s="110"/>
      <c r="AG79" s="108"/>
      <c r="AH79" s="108" t="str">
        <f>+IF(OR(AF79=1,AF79&lt;=5),"Moderado",IF(OR(AF79=6,AF79&lt;=11),"Mayor","Catastrófico"))</f>
        <v>Moderado</v>
      </c>
      <c r="AI79" s="163"/>
      <c r="AJ79" s="108"/>
      <c r="AK79" s="113"/>
      <c r="AL79" s="113"/>
      <c r="AM79" s="135"/>
      <c r="AN79" s="135"/>
      <c r="AO79" s="47" t="str">
        <f t="shared" si="0"/>
        <v/>
      </c>
      <c r="AP79" s="135"/>
      <c r="AQ79" s="47" t="str">
        <f t="shared" si="1"/>
        <v/>
      </c>
      <c r="AR79" s="135"/>
      <c r="AS79" s="47" t="str">
        <f t="shared" si="2"/>
        <v/>
      </c>
      <c r="AT79" s="135"/>
      <c r="AU79" s="47" t="str">
        <f t="shared" si="3"/>
        <v/>
      </c>
      <c r="AV79" s="135"/>
      <c r="AW79" s="47" t="str">
        <f t="shared" si="4"/>
        <v/>
      </c>
      <c r="AX79" s="135"/>
      <c r="AY79" s="47" t="str">
        <f t="shared" si="5"/>
        <v/>
      </c>
      <c r="AZ79" s="135"/>
      <c r="BA79" s="47" t="str">
        <f t="shared" si="6"/>
        <v/>
      </c>
      <c r="BB79" s="135" t="str">
        <f t="shared" si="7"/>
        <v/>
      </c>
      <c r="BC79" s="135" t="str">
        <f t="shared" si="8"/>
        <v/>
      </c>
      <c r="BD79" s="135"/>
      <c r="BE79" s="135" t="str">
        <f t="shared" si="9"/>
        <v>Débil</v>
      </c>
      <c r="BF79" s="135" t="str">
        <f t="shared" si="10"/>
        <v>Débil</v>
      </c>
      <c r="BG79" s="135">
        <f t="shared" si="11"/>
        <v>0</v>
      </c>
      <c r="BH79" s="108"/>
      <c r="BI79" s="106"/>
      <c r="BJ79" s="107"/>
      <c r="BK79" s="107"/>
      <c r="BL79" s="106"/>
      <c r="BM79" s="106"/>
      <c r="BN79" s="108"/>
      <c r="BO79" s="108"/>
      <c r="BP79" s="93"/>
      <c r="BQ79" s="93"/>
      <c r="BR79" s="93"/>
      <c r="BS79" s="93"/>
      <c r="BT79" s="93"/>
      <c r="BU79" s="93"/>
      <c r="BV79" s="93"/>
      <c r="BW79" s="93"/>
      <c r="BX79" s="93"/>
      <c r="BY79" s="93"/>
      <c r="BZ79" s="93"/>
      <c r="CA79" s="93"/>
      <c r="CB79" s="93"/>
      <c r="CC79" s="93"/>
      <c r="CD79" s="93"/>
      <c r="CE79" s="100"/>
      <c r="CF79" s="100"/>
      <c r="CG79" s="100"/>
      <c r="CH79" s="100"/>
      <c r="CI79" s="100"/>
      <c r="CJ79" s="100"/>
    </row>
    <row r="80" spans="1:88" ht="28.5" customHeight="1" x14ac:dyDescent="0.25">
      <c r="A80" s="133"/>
      <c r="B80" s="110"/>
      <c r="C80" s="119"/>
      <c r="D80" s="120"/>
      <c r="E80" s="135"/>
      <c r="F80" s="108"/>
      <c r="G80" s="108"/>
      <c r="H80" s="139"/>
      <c r="I80" s="135"/>
      <c r="J80" s="108"/>
      <c r="K80" s="112" t="s">
        <v>211</v>
      </c>
      <c r="L80" s="110"/>
      <c r="M80" s="110"/>
      <c r="N80" s="110"/>
      <c r="O80" s="110"/>
      <c r="P80" s="110"/>
      <c r="Q80" s="110"/>
      <c r="R80" s="110"/>
      <c r="S80" s="110"/>
      <c r="T80" s="110"/>
      <c r="U80" s="110"/>
      <c r="V80" s="110"/>
      <c r="W80" s="110"/>
      <c r="X80" s="110"/>
      <c r="Y80" s="110"/>
      <c r="Z80" s="110"/>
      <c r="AA80" s="110"/>
      <c r="AB80" s="110"/>
      <c r="AC80" s="110"/>
      <c r="AD80" s="110"/>
      <c r="AE80" s="108"/>
      <c r="AF80" s="110"/>
      <c r="AG80" s="108"/>
      <c r="AH80" s="108" t="str">
        <f>+IF(OR(AF80=1,AF80&lt;=5),"Moderado",IF(OR(AF80=6,AF80&lt;=11),"Mayor","Catastrófico"))</f>
        <v>Moderado</v>
      </c>
      <c r="AI80" s="163"/>
      <c r="AJ80" s="108"/>
      <c r="AK80" s="113"/>
      <c r="AL80" s="113"/>
      <c r="AM80" s="135"/>
      <c r="AN80" s="135"/>
      <c r="AO80" s="47" t="str">
        <f t="shared" si="0"/>
        <v/>
      </c>
      <c r="AP80" s="135"/>
      <c r="AQ80" s="47" t="str">
        <f t="shared" si="1"/>
        <v/>
      </c>
      <c r="AR80" s="135"/>
      <c r="AS80" s="47" t="str">
        <f t="shared" si="2"/>
        <v/>
      </c>
      <c r="AT80" s="135"/>
      <c r="AU80" s="47" t="str">
        <f t="shared" si="3"/>
        <v/>
      </c>
      <c r="AV80" s="135"/>
      <c r="AW80" s="47" t="str">
        <f t="shared" si="4"/>
        <v/>
      </c>
      <c r="AX80" s="135"/>
      <c r="AY80" s="47" t="str">
        <f t="shared" si="5"/>
        <v/>
      </c>
      <c r="AZ80" s="135"/>
      <c r="BA80" s="47" t="str">
        <f t="shared" si="6"/>
        <v/>
      </c>
      <c r="BB80" s="135" t="str">
        <f t="shared" si="7"/>
        <v/>
      </c>
      <c r="BC80" s="135" t="str">
        <f t="shared" si="8"/>
        <v/>
      </c>
      <c r="BD80" s="135"/>
      <c r="BE80" s="135" t="str">
        <f t="shared" si="9"/>
        <v>Débil</v>
      </c>
      <c r="BF80" s="135" t="str">
        <f t="shared" si="10"/>
        <v>Débil</v>
      </c>
      <c r="BG80" s="135">
        <f t="shared" si="11"/>
        <v>0</v>
      </c>
      <c r="BH80" s="108"/>
      <c r="BI80" s="106"/>
      <c r="BJ80" s="107"/>
      <c r="BK80" s="107"/>
      <c r="BL80" s="106"/>
      <c r="BM80" s="106"/>
      <c r="BN80" s="108"/>
      <c r="BO80" s="108"/>
      <c r="BP80" s="93"/>
      <c r="BQ80" s="93"/>
      <c r="BR80" s="93"/>
      <c r="BS80" s="93"/>
      <c r="BT80" s="93"/>
      <c r="BU80" s="93"/>
      <c r="BV80" s="93"/>
      <c r="BW80" s="93"/>
      <c r="BX80" s="93"/>
      <c r="BY80" s="93"/>
      <c r="BZ80" s="93"/>
      <c r="CA80" s="93"/>
      <c r="CB80" s="93"/>
      <c r="CC80" s="93"/>
      <c r="CD80" s="93"/>
      <c r="CE80" s="100"/>
      <c r="CF80" s="100"/>
      <c r="CG80" s="100"/>
      <c r="CH80" s="100"/>
      <c r="CI80" s="100"/>
      <c r="CJ80" s="100"/>
    </row>
    <row r="81" spans="1:88" ht="30.75" customHeight="1" x14ac:dyDescent="0.25">
      <c r="A81" s="133"/>
      <c r="B81" s="110"/>
      <c r="C81" s="119"/>
      <c r="D81" s="120"/>
      <c r="E81" s="135"/>
      <c r="F81" s="108"/>
      <c r="G81" s="108"/>
      <c r="H81" s="139"/>
      <c r="I81" s="135"/>
      <c r="J81" s="108"/>
      <c r="K81" s="113"/>
      <c r="L81" s="110"/>
      <c r="M81" s="110"/>
      <c r="N81" s="110"/>
      <c r="O81" s="110"/>
      <c r="P81" s="110"/>
      <c r="Q81" s="110"/>
      <c r="R81" s="110"/>
      <c r="S81" s="110"/>
      <c r="T81" s="110"/>
      <c r="U81" s="110"/>
      <c r="V81" s="110"/>
      <c r="W81" s="110"/>
      <c r="X81" s="110"/>
      <c r="Y81" s="110"/>
      <c r="Z81" s="110"/>
      <c r="AA81" s="110"/>
      <c r="AB81" s="110"/>
      <c r="AC81" s="110"/>
      <c r="AD81" s="110"/>
      <c r="AE81" s="108"/>
      <c r="AF81" s="110"/>
      <c r="AG81" s="108"/>
      <c r="AH81" s="108" t="str">
        <f>+IF(OR(AF81=1,AF81&lt;=5),"Moderado",IF(OR(AF81=6,AF81&lt;=11),"Mayor","Catastrófico"))</f>
        <v>Moderado</v>
      </c>
      <c r="AI81" s="163"/>
      <c r="AJ81" s="108"/>
      <c r="AK81" s="113"/>
      <c r="AL81" s="113"/>
      <c r="AM81" s="135"/>
      <c r="AN81" s="135"/>
      <c r="AO81" s="47" t="str">
        <f t="shared" si="0"/>
        <v/>
      </c>
      <c r="AP81" s="135"/>
      <c r="AQ81" s="47" t="str">
        <f t="shared" si="1"/>
        <v/>
      </c>
      <c r="AR81" s="135"/>
      <c r="AS81" s="47" t="str">
        <f t="shared" si="2"/>
        <v/>
      </c>
      <c r="AT81" s="135"/>
      <c r="AU81" s="47" t="str">
        <f t="shared" si="3"/>
        <v/>
      </c>
      <c r="AV81" s="135"/>
      <c r="AW81" s="47" t="str">
        <f t="shared" si="4"/>
        <v/>
      </c>
      <c r="AX81" s="135"/>
      <c r="AY81" s="47" t="str">
        <f t="shared" si="5"/>
        <v/>
      </c>
      <c r="AZ81" s="135"/>
      <c r="BA81" s="47" t="str">
        <f t="shared" si="6"/>
        <v/>
      </c>
      <c r="BB81" s="135" t="str">
        <f t="shared" si="7"/>
        <v/>
      </c>
      <c r="BC81" s="135" t="str">
        <f t="shared" si="8"/>
        <v/>
      </c>
      <c r="BD81" s="135"/>
      <c r="BE81" s="135" t="str">
        <f t="shared" si="9"/>
        <v>Débil</v>
      </c>
      <c r="BF81" s="135" t="str">
        <f t="shared" si="10"/>
        <v>Débil</v>
      </c>
      <c r="BG81" s="135">
        <f t="shared" si="11"/>
        <v>0</v>
      </c>
      <c r="BH81" s="108"/>
      <c r="BI81" s="106"/>
      <c r="BJ81" s="107"/>
      <c r="BK81" s="107"/>
      <c r="BL81" s="106"/>
      <c r="BM81" s="106"/>
      <c r="BN81" s="108"/>
      <c r="BO81" s="108"/>
      <c r="BP81" s="93"/>
      <c r="BQ81" s="93"/>
      <c r="BR81" s="93"/>
      <c r="BS81" s="93"/>
      <c r="BT81" s="93"/>
      <c r="BU81" s="93"/>
      <c r="BV81" s="93"/>
      <c r="BW81" s="93"/>
      <c r="BX81" s="93"/>
      <c r="BY81" s="93"/>
      <c r="BZ81" s="93"/>
      <c r="CA81" s="93"/>
      <c r="CB81" s="93"/>
      <c r="CC81" s="93"/>
      <c r="CD81" s="93"/>
      <c r="CE81" s="100"/>
      <c r="CF81" s="100"/>
      <c r="CG81" s="100"/>
      <c r="CH81" s="100"/>
      <c r="CI81" s="100"/>
      <c r="CJ81" s="100"/>
    </row>
    <row r="82" spans="1:88" ht="33" customHeight="1" x14ac:dyDescent="0.25">
      <c r="A82" s="133"/>
      <c r="B82" s="110"/>
      <c r="C82" s="119"/>
      <c r="D82" s="120"/>
      <c r="E82" s="135"/>
      <c r="F82" s="108"/>
      <c r="G82" s="108"/>
      <c r="H82" s="139"/>
      <c r="I82" s="135"/>
      <c r="J82" s="108"/>
      <c r="K82" s="132" t="s">
        <v>212</v>
      </c>
      <c r="L82" s="110"/>
      <c r="M82" s="110"/>
      <c r="N82" s="110"/>
      <c r="O82" s="110"/>
      <c r="P82" s="110"/>
      <c r="Q82" s="110"/>
      <c r="R82" s="110"/>
      <c r="S82" s="110"/>
      <c r="T82" s="110"/>
      <c r="U82" s="110"/>
      <c r="V82" s="110"/>
      <c r="W82" s="110"/>
      <c r="X82" s="110"/>
      <c r="Y82" s="110"/>
      <c r="Z82" s="110"/>
      <c r="AA82" s="110"/>
      <c r="AB82" s="110"/>
      <c r="AC82" s="110"/>
      <c r="AD82" s="110"/>
      <c r="AE82" s="108"/>
      <c r="AF82" s="110"/>
      <c r="AG82" s="108"/>
      <c r="AH82" s="108" t="str">
        <f>+IF(OR(AF82=1,AF82&lt;=5),"Moderado",IF(OR(AF82=6,AF82&lt;=11),"Mayor","Catastrófico"))</f>
        <v>Moderado</v>
      </c>
      <c r="AI82" s="163"/>
      <c r="AJ82" s="108"/>
      <c r="AK82" s="113"/>
      <c r="AL82" s="113"/>
      <c r="AM82" s="135"/>
      <c r="AN82" s="135"/>
      <c r="AO82" s="47" t="str">
        <f t="shared" si="0"/>
        <v/>
      </c>
      <c r="AP82" s="135"/>
      <c r="AQ82" s="47" t="str">
        <f t="shared" si="1"/>
        <v/>
      </c>
      <c r="AR82" s="135"/>
      <c r="AS82" s="47" t="str">
        <f t="shared" si="2"/>
        <v/>
      </c>
      <c r="AT82" s="135"/>
      <c r="AU82" s="47" t="str">
        <f t="shared" si="3"/>
        <v/>
      </c>
      <c r="AV82" s="135"/>
      <c r="AW82" s="47" t="str">
        <f t="shared" si="4"/>
        <v/>
      </c>
      <c r="AX82" s="135"/>
      <c r="AY82" s="47" t="str">
        <f t="shared" si="5"/>
        <v/>
      </c>
      <c r="AZ82" s="135"/>
      <c r="BA82" s="47" t="str">
        <f t="shared" si="6"/>
        <v/>
      </c>
      <c r="BB82" s="135" t="str">
        <f t="shared" si="7"/>
        <v/>
      </c>
      <c r="BC82" s="135" t="str">
        <f t="shared" si="8"/>
        <v/>
      </c>
      <c r="BD82" s="135"/>
      <c r="BE82" s="135" t="str">
        <f t="shared" si="9"/>
        <v>Débil</v>
      </c>
      <c r="BF82" s="135" t="str">
        <f t="shared" si="10"/>
        <v>Débil</v>
      </c>
      <c r="BG82" s="135">
        <f t="shared" si="11"/>
        <v>0</v>
      </c>
      <c r="BH82" s="108"/>
      <c r="BI82" s="106"/>
      <c r="BJ82" s="107"/>
      <c r="BK82" s="107"/>
      <c r="BL82" s="106"/>
      <c r="BM82" s="106"/>
      <c r="BN82" s="108"/>
      <c r="BO82" s="108"/>
      <c r="BP82" s="93"/>
      <c r="BQ82" s="93"/>
      <c r="BR82" s="93"/>
      <c r="BS82" s="93"/>
      <c r="BT82" s="93"/>
      <c r="BU82" s="93"/>
      <c r="BV82" s="93"/>
      <c r="BW82" s="93"/>
      <c r="BX82" s="93"/>
      <c r="BY82" s="93"/>
      <c r="BZ82" s="93"/>
      <c r="CA82" s="93"/>
      <c r="CB82" s="93"/>
      <c r="CC82" s="93"/>
      <c r="CD82" s="93"/>
      <c r="CE82" s="100"/>
      <c r="CF82" s="100"/>
      <c r="CG82" s="100"/>
      <c r="CH82" s="100"/>
      <c r="CI82" s="100"/>
      <c r="CJ82" s="100"/>
    </row>
    <row r="83" spans="1:88" ht="35.25" customHeight="1" x14ac:dyDescent="0.25">
      <c r="A83" s="133"/>
      <c r="B83" s="110"/>
      <c r="C83" s="119"/>
      <c r="D83" s="120"/>
      <c r="E83" s="134"/>
      <c r="F83" s="108"/>
      <c r="G83" s="108"/>
      <c r="H83" s="140"/>
      <c r="I83" s="134"/>
      <c r="J83" s="108"/>
      <c r="K83" s="132"/>
      <c r="L83" s="110"/>
      <c r="M83" s="110"/>
      <c r="N83" s="110"/>
      <c r="O83" s="110"/>
      <c r="P83" s="110"/>
      <c r="Q83" s="110"/>
      <c r="R83" s="110"/>
      <c r="S83" s="110"/>
      <c r="T83" s="110"/>
      <c r="U83" s="110"/>
      <c r="V83" s="110"/>
      <c r="W83" s="110"/>
      <c r="X83" s="110"/>
      <c r="Y83" s="110"/>
      <c r="Z83" s="110"/>
      <c r="AA83" s="110"/>
      <c r="AB83" s="110"/>
      <c r="AC83" s="110"/>
      <c r="AD83" s="110"/>
      <c r="AE83" s="108"/>
      <c r="AF83" s="110"/>
      <c r="AG83" s="108"/>
      <c r="AH83" s="108" t="str">
        <f>+IF(OR(AF83=1,AF83&lt;=5),"Moderado",IF(OR(AF83=6,AF83&lt;=11),"Mayor","Catastrófico"))</f>
        <v>Moderado</v>
      </c>
      <c r="AI83" s="163"/>
      <c r="AJ83" s="108"/>
      <c r="AK83" s="114"/>
      <c r="AL83" s="114"/>
      <c r="AM83" s="134"/>
      <c r="AN83" s="134"/>
      <c r="AO83" s="47" t="str">
        <f t="shared" si="0"/>
        <v/>
      </c>
      <c r="AP83" s="134"/>
      <c r="AQ83" s="47" t="str">
        <f t="shared" si="1"/>
        <v/>
      </c>
      <c r="AR83" s="134"/>
      <c r="AS83" s="47" t="str">
        <f t="shared" si="2"/>
        <v/>
      </c>
      <c r="AT83" s="134"/>
      <c r="AU83" s="47" t="str">
        <f t="shared" si="3"/>
        <v/>
      </c>
      <c r="AV83" s="134"/>
      <c r="AW83" s="47" t="str">
        <f t="shared" si="4"/>
        <v/>
      </c>
      <c r="AX83" s="134"/>
      <c r="AY83" s="47" t="str">
        <f t="shared" si="5"/>
        <v/>
      </c>
      <c r="AZ83" s="134"/>
      <c r="BA83" s="47" t="str">
        <f t="shared" si="6"/>
        <v/>
      </c>
      <c r="BB83" s="134" t="str">
        <f t="shared" si="7"/>
        <v/>
      </c>
      <c r="BC83" s="134" t="str">
        <f t="shared" si="8"/>
        <v/>
      </c>
      <c r="BD83" s="134"/>
      <c r="BE83" s="134" t="str">
        <f t="shared" si="9"/>
        <v>Débil</v>
      </c>
      <c r="BF83" s="134" t="str">
        <f t="shared" si="10"/>
        <v>Débil</v>
      </c>
      <c r="BG83" s="134">
        <f t="shared" si="11"/>
        <v>0</v>
      </c>
      <c r="BH83" s="108"/>
      <c r="BI83" s="106"/>
      <c r="BJ83" s="107"/>
      <c r="BK83" s="107"/>
      <c r="BL83" s="106"/>
      <c r="BM83" s="106"/>
      <c r="BN83" s="108"/>
      <c r="BO83" s="108"/>
      <c r="BP83" s="93"/>
      <c r="BQ83" s="93"/>
      <c r="BR83" s="93"/>
      <c r="BS83" s="93"/>
      <c r="BT83" s="93"/>
      <c r="BU83" s="93"/>
      <c r="BV83" s="93"/>
      <c r="BW83" s="93"/>
      <c r="BX83" s="93"/>
      <c r="BY83" s="93"/>
      <c r="BZ83" s="93"/>
      <c r="CA83" s="93"/>
      <c r="CB83" s="93"/>
      <c r="CC83" s="93"/>
      <c r="CD83" s="93"/>
      <c r="CE83" s="100"/>
      <c r="CF83" s="100"/>
      <c r="CG83" s="100"/>
      <c r="CH83" s="100"/>
      <c r="CI83" s="100"/>
      <c r="CJ83" s="100"/>
    </row>
    <row r="84" spans="1:88" ht="84" customHeight="1" x14ac:dyDescent="0.25">
      <c r="A84" s="133" t="s">
        <v>213</v>
      </c>
      <c r="B84" s="110" t="s">
        <v>146</v>
      </c>
      <c r="C84" s="119" t="s">
        <v>147</v>
      </c>
      <c r="D84" s="112" t="str">
        <f>+'Riesgo Corrupción'!C18</f>
        <v xml:space="preserve">Posibilidad de afectación económica y reputacional por adquirir y/o comprar bienes muebles e inmuebles o servicios sin el lleno de los requisitos legales y/o técnicos en beneficio propio o de un particular. </v>
      </c>
      <c r="E84" s="141" t="s">
        <v>8</v>
      </c>
      <c r="F84" s="108" t="s">
        <v>131</v>
      </c>
      <c r="G84" s="108" t="s">
        <v>214</v>
      </c>
      <c r="H84" s="41" t="s">
        <v>215</v>
      </c>
      <c r="I84" s="50" t="s">
        <v>134</v>
      </c>
      <c r="J84" s="108" t="s">
        <v>135</v>
      </c>
      <c r="K84" s="51" t="s">
        <v>216</v>
      </c>
      <c r="L84" s="110" t="s">
        <v>137</v>
      </c>
      <c r="M84" s="110" t="s">
        <v>138</v>
      </c>
      <c r="N84" s="110" t="s">
        <v>137</v>
      </c>
      <c r="O84" s="110" t="s">
        <v>137</v>
      </c>
      <c r="P84" s="110" t="s">
        <v>138</v>
      </c>
      <c r="Q84" s="110" t="s">
        <v>138</v>
      </c>
      <c r="R84" s="110" t="s">
        <v>138</v>
      </c>
      <c r="S84" s="110" t="s">
        <v>137</v>
      </c>
      <c r="T84" s="110" t="s">
        <v>137</v>
      </c>
      <c r="U84" s="110" t="s">
        <v>138</v>
      </c>
      <c r="V84" s="110" t="s">
        <v>138</v>
      </c>
      <c r="W84" s="110" t="s">
        <v>138</v>
      </c>
      <c r="X84" s="110" t="s">
        <v>138</v>
      </c>
      <c r="Y84" s="110" t="s">
        <v>138</v>
      </c>
      <c r="Z84" s="110" t="s">
        <v>138</v>
      </c>
      <c r="AA84" s="110" t="s">
        <v>137</v>
      </c>
      <c r="AB84" s="110" t="s">
        <v>138</v>
      </c>
      <c r="AC84" s="110" t="s">
        <v>137</v>
      </c>
      <c r="AD84" s="110" t="s">
        <v>137</v>
      </c>
      <c r="AE84" s="108">
        <f>COUNTIF(L84:AD89, "SI")</f>
        <v>11</v>
      </c>
      <c r="AF84" s="110" t="s">
        <v>151</v>
      </c>
      <c r="AG84" s="108">
        <f>+VLOOKUP(AF84,[6]Listados!$K$8:$L$12,2,0)</f>
        <v>1</v>
      </c>
      <c r="AH84" s="108" t="str">
        <f>+IF(OR(AE84=1,AE84&lt;=5),"Moderado",IF(OR(AE84=6,AE84&lt;=11),"Mayor","Catastrófico"))</f>
        <v>Mayor</v>
      </c>
      <c r="AI84" s="163" t="e">
        <f>+VLOOKUP(AH84,[6]Listados!K85:L89,2,0)</f>
        <v>#N/A</v>
      </c>
      <c r="AJ84" s="108" t="str">
        <f>IF(AND(AF84&lt;&gt;"",AH84&lt;&gt;""),VLOOKUP(AF84&amp;AH84,Listados!$M$3:$N$27,2,FALSE),"")</f>
        <v>Alto</v>
      </c>
      <c r="AK84" s="112" t="str">
        <f>+'Descripción del Control '!B$13</f>
        <v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v>
      </c>
      <c r="AL84" s="112" t="s">
        <v>217</v>
      </c>
      <c r="AM84" s="141" t="s">
        <v>140</v>
      </c>
      <c r="AN84" s="141" t="s">
        <v>138</v>
      </c>
      <c r="AO84" s="47">
        <f>+IF(AN84="si",15,"")</f>
        <v>15</v>
      </c>
      <c r="AP84" s="141" t="s">
        <v>138</v>
      </c>
      <c r="AQ84" s="47">
        <f>+IF(AP84="si",15,"")</f>
        <v>15</v>
      </c>
      <c r="AR84" s="141" t="s">
        <v>138</v>
      </c>
      <c r="AS84" s="47">
        <f t="shared" ref="AS84:AS128" si="12">+IF(AR84="si",15,"")</f>
        <v>15</v>
      </c>
      <c r="AT84" s="141" t="s">
        <v>141</v>
      </c>
      <c r="AU84" s="47">
        <f t="shared" ref="AU84:AU128" si="13">+IF(AT84="Prevenir",15,IF(AT84="Detectar",10,""))</f>
        <v>15</v>
      </c>
      <c r="AV84" s="141" t="s">
        <v>138</v>
      </c>
      <c r="AW84" s="47">
        <f>+IF(AV84="si",15,"")</f>
        <v>15</v>
      </c>
      <c r="AX84" s="141" t="s">
        <v>138</v>
      </c>
      <c r="AY84" s="47">
        <f t="shared" ref="AY84:AY128" si="14">+IF(AX84="si",15,"")</f>
        <v>15</v>
      </c>
      <c r="AZ84" s="141" t="s">
        <v>142</v>
      </c>
      <c r="BA84" s="47">
        <f t="shared" ref="BA84:BA128" si="15">+IF(AZ84="Completa",10,IF(AZ84="Incompleta",5,""))</f>
        <v>10</v>
      </c>
      <c r="BB84" s="141">
        <f t="shared" ref="BB84:BB128" si="16">IF((SUM(AO84,AQ84,AS84,AU84,AW84,AY84,BA84)=0),"",(SUM(AO84,AQ84,AS84,AU84,AW84,AY84,BA84)))</f>
        <v>100</v>
      </c>
      <c r="BC84" s="141" t="str">
        <f t="shared" ref="BC84:BC128" si="17">IF(BB84&lt;=85,"Débil",IF(BB84&lt;=95,"Moderado",IF(BB84=100,"Fuerte","")))</f>
        <v>Fuerte</v>
      </c>
      <c r="BD84" s="141" t="s">
        <v>143</v>
      </c>
      <c r="BE84" s="141" t="str">
        <f t="shared" ref="BE84:BE128" si="18">+IF(BD84="siempre","Fuerte",IF(BD84="Algunas veces","Moderado","Débil"))</f>
        <v>Fuerte</v>
      </c>
      <c r="BF84" s="141" t="str">
        <f t="shared" ref="BF84:BF128" si="19">IF(AND(BC84="Fuerte",BE84="Fuerte"),"Fuerte",IF(AND(BC84="Fuerte",BE84="Moderado"),"Moderado",IF(AND(BC84="Moderado",BE84="Fuerte"),"Moderado",IF(AND(BC84="Moderado",BE84="Moderado"),"Moderado","Débil"))))</f>
        <v>Fuerte</v>
      </c>
      <c r="BG84" s="141">
        <f t="shared" ref="BG84:BG128" si="20">IF(ISBLANK(BF84),"",IF(BF84="Débil", 0, IF(BF84="Moderado",50,100)))</f>
        <v>100</v>
      </c>
      <c r="BH84" s="108">
        <f>AVERAGE(BG84)</f>
        <v>100</v>
      </c>
      <c r="BI84" s="106" t="str">
        <f>IF(BH84&lt;=50, "Débil", IF(BH84&lt;=99,"Moderado","Fuerte"))</f>
        <v>Fuerte</v>
      </c>
      <c r="BJ84" s="107">
        <f>+IF(BI84="Fuerte",2,IF(BI84="Moderado",1,0))</f>
        <v>2</v>
      </c>
      <c r="BK84" s="107">
        <f>+AG84-BJ84</f>
        <v>-1</v>
      </c>
      <c r="BL84" s="106" t="str">
        <f>+VLOOKUP(BK84,Listados!$J$18:$K$24,2,TRUE)</f>
        <v>Rara Vez</v>
      </c>
      <c r="BM84" s="106" t="str">
        <f>IF(ISBLANK(AH84),"",AH84)</f>
        <v>Mayor</v>
      </c>
      <c r="BN84" s="108" t="str">
        <f>IF(AND(BL84&lt;&gt;"",BM84&lt;&gt;""),VLOOKUP(BL84&amp;BM84,Listados!$M$3:$N$27,2,FALSE),"")</f>
        <v>Alto</v>
      </c>
      <c r="BO84" s="108" t="str">
        <f>+VLOOKUP(BN84,Listados!$P$3:$Q$6,2,FALSE)</f>
        <v>Reducir el riesgo</v>
      </c>
      <c r="BP84" s="93"/>
      <c r="BQ84" s="93"/>
      <c r="BR84" s="93"/>
      <c r="BS84" s="93"/>
      <c r="BT84" s="93"/>
      <c r="BU84" s="93"/>
      <c r="BV84" s="93"/>
      <c r="BW84" s="93"/>
      <c r="BX84" s="93"/>
      <c r="BY84" s="93"/>
      <c r="BZ84" s="93"/>
      <c r="CA84" s="93"/>
      <c r="CB84" s="93"/>
      <c r="CC84" s="93"/>
      <c r="CD84" s="93"/>
      <c r="CE84" s="100" t="s">
        <v>8</v>
      </c>
      <c r="CF84" s="100" t="s">
        <v>8</v>
      </c>
      <c r="CG84" s="100" t="s">
        <v>8</v>
      </c>
      <c r="CH84" s="100" t="s">
        <v>8</v>
      </c>
      <c r="CI84" s="100" t="s">
        <v>8</v>
      </c>
      <c r="CJ84" s="100" t="s">
        <v>8</v>
      </c>
    </row>
    <row r="85" spans="1:88" ht="16.5" customHeight="1" x14ac:dyDescent="0.25">
      <c r="A85" s="133"/>
      <c r="B85" s="110"/>
      <c r="C85" s="119"/>
      <c r="D85" s="113"/>
      <c r="E85" s="135"/>
      <c r="F85" s="108"/>
      <c r="G85" s="108"/>
      <c r="H85" s="132" t="s">
        <v>217</v>
      </c>
      <c r="I85" s="141" t="s">
        <v>134</v>
      </c>
      <c r="J85" s="108"/>
      <c r="K85" s="132" t="s">
        <v>218</v>
      </c>
      <c r="L85" s="110"/>
      <c r="M85" s="110"/>
      <c r="N85" s="110"/>
      <c r="O85" s="110"/>
      <c r="P85" s="110"/>
      <c r="Q85" s="110"/>
      <c r="R85" s="110"/>
      <c r="S85" s="110"/>
      <c r="T85" s="110"/>
      <c r="U85" s="110"/>
      <c r="V85" s="110"/>
      <c r="W85" s="110"/>
      <c r="X85" s="110"/>
      <c r="Y85" s="110"/>
      <c r="Z85" s="110"/>
      <c r="AA85" s="110"/>
      <c r="AB85" s="110"/>
      <c r="AC85" s="110"/>
      <c r="AD85" s="110"/>
      <c r="AE85" s="108"/>
      <c r="AF85" s="110"/>
      <c r="AG85" s="108"/>
      <c r="AH85" s="108" t="str">
        <f>+IF(OR(AF85=1,AF85&lt;=5),"Moderado",IF(OR(AF85=6,AF85&lt;=11),"Mayor","Catastrófico"))</f>
        <v>Moderado</v>
      </c>
      <c r="AI85" s="163"/>
      <c r="AJ85" s="108"/>
      <c r="AK85" s="113"/>
      <c r="AL85" s="113"/>
      <c r="AM85" s="135"/>
      <c r="AN85" s="135"/>
      <c r="AO85" s="47" t="str">
        <f t="shared" ref="AO85:AO128" si="21">+IF(AN85="si",15,"")</f>
        <v/>
      </c>
      <c r="AP85" s="135"/>
      <c r="AQ85" s="47" t="str">
        <f t="shared" ref="AQ85:AQ128" si="22">+IF(AP85="si",15,"")</f>
        <v/>
      </c>
      <c r="AR85" s="135"/>
      <c r="AS85" s="47" t="str">
        <f t="shared" si="12"/>
        <v/>
      </c>
      <c r="AT85" s="135"/>
      <c r="AU85" s="47" t="str">
        <f t="shared" si="13"/>
        <v/>
      </c>
      <c r="AV85" s="135"/>
      <c r="AW85" s="47" t="str">
        <f t="shared" ref="AW85:AW128" si="23">+IF(AV85="si",15,"")</f>
        <v/>
      </c>
      <c r="AX85" s="135"/>
      <c r="AY85" s="47" t="str">
        <f t="shared" si="14"/>
        <v/>
      </c>
      <c r="AZ85" s="135"/>
      <c r="BA85" s="47" t="str">
        <f t="shared" si="15"/>
        <v/>
      </c>
      <c r="BB85" s="135" t="str">
        <f t="shared" si="16"/>
        <v/>
      </c>
      <c r="BC85" s="135" t="str">
        <f t="shared" si="17"/>
        <v/>
      </c>
      <c r="BD85" s="135"/>
      <c r="BE85" s="135" t="str">
        <f t="shared" si="18"/>
        <v>Débil</v>
      </c>
      <c r="BF85" s="135" t="str">
        <f t="shared" si="19"/>
        <v>Débil</v>
      </c>
      <c r="BG85" s="135">
        <f t="shared" si="20"/>
        <v>0</v>
      </c>
      <c r="BH85" s="108"/>
      <c r="BI85" s="106"/>
      <c r="BJ85" s="107"/>
      <c r="BK85" s="107"/>
      <c r="BL85" s="106"/>
      <c r="BM85" s="106"/>
      <c r="BN85" s="108"/>
      <c r="BO85" s="108"/>
      <c r="BP85" s="93"/>
      <c r="BQ85" s="93"/>
      <c r="BR85" s="93"/>
      <c r="BS85" s="93"/>
      <c r="BT85" s="93"/>
      <c r="BU85" s="93"/>
      <c r="BV85" s="93"/>
      <c r="BW85" s="93"/>
      <c r="BX85" s="93"/>
      <c r="BY85" s="93"/>
      <c r="BZ85" s="93"/>
      <c r="CA85" s="93"/>
      <c r="CB85" s="93"/>
      <c r="CC85" s="93"/>
      <c r="CD85" s="93"/>
      <c r="CE85" s="100"/>
      <c r="CF85" s="100"/>
      <c r="CG85" s="100"/>
      <c r="CH85" s="100"/>
      <c r="CI85" s="100"/>
      <c r="CJ85" s="100"/>
    </row>
    <row r="86" spans="1:88" ht="31.5" customHeight="1" x14ac:dyDescent="0.25">
      <c r="A86" s="133"/>
      <c r="B86" s="110"/>
      <c r="C86" s="119"/>
      <c r="D86" s="113"/>
      <c r="E86" s="135"/>
      <c r="F86" s="108"/>
      <c r="G86" s="108"/>
      <c r="H86" s="132"/>
      <c r="I86" s="135"/>
      <c r="J86" s="108"/>
      <c r="K86" s="132"/>
      <c r="L86" s="110"/>
      <c r="M86" s="110"/>
      <c r="N86" s="110"/>
      <c r="O86" s="110"/>
      <c r="P86" s="110"/>
      <c r="Q86" s="110"/>
      <c r="R86" s="110"/>
      <c r="S86" s="110"/>
      <c r="T86" s="110"/>
      <c r="U86" s="110"/>
      <c r="V86" s="110"/>
      <c r="W86" s="110"/>
      <c r="X86" s="110"/>
      <c r="Y86" s="110"/>
      <c r="Z86" s="110"/>
      <c r="AA86" s="110"/>
      <c r="AB86" s="110"/>
      <c r="AC86" s="110"/>
      <c r="AD86" s="110"/>
      <c r="AE86" s="108"/>
      <c r="AF86" s="110"/>
      <c r="AG86" s="108"/>
      <c r="AH86" s="108" t="str">
        <f>+IF(OR(AF86=1,AF86&lt;=5),"Moderado",IF(OR(AF86=6,AF86&lt;=11),"Mayor","Catastrófico"))</f>
        <v>Moderado</v>
      </c>
      <c r="AI86" s="163"/>
      <c r="AJ86" s="108"/>
      <c r="AK86" s="113"/>
      <c r="AL86" s="113"/>
      <c r="AM86" s="135"/>
      <c r="AN86" s="135"/>
      <c r="AO86" s="47" t="str">
        <f t="shared" si="21"/>
        <v/>
      </c>
      <c r="AP86" s="135"/>
      <c r="AQ86" s="47" t="str">
        <f t="shared" si="22"/>
        <v/>
      </c>
      <c r="AR86" s="135"/>
      <c r="AS86" s="47" t="str">
        <f t="shared" si="12"/>
        <v/>
      </c>
      <c r="AT86" s="135"/>
      <c r="AU86" s="47" t="str">
        <f t="shared" si="13"/>
        <v/>
      </c>
      <c r="AV86" s="135"/>
      <c r="AW86" s="47" t="str">
        <f t="shared" si="23"/>
        <v/>
      </c>
      <c r="AX86" s="135"/>
      <c r="AY86" s="47" t="str">
        <f t="shared" si="14"/>
        <v/>
      </c>
      <c r="AZ86" s="135"/>
      <c r="BA86" s="47" t="str">
        <f t="shared" si="15"/>
        <v/>
      </c>
      <c r="BB86" s="135" t="str">
        <f t="shared" si="16"/>
        <v/>
      </c>
      <c r="BC86" s="135" t="str">
        <f t="shared" si="17"/>
        <v/>
      </c>
      <c r="BD86" s="135"/>
      <c r="BE86" s="135" t="str">
        <f t="shared" si="18"/>
        <v>Débil</v>
      </c>
      <c r="BF86" s="135" t="str">
        <f t="shared" si="19"/>
        <v>Débil</v>
      </c>
      <c r="BG86" s="135">
        <f t="shared" si="20"/>
        <v>0</v>
      </c>
      <c r="BH86" s="108"/>
      <c r="BI86" s="106"/>
      <c r="BJ86" s="107"/>
      <c r="BK86" s="107"/>
      <c r="BL86" s="106"/>
      <c r="BM86" s="106"/>
      <c r="BN86" s="108"/>
      <c r="BO86" s="108"/>
      <c r="BP86" s="93"/>
      <c r="BQ86" s="93"/>
      <c r="BR86" s="93"/>
      <c r="BS86" s="93"/>
      <c r="BT86" s="93"/>
      <c r="BU86" s="93"/>
      <c r="BV86" s="93"/>
      <c r="BW86" s="93"/>
      <c r="BX86" s="93"/>
      <c r="BY86" s="93"/>
      <c r="BZ86" s="93"/>
      <c r="CA86" s="93"/>
      <c r="CB86" s="93"/>
      <c r="CC86" s="93"/>
      <c r="CD86" s="93"/>
      <c r="CE86" s="100"/>
      <c r="CF86" s="100"/>
      <c r="CG86" s="100"/>
      <c r="CH86" s="100"/>
      <c r="CI86" s="100"/>
      <c r="CJ86" s="100"/>
    </row>
    <row r="87" spans="1:88" ht="39" customHeight="1" x14ac:dyDescent="0.25">
      <c r="A87" s="133"/>
      <c r="B87" s="110"/>
      <c r="C87" s="119"/>
      <c r="D87" s="113"/>
      <c r="E87" s="135"/>
      <c r="F87" s="108"/>
      <c r="G87" s="108"/>
      <c r="H87" s="132"/>
      <c r="I87" s="135"/>
      <c r="J87" s="108"/>
      <c r="K87" s="132"/>
      <c r="L87" s="110"/>
      <c r="M87" s="110"/>
      <c r="N87" s="110"/>
      <c r="O87" s="110"/>
      <c r="P87" s="110"/>
      <c r="Q87" s="110"/>
      <c r="R87" s="110"/>
      <c r="S87" s="110"/>
      <c r="T87" s="110"/>
      <c r="U87" s="110"/>
      <c r="V87" s="110"/>
      <c r="W87" s="110"/>
      <c r="X87" s="110"/>
      <c r="Y87" s="110"/>
      <c r="Z87" s="110"/>
      <c r="AA87" s="110"/>
      <c r="AB87" s="110"/>
      <c r="AC87" s="110"/>
      <c r="AD87" s="110"/>
      <c r="AE87" s="108"/>
      <c r="AF87" s="110"/>
      <c r="AG87" s="108"/>
      <c r="AH87" s="108" t="str">
        <f>+IF(OR(AF87=1,AF87&lt;=5),"Moderado",IF(OR(AF87=6,AF87&lt;=11),"Mayor","Catastrófico"))</f>
        <v>Moderado</v>
      </c>
      <c r="AI87" s="163"/>
      <c r="AJ87" s="108"/>
      <c r="AK87" s="113"/>
      <c r="AL87" s="113"/>
      <c r="AM87" s="135"/>
      <c r="AN87" s="135"/>
      <c r="AO87" s="47" t="str">
        <f t="shared" si="21"/>
        <v/>
      </c>
      <c r="AP87" s="135"/>
      <c r="AQ87" s="47" t="str">
        <f t="shared" si="22"/>
        <v/>
      </c>
      <c r="AR87" s="135"/>
      <c r="AS87" s="47" t="str">
        <f t="shared" si="12"/>
        <v/>
      </c>
      <c r="AT87" s="135"/>
      <c r="AU87" s="47" t="str">
        <f t="shared" si="13"/>
        <v/>
      </c>
      <c r="AV87" s="135"/>
      <c r="AW87" s="47" t="str">
        <f t="shared" si="23"/>
        <v/>
      </c>
      <c r="AX87" s="135"/>
      <c r="AY87" s="47" t="str">
        <f t="shared" si="14"/>
        <v/>
      </c>
      <c r="AZ87" s="135"/>
      <c r="BA87" s="47" t="str">
        <f t="shared" si="15"/>
        <v/>
      </c>
      <c r="BB87" s="135" t="str">
        <f t="shared" si="16"/>
        <v/>
      </c>
      <c r="BC87" s="135" t="str">
        <f t="shared" si="17"/>
        <v/>
      </c>
      <c r="BD87" s="135"/>
      <c r="BE87" s="135" t="str">
        <f t="shared" si="18"/>
        <v>Débil</v>
      </c>
      <c r="BF87" s="135" t="str">
        <f t="shared" si="19"/>
        <v>Débil</v>
      </c>
      <c r="BG87" s="135">
        <f t="shared" si="20"/>
        <v>0</v>
      </c>
      <c r="BH87" s="108"/>
      <c r="BI87" s="106"/>
      <c r="BJ87" s="107"/>
      <c r="BK87" s="107"/>
      <c r="BL87" s="106"/>
      <c r="BM87" s="106"/>
      <c r="BN87" s="108"/>
      <c r="BO87" s="108"/>
      <c r="BP87" s="93"/>
      <c r="BQ87" s="93"/>
      <c r="BR87" s="93"/>
      <c r="BS87" s="93"/>
      <c r="BT87" s="93"/>
      <c r="BU87" s="93"/>
      <c r="BV87" s="93"/>
      <c r="BW87" s="93"/>
      <c r="BX87" s="93"/>
      <c r="BY87" s="93"/>
      <c r="BZ87" s="93"/>
      <c r="CA87" s="93"/>
      <c r="CB87" s="93"/>
      <c r="CC87" s="93"/>
      <c r="CD87" s="93"/>
      <c r="CE87" s="100"/>
      <c r="CF87" s="100"/>
      <c r="CG87" s="100"/>
      <c r="CH87" s="100"/>
      <c r="CI87" s="100"/>
      <c r="CJ87" s="100"/>
    </row>
    <row r="88" spans="1:88" ht="27.75" customHeight="1" x14ac:dyDescent="0.25">
      <c r="A88" s="133"/>
      <c r="B88" s="110"/>
      <c r="C88" s="119"/>
      <c r="D88" s="113"/>
      <c r="E88" s="135"/>
      <c r="F88" s="108"/>
      <c r="G88" s="108"/>
      <c r="H88" s="132" t="s">
        <v>219</v>
      </c>
      <c r="I88" s="110" t="s">
        <v>134</v>
      </c>
      <c r="J88" s="108"/>
      <c r="K88" s="132" t="s">
        <v>220</v>
      </c>
      <c r="L88" s="110"/>
      <c r="M88" s="110"/>
      <c r="N88" s="110"/>
      <c r="O88" s="110"/>
      <c r="P88" s="110"/>
      <c r="Q88" s="110"/>
      <c r="R88" s="110"/>
      <c r="S88" s="110"/>
      <c r="T88" s="110"/>
      <c r="U88" s="110"/>
      <c r="V88" s="110"/>
      <c r="W88" s="110"/>
      <c r="X88" s="110"/>
      <c r="Y88" s="110"/>
      <c r="Z88" s="110"/>
      <c r="AA88" s="110"/>
      <c r="AB88" s="110"/>
      <c r="AC88" s="110"/>
      <c r="AD88" s="110"/>
      <c r="AE88" s="108"/>
      <c r="AF88" s="110"/>
      <c r="AG88" s="108"/>
      <c r="AH88" s="108" t="str">
        <f>+IF(OR(AF88=1,AF88&lt;=5),"Moderado",IF(OR(AF88=6,AF88&lt;=11),"Mayor","Catastrófico"))</f>
        <v>Moderado</v>
      </c>
      <c r="AI88" s="163"/>
      <c r="AJ88" s="108"/>
      <c r="AK88" s="113"/>
      <c r="AL88" s="113"/>
      <c r="AM88" s="135"/>
      <c r="AN88" s="135"/>
      <c r="AO88" s="47" t="str">
        <f t="shared" si="21"/>
        <v/>
      </c>
      <c r="AP88" s="135"/>
      <c r="AQ88" s="47" t="str">
        <f t="shared" si="22"/>
        <v/>
      </c>
      <c r="AR88" s="135"/>
      <c r="AS88" s="47" t="str">
        <f t="shared" si="12"/>
        <v/>
      </c>
      <c r="AT88" s="135"/>
      <c r="AU88" s="47" t="str">
        <f t="shared" si="13"/>
        <v/>
      </c>
      <c r="AV88" s="135"/>
      <c r="AW88" s="47" t="str">
        <f t="shared" si="23"/>
        <v/>
      </c>
      <c r="AX88" s="135"/>
      <c r="AY88" s="47" t="str">
        <f t="shared" si="14"/>
        <v/>
      </c>
      <c r="AZ88" s="135"/>
      <c r="BA88" s="47" t="str">
        <f t="shared" si="15"/>
        <v/>
      </c>
      <c r="BB88" s="135" t="str">
        <f t="shared" si="16"/>
        <v/>
      </c>
      <c r="BC88" s="135" t="str">
        <f t="shared" si="17"/>
        <v/>
      </c>
      <c r="BD88" s="135"/>
      <c r="BE88" s="135" t="str">
        <f t="shared" si="18"/>
        <v>Débil</v>
      </c>
      <c r="BF88" s="135" t="str">
        <f t="shared" si="19"/>
        <v>Débil</v>
      </c>
      <c r="BG88" s="135">
        <f t="shared" si="20"/>
        <v>0</v>
      </c>
      <c r="BH88" s="108"/>
      <c r="BI88" s="106"/>
      <c r="BJ88" s="107"/>
      <c r="BK88" s="107"/>
      <c r="BL88" s="106"/>
      <c r="BM88" s="106"/>
      <c r="BN88" s="108"/>
      <c r="BO88" s="108"/>
      <c r="BP88" s="93"/>
      <c r="BQ88" s="93"/>
      <c r="BR88" s="93"/>
      <c r="BS88" s="93"/>
      <c r="BT88" s="93"/>
      <c r="BU88" s="93"/>
      <c r="BV88" s="93"/>
      <c r="BW88" s="93"/>
      <c r="BX88" s="93"/>
      <c r="BY88" s="93"/>
      <c r="BZ88" s="93"/>
      <c r="CA88" s="93"/>
      <c r="CB88" s="93"/>
      <c r="CC88" s="93"/>
      <c r="CD88" s="93"/>
      <c r="CE88" s="100"/>
      <c r="CF88" s="100"/>
      <c r="CG88" s="100"/>
      <c r="CH88" s="100"/>
      <c r="CI88" s="100"/>
      <c r="CJ88" s="100"/>
    </row>
    <row r="89" spans="1:88" ht="98.25" customHeight="1" x14ac:dyDescent="0.25">
      <c r="A89" s="133"/>
      <c r="B89" s="110"/>
      <c r="C89" s="119"/>
      <c r="D89" s="114"/>
      <c r="E89" s="134"/>
      <c r="F89" s="108"/>
      <c r="G89" s="108"/>
      <c r="H89" s="132"/>
      <c r="I89" s="110"/>
      <c r="J89" s="108"/>
      <c r="K89" s="132"/>
      <c r="L89" s="110"/>
      <c r="M89" s="110"/>
      <c r="N89" s="110"/>
      <c r="O89" s="110"/>
      <c r="P89" s="110"/>
      <c r="Q89" s="110"/>
      <c r="R89" s="110"/>
      <c r="S89" s="110"/>
      <c r="T89" s="110"/>
      <c r="U89" s="110"/>
      <c r="V89" s="110"/>
      <c r="W89" s="110"/>
      <c r="X89" s="110"/>
      <c r="Y89" s="110"/>
      <c r="Z89" s="110"/>
      <c r="AA89" s="110"/>
      <c r="AB89" s="110"/>
      <c r="AC89" s="110"/>
      <c r="AD89" s="110"/>
      <c r="AE89" s="108"/>
      <c r="AF89" s="110"/>
      <c r="AG89" s="108"/>
      <c r="AH89" s="108" t="str">
        <f>+IF(OR(AF89=1,AF89&lt;=5),"Moderado",IF(OR(AF89=6,AF89&lt;=11),"Mayor","Catastrófico"))</f>
        <v>Moderado</v>
      </c>
      <c r="AI89" s="163"/>
      <c r="AJ89" s="108"/>
      <c r="AK89" s="114"/>
      <c r="AL89" s="114"/>
      <c r="AM89" s="134"/>
      <c r="AN89" s="134"/>
      <c r="AO89" s="47" t="str">
        <f t="shared" si="21"/>
        <v/>
      </c>
      <c r="AP89" s="134"/>
      <c r="AQ89" s="47" t="str">
        <f t="shared" si="22"/>
        <v/>
      </c>
      <c r="AR89" s="134"/>
      <c r="AS89" s="47" t="str">
        <f t="shared" si="12"/>
        <v/>
      </c>
      <c r="AT89" s="134"/>
      <c r="AU89" s="47" t="str">
        <f t="shared" si="13"/>
        <v/>
      </c>
      <c r="AV89" s="134"/>
      <c r="AW89" s="47" t="str">
        <f t="shared" si="23"/>
        <v/>
      </c>
      <c r="AX89" s="134"/>
      <c r="AY89" s="47" t="str">
        <f t="shared" si="14"/>
        <v/>
      </c>
      <c r="AZ89" s="134"/>
      <c r="BA89" s="47" t="str">
        <f t="shared" si="15"/>
        <v/>
      </c>
      <c r="BB89" s="134" t="str">
        <f t="shared" si="16"/>
        <v/>
      </c>
      <c r="BC89" s="134" t="str">
        <f t="shared" si="17"/>
        <v/>
      </c>
      <c r="BD89" s="134"/>
      <c r="BE89" s="134" t="str">
        <f t="shared" si="18"/>
        <v>Débil</v>
      </c>
      <c r="BF89" s="134" t="str">
        <f t="shared" si="19"/>
        <v>Débil</v>
      </c>
      <c r="BG89" s="134">
        <f t="shared" si="20"/>
        <v>0</v>
      </c>
      <c r="BH89" s="108"/>
      <c r="BI89" s="106"/>
      <c r="BJ89" s="107"/>
      <c r="BK89" s="107"/>
      <c r="BL89" s="106"/>
      <c r="BM89" s="106"/>
      <c r="BN89" s="108"/>
      <c r="BO89" s="108"/>
      <c r="BP89" s="93"/>
      <c r="BQ89" s="93"/>
      <c r="BR89" s="93"/>
      <c r="BS89" s="93"/>
      <c r="BT89" s="93"/>
      <c r="BU89" s="93"/>
      <c r="BV89" s="93"/>
      <c r="BW89" s="93"/>
      <c r="BX89" s="93"/>
      <c r="BY89" s="93"/>
      <c r="BZ89" s="93"/>
      <c r="CA89" s="93"/>
      <c r="CB89" s="93"/>
      <c r="CC89" s="93"/>
      <c r="CD89" s="93"/>
      <c r="CE89" s="100"/>
      <c r="CF89" s="100"/>
      <c r="CG89" s="100"/>
      <c r="CH89" s="100"/>
      <c r="CI89" s="100"/>
      <c r="CJ89" s="100"/>
    </row>
    <row r="90" spans="1:88" ht="121.5" customHeight="1" x14ac:dyDescent="0.25">
      <c r="A90" s="133" t="s">
        <v>221</v>
      </c>
      <c r="B90" s="110" t="s">
        <v>146</v>
      </c>
      <c r="C90" s="119" t="s">
        <v>147</v>
      </c>
      <c r="D90" s="120" t="str">
        <f>+'Riesgo Corrupción'!C19</f>
        <v>Posibilidad de afectación reputacional por el direccionamiento de contratación en favor propio y/o de un tercero</v>
      </c>
      <c r="E90" s="141" t="s">
        <v>8</v>
      </c>
      <c r="F90" s="108" t="s">
        <v>169</v>
      </c>
      <c r="G90" s="108" t="s">
        <v>132</v>
      </c>
      <c r="H90" s="132" t="s">
        <v>222</v>
      </c>
      <c r="I90" s="141" t="s">
        <v>134</v>
      </c>
      <c r="J90" s="108" t="s">
        <v>135</v>
      </c>
      <c r="K90" s="132" t="s">
        <v>223</v>
      </c>
      <c r="L90" s="110" t="s">
        <v>138</v>
      </c>
      <c r="M90" s="110" t="s">
        <v>137</v>
      </c>
      <c r="N90" s="110" t="s">
        <v>138</v>
      </c>
      <c r="O90" s="110" t="s">
        <v>138</v>
      </c>
      <c r="P90" s="110" t="s">
        <v>138</v>
      </c>
      <c r="Q90" s="110" t="s">
        <v>137</v>
      </c>
      <c r="R90" s="110" t="s">
        <v>138</v>
      </c>
      <c r="S90" s="110" t="s">
        <v>137</v>
      </c>
      <c r="T90" s="110" t="s">
        <v>137</v>
      </c>
      <c r="U90" s="110" t="s">
        <v>138</v>
      </c>
      <c r="V90" s="110" t="s">
        <v>138</v>
      </c>
      <c r="W90" s="110" t="s">
        <v>138</v>
      </c>
      <c r="X90" s="110" t="s">
        <v>137</v>
      </c>
      <c r="Y90" s="110" t="s">
        <v>138</v>
      </c>
      <c r="Z90" s="110" t="s">
        <v>138</v>
      </c>
      <c r="AA90" s="110" t="s">
        <v>137</v>
      </c>
      <c r="AB90" s="110" t="s">
        <v>138</v>
      </c>
      <c r="AC90" s="110" t="s">
        <v>137</v>
      </c>
      <c r="AD90" s="110" t="s">
        <v>137</v>
      </c>
      <c r="AE90" s="108">
        <f>COUNTIF(L90:AD95, "SI")</f>
        <v>11</v>
      </c>
      <c r="AF90" s="110" t="s">
        <v>139</v>
      </c>
      <c r="AG90" s="108">
        <f>+VLOOKUP(AF90,[6]Listados!$K$8:$L$12,2,0)</f>
        <v>2</v>
      </c>
      <c r="AH90" s="108" t="str">
        <f>+IF(OR(AE90=1,AE90&lt;=5),"Moderado",IF(OR(AE90=6,AE90&lt;=11),"Mayor","Catastrófico"))</f>
        <v>Mayor</v>
      </c>
      <c r="AI90" s="163" t="e">
        <f>+VLOOKUP(AH90,[6]Listados!K91:L95,2,0)</f>
        <v>#N/A</v>
      </c>
      <c r="AJ90" s="108" t="str">
        <f>IF(AND(AF90&lt;&gt;"",AH90&lt;&gt;""),VLOOKUP(AF90&amp;AH90,Listados!$M$3:$N$27,2,FALSE),"")</f>
        <v>Alto</v>
      </c>
      <c r="AK90" s="56" t="str">
        <f>'Descripción del Control '!B14</f>
        <v>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v>
      </c>
      <c r="AL90" s="56" t="s">
        <v>222</v>
      </c>
      <c r="AM90" s="50" t="s">
        <v>140</v>
      </c>
      <c r="AN90" s="50" t="s">
        <v>138</v>
      </c>
      <c r="AO90" s="47">
        <f>+IF(AN90="si",15,"")</f>
        <v>15</v>
      </c>
      <c r="AP90" s="50" t="s">
        <v>138</v>
      </c>
      <c r="AQ90" s="47">
        <f>+IF(AP90="si",15,"")</f>
        <v>15</v>
      </c>
      <c r="AR90" s="50" t="s">
        <v>138</v>
      </c>
      <c r="AS90" s="47">
        <f t="shared" si="12"/>
        <v>15</v>
      </c>
      <c r="AT90" s="50" t="s">
        <v>141</v>
      </c>
      <c r="AU90" s="47">
        <f t="shared" si="13"/>
        <v>15</v>
      </c>
      <c r="AV90" s="50" t="s">
        <v>138</v>
      </c>
      <c r="AW90" s="47">
        <f t="shared" si="23"/>
        <v>15</v>
      </c>
      <c r="AX90" s="50" t="s">
        <v>138</v>
      </c>
      <c r="AY90" s="47">
        <f t="shared" si="14"/>
        <v>15</v>
      </c>
      <c r="AZ90" s="50" t="s">
        <v>142</v>
      </c>
      <c r="BA90" s="47">
        <f t="shared" si="15"/>
        <v>10</v>
      </c>
      <c r="BB90" s="47">
        <f t="shared" si="16"/>
        <v>100</v>
      </c>
      <c r="BC90" s="47" t="str">
        <f t="shared" si="17"/>
        <v>Fuerte</v>
      </c>
      <c r="BD90" s="50" t="s">
        <v>143</v>
      </c>
      <c r="BE90" s="47" t="str">
        <f t="shared" si="18"/>
        <v>Fuerte</v>
      </c>
      <c r="BF90" s="47" t="str">
        <f t="shared" si="19"/>
        <v>Fuerte</v>
      </c>
      <c r="BG90" s="47">
        <f t="shared" si="20"/>
        <v>100</v>
      </c>
      <c r="BH90" s="108">
        <f>AVERAGE(BG90:BG93)</f>
        <v>100</v>
      </c>
      <c r="BI90" s="106" t="str">
        <f>IF(BH90&lt;=50, "Débil", IF(BH90&lt;=99,"Moderado","Fuerte"))</f>
        <v>Fuerte</v>
      </c>
      <c r="BJ90" s="107">
        <f>+IF(BI90="Fuerte",2,IF(BI90="Moderado",1,0))</f>
        <v>2</v>
      </c>
      <c r="BK90" s="107">
        <f>+AG90-BJ90</f>
        <v>0</v>
      </c>
      <c r="BL90" s="106" t="str">
        <f>+VLOOKUP(BK90,Listados!$J$18:$K$24,2,TRUE)</f>
        <v>Rara Vez</v>
      </c>
      <c r="BM90" s="106" t="str">
        <f>IF(ISBLANK(AH90),"",AH90)</f>
        <v>Mayor</v>
      </c>
      <c r="BN90" s="108" t="str">
        <f>IF(AND(BL90&lt;&gt;"",BM90&lt;&gt;""),VLOOKUP(BL90&amp;BM90,Listados!$M$3:$N$27,2,FALSE),"")</f>
        <v>Alto</v>
      </c>
      <c r="BO90" s="108" t="str">
        <f>+VLOOKUP(BN90,Listados!$P$3:$Q$6,2,FALSE)</f>
        <v>Reducir el riesgo</v>
      </c>
      <c r="BP90" s="93"/>
      <c r="BQ90" s="93"/>
      <c r="BR90" s="93"/>
      <c r="BS90" s="93"/>
      <c r="BT90" s="93"/>
      <c r="BU90" s="93"/>
      <c r="BV90" s="93"/>
      <c r="BW90" s="93"/>
      <c r="BX90" s="93"/>
      <c r="BY90" s="93"/>
      <c r="BZ90" s="93"/>
      <c r="CA90" s="93"/>
      <c r="CB90" s="93"/>
      <c r="CC90" s="93"/>
      <c r="CD90" s="93"/>
      <c r="CE90" s="100" t="s">
        <v>8</v>
      </c>
      <c r="CF90" s="100" t="s">
        <v>8</v>
      </c>
      <c r="CG90" s="100" t="s">
        <v>8</v>
      </c>
      <c r="CH90" s="100" t="s">
        <v>8</v>
      </c>
      <c r="CI90" s="100" t="s">
        <v>8</v>
      </c>
      <c r="CJ90" s="100" t="s">
        <v>8</v>
      </c>
    </row>
    <row r="91" spans="1:88" ht="135.75" customHeight="1" x14ac:dyDescent="0.25">
      <c r="A91" s="133"/>
      <c r="B91" s="110"/>
      <c r="C91" s="119"/>
      <c r="D91" s="120"/>
      <c r="E91" s="135"/>
      <c r="F91" s="108"/>
      <c r="G91" s="108"/>
      <c r="H91" s="132"/>
      <c r="I91" s="135"/>
      <c r="J91" s="108"/>
      <c r="K91" s="132"/>
      <c r="L91" s="110"/>
      <c r="M91" s="110"/>
      <c r="N91" s="110"/>
      <c r="O91" s="110"/>
      <c r="P91" s="110"/>
      <c r="Q91" s="110"/>
      <c r="R91" s="110"/>
      <c r="S91" s="110"/>
      <c r="T91" s="110"/>
      <c r="U91" s="110"/>
      <c r="V91" s="110"/>
      <c r="W91" s="110"/>
      <c r="X91" s="110"/>
      <c r="Y91" s="110"/>
      <c r="Z91" s="110"/>
      <c r="AA91" s="110"/>
      <c r="AB91" s="110"/>
      <c r="AC91" s="110"/>
      <c r="AD91" s="110"/>
      <c r="AE91" s="108"/>
      <c r="AF91" s="110"/>
      <c r="AG91" s="108"/>
      <c r="AH91" s="108" t="str">
        <f>+IF(OR(AF91=1,AF91&lt;=5),"Moderado",IF(OR(AF91=6,AF91&lt;=11),"Mayor","Catastrófico"))</f>
        <v>Moderado</v>
      </c>
      <c r="AI91" s="163"/>
      <c r="AJ91" s="108"/>
      <c r="AK91" s="62" t="str">
        <f>'Descripción del Control '!C14</f>
        <v>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v>
      </c>
      <c r="AL91" s="56" t="s">
        <v>224</v>
      </c>
      <c r="AM91" s="50" t="s">
        <v>140</v>
      </c>
      <c r="AN91" s="50" t="s">
        <v>138</v>
      </c>
      <c r="AO91" s="47">
        <f>+IF(AN91="si",15,"")</f>
        <v>15</v>
      </c>
      <c r="AP91" s="50" t="s">
        <v>138</v>
      </c>
      <c r="AQ91" s="47">
        <f>+IF(AP91="si",15,"")</f>
        <v>15</v>
      </c>
      <c r="AR91" s="50" t="s">
        <v>138</v>
      </c>
      <c r="AS91" s="47">
        <f t="shared" si="12"/>
        <v>15</v>
      </c>
      <c r="AT91" s="50" t="s">
        <v>141</v>
      </c>
      <c r="AU91" s="47">
        <f t="shared" si="13"/>
        <v>15</v>
      </c>
      <c r="AV91" s="50" t="s">
        <v>138</v>
      </c>
      <c r="AW91" s="47">
        <f t="shared" si="23"/>
        <v>15</v>
      </c>
      <c r="AX91" s="50" t="s">
        <v>138</v>
      </c>
      <c r="AY91" s="47">
        <f t="shared" si="14"/>
        <v>15</v>
      </c>
      <c r="AZ91" s="50" t="s">
        <v>142</v>
      </c>
      <c r="BA91" s="47">
        <f t="shared" si="15"/>
        <v>10</v>
      </c>
      <c r="BB91" s="47">
        <f t="shared" si="16"/>
        <v>100</v>
      </c>
      <c r="BC91" s="47" t="str">
        <f t="shared" si="17"/>
        <v>Fuerte</v>
      </c>
      <c r="BD91" s="50" t="s">
        <v>143</v>
      </c>
      <c r="BE91" s="47" t="str">
        <f t="shared" si="18"/>
        <v>Fuerte</v>
      </c>
      <c r="BF91" s="47" t="str">
        <f t="shared" si="19"/>
        <v>Fuerte</v>
      </c>
      <c r="BG91" s="47">
        <f t="shared" si="20"/>
        <v>100</v>
      </c>
      <c r="BH91" s="108"/>
      <c r="BI91" s="106"/>
      <c r="BJ91" s="107"/>
      <c r="BK91" s="107"/>
      <c r="BL91" s="106"/>
      <c r="BM91" s="106"/>
      <c r="BN91" s="108"/>
      <c r="BO91" s="108"/>
      <c r="BP91" s="93"/>
      <c r="BQ91" s="93"/>
      <c r="BR91" s="93"/>
      <c r="BS91" s="93"/>
      <c r="BT91" s="93"/>
      <c r="BU91" s="93"/>
      <c r="BV91" s="93"/>
      <c r="BW91" s="93"/>
      <c r="BX91" s="93"/>
      <c r="BY91" s="93"/>
      <c r="BZ91" s="93"/>
      <c r="CA91" s="93"/>
      <c r="CB91" s="93"/>
      <c r="CC91" s="93"/>
      <c r="CD91" s="93"/>
      <c r="CE91" s="100"/>
      <c r="CF91" s="100"/>
      <c r="CG91" s="100"/>
      <c r="CH91" s="100"/>
      <c r="CI91" s="100"/>
      <c r="CJ91" s="100"/>
    </row>
    <row r="92" spans="1:88" ht="80.25" customHeight="1" x14ac:dyDescent="0.25">
      <c r="A92" s="133"/>
      <c r="B92" s="110"/>
      <c r="C92" s="119"/>
      <c r="D92" s="120"/>
      <c r="E92" s="135"/>
      <c r="F92" s="108"/>
      <c r="G92" s="108"/>
      <c r="H92" s="113" t="s">
        <v>224</v>
      </c>
      <c r="I92" s="135"/>
      <c r="J92" s="108"/>
      <c r="K92" s="112" t="s">
        <v>225</v>
      </c>
      <c r="L92" s="110"/>
      <c r="M92" s="110"/>
      <c r="N92" s="110"/>
      <c r="O92" s="110"/>
      <c r="P92" s="110"/>
      <c r="Q92" s="110"/>
      <c r="R92" s="110"/>
      <c r="S92" s="110"/>
      <c r="T92" s="110"/>
      <c r="U92" s="110"/>
      <c r="V92" s="110"/>
      <c r="W92" s="110"/>
      <c r="X92" s="110"/>
      <c r="Y92" s="110"/>
      <c r="Z92" s="110"/>
      <c r="AA92" s="110"/>
      <c r="AB92" s="110"/>
      <c r="AC92" s="110"/>
      <c r="AD92" s="110"/>
      <c r="AE92" s="108"/>
      <c r="AF92" s="110"/>
      <c r="AG92" s="108"/>
      <c r="AH92" s="108" t="str">
        <f>+IF(OR(AF92=1,AF92&lt;=5),"Moderado",IF(OR(AF92=6,AF92&lt;=11),"Mayor","Catastrófico"))</f>
        <v>Moderado</v>
      </c>
      <c r="AI92" s="163"/>
      <c r="AJ92" s="108"/>
      <c r="AK92" s="112" t="str">
        <f>+'Descripción del Control '!D$14</f>
        <v>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v>
      </c>
      <c r="AL92" s="112" t="s">
        <v>224</v>
      </c>
      <c r="AM92" s="141" t="s">
        <v>140</v>
      </c>
      <c r="AN92" s="50" t="s">
        <v>138</v>
      </c>
      <c r="AO92" s="47">
        <f>+IF(AN92="si",15,"")</f>
        <v>15</v>
      </c>
      <c r="AP92" s="50" t="s">
        <v>138</v>
      </c>
      <c r="AQ92" s="47">
        <f>+IF(AP92="si",15,"")</f>
        <v>15</v>
      </c>
      <c r="AR92" s="50" t="s">
        <v>138</v>
      </c>
      <c r="AS92" s="47">
        <f t="shared" si="12"/>
        <v>15</v>
      </c>
      <c r="AT92" s="50" t="s">
        <v>141</v>
      </c>
      <c r="AU92" s="47">
        <f t="shared" si="13"/>
        <v>15</v>
      </c>
      <c r="AV92" s="50" t="s">
        <v>138</v>
      </c>
      <c r="AW92" s="47">
        <f t="shared" si="23"/>
        <v>15</v>
      </c>
      <c r="AX92" s="50" t="s">
        <v>138</v>
      </c>
      <c r="AY92" s="47">
        <f t="shared" si="14"/>
        <v>15</v>
      </c>
      <c r="AZ92" s="50" t="s">
        <v>142</v>
      </c>
      <c r="BA92" s="47">
        <f t="shared" si="15"/>
        <v>10</v>
      </c>
      <c r="BB92" s="47">
        <f t="shared" si="16"/>
        <v>100</v>
      </c>
      <c r="BC92" s="47" t="str">
        <f t="shared" si="17"/>
        <v>Fuerte</v>
      </c>
      <c r="BD92" s="50" t="s">
        <v>143</v>
      </c>
      <c r="BE92" s="47" t="str">
        <f t="shared" si="18"/>
        <v>Fuerte</v>
      </c>
      <c r="BF92" s="47" t="str">
        <f t="shared" si="19"/>
        <v>Fuerte</v>
      </c>
      <c r="BG92" s="47">
        <f t="shared" si="20"/>
        <v>100</v>
      </c>
      <c r="BH92" s="108"/>
      <c r="BI92" s="106"/>
      <c r="BJ92" s="107"/>
      <c r="BK92" s="107"/>
      <c r="BL92" s="106"/>
      <c r="BM92" s="106"/>
      <c r="BN92" s="108"/>
      <c r="BO92" s="108"/>
      <c r="BP92" s="93"/>
      <c r="BQ92" s="93"/>
      <c r="BR92" s="93"/>
      <c r="BS92" s="93"/>
      <c r="BT92" s="93"/>
      <c r="BU92" s="93"/>
      <c r="BV92" s="93"/>
      <c r="BW92" s="93"/>
      <c r="BX92" s="93"/>
      <c r="BY92" s="93"/>
      <c r="BZ92" s="93"/>
      <c r="CA92" s="93"/>
      <c r="CB92" s="93"/>
      <c r="CC92" s="93"/>
      <c r="CD92" s="93"/>
      <c r="CE92" s="100"/>
      <c r="CF92" s="100"/>
      <c r="CG92" s="100"/>
      <c r="CH92" s="100"/>
      <c r="CI92" s="100"/>
      <c r="CJ92" s="100"/>
    </row>
    <row r="93" spans="1:88" ht="53.25" customHeight="1" x14ac:dyDescent="0.25">
      <c r="A93" s="133"/>
      <c r="B93" s="110"/>
      <c r="C93" s="119"/>
      <c r="D93" s="120"/>
      <c r="E93" s="135"/>
      <c r="F93" s="108"/>
      <c r="G93" s="108"/>
      <c r="H93" s="113"/>
      <c r="I93" s="135"/>
      <c r="J93" s="108"/>
      <c r="K93" s="113"/>
      <c r="L93" s="110"/>
      <c r="M93" s="110"/>
      <c r="N93" s="110"/>
      <c r="O93" s="110"/>
      <c r="P93" s="110"/>
      <c r="Q93" s="110"/>
      <c r="R93" s="110"/>
      <c r="S93" s="110"/>
      <c r="T93" s="110"/>
      <c r="U93" s="110"/>
      <c r="V93" s="110"/>
      <c r="W93" s="110"/>
      <c r="X93" s="110"/>
      <c r="Y93" s="110"/>
      <c r="Z93" s="110"/>
      <c r="AA93" s="110"/>
      <c r="AB93" s="110"/>
      <c r="AC93" s="110"/>
      <c r="AD93" s="110"/>
      <c r="AE93" s="108"/>
      <c r="AF93" s="110"/>
      <c r="AG93" s="108"/>
      <c r="AH93" s="108" t="str">
        <f>+IF(OR(AF93=1,AF93&lt;=5),"Moderado",IF(OR(AF93=6,AF93&lt;=11),"Mayor","Catastrófico"))</f>
        <v>Moderado</v>
      </c>
      <c r="AI93" s="163"/>
      <c r="AJ93" s="108"/>
      <c r="AK93" s="113"/>
      <c r="AL93" s="113"/>
      <c r="AM93" s="135"/>
      <c r="AN93" s="141" t="s">
        <v>138</v>
      </c>
      <c r="AO93" s="47">
        <f>+IF(AN93="si",15,"")</f>
        <v>15</v>
      </c>
      <c r="AP93" s="141" t="s">
        <v>138</v>
      </c>
      <c r="AQ93" s="47">
        <f>+IF(AP93="si",15,"")</f>
        <v>15</v>
      </c>
      <c r="AR93" s="141" t="s">
        <v>138</v>
      </c>
      <c r="AS93" s="47">
        <f t="shared" si="12"/>
        <v>15</v>
      </c>
      <c r="AT93" s="141" t="s">
        <v>141</v>
      </c>
      <c r="AU93" s="47">
        <f t="shared" si="13"/>
        <v>15</v>
      </c>
      <c r="AV93" s="141" t="s">
        <v>138</v>
      </c>
      <c r="AW93" s="47">
        <f>+IF(AV93="si",15,"")</f>
        <v>15</v>
      </c>
      <c r="AX93" s="141" t="s">
        <v>138</v>
      </c>
      <c r="AY93" s="47">
        <f t="shared" si="14"/>
        <v>15</v>
      </c>
      <c r="AZ93" s="141" t="s">
        <v>142</v>
      </c>
      <c r="BA93" s="47">
        <f t="shared" si="15"/>
        <v>10</v>
      </c>
      <c r="BB93" s="141">
        <f t="shared" si="16"/>
        <v>100</v>
      </c>
      <c r="BC93" s="141" t="str">
        <f t="shared" si="17"/>
        <v>Fuerte</v>
      </c>
      <c r="BD93" s="141" t="s">
        <v>143</v>
      </c>
      <c r="BE93" s="141" t="str">
        <f t="shared" si="18"/>
        <v>Fuerte</v>
      </c>
      <c r="BF93" s="141" t="str">
        <f t="shared" si="19"/>
        <v>Fuerte</v>
      </c>
      <c r="BG93" s="141">
        <f t="shared" si="20"/>
        <v>100</v>
      </c>
      <c r="BH93" s="108"/>
      <c r="BI93" s="106"/>
      <c r="BJ93" s="107"/>
      <c r="BK93" s="107"/>
      <c r="BL93" s="106"/>
      <c r="BM93" s="106"/>
      <c r="BN93" s="108"/>
      <c r="BO93" s="108"/>
      <c r="BP93" s="93"/>
      <c r="BQ93" s="93"/>
      <c r="BR93" s="93"/>
      <c r="BS93" s="93"/>
      <c r="BT93" s="93"/>
      <c r="BU93" s="93"/>
      <c r="BV93" s="93"/>
      <c r="BW93" s="93"/>
      <c r="BX93" s="93"/>
      <c r="BY93" s="93"/>
      <c r="BZ93" s="93"/>
      <c r="CA93" s="93"/>
      <c r="CB93" s="93"/>
      <c r="CC93" s="93"/>
      <c r="CD93" s="93"/>
      <c r="CE93" s="100"/>
      <c r="CF93" s="100"/>
      <c r="CG93" s="100"/>
      <c r="CH93" s="100"/>
      <c r="CI93" s="100"/>
      <c r="CJ93" s="100"/>
    </row>
    <row r="94" spans="1:88" ht="25.5" customHeight="1" x14ac:dyDescent="0.25">
      <c r="A94" s="133"/>
      <c r="B94" s="110"/>
      <c r="C94" s="119"/>
      <c r="D94" s="120"/>
      <c r="E94" s="135"/>
      <c r="F94" s="108"/>
      <c r="G94" s="108"/>
      <c r="H94" s="91"/>
      <c r="I94" s="135"/>
      <c r="J94" s="108"/>
      <c r="K94" s="113"/>
      <c r="L94" s="110"/>
      <c r="M94" s="110"/>
      <c r="N94" s="110"/>
      <c r="O94" s="110"/>
      <c r="P94" s="110"/>
      <c r="Q94" s="110"/>
      <c r="R94" s="110"/>
      <c r="S94" s="110"/>
      <c r="T94" s="110"/>
      <c r="U94" s="110"/>
      <c r="V94" s="110"/>
      <c r="W94" s="110"/>
      <c r="X94" s="110"/>
      <c r="Y94" s="110"/>
      <c r="Z94" s="110"/>
      <c r="AA94" s="110"/>
      <c r="AB94" s="110"/>
      <c r="AC94" s="110"/>
      <c r="AD94" s="110"/>
      <c r="AE94" s="108"/>
      <c r="AF94" s="110"/>
      <c r="AG94" s="108"/>
      <c r="AH94" s="108" t="str">
        <f>+IF(OR(AF94=1,AF94&lt;=5),"Moderado",IF(OR(AF94=6,AF94&lt;=11),"Mayor","Catastrófico"))</f>
        <v>Moderado</v>
      </c>
      <c r="AI94" s="163"/>
      <c r="AJ94" s="108"/>
      <c r="AK94" s="113"/>
      <c r="AL94" s="113"/>
      <c r="AM94" s="135"/>
      <c r="AN94" s="135"/>
      <c r="AO94" s="47" t="str">
        <f t="shared" si="21"/>
        <v/>
      </c>
      <c r="AP94" s="135"/>
      <c r="AQ94" s="47" t="str">
        <f t="shared" si="22"/>
        <v/>
      </c>
      <c r="AR94" s="135"/>
      <c r="AS94" s="47" t="str">
        <f t="shared" si="12"/>
        <v/>
      </c>
      <c r="AT94" s="135"/>
      <c r="AU94" s="47" t="str">
        <f t="shared" si="13"/>
        <v/>
      </c>
      <c r="AV94" s="135"/>
      <c r="AW94" s="47" t="str">
        <f t="shared" si="23"/>
        <v/>
      </c>
      <c r="AX94" s="135"/>
      <c r="AY94" s="47" t="str">
        <f t="shared" si="14"/>
        <v/>
      </c>
      <c r="AZ94" s="135"/>
      <c r="BA94" s="47" t="str">
        <f t="shared" si="15"/>
        <v/>
      </c>
      <c r="BB94" s="135" t="str">
        <f t="shared" si="16"/>
        <v/>
      </c>
      <c r="BC94" s="135" t="str">
        <f t="shared" si="17"/>
        <v/>
      </c>
      <c r="BD94" s="135"/>
      <c r="BE94" s="135" t="str">
        <f t="shared" si="18"/>
        <v>Débil</v>
      </c>
      <c r="BF94" s="135" t="str">
        <f t="shared" si="19"/>
        <v>Débil</v>
      </c>
      <c r="BG94" s="135">
        <f t="shared" si="20"/>
        <v>0</v>
      </c>
      <c r="BH94" s="108"/>
      <c r="BI94" s="106"/>
      <c r="BJ94" s="107"/>
      <c r="BK94" s="107"/>
      <c r="BL94" s="106"/>
      <c r="BM94" s="106"/>
      <c r="BN94" s="108"/>
      <c r="BO94" s="108"/>
      <c r="BP94" s="93"/>
      <c r="BQ94" s="93"/>
      <c r="BR94" s="93"/>
      <c r="BS94" s="93"/>
      <c r="BT94" s="93"/>
      <c r="BU94" s="93"/>
      <c r="BV94" s="93"/>
      <c r="BW94" s="93"/>
      <c r="BX94" s="93"/>
      <c r="BY94" s="93"/>
      <c r="BZ94" s="93"/>
      <c r="CA94" s="93"/>
      <c r="CB94" s="93"/>
      <c r="CC94" s="93"/>
      <c r="CD94" s="93"/>
      <c r="CE94" s="100"/>
      <c r="CF94" s="100"/>
      <c r="CG94" s="100"/>
      <c r="CH94" s="100"/>
      <c r="CI94" s="100"/>
      <c r="CJ94" s="100"/>
    </row>
    <row r="95" spans="1:88" ht="15.75" x14ac:dyDescent="0.25">
      <c r="A95" s="133"/>
      <c r="B95" s="110"/>
      <c r="C95" s="119"/>
      <c r="D95" s="120"/>
      <c r="E95" s="134"/>
      <c r="F95" s="108"/>
      <c r="G95" s="108"/>
      <c r="H95" s="63"/>
      <c r="I95" s="134"/>
      <c r="J95" s="108"/>
      <c r="K95" s="114"/>
      <c r="L95" s="110"/>
      <c r="M95" s="110"/>
      <c r="N95" s="110"/>
      <c r="O95" s="110"/>
      <c r="P95" s="110"/>
      <c r="Q95" s="110"/>
      <c r="R95" s="110"/>
      <c r="S95" s="110"/>
      <c r="T95" s="110"/>
      <c r="U95" s="110"/>
      <c r="V95" s="110"/>
      <c r="W95" s="110"/>
      <c r="X95" s="110"/>
      <c r="Y95" s="110"/>
      <c r="Z95" s="110"/>
      <c r="AA95" s="110"/>
      <c r="AB95" s="110"/>
      <c r="AC95" s="110"/>
      <c r="AD95" s="110"/>
      <c r="AE95" s="108"/>
      <c r="AF95" s="110"/>
      <c r="AG95" s="108"/>
      <c r="AH95" s="108" t="str">
        <f>+IF(OR(AF95=1,AF95&lt;=5),"Moderado",IF(OR(AF95=6,AF95&lt;=11),"Mayor","Catastrófico"))</f>
        <v>Moderado</v>
      </c>
      <c r="AI95" s="163"/>
      <c r="AJ95" s="108"/>
      <c r="AK95" s="114"/>
      <c r="AL95" s="114"/>
      <c r="AM95" s="134"/>
      <c r="AN95" s="134"/>
      <c r="AO95" s="47" t="str">
        <f t="shared" si="21"/>
        <v/>
      </c>
      <c r="AP95" s="134"/>
      <c r="AQ95" s="47" t="str">
        <f t="shared" si="22"/>
        <v/>
      </c>
      <c r="AR95" s="134"/>
      <c r="AS95" s="47" t="str">
        <f t="shared" si="12"/>
        <v/>
      </c>
      <c r="AT95" s="134"/>
      <c r="AU95" s="47" t="str">
        <f t="shared" si="13"/>
        <v/>
      </c>
      <c r="AV95" s="134"/>
      <c r="AW95" s="47" t="str">
        <f t="shared" si="23"/>
        <v/>
      </c>
      <c r="AX95" s="134"/>
      <c r="AY95" s="47" t="str">
        <f t="shared" si="14"/>
        <v/>
      </c>
      <c r="AZ95" s="134"/>
      <c r="BA95" s="47" t="str">
        <f t="shared" si="15"/>
        <v/>
      </c>
      <c r="BB95" s="134" t="str">
        <f t="shared" si="16"/>
        <v/>
      </c>
      <c r="BC95" s="134" t="str">
        <f t="shared" si="17"/>
        <v/>
      </c>
      <c r="BD95" s="134"/>
      <c r="BE95" s="134" t="str">
        <f t="shared" si="18"/>
        <v>Débil</v>
      </c>
      <c r="BF95" s="134" t="str">
        <f t="shared" si="19"/>
        <v>Débil</v>
      </c>
      <c r="BG95" s="134">
        <f t="shared" si="20"/>
        <v>0</v>
      </c>
      <c r="BH95" s="108"/>
      <c r="BI95" s="106"/>
      <c r="BJ95" s="107"/>
      <c r="BK95" s="107"/>
      <c r="BL95" s="106"/>
      <c r="BM95" s="106"/>
      <c r="BN95" s="108"/>
      <c r="BO95" s="108"/>
      <c r="BP95" s="93"/>
      <c r="BQ95" s="93"/>
      <c r="BR95" s="93"/>
      <c r="BS95" s="93"/>
      <c r="BT95" s="93"/>
      <c r="BU95" s="93"/>
      <c r="BV95" s="93"/>
      <c r="BW95" s="93"/>
      <c r="BX95" s="93"/>
      <c r="BY95" s="93"/>
      <c r="BZ95" s="93"/>
      <c r="CA95" s="93"/>
      <c r="CB95" s="93"/>
      <c r="CC95" s="93"/>
      <c r="CD95" s="93"/>
      <c r="CE95" s="100"/>
      <c r="CF95" s="100"/>
      <c r="CG95" s="100"/>
      <c r="CH95" s="100"/>
      <c r="CI95" s="100"/>
      <c r="CJ95" s="100"/>
    </row>
    <row r="96" spans="1:88" ht="67.5" customHeight="1" x14ac:dyDescent="0.25">
      <c r="A96" s="133" t="s">
        <v>226</v>
      </c>
      <c r="B96" s="110" t="s">
        <v>146</v>
      </c>
      <c r="C96" s="119" t="s">
        <v>147</v>
      </c>
      <c r="D96" s="120" t="str">
        <f>+'Riesgo Corrupción'!C20</f>
        <v>Posibilidad de afectación económica y reputacional por la modificación sin justificación de condiciones iniciales establecidas en los pliegos, para el beneficio propio o de un tercero.</v>
      </c>
      <c r="E96" s="141" t="s">
        <v>8</v>
      </c>
      <c r="F96" s="108" t="s">
        <v>169</v>
      </c>
      <c r="G96" s="108" t="s">
        <v>214</v>
      </c>
      <c r="H96" s="132" t="s">
        <v>227</v>
      </c>
      <c r="I96" s="141" t="s">
        <v>134</v>
      </c>
      <c r="J96" s="108" t="s">
        <v>135</v>
      </c>
      <c r="K96" s="112" t="s">
        <v>228</v>
      </c>
      <c r="L96" s="110" t="s">
        <v>138</v>
      </c>
      <c r="M96" s="110" t="s">
        <v>137</v>
      </c>
      <c r="N96" s="110" t="s">
        <v>137</v>
      </c>
      <c r="O96" s="110" t="s">
        <v>137</v>
      </c>
      <c r="P96" s="110" t="s">
        <v>138</v>
      </c>
      <c r="Q96" s="110" t="s">
        <v>138</v>
      </c>
      <c r="R96" s="110" t="s">
        <v>137</v>
      </c>
      <c r="S96" s="110" t="s">
        <v>137</v>
      </c>
      <c r="T96" s="110" t="s">
        <v>137</v>
      </c>
      <c r="U96" s="110" t="s">
        <v>138</v>
      </c>
      <c r="V96" s="110" t="s">
        <v>138</v>
      </c>
      <c r="W96" s="110" t="s">
        <v>138</v>
      </c>
      <c r="X96" s="110" t="s">
        <v>138</v>
      </c>
      <c r="Y96" s="110" t="s">
        <v>138</v>
      </c>
      <c r="Z96" s="110" t="s">
        <v>138</v>
      </c>
      <c r="AA96" s="110" t="s">
        <v>137</v>
      </c>
      <c r="AB96" s="110" t="s">
        <v>138</v>
      </c>
      <c r="AC96" s="110" t="s">
        <v>137</v>
      </c>
      <c r="AD96" s="110" t="s">
        <v>137</v>
      </c>
      <c r="AE96" s="108">
        <f>COUNTIF(L96:AD101, "SI")</f>
        <v>10</v>
      </c>
      <c r="AF96" s="110" t="s">
        <v>139</v>
      </c>
      <c r="AG96" s="108">
        <f>+VLOOKUP(AF96,[6]Listados!$K$8:$L$12,2,0)</f>
        <v>2</v>
      </c>
      <c r="AH96" s="108" t="str">
        <f>+IF(OR(AE96=1,AE96&lt;=5),"Moderado",IF(OR(AE96=6,AE96&lt;=11),"Mayor","Catastrófico"))</f>
        <v>Mayor</v>
      </c>
      <c r="AI96" s="163" t="e">
        <f>+VLOOKUP(AH96,[6]Listados!K97:L101,2,0)</f>
        <v>#N/A</v>
      </c>
      <c r="AJ96" s="108" t="str">
        <f>IF(AND(AF96&lt;&gt;"",AH96&lt;&gt;""),VLOOKUP(AF96&amp;AH96,Listados!$M$3:$N$27,2,FALSE),"")</f>
        <v>Alto</v>
      </c>
      <c r="AK96" s="112" t="str">
        <f>+'Descripción del Control '!B$15</f>
        <v>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v>
      </c>
      <c r="AL96" s="112" t="s">
        <v>229</v>
      </c>
      <c r="AM96" s="141" t="s">
        <v>140</v>
      </c>
      <c r="AN96" s="141" t="s">
        <v>138</v>
      </c>
      <c r="AO96" s="47">
        <f>+IF(AN96="si",15,"")</f>
        <v>15</v>
      </c>
      <c r="AP96" s="141" t="s">
        <v>138</v>
      </c>
      <c r="AQ96" s="47">
        <f>+IF(AP96="si",15,"")</f>
        <v>15</v>
      </c>
      <c r="AR96" s="141" t="s">
        <v>138</v>
      </c>
      <c r="AS96" s="47">
        <f t="shared" si="12"/>
        <v>15</v>
      </c>
      <c r="AT96" s="141" t="s">
        <v>141</v>
      </c>
      <c r="AU96" s="47">
        <f t="shared" si="13"/>
        <v>15</v>
      </c>
      <c r="AV96" s="141" t="s">
        <v>138</v>
      </c>
      <c r="AW96" s="47">
        <f t="shared" si="23"/>
        <v>15</v>
      </c>
      <c r="AX96" s="141" t="s">
        <v>138</v>
      </c>
      <c r="AY96" s="47">
        <f t="shared" si="14"/>
        <v>15</v>
      </c>
      <c r="AZ96" s="141" t="s">
        <v>142</v>
      </c>
      <c r="BA96" s="47">
        <f t="shared" si="15"/>
        <v>10</v>
      </c>
      <c r="BB96" s="164">
        <f t="shared" si="16"/>
        <v>100</v>
      </c>
      <c r="BC96" s="164" t="str">
        <f t="shared" si="17"/>
        <v>Fuerte</v>
      </c>
      <c r="BD96" s="141" t="s">
        <v>143</v>
      </c>
      <c r="BE96" s="164" t="str">
        <f t="shared" si="18"/>
        <v>Fuerte</v>
      </c>
      <c r="BF96" s="164" t="str">
        <f t="shared" si="19"/>
        <v>Fuerte</v>
      </c>
      <c r="BG96" s="164">
        <f t="shared" si="20"/>
        <v>100</v>
      </c>
      <c r="BH96" s="108">
        <f>AVERAGE(BG96:BG97)</f>
        <v>100</v>
      </c>
      <c r="BI96" s="106" t="str">
        <f>IF(BH96&lt;=50, "Débil", IF(BH96&lt;=99,"Moderado","Fuerte"))</f>
        <v>Fuerte</v>
      </c>
      <c r="BJ96" s="107">
        <f>+IF(BI96="Fuerte",2,IF(BI96="Moderado",1,0))</f>
        <v>2</v>
      </c>
      <c r="BK96" s="107">
        <f>+AG96-BJ96</f>
        <v>0</v>
      </c>
      <c r="BL96" s="106" t="str">
        <f>+VLOOKUP(BK96,Listados!$J$18:$K$24,2,TRUE)</f>
        <v>Rara Vez</v>
      </c>
      <c r="BM96" s="106" t="str">
        <f>IF(ISBLANK(AH96),"",AH96)</f>
        <v>Mayor</v>
      </c>
      <c r="BN96" s="108" t="str">
        <f>IF(AND(BL96&lt;&gt;"",BM96&lt;&gt;""),VLOOKUP(BL96&amp;BM96,Listados!$M$3:$N$27,2,FALSE),"")</f>
        <v>Alto</v>
      </c>
      <c r="BO96" s="108" t="str">
        <f>+VLOOKUP(BN96,Listados!$P$3:$Q$6,2,FALSE)</f>
        <v>Reducir el riesgo</v>
      </c>
      <c r="BP96" s="93"/>
      <c r="BQ96" s="93"/>
      <c r="BR96" s="93"/>
      <c r="BS96" s="93"/>
      <c r="BT96" s="93"/>
      <c r="BU96" s="93"/>
      <c r="BV96" s="93"/>
      <c r="BW96" s="93"/>
      <c r="BX96" s="93"/>
      <c r="BY96" s="93"/>
      <c r="BZ96" s="93"/>
      <c r="CA96" s="93"/>
      <c r="CB96" s="93"/>
      <c r="CC96" s="93"/>
      <c r="CD96" s="93"/>
      <c r="CE96" s="100" t="s">
        <v>8</v>
      </c>
      <c r="CF96" s="100" t="s">
        <v>8</v>
      </c>
      <c r="CG96" s="100" t="s">
        <v>8</v>
      </c>
      <c r="CH96" s="100" t="s">
        <v>8</v>
      </c>
      <c r="CI96" s="100" t="s">
        <v>8</v>
      </c>
      <c r="CJ96" s="100" t="s">
        <v>8</v>
      </c>
    </row>
    <row r="97" spans="1:88" ht="54" customHeight="1" x14ac:dyDescent="0.25">
      <c r="A97" s="133"/>
      <c r="B97" s="110"/>
      <c r="C97" s="119"/>
      <c r="D97" s="120"/>
      <c r="E97" s="135"/>
      <c r="F97" s="108"/>
      <c r="G97" s="108"/>
      <c r="H97" s="132"/>
      <c r="I97" s="135"/>
      <c r="J97" s="108"/>
      <c r="K97" s="113"/>
      <c r="L97" s="110"/>
      <c r="M97" s="110"/>
      <c r="N97" s="110"/>
      <c r="O97" s="110"/>
      <c r="P97" s="110"/>
      <c r="Q97" s="110"/>
      <c r="R97" s="110"/>
      <c r="S97" s="110"/>
      <c r="T97" s="110"/>
      <c r="U97" s="110"/>
      <c r="V97" s="110"/>
      <c r="W97" s="110"/>
      <c r="X97" s="110"/>
      <c r="Y97" s="110"/>
      <c r="Z97" s="110"/>
      <c r="AA97" s="110"/>
      <c r="AB97" s="110"/>
      <c r="AC97" s="110"/>
      <c r="AD97" s="110"/>
      <c r="AE97" s="108"/>
      <c r="AF97" s="110"/>
      <c r="AG97" s="108"/>
      <c r="AH97" s="108" t="str">
        <f>+IF(OR(AF97=1,AF97&lt;=5),"Moderado",IF(OR(AF97=6,AF97&lt;=11),"Mayor","Catastrófico"))</f>
        <v>Moderado</v>
      </c>
      <c r="AI97" s="163"/>
      <c r="AJ97" s="108"/>
      <c r="AK97" s="113"/>
      <c r="AL97" s="113"/>
      <c r="AM97" s="135"/>
      <c r="AN97" s="135"/>
      <c r="AO97" s="47" t="str">
        <f>+IF(AN97="si",15,"")</f>
        <v/>
      </c>
      <c r="AP97" s="135"/>
      <c r="AQ97" s="47" t="str">
        <f>+IF(AP97="si",15,"")</f>
        <v/>
      </c>
      <c r="AR97" s="135"/>
      <c r="AS97" s="47" t="str">
        <f t="shared" si="12"/>
        <v/>
      </c>
      <c r="AT97" s="135"/>
      <c r="AU97" s="47" t="str">
        <f t="shared" si="13"/>
        <v/>
      </c>
      <c r="AV97" s="135"/>
      <c r="AW97" s="47" t="str">
        <f t="shared" si="23"/>
        <v/>
      </c>
      <c r="AX97" s="135"/>
      <c r="AY97" s="47" t="str">
        <f t="shared" si="14"/>
        <v/>
      </c>
      <c r="AZ97" s="135"/>
      <c r="BA97" s="47" t="str">
        <f t="shared" si="15"/>
        <v/>
      </c>
      <c r="BB97" s="136"/>
      <c r="BC97" s="136"/>
      <c r="BD97" s="135"/>
      <c r="BE97" s="136"/>
      <c r="BF97" s="136"/>
      <c r="BG97" s="136"/>
      <c r="BH97" s="108"/>
      <c r="BI97" s="106"/>
      <c r="BJ97" s="107"/>
      <c r="BK97" s="107"/>
      <c r="BL97" s="106"/>
      <c r="BM97" s="106"/>
      <c r="BN97" s="108"/>
      <c r="BO97" s="108"/>
      <c r="BP97" s="93"/>
      <c r="BQ97" s="93"/>
      <c r="BR97" s="93"/>
      <c r="BS97" s="93"/>
      <c r="BT97" s="93"/>
      <c r="BU97" s="93"/>
      <c r="BV97" s="93"/>
      <c r="BW97" s="93"/>
      <c r="BX97" s="93"/>
      <c r="BY97" s="93"/>
      <c r="BZ97" s="93"/>
      <c r="CA97" s="93"/>
      <c r="CB97" s="93"/>
      <c r="CC97" s="93"/>
      <c r="CD97" s="93"/>
      <c r="CE97" s="100"/>
      <c r="CF97" s="100"/>
      <c r="CG97" s="100"/>
      <c r="CH97" s="100"/>
      <c r="CI97" s="100"/>
      <c r="CJ97" s="100"/>
    </row>
    <row r="98" spans="1:88" ht="59.25" customHeight="1" x14ac:dyDescent="0.25">
      <c r="A98" s="133"/>
      <c r="B98" s="110"/>
      <c r="C98" s="119"/>
      <c r="D98" s="120"/>
      <c r="E98" s="135"/>
      <c r="F98" s="108"/>
      <c r="G98" s="108"/>
      <c r="H98" s="132" t="s">
        <v>229</v>
      </c>
      <c r="I98" s="135"/>
      <c r="J98" s="108"/>
      <c r="K98" s="113"/>
      <c r="L98" s="110"/>
      <c r="M98" s="110"/>
      <c r="N98" s="110"/>
      <c r="O98" s="110"/>
      <c r="P98" s="110"/>
      <c r="Q98" s="110"/>
      <c r="R98" s="110"/>
      <c r="S98" s="110"/>
      <c r="T98" s="110"/>
      <c r="U98" s="110"/>
      <c r="V98" s="110"/>
      <c r="W98" s="110"/>
      <c r="X98" s="110"/>
      <c r="Y98" s="110"/>
      <c r="Z98" s="110"/>
      <c r="AA98" s="110"/>
      <c r="AB98" s="110"/>
      <c r="AC98" s="110"/>
      <c r="AD98" s="110"/>
      <c r="AE98" s="108"/>
      <c r="AF98" s="110"/>
      <c r="AG98" s="108"/>
      <c r="AH98" s="108" t="str">
        <f>+IF(OR(AF98=1,AF98&lt;=5),"Moderado",IF(OR(AF98=6,AF98&lt;=11),"Mayor","Catastrófico"))</f>
        <v>Moderado</v>
      </c>
      <c r="AI98" s="163"/>
      <c r="AJ98" s="108"/>
      <c r="AK98" s="113"/>
      <c r="AL98" s="113"/>
      <c r="AM98" s="135"/>
      <c r="AN98" s="135"/>
      <c r="AO98" s="47" t="str">
        <f t="shared" si="21"/>
        <v/>
      </c>
      <c r="AP98" s="135"/>
      <c r="AQ98" s="47" t="str">
        <f t="shared" si="22"/>
        <v/>
      </c>
      <c r="AR98" s="135"/>
      <c r="AS98" s="47" t="str">
        <f t="shared" si="12"/>
        <v/>
      </c>
      <c r="AT98" s="135"/>
      <c r="AU98" s="47" t="str">
        <f t="shared" si="13"/>
        <v/>
      </c>
      <c r="AV98" s="135"/>
      <c r="AW98" s="47" t="str">
        <f t="shared" si="23"/>
        <v/>
      </c>
      <c r="AX98" s="135"/>
      <c r="AY98" s="47" t="str">
        <f t="shared" si="14"/>
        <v/>
      </c>
      <c r="AZ98" s="135"/>
      <c r="BA98" s="47" t="str">
        <f t="shared" si="15"/>
        <v/>
      </c>
      <c r="BB98" s="136"/>
      <c r="BC98" s="136"/>
      <c r="BD98" s="135"/>
      <c r="BE98" s="136"/>
      <c r="BF98" s="136"/>
      <c r="BG98" s="136"/>
      <c r="BH98" s="108"/>
      <c r="BI98" s="106"/>
      <c r="BJ98" s="107"/>
      <c r="BK98" s="107"/>
      <c r="BL98" s="106"/>
      <c r="BM98" s="106"/>
      <c r="BN98" s="108"/>
      <c r="BO98" s="108"/>
      <c r="BP98" s="93"/>
      <c r="BQ98" s="93"/>
      <c r="BR98" s="93"/>
      <c r="BS98" s="93"/>
      <c r="BT98" s="93"/>
      <c r="BU98" s="93"/>
      <c r="BV98" s="93"/>
      <c r="BW98" s="93"/>
      <c r="BX98" s="93"/>
      <c r="BY98" s="93"/>
      <c r="BZ98" s="93"/>
      <c r="CA98" s="93"/>
      <c r="CB98" s="93"/>
      <c r="CC98" s="93"/>
      <c r="CD98" s="93"/>
      <c r="CE98" s="100"/>
      <c r="CF98" s="100"/>
      <c r="CG98" s="100"/>
      <c r="CH98" s="100"/>
      <c r="CI98" s="100"/>
      <c r="CJ98" s="100"/>
    </row>
    <row r="99" spans="1:88" ht="39.75" customHeight="1" x14ac:dyDescent="0.25">
      <c r="A99" s="133"/>
      <c r="B99" s="110"/>
      <c r="C99" s="119"/>
      <c r="D99" s="120"/>
      <c r="E99" s="135"/>
      <c r="F99" s="108"/>
      <c r="G99" s="108"/>
      <c r="H99" s="132"/>
      <c r="I99" s="135"/>
      <c r="J99" s="108"/>
      <c r="K99" s="113"/>
      <c r="L99" s="110"/>
      <c r="M99" s="110"/>
      <c r="N99" s="110"/>
      <c r="O99" s="110"/>
      <c r="P99" s="110"/>
      <c r="Q99" s="110"/>
      <c r="R99" s="110"/>
      <c r="S99" s="110"/>
      <c r="T99" s="110"/>
      <c r="U99" s="110"/>
      <c r="V99" s="110"/>
      <c r="W99" s="110"/>
      <c r="X99" s="110"/>
      <c r="Y99" s="110"/>
      <c r="Z99" s="110"/>
      <c r="AA99" s="110"/>
      <c r="AB99" s="110"/>
      <c r="AC99" s="110"/>
      <c r="AD99" s="110"/>
      <c r="AE99" s="108"/>
      <c r="AF99" s="110"/>
      <c r="AG99" s="108"/>
      <c r="AH99" s="108" t="str">
        <f>+IF(OR(AF99=1,AF99&lt;=5),"Moderado",IF(OR(AF99=6,AF99&lt;=11),"Mayor","Catastrófico"))</f>
        <v>Moderado</v>
      </c>
      <c r="AI99" s="163"/>
      <c r="AJ99" s="108"/>
      <c r="AK99" s="113"/>
      <c r="AL99" s="113"/>
      <c r="AM99" s="135"/>
      <c r="AN99" s="135"/>
      <c r="AO99" s="47" t="str">
        <f t="shared" si="21"/>
        <v/>
      </c>
      <c r="AP99" s="135"/>
      <c r="AQ99" s="47" t="str">
        <f t="shared" si="22"/>
        <v/>
      </c>
      <c r="AR99" s="135"/>
      <c r="AS99" s="47" t="str">
        <f t="shared" si="12"/>
        <v/>
      </c>
      <c r="AT99" s="135"/>
      <c r="AU99" s="47" t="str">
        <f t="shared" si="13"/>
        <v/>
      </c>
      <c r="AV99" s="135"/>
      <c r="AW99" s="47" t="str">
        <f t="shared" si="23"/>
        <v/>
      </c>
      <c r="AX99" s="135"/>
      <c r="AY99" s="47" t="str">
        <f t="shared" si="14"/>
        <v/>
      </c>
      <c r="AZ99" s="135"/>
      <c r="BA99" s="47" t="str">
        <f t="shared" si="15"/>
        <v/>
      </c>
      <c r="BB99" s="136"/>
      <c r="BC99" s="136"/>
      <c r="BD99" s="135"/>
      <c r="BE99" s="136"/>
      <c r="BF99" s="136"/>
      <c r="BG99" s="136"/>
      <c r="BH99" s="108"/>
      <c r="BI99" s="106"/>
      <c r="BJ99" s="107"/>
      <c r="BK99" s="107"/>
      <c r="BL99" s="106"/>
      <c r="BM99" s="106"/>
      <c r="BN99" s="108"/>
      <c r="BO99" s="108"/>
      <c r="BP99" s="93"/>
      <c r="BQ99" s="93"/>
      <c r="BR99" s="93"/>
      <c r="BS99" s="93"/>
      <c r="BT99" s="93"/>
      <c r="BU99" s="93"/>
      <c r="BV99" s="93"/>
      <c r="BW99" s="93"/>
      <c r="BX99" s="93"/>
      <c r="BY99" s="93"/>
      <c r="BZ99" s="93"/>
      <c r="CA99" s="93"/>
      <c r="CB99" s="93"/>
      <c r="CC99" s="93"/>
      <c r="CD99" s="93"/>
      <c r="CE99" s="100"/>
      <c r="CF99" s="100"/>
      <c r="CG99" s="100"/>
      <c r="CH99" s="100"/>
      <c r="CI99" s="100"/>
      <c r="CJ99" s="100"/>
    </row>
    <row r="100" spans="1:88" ht="15.75" x14ac:dyDescent="0.25">
      <c r="A100" s="133"/>
      <c r="B100" s="110"/>
      <c r="C100" s="119"/>
      <c r="D100" s="120"/>
      <c r="E100" s="135"/>
      <c r="F100" s="108"/>
      <c r="G100" s="108"/>
      <c r="H100" s="132"/>
      <c r="I100" s="135"/>
      <c r="J100" s="108"/>
      <c r="K100" s="113"/>
      <c r="L100" s="110"/>
      <c r="M100" s="110"/>
      <c r="N100" s="110"/>
      <c r="O100" s="110"/>
      <c r="P100" s="110"/>
      <c r="Q100" s="110"/>
      <c r="R100" s="110"/>
      <c r="S100" s="110"/>
      <c r="T100" s="110"/>
      <c r="U100" s="110"/>
      <c r="V100" s="110"/>
      <c r="W100" s="110"/>
      <c r="X100" s="110"/>
      <c r="Y100" s="110"/>
      <c r="Z100" s="110"/>
      <c r="AA100" s="110"/>
      <c r="AB100" s="110"/>
      <c r="AC100" s="110"/>
      <c r="AD100" s="110"/>
      <c r="AE100" s="108"/>
      <c r="AF100" s="110"/>
      <c r="AG100" s="108"/>
      <c r="AH100" s="108" t="str">
        <f>+IF(OR(AF100=1,AF100&lt;=5),"Moderado",IF(OR(AF100=6,AF100&lt;=11),"Mayor","Catastrófico"))</f>
        <v>Moderado</v>
      </c>
      <c r="AI100" s="163"/>
      <c r="AJ100" s="108"/>
      <c r="AK100" s="113"/>
      <c r="AL100" s="113"/>
      <c r="AM100" s="135"/>
      <c r="AN100" s="135"/>
      <c r="AO100" s="47" t="str">
        <f t="shared" si="21"/>
        <v/>
      </c>
      <c r="AP100" s="135"/>
      <c r="AQ100" s="47" t="str">
        <f t="shared" si="22"/>
        <v/>
      </c>
      <c r="AR100" s="135"/>
      <c r="AS100" s="47" t="str">
        <f t="shared" si="12"/>
        <v/>
      </c>
      <c r="AT100" s="135"/>
      <c r="AU100" s="47" t="str">
        <f t="shared" si="13"/>
        <v/>
      </c>
      <c r="AV100" s="135"/>
      <c r="AW100" s="47" t="str">
        <f t="shared" si="23"/>
        <v/>
      </c>
      <c r="AX100" s="135"/>
      <c r="AY100" s="47" t="str">
        <f t="shared" si="14"/>
        <v/>
      </c>
      <c r="AZ100" s="135"/>
      <c r="BA100" s="47" t="str">
        <f t="shared" si="15"/>
        <v/>
      </c>
      <c r="BB100" s="136"/>
      <c r="BC100" s="136"/>
      <c r="BD100" s="135"/>
      <c r="BE100" s="136"/>
      <c r="BF100" s="136"/>
      <c r="BG100" s="136"/>
      <c r="BH100" s="108"/>
      <c r="BI100" s="106"/>
      <c r="BJ100" s="107"/>
      <c r="BK100" s="107"/>
      <c r="BL100" s="106"/>
      <c r="BM100" s="106"/>
      <c r="BN100" s="108"/>
      <c r="BO100" s="108"/>
      <c r="BP100" s="93"/>
      <c r="BQ100" s="93"/>
      <c r="BR100" s="93"/>
      <c r="BS100" s="93"/>
      <c r="BT100" s="93"/>
      <c r="BU100" s="93"/>
      <c r="BV100" s="93"/>
      <c r="BW100" s="93"/>
      <c r="BX100" s="93"/>
      <c r="BY100" s="93"/>
      <c r="BZ100" s="93"/>
      <c r="CA100" s="93"/>
      <c r="CB100" s="93"/>
      <c r="CC100" s="93"/>
      <c r="CD100" s="93"/>
      <c r="CE100" s="100"/>
      <c r="CF100" s="100"/>
      <c r="CG100" s="100"/>
      <c r="CH100" s="100"/>
      <c r="CI100" s="100"/>
      <c r="CJ100" s="100"/>
    </row>
    <row r="101" spans="1:88" ht="17.25" customHeight="1" x14ac:dyDescent="0.25">
      <c r="A101" s="133"/>
      <c r="B101" s="110"/>
      <c r="C101" s="119"/>
      <c r="D101" s="120"/>
      <c r="E101" s="134"/>
      <c r="F101" s="108"/>
      <c r="G101" s="108"/>
      <c r="H101" s="132"/>
      <c r="I101" s="134"/>
      <c r="J101" s="108"/>
      <c r="K101" s="114"/>
      <c r="L101" s="110"/>
      <c r="M101" s="110"/>
      <c r="N101" s="110"/>
      <c r="O101" s="110"/>
      <c r="P101" s="110"/>
      <c r="Q101" s="110"/>
      <c r="R101" s="110"/>
      <c r="S101" s="110"/>
      <c r="T101" s="110"/>
      <c r="U101" s="110"/>
      <c r="V101" s="110"/>
      <c r="W101" s="110"/>
      <c r="X101" s="110"/>
      <c r="Y101" s="110"/>
      <c r="Z101" s="110"/>
      <c r="AA101" s="110"/>
      <c r="AB101" s="110"/>
      <c r="AC101" s="110"/>
      <c r="AD101" s="110"/>
      <c r="AE101" s="108"/>
      <c r="AF101" s="110"/>
      <c r="AG101" s="108"/>
      <c r="AH101" s="108" t="str">
        <f>+IF(OR(AF101=1,AF101&lt;=5),"Moderado",IF(OR(AF101=6,AF101&lt;=11),"Mayor","Catastrófico"))</f>
        <v>Moderado</v>
      </c>
      <c r="AI101" s="163"/>
      <c r="AJ101" s="108"/>
      <c r="AK101" s="114"/>
      <c r="AL101" s="114"/>
      <c r="AM101" s="134"/>
      <c r="AN101" s="134"/>
      <c r="AO101" s="47" t="str">
        <f t="shared" si="21"/>
        <v/>
      </c>
      <c r="AP101" s="134"/>
      <c r="AQ101" s="47" t="str">
        <f t="shared" si="22"/>
        <v/>
      </c>
      <c r="AR101" s="134"/>
      <c r="AS101" s="47" t="str">
        <f t="shared" si="12"/>
        <v/>
      </c>
      <c r="AT101" s="134"/>
      <c r="AU101" s="47" t="str">
        <f t="shared" si="13"/>
        <v/>
      </c>
      <c r="AV101" s="134"/>
      <c r="AW101" s="47" t="str">
        <f t="shared" si="23"/>
        <v/>
      </c>
      <c r="AX101" s="134"/>
      <c r="AY101" s="47" t="str">
        <f t="shared" si="14"/>
        <v/>
      </c>
      <c r="AZ101" s="134"/>
      <c r="BA101" s="47" t="str">
        <f t="shared" si="15"/>
        <v/>
      </c>
      <c r="BB101" s="137"/>
      <c r="BC101" s="137"/>
      <c r="BD101" s="134"/>
      <c r="BE101" s="137"/>
      <c r="BF101" s="137"/>
      <c r="BG101" s="137"/>
      <c r="BH101" s="108"/>
      <c r="BI101" s="106"/>
      <c r="BJ101" s="107"/>
      <c r="BK101" s="107"/>
      <c r="BL101" s="106"/>
      <c r="BM101" s="106"/>
      <c r="BN101" s="108"/>
      <c r="BO101" s="108"/>
      <c r="BP101" s="93"/>
      <c r="BQ101" s="93"/>
      <c r="BR101" s="93"/>
      <c r="BS101" s="93"/>
      <c r="BT101" s="93"/>
      <c r="BU101" s="93"/>
      <c r="BV101" s="93"/>
      <c r="BW101" s="93"/>
      <c r="BX101" s="93"/>
      <c r="BY101" s="93"/>
      <c r="BZ101" s="93"/>
      <c r="CA101" s="93"/>
      <c r="CB101" s="93"/>
      <c r="CC101" s="93"/>
      <c r="CD101" s="93"/>
      <c r="CE101" s="100"/>
      <c r="CF101" s="100"/>
      <c r="CG101" s="100"/>
      <c r="CH101" s="100"/>
      <c r="CI101" s="100"/>
      <c r="CJ101" s="100"/>
    </row>
    <row r="102" spans="1:88" ht="96.75" customHeight="1" x14ac:dyDescent="0.25">
      <c r="A102" s="133" t="s">
        <v>230</v>
      </c>
      <c r="B102" s="110" t="s">
        <v>146</v>
      </c>
      <c r="C102" s="119" t="s">
        <v>147</v>
      </c>
      <c r="D102" s="120" t="str">
        <f>+'Riesgo Corrupción'!C21</f>
        <v>Posibilidad de afectación económica por sobrecosto en las actividades de los proyectos de inversión para el beneficio de un particular.</v>
      </c>
      <c r="E102" s="141" t="s">
        <v>8</v>
      </c>
      <c r="F102" s="108" t="s">
        <v>131</v>
      </c>
      <c r="G102" s="108" t="s">
        <v>214</v>
      </c>
      <c r="H102" s="41" t="s">
        <v>231</v>
      </c>
      <c r="I102" s="50" t="s">
        <v>134</v>
      </c>
      <c r="J102" s="108" t="s">
        <v>149</v>
      </c>
      <c r="K102" s="112" t="s">
        <v>232</v>
      </c>
      <c r="L102" s="110" t="s">
        <v>138</v>
      </c>
      <c r="M102" s="110" t="s">
        <v>138</v>
      </c>
      <c r="N102" s="110" t="s">
        <v>138</v>
      </c>
      <c r="O102" s="110" t="s">
        <v>137</v>
      </c>
      <c r="P102" s="110" t="s">
        <v>138</v>
      </c>
      <c r="Q102" s="110" t="s">
        <v>138</v>
      </c>
      <c r="R102" s="110" t="s">
        <v>138</v>
      </c>
      <c r="S102" s="110" t="s">
        <v>137</v>
      </c>
      <c r="T102" s="110" t="s">
        <v>137</v>
      </c>
      <c r="U102" s="110" t="s">
        <v>138</v>
      </c>
      <c r="V102" s="110" t="s">
        <v>138</v>
      </c>
      <c r="W102" s="110" t="s">
        <v>138</v>
      </c>
      <c r="X102" s="110" t="s">
        <v>138</v>
      </c>
      <c r="Y102" s="110" t="s">
        <v>137</v>
      </c>
      <c r="Z102" s="110" t="s">
        <v>137</v>
      </c>
      <c r="AA102" s="110" t="s">
        <v>137</v>
      </c>
      <c r="AB102" s="110" t="s">
        <v>138</v>
      </c>
      <c r="AC102" s="110" t="s">
        <v>137</v>
      </c>
      <c r="AD102" s="110" t="s">
        <v>137</v>
      </c>
      <c r="AE102" s="108">
        <f>COUNTIF(L102:AD107, "SI")</f>
        <v>11</v>
      </c>
      <c r="AF102" s="110" t="s">
        <v>151</v>
      </c>
      <c r="AG102" s="108">
        <f>+VLOOKUP(AF102,[6]Listados!$K$8:$L$12,2,0)</f>
        <v>1</v>
      </c>
      <c r="AH102" s="108" t="str">
        <f>+IF(OR(AE102=1,AE102&lt;=5),"Moderado",IF(OR(AE102=6,AE102&lt;=11),"Mayor","Catastrófico"))</f>
        <v>Mayor</v>
      </c>
      <c r="AI102" s="163" t="e">
        <f>+VLOOKUP(AH102,[6]Listados!K103:L107,2,0)</f>
        <v>#N/A</v>
      </c>
      <c r="AJ102" s="108" t="str">
        <f>IF(AND(AF102&lt;&gt;"",AH102&lt;&gt;""),VLOOKUP(AF102&amp;AH102,Listados!$M$3:$N$27,2,FALSE),"")</f>
        <v>Alto</v>
      </c>
      <c r="AK102" s="112" t="str">
        <f>+'Descripción del Control '!B$16</f>
        <v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v>
      </c>
      <c r="AL102" s="112" t="s">
        <v>231</v>
      </c>
      <c r="AM102" s="141" t="s">
        <v>140</v>
      </c>
      <c r="AN102" s="141" t="s">
        <v>138</v>
      </c>
      <c r="AO102" s="47">
        <f>+IF(AN102="si",15,"")</f>
        <v>15</v>
      </c>
      <c r="AP102" s="141" t="s">
        <v>138</v>
      </c>
      <c r="AQ102" s="47">
        <f>+IF(AP102="si",15,"")</f>
        <v>15</v>
      </c>
      <c r="AR102" s="141" t="s">
        <v>138</v>
      </c>
      <c r="AS102" s="47">
        <f t="shared" si="12"/>
        <v>15</v>
      </c>
      <c r="AT102" s="141" t="s">
        <v>141</v>
      </c>
      <c r="AU102" s="47">
        <f t="shared" si="13"/>
        <v>15</v>
      </c>
      <c r="AV102" s="141" t="s">
        <v>138</v>
      </c>
      <c r="AW102" s="47">
        <f>+IF(AV102="si",15,"")</f>
        <v>15</v>
      </c>
      <c r="AX102" s="141" t="s">
        <v>138</v>
      </c>
      <c r="AY102" s="47">
        <f t="shared" si="14"/>
        <v>15</v>
      </c>
      <c r="AZ102" s="141" t="s">
        <v>142</v>
      </c>
      <c r="BA102" s="47">
        <f t="shared" si="15"/>
        <v>10</v>
      </c>
      <c r="BB102" s="141">
        <f t="shared" si="16"/>
        <v>100</v>
      </c>
      <c r="BC102" s="141" t="str">
        <f t="shared" si="17"/>
        <v>Fuerte</v>
      </c>
      <c r="BD102" s="141" t="s">
        <v>143</v>
      </c>
      <c r="BE102" s="141" t="str">
        <f t="shared" si="18"/>
        <v>Fuerte</v>
      </c>
      <c r="BF102" s="141" t="str">
        <f t="shared" si="19"/>
        <v>Fuerte</v>
      </c>
      <c r="BG102" s="141">
        <f t="shared" si="20"/>
        <v>100</v>
      </c>
      <c r="BH102" s="108">
        <f>AVERAGE(BG102)</f>
        <v>100</v>
      </c>
      <c r="BI102" s="106" t="str">
        <f>IF(BH102&lt;=50, "Débil", IF(BH102&lt;=99,"Moderado","Fuerte"))</f>
        <v>Fuerte</v>
      </c>
      <c r="BJ102" s="107">
        <f>+IF(BI102="Fuerte",2,IF(BI102="Moderado",1,0))</f>
        <v>2</v>
      </c>
      <c r="BK102" s="107">
        <f>+AG102-BJ102</f>
        <v>-1</v>
      </c>
      <c r="BL102" s="106" t="str">
        <f>+VLOOKUP(BK102,Listados!$J$18:$K$24,2,TRUE)</f>
        <v>Rara Vez</v>
      </c>
      <c r="BM102" s="106" t="str">
        <f>IF(ISBLANK(AH102),"",AH102)</f>
        <v>Mayor</v>
      </c>
      <c r="BN102" s="108" t="str">
        <f>IF(AND(BL102&lt;&gt;"",BM102&lt;&gt;""),VLOOKUP(BL102&amp;BM102,Listados!$M$3:$N$27,2,FALSE),"")</f>
        <v>Alto</v>
      </c>
      <c r="BO102" s="108" t="str">
        <f>+VLOOKUP(BN102,Listados!$P$3:$Q$6,2,FALSE)</f>
        <v>Reducir el riesgo</v>
      </c>
      <c r="BP102" s="93"/>
      <c r="BQ102" s="93"/>
      <c r="BR102" s="93"/>
      <c r="BS102" s="93"/>
      <c r="BT102" s="93"/>
      <c r="BU102" s="93"/>
      <c r="BV102" s="93"/>
      <c r="BW102" s="93"/>
      <c r="BX102" s="93"/>
      <c r="BY102" s="93"/>
      <c r="BZ102" s="93"/>
      <c r="CA102" s="93"/>
      <c r="CB102" s="93"/>
      <c r="CC102" s="93"/>
      <c r="CD102" s="93"/>
      <c r="CE102" s="100" t="s">
        <v>8</v>
      </c>
      <c r="CF102" s="100" t="s">
        <v>8</v>
      </c>
      <c r="CG102" s="100" t="s">
        <v>8</v>
      </c>
      <c r="CH102" s="100" t="s">
        <v>8</v>
      </c>
      <c r="CI102" s="100" t="s">
        <v>8</v>
      </c>
      <c r="CJ102" s="100" t="s">
        <v>8</v>
      </c>
    </row>
    <row r="103" spans="1:88" ht="31.5" customHeight="1" x14ac:dyDescent="0.25">
      <c r="A103" s="133"/>
      <c r="B103" s="110"/>
      <c r="C103" s="119"/>
      <c r="D103" s="120"/>
      <c r="E103" s="135"/>
      <c r="F103" s="108"/>
      <c r="G103" s="108"/>
      <c r="H103" s="138" t="s">
        <v>219</v>
      </c>
      <c r="I103" s="141" t="s">
        <v>134</v>
      </c>
      <c r="J103" s="108"/>
      <c r="K103" s="113"/>
      <c r="L103" s="110"/>
      <c r="M103" s="110"/>
      <c r="N103" s="110"/>
      <c r="O103" s="110"/>
      <c r="P103" s="110"/>
      <c r="Q103" s="110"/>
      <c r="R103" s="110"/>
      <c r="S103" s="110"/>
      <c r="T103" s="110"/>
      <c r="U103" s="110"/>
      <c r="V103" s="110"/>
      <c r="W103" s="110"/>
      <c r="X103" s="110"/>
      <c r="Y103" s="110"/>
      <c r="Z103" s="110"/>
      <c r="AA103" s="110"/>
      <c r="AB103" s="110"/>
      <c r="AC103" s="110"/>
      <c r="AD103" s="110"/>
      <c r="AE103" s="108"/>
      <c r="AF103" s="110"/>
      <c r="AG103" s="108"/>
      <c r="AH103" s="108" t="str">
        <f>+IF(OR(AF103=1,AF103&lt;=5),"Moderado",IF(OR(AF103=6,AF103&lt;=11),"Mayor","Catastrófico"))</f>
        <v>Moderado</v>
      </c>
      <c r="AI103" s="163"/>
      <c r="AJ103" s="108"/>
      <c r="AK103" s="113"/>
      <c r="AL103" s="113"/>
      <c r="AM103" s="135"/>
      <c r="AN103" s="135"/>
      <c r="AO103" s="47" t="str">
        <f t="shared" si="21"/>
        <v/>
      </c>
      <c r="AP103" s="135"/>
      <c r="AQ103" s="47" t="str">
        <f t="shared" si="22"/>
        <v/>
      </c>
      <c r="AR103" s="135"/>
      <c r="AS103" s="47" t="str">
        <f t="shared" si="12"/>
        <v/>
      </c>
      <c r="AT103" s="135"/>
      <c r="AU103" s="47" t="str">
        <f t="shared" si="13"/>
        <v/>
      </c>
      <c r="AV103" s="135"/>
      <c r="AW103" s="47" t="str">
        <f t="shared" si="23"/>
        <v/>
      </c>
      <c r="AX103" s="135"/>
      <c r="AY103" s="47" t="str">
        <f t="shared" si="14"/>
        <v/>
      </c>
      <c r="AZ103" s="135"/>
      <c r="BA103" s="47" t="str">
        <f t="shared" si="15"/>
        <v/>
      </c>
      <c r="BB103" s="135" t="str">
        <f t="shared" si="16"/>
        <v/>
      </c>
      <c r="BC103" s="135" t="str">
        <f t="shared" si="17"/>
        <v/>
      </c>
      <c r="BD103" s="135"/>
      <c r="BE103" s="135" t="str">
        <f t="shared" si="18"/>
        <v>Débil</v>
      </c>
      <c r="BF103" s="135" t="str">
        <f t="shared" si="19"/>
        <v>Débil</v>
      </c>
      <c r="BG103" s="135">
        <f t="shared" si="20"/>
        <v>0</v>
      </c>
      <c r="BH103" s="108"/>
      <c r="BI103" s="106"/>
      <c r="BJ103" s="107"/>
      <c r="BK103" s="107"/>
      <c r="BL103" s="106"/>
      <c r="BM103" s="106"/>
      <c r="BN103" s="108"/>
      <c r="BO103" s="108"/>
      <c r="BP103" s="93"/>
      <c r="BQ103" s="93"/>
      <c r="BR103" s="93"/>
      <c r="BS103" s="93"/>
      <c r="BT103" s="93"/>
      <c r="BU103" s="93"/>
      <c r="BV103" s="93"/>
      <c r="BW103" s="93"/>
      <c r="BX103" s="93"/>
      <c r="BY103" s="93"/>
      <c r="BZ103" s="93"/>
      <c r="CA103" s="93"/>
      <c r="CB103" s="93"/>
      <c r="CC103" s="93"/>
      <c r="CD103" s="93"/>
      <c r="CE103" s="100"/>
      <c r="CF103" s="100"/>
      <c r="CG103" s="100"/>
      <c r="CH103" s="100"/>
      <c r="CI103" s="100"/>
      <c r="CJ103" s="100"/>
    </row>
    <row r="104" spans="1:88" ht="15.75" x14ac:dyDescent="0.25">
      <c r="A104" s="133"/>
      <c r="B104" s="110"/>
      <c r="C104" s="119"/>
      <c r="D104" s="120"/>
      <c r="E104" s="135"/>
      <c r="F104" s="108"/>
      <c r="G104" s="108"/>
      <c r="H104" s="139"/>
      <c r="I104" s="135"/>
      <c r="J104" s="108"/>
      <c r="K104" s="113"/>
      <c r="L104" s="110"/>
      <c r="M104" s="110"/>
      <c r="N104" s="110"/>
      <c r="O104" s="110"/>
      <c r="P104" s="110"/>
      <c r="Q104" s="110"/>
      <c r="R104" s="110"/>
      <c r="S104" s="110"/>
      <c r="T104" s="110"/>
      <c r="U104" s="110"/>
      <c r="V104" s="110"/>
      <c r="W104" s="110"/>
      <c r="X104" s="110"/>
      <c r="Y104" s="110"/>
      <c r="Z104" s="110"/>
      <c r="AA104" s="110"/>
      <c r="AB104" s="110"/>
      <c r="AC104" s="110"/>
      <c r="AD104" s="110"/>
      <c r="AE104" s="108"/>
      <c r="AF104" s="110"/>
      <c r="AG104" s="108"/>
      <c r="AH104" s="108" t="str">
        <f>+IF(OR(AF104=1,AF104&lt;=5),"Moderado",IF(OR(AF104=6,AF104&lt;=11),"Mayor","Catastrófico"))</f>
        <v>Moderado</v>
      </c>
      <c r="AI104" s="163"/>
      <c r="AJ104" s="108"/>
      <c r="AK104" s="113"/>
      <c r="AL104" s="113"/>
      <c r="AM104" s="135"/>
      <c r="AN104" s="135"/>
      <c r="AO104" s="47" t="str">
        <f t="shared" si="21"/>
        <v/>
      </c>
      <c r="AP104" s="135"/>
      <c r="AQ104" s="47" t="str">
        <f t="shared" si="22"/>
        <v/>
      </c>
      <c r="AR104" s="135"/>
      <c r="AS104" s="47" t="str">
        <f t="shared" si="12"/>
        <v/>
      </c>
      <c r="AT104" s="135"/>
      <c r="AU104" s="47" t="str">
        <f t="shared" si="13"/>
        <v/>
      </c>
      <c r="AV104" s="135"/>
      <c r="AW104" s="47" t="str">
        <f t="shared" si="23"/>
        <v/>
      </c>
      <c r="AX104" s="135"/>
      <c r="AY104" s="47" t="str">
        <f t="shared" si="14"/>
        <v/>
      </c>
      <c r="AZ104" s="135"/>
      <c r="BA104" s="47" t="str">
        <f t="shared" si="15"/>
        <v/>
      </c>
      <c r="BB104" s="135" t="str">
        <f t="shared" si="16"/>
        <v/>
      </c>
      <c r="BC104" s="135" t="str">
        <f t="shared" si="17"/>
        <v/>
      </c>
      <c r="BD104" s="135"/>
      <c r="BE104" s="135" t="str">
        <f t="shared" si="18"/>
        <v>Débil</v>
      </c>
      <c r="BF104" s="135" t="str">
        <f t="shared" si="19"/>
        <v>Débil</v>
      </c>
      <c r="BG104" s="135">
        <f t="shared" si="20"/>
        <v>0</v>
      </c>
      <c r="BH104" s="108"/>
      <c r="BI104" s="106"/>
      <c r="BJ104" s="107"/>
      <c r="BK104" s="107"/>
      <c r="BL104" s="106"/>
      <c r="BM104" s="106"/>
      <c r="BN104" s="108"/>
      <c r="BO104" s="108"/>
      <c r="BP104" s="93"/>
      <c r="BQ104" s="93"/>
      <c r="BR104" s="93"/>
      <c r="BS104" s="93"/>
      <c r="BT104" s="93"/>
      <c r="BU104" s="93"/>
      <c r="BV104" s="93"/>
      <c r="BW104" s="93"/>
      <c r="BX104" s="93"/>
      <c r="BY104" s="93"/>
      <c r="BZ104" s="93"/>
      <c r="CA104" s="93"/>
      <c r="CB104" s="93"/>
      <c r="CC104" s="93"/>
      <c r="CD104" s="93"/>
      <c r="CE104" s="100"/>
      <c r="CF104" s="100"/>
      <c r="CG104" s="100"/>
      <c r="CH104" s="100"/>
      <c r="CI104" s="100"/>
      <c r="CJ104" s="100"/>
    </row>
    <row r="105" spans="1:88" ht="15.75" x14ac:dyDescent="0.25">
      <c r="A105" s="133"/>
      <c r="B105" s="110"/>
      <c r="C105" s="119"/>
      <c r="D105" s="120"/>
      <c r="E105" s="135"/>
      <c r="F105" s="108"/>
      <c r="G105" s="108"/>
      <c r="H105" s="139"/>
      <c r="I105" s="135"/>
      <c r="J105" s="108"/>
      <c r="K105" s="113"/>
      <c r="L105" s="110"/>
      <c r="M105" s="110"/>
      <c r="N105" s="110"/>
      <c r="O105" s="110"/>
      <c r="P105" s="110"/>
      <c r="Q105" s="110"/>
      <c r="R105" s="110"/>
      <c r="S105" s="110"/>
      <c r="T105" s="110"/>
      <c r="U105" s="110"/>
      <c r="V105" s="110"/>
      <c r="W105" s="110"/>
      <c r="X105" s="110"/>
      <c r="Y105" s="110"/>
      <c r="Z105" s="110"/>
      <c r="AA105" s="110"/>
      <c r="AB105" s="110"/>
      <c r="AC105" s="110"/>
      <c r="AD105" s="110"/>
      <c r="AE105" s="108"/>
      <c r="AF105" s="110"/>
      <c r="AG105" s="108"/>
      <c r="AH105" s="108" t="str">
        <f>+IF(OR(AF105=1,AF105&lt;=5),"Moderado",IF(OR(AF105=6,AF105&lt;=11),"Mayor","Catastrófico"))</f>
        <v>Moderado</v>
      </c>
      <c r="AI105" s="163"/>
      <c r="AJ105" s="108"/>
      <c r="AK105" s="113"/>
      <c r="AL105" s="113"/>
      <c r="AM105" s="135"/>
      <c r="AN105" s="135"/>
      <c r="AO105" s="47" t="str">
        <f t="shared" si="21"/>
        <v/>
      </c>
      <c r="AP105" s="135"/>
      <c r="AQ105" s="47" t="str">
        <f t="shared" si="22"/>
        <v/>
      </c>
      <c r="AR105" s="135"/>
      <c r="AS105" s="47" t="str">
        <f t="shared" si="12"/>
        <v/>
      </c>
      <c r="AT105" s="135"/>
      <c r="AU105" s="47" t="str">
        <f t="shared" si="13"/>
        <v/>
      </c>
      <c r="AV105" s="135"/>
      <c r="AW105" s="47" t="str">
        <f t="shared" si="23"/>
        <v/>
      </c>
      <c r="AX105" s="135"/>
      <c r="AY105" s="47" t="str">
        <f t="shared" si="14"/>
        <v/>
      </c>
      <c r="AZ105" s="135"/>
      <c r="BA105" s="47" t="str">
        <f t="shared" si="15"/>
        <v/>
      </c>
      <c r="BB105" s="135" t="str">
        <f t="shared" si="16"/>
        <v/>
      </c>
      <c r="BC105" s="135" t="str">
        <f t="shared" si="17"/>
        <v/>
      </c>
      <c r="BD105" s="135"/>
      <c r="BE105" s="135" t="str">
        <f t="shared" si="18"/>
        <v>Débil</v>
      </c>
      <c r="BF105" s="135" t="str">
        <f t="shared" si="19"/>
        <v>Débil</v>
      </c>
      <c r="BG105" s="135">
        <f t="shared" si="20"/>
        <v>0</v>
      </c>
      <c r="BH105" s="108"/>
      <c r="BI105" s="106"/>
      <c r="BJ105" s="107"/>
      <c r="BK105" s="107"/>
      <c r="BL105" s="106"/>
      <c r="BM105" s="106"/>
      <c r="BN105" s="108"/>
      <c r="BO105" s="108"/>
      <c r="BP105" s="93"/>
      <c r="BQ105" s="93"/>
      <c r="BR105" s="93"/>
      <c r="BS105" s="93"/>
      <c r="BT105" s="93"/>
      <c r="BU105" s="93"/>
      <c r="BV105" s="93"/>
      <c r="BW105" s="93"/>
      <c r="BX105" s="93"/>
      <c r="BY105" s="93"/>
      <c r="BZ105" s="93"/>
      <c r="CA105" s="93"/>
      <c r="CB105" s="93"/>
      <c r="CC105" s="93"/>
      <c r="CD105" s="93"/>
      <c r="CE105" s="100"/>
      <c r="CF105" s="100"/>
      <c r="CG105" s="100"/>
      <c r="CH105" s="100"/>
      <c r="CI105" s="100"/>
      <c r="CJ105" s="100"/>
    </row>
    <row r="106" spans="1:88" ht="15.75" x14ac:dyDescent="0.25">
      <c r="A106" s="133"/>
      <c r="B106" s="110"/>
      <c r="C106" s="119"/>
      <c r="D106" s="120"/>
      <c r="E106" s="135"/>
      <c r="F106" s="108"/>
      <c r="G106" s="108"/>
      <c r="H106" s="139"/>
      <c r="I106" s="135"/>
      <c r="J106" s="108"/>
      <c r="K106" s="113"/>
      <c r="L106" s="110"/>
      <c r="M106" s="110"/>
      <c r="N106" s="110"/>
      <c r="O106" s="110"/>
      <c r="P106" s="110"/>
      <c r="Q106" s="110"/>
      <c r="R106" s="110"/>
      <c r="S106" s="110"/>
      <c r="T106" s="110"/>
      <c r="U106" s="110"/>
      <c r="V106" s="110"/>
      <c r="W106" s="110"/>
      <c r="X106" s="110"/>
      <c r="Y106" s="110"/>
      <c r="Z106" s="110"/>
      <c r="AA106" s="110"/>
      <c r="AB106" s="110"/>
      <c r="AC106" s="110"/>
      <c r="AD106" s="110"/>
      <c r="AE106" s="108"/>
      <c r="AF106" s="110"/>
      <c r="AG106" s="108"/>
      <c r="AH106" s="108" t="str">
        <f>+IF(OR(AF106=1,AF106&lt;=5),"Moderado",IF(OR(AF106=6,AF106&lt;=11),"Mayor","Catastrófico"))</f>
        <v>Moderado</v>
      </c>
      <c r="AI106" s="163"/>
      <c r="AJ106" s="108"/>
      <c r="AK106" s="113"/>
      <c r="AL106" s="113"/>
      <c r="AM106" s="135"/>
      <c r="AN106" s="135"/>
      <c r="AO106" s="47" t="str">
        <f t="shared" si="21"/>
        <v/>
      </c>
      <c r="AP106" s="135"/>
      <c r="AQ106" s="47" t="str">
        <f t="shared" si="22"/>
        <v/>
      </c>
      <c r="AR106" s="135"/>
      <c r="AS106" s="47" t="str">
        <f t="shared" si="12"/>
        <v/>
      </c>
      <c r="AT106" s="135"/>
      <c r="AU106" s="47" t="str">
        <f t="shared" si="13"/>
        <v/>
      </c>
      <c r="AV106" s="135"/>
      <c r="AW106" s="47" t="str">
        <f t="shared" si="23"/>
        <v/>
      </c>
      <c r="AX106" s="135"/>
      <c r="AY106" s="47" t="str">
        <f t="shared" si="14"/>
        <v/>
      </c>
      <c r="AZ106" s="135"/>
      <c r="BA106" s="47" t="str">
        <f t="shared" si="15"/>
        <v/>
      </c>
      <c r="BB106" s="135" t="str">
        <f t="shared" si="16"/>
        <v/>
      </c>
      <c r="BC106" s="135" t="str">
        <f t="shared" si="17"/>
        <v/>
      </c>
      <c r="BD106" s="135"/>
      <c r="BE106" s="135" t="str">
        <f t="shared" si="18"/>
        <v>Débil</v>
      </c>
      <c r="BF106" s="135" t="str">
        <f t="shared" si="19"/>
        <v>Débil</v>
      </c>
      <c r="BG106" s="135">
        <f t="shared" si="20"/>
        <v>0</v>
      </c>
      <c r="BH106" s="108"/>
      <c r="BI106" s="106"/>
      <c r="BJ106" s="107"/>
      <c r="BK106" s="107"/>
      <c r="BL106" s="106"/>
      <c r="BM106" s="106"/>
      <c r="BN106" s="108"/>
      <c r="BO106" s="108"/>
      <c r="BP106" s="93"/>
      <c r="BQ106" s="93"/>
      <c r="BR106" s="93"/>
      <c r="BS106" s="93"/>
      <c r="BT106" s="93"/>
      <c r="BU106" s="93"/>
      <c r="BV106" s="93"/>
      <c r="BW106" s="93"/>
      <c r="BX106" s="93"/>
      <c r="BY106" s="93"/>
      <c r="BZ106" s="93"/>
      <c r="CA106" s="93"/>
      <c r="CB106" s="93"/>
      <c r="CC106" s="93"/>
      <c r="CD106" s="93"/>
      <c r="CE106" s="100"/>
      <c r="CF106" s="100"/>
      <c r="CG106" s="100"/>
      <c r="CH106" s="100"/>
      <c r="CI106" s="100"/>
      <c r="CJ106" s="100"/>
    </row>
    <row r="107" spans="1:88" ht="15.75" x14ac:dyDescent="0.25">
      <c r="A107" s="133"/>
      <c r="B107" s="110"/>
      <c r="C107" s="119"/>
      <c r="D107" s="120"/>
      <c r="E107" s="134"/>
      <c r="F107" s="108"/>
      <c r="G107" s="108"/>
      <c r="H107" s="140"/>
      <c r="I107" s="134"/>
      <c r="J107" s="108"/>
      <c r="K107" s="114"/>
      <c r="L107" s="110"/>
      <c r="M107" s="110"/>
      <c r="N107" s="110"/>
      <c r="O107" s="110"/>
      <c r="P107" s="110"/>
      <c r="Q107" s="110"/>
      <c r="R107" s="110"/>
      <c r="S107" s="110"/>
      <c r="T107" s="110"/>
      <c r="U107" s="110"/>
      <c r="V107" s="110"/>
      <c r="W107" s="110"/>
      <c r="X107" s="110"/>
      <c r="Y107" s="110"/>
      <c r="Z107" s="110"/>
      <c r="AA107" s="110"/>
      <c r="AB107" s="110"/>
      <c r="AC107" s="110"/>
      <c r="AD107" s="110"/>
      <c r="AE107" s="108"/>
      <c r="AF107" s="110"/>
      <c r="AG107" s="108"/>
      <c r="AH107" s="108" t="str">
        <f>+IF(OR(AF107=1,AF107&lt;=5),"Moderado",IF(OR(AF107=6,AF107&lt;=11),"Mayor","Catastrófico"))</f>
        <v>Moderado</v>
      </c>
      <c r="AI107" s="163"/>
      <c r="AJ107" s="108"/>
      <c r="AK107" s="114"/>
      <c r="AL107" s="114"/>
      <c r="AM107" s="134"/>
      <c r="AN107" s="134"/>
      <c r="AO107" s="47" t="str">
        <f t="shared" si="21"/>
        <v/>
      </c>
      <c r="AP107" s="134"/>
      <c r="AQ107" s="47" t="str">
        <f t="shared" si="22"/>
        <v/>
      </c>
      <c r="AR107" s="134"/>
      <c r="AS107" s="47" t="str">
        <f t="shared" si="12"/>
        <v/>
      </c>
      <c r="AT107" s="134"/>
      <c r="AU107" s="47" t="str">
        <f t="shared" si="13"/>
        <v/>
      </c>
      <c r="AV107" s="134"/>
      <c r="AW107" s="47" t="str">
        <f t="shared" si="23"/>
        <v/>
      </c>
      <c r="AX107" s="134"/>
      <c r="AY107" s="47" t="str">
        <f t="shared" si="14"/>
        <v/>
      </c>
      <c r="AZ107" s="134"/>
      <c r="BA107" s="47" t="str">
        <f t="shared" si="15"/>
        <v/>
      </c>
      <c r="BB107" s="134" t="str">
        <f t="shared" si="16"/>
        <v/>
      </c>
      <c r="BC107" s="134" t="str">
        <f t="shared" si="17"/>
        <v/>
      </c>
      <c r="BD107" s="134"/>
      <c r="BE107" s="134" t="str">
        <f t="shared" si="18"/>
        <v>Débil</v>
      </c>
      <c r="BF107" s="134" t="str">
        <f t="shared" si="19"/>
        <v>Débil</v>
      </c>
      <c r="BG107" s="134">
        <f t="shared" si="20"/>
        <v>0</v>
      </c>
      <c r="BH107" s="108"/>
      <c r="BI107" s="106"/>
      <c r="BJ107" s="107"/>
      <c r="BK107" s="107"/>
      <c r="BL107" s="106"/>
      <c r="BM107" s="106"/>
      <c r="BN107" s="108"/>
      <c r="BO107" s="108"/>
      <c r="BP107" s="93"/>
      <c r="BQ107" s="93"/>
      <c r="BR107" s="93"/>
      <c r="BS107" s="93"/>
      <c r="BT107" s="93"/>
      <c r="BU107" s="93"/>
      <c r="BV107" s="93"/>
      <c r="BW107" s="93"/>
      <c r="BX107" s="93"/>
      <c r="BY107" s="93"/>
      <c r="BZ107" s="93"/>
      <c r="CA107" s="93"/>
      <c r="CB107" s="93"/>
      <c r="CC107" s="93"/>
      <c r="CD107" s="93"/>
      <c r="CE107" s="100"/>
      <c r="CF107" s="100"/>
      <c r="CG107" s="100"/>
      <c r="CH107" s="100"/>
      <c r="CI107" s="100"/>
      <c r="CJ107" s="100"/>
    </row>
    <row r="108" spans="1:88" ht="119.25" customHeight="1" x14ac:dyDescent="0.25">
      <c r="A108" s="133" t="s">
        <v>233</v>
      </c>
      <c r="B108" s="110" t="s">
        <v>234</v>
      </c>
      <c r="C108" s="119" t="s">
        <v>235</v>
      </c>
      <c r="D108" s="120" t="str">
        <f>+'Riesgo Corrupción'!C22</f>
        <v>Probabiidad de afectación reputacional por pérdida, manipulación o adulteración de la información en repositorios datos institucionales en beneficio de un tercero.</v>
      </c>
      <c r="E108" s="141" t="s">
        <v>8</v>
      </c>
      <c r="F108" s="108" t="s">
        <v>236</v>
      </c>
      <c r="G108" s="108" t="s">
        <v>237</v>
      </c>
      <c r="H108" s="112" t="s">
        <v>238</v>
      </c>
      <c r="I108" s="141" t="s">
        <v>134</v>
      </c>
      <c r="J108" s="108" t="s">
        <v>209</v>
      </c>
      <c r="K108" s="51" t="s">
        <v>239</v>
      </c>
      <c r="L108" s="110" t="s">
        <v>138</v>
      </c>
      <c r="M108" s="110" t="s">
        <v>137</v>
      </c>
      <c r="N108" s="110" t="s">
        <v>137</v>
      </c>
      <c r="O108" s="110" t="s">
        <v>137</v>
      </c>
      <c r="P108" s="110" t="s">
        <v>138</v>
      </c>
      <c r="Q108" s="110" t="s">
        <v>137</v>
      </c>
      <c r="R108" s="110" t="s">
        <v>138</v>
      </c>
      <c r="S108" s="110" t="s">
        <v>137</v>
      </c>
      <c r="T108" s="110" t="s">
        <v>138</v>
      </c>
      <c r="U108" s="110" t="s">
        <v>138</v>
      </c>
      <c r="V108" s="110" t="s">
        <v>138</v>
      </c>
      <c r="W108" s="110" t="s">
        <v>138</v>
      </c>
      <c r="X108" s="110" t="s">
        <v>137</v>
      </c>
      <c r="Y108" s="110" t="s">
        <v>137</v>
      </c>
      <c r="Z108" s="110" t="s">
        <v>137</v>
      </c>
      <c r="AA108" s="110" t="s">
        <v>137</v>
      </c>
      <c r="AB108" s="110" t="s">
        <v>137</v>
      </c>
      <c r="AC108" s="110" t="s">
        <v>137</v>
      </c>
      <c r="AD108" s="110" t="s">
        <v>137</v>
      </c>
      <c r="AE108" s="108">
        <f>COUNTIF(L108:AD113, "SI")</f>
        <v>7</v>
      </c>
      <c r="AF108" s="110" t="s">
        <v>158</v>
      </c>
      <c r="AG108" s="108">
        <f>+VLOOKUP(AF108,[6]Listados!$K$8:$L$12,2,0)</f>
        <v>3</v>
      </c>
      <c r="AH108" s="108" t="str">
        <f>+IF(OR(AE108=1,AE108&lt;=5),"Moderado",IF(OR(AE108=6,AE108&lt;=11),"Mayor","Catastrófico"))</f>
        <v>Mayor</v>
      </c>
      <c r="AI108" s="163" t="e">
        <f>+VLOOKUP(AH108,[6]Listados!K109:L113,2,0)</f>
        <v>#N/A</v>
      </c>
      <c r="AJ108" s="108" t="str">
        <f>IF(AND(AF108&lt;&gt;"",AH108&lt;&gt;""),VLOOKUP(AF108&amp;AH108,Listados!$M$3:$N$27,2,FALSE),"")</f>
        <v>Extremo</v>
      </c>
      <c r="AK108" s="167" t="str">
        <f>+'Descripción del Control '!B$17</f>
        <v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v>
      </c>
      <c r="AL108" s="112" t="s">
        <v>238</v>
      </c>
      <c r="AM108" s="141" t="s">
        <v>140</v>
      </c>
      <c r="AN108" s="141" t="s">
        <v>138</v>
      </c>
      <c r="AO108" s="47">
        <f>+IF(AN108="si",15,"")</f>
        <v>15</v>
      </c>
      <c r="AP108" s="141" t="s">
        <v>138</v>
      </c>
      <c r="AQ108" s="47">
        <f>+IF(AP108="si",15,"")</f>
        <v>15</v>
      </c>
      <c r="AR108" s="141" t="s">
        <v>138</v>
      </c>
      <c r="AS108" s="47">
        <f t="shared" si="12"/>
        <v>15</v>
      </c>
      <c r="AT108" s="141" t="s">
        <v>141</v>
      </c>
      <c r="AU108" s="47">
        <f t="shared" si="13"/>
        <v>15</v>
      </c>
      <c r="AV108" s="141" t="s">
        <v>138</v>
      </c>
      <c r="AW108" s="47">
        <f>+IF(AV108="si",15,"")</f>
        <v>15</v>
      </c>
      <c r="AX108" s="141" t="s">
        <v>138</v>
      </c>
      <c r="AY108" s="47">
        <f t="shared" si="14"/>
        <v>15</v>
      </c>
      <c r="AZ108" s="141" t="s">
        <v>142</v>
      </c>
      <c r="BA108" s="47">
        <f t="shared" si="15"/>
        <v>10</v>
      </c>
      <c r="BB108" s="141">
        <f t="shared" si="16"/>
        <v>100</v>
      </c>
      <c r="BC108" s="141" t="str">
        <f t="shared" si="17"/>
        <v>Fuerte</v>
      </c>
      <c r="BD108" s="141" t="s">
        <v>143</v>
      </c>
      <c r="BE108" s="141" t="str">
        <f t="shared" si="18"/>
        <v>Fuerte</v>
      </c>
      <c r="BF108" s="141" t="str">
        <f t="shared" si="19"/>
        <v>Fuerte</v>
      </c>
      <c r="BG108" s="141">
        <f t="shared" si="20"/>
        <v>100</v>
      </c>
      <c r="BH108" s="108">
        <f>AVERAGE(BG108)</f>
        <v>100</v>
      </c>
      <c r="BI108" s="106" t="str">
        <f>IF(BH108&lt;=50, "Débil", IF(BH108&lt;=99,"Moderado","Fuerte"))</f>
        <v>Fuerte</v>
      </c>
      <c r="BJ108" s="107">
        <f>+IF(BI108="Fuerte",2,IF(BI108="Moderado",1,0))</f>
        <v>2</v>
      </c>
      <c r="BK108" s="107">
        <f>+AG108-BJ108</f>
        <v>1</v>
      </c>
      <c r="BL108" s="106" t="str">
        <f>+VLOOKUP(BK108,Listados!$J$18:$K$24,2,TRUE)</f>
        <v>Rara Vez</v>
      </c>
      <c r="BM108" s="106" t="str">
        <f>IF(ISBLANK(AH108),"",AH108)</f>
        <v>Mayor</v>
      </c>
      <c r="BN108" s="108" t="str">
        <f>IF(AND(BL108&lt;&gt;"",BM108&lt;&gt;""),VLOOKUP(BL108&amp;BM108,Listados!$M$3:$N$27,2,FALSE),"")</f>
        <v>Alto</v>
      </c>
      <c r="BO108" s="108" t="str">
        <f>+VLOOKUP(BN108,Listados!$P$3:$Q$6,2,FALSE)</f>
        <v>Reducir el riesgo</v>
      </c>
      <c r="BP108" s="93"/>
      <c r="BQ108" s="93"/>
      <c r="BR108" s="93"/>
      <c r="BS108" s="93"/>
      <c r="BT108" s="93"/>
      <c r="BU108" s="93"/>
      <c r="BV108" s="93"/>
      <c r="BW108" s="93"/>
      <c r="BX108" s="93"/>
      <c r="BY108" s="93"/>
      <c r="BZ108" s="93"/>
      <c r="CA108" s="93"/>
      <c r="CB108" s="93"/>
      <c r="CC108" s="93"/>
      <c r="CD108" s="93"/>
      <c r="CE108" s="100" t="s">
        <v>8</v>
      </c>
      <c r="CF108" s="100" t="s">
        <v>8</v>
      </c>
      <c r="CG108" s="100" t="s">
        <v>8</v>
      </c>
      <c r="CH108" s="100" t="s">
        <v>8</v>
      </c>
      <c r="CI108" s="100" t="s">
        <v>8</v>
      </c>
      <c r="CJ108" s="100" t="s">
        <v>8</v>
      </c>
    </row>
    <row r="109" spans="1:88" ht="47.25" customHeight="1" x14ac:dyDescent="0.25">
      <c r="A109" s="133"/>
      <c r="B109" s="110"/>
      <c r="C109" s="119"/>
      <c r="D109" s="120"/>
      <c r="E109" s="135"/>
      <c r="F109" s="108"/>
      <c r="G109" s="108"/>
      <c r="H109" s="113"/>
      <c r="I109" s="135"/>
      <c r="J109" s="108"/>
      <c r="K109" s="51" t="s">
        <v>240</v>
      </c>
      <c r="L109" s="110"/>
      <c r="M109" s="110"/>
      <c r="N109" s="110"/>
      <c r="O109" s="110"/>
      <c r="P109" s="110"/>
      <c r="Q109" s="110"/>
      <c r="R109" s="110"/>
      <c r="S109" s="110"/>
      <c r="T109" s="110"/>
      <c r="U109" s="110"/>
      <c r="V109" s="110"/>
      <c r="W109" s="110"/>
      <c r="X109" s="110"/>
      <c r="Y109" s="110"/>
      <c r="Z109" s="110"/>
      <c r="AA109" s="110"/>
      <c r="AB109" s="110"/>
      <c r="AC109" s="110"/>
      <c r="AD109" s="110"/>
      <c r="AE109" s="108"/>
      <c r="AF109" s="110"/>
      <c r="AG109" s="108"/>
      <c r="AH109" s="108" t="str">
        <f>+IF(OR(AF109=1,AF109&lt;=5),"Moderado",IF(OR(AF109=6,AF109&lt;=11),"Mayor","Catastrófico"))</f>
        <v>Moderado</v>
      </c>
      <c r="AI109" s="163"/>
      <c r="AJ109" s="108"/>
      <c r="AK109" s="168"/>
      <c r="AL109" s="113"/>
      <c r="AM109" s="135"/>
      <c r="AN109" s="135"/>
      <c r="AO109" s="47" t="str">
        <f t="shared" si="21"/>
        <v/>
      </c>
      <c r="AP109" s="135"/>
      <c r="AQ109" s="47" t="str">
        <f t="shared" si="22"/>
        <v/>
      </c>
      <c r="AR109" s="135"/>
      <c r="AS109" s="47" t="str">
        <f t="shared" si="12"/>
        <v/>
      </c>
      <c r="AT109" s="135"/>
      <c r="AU109" s="47" t="str">
        <f t="shared" si="13"/>
        <v/>
      </c>
      <c r="AV109" s="135"/>
      <c r="AW109" s="47" t="str">
        <f t="shared" si="23"/>
        <v/>
      </c>
      <c r="AX109" s="135"/>
      <c r="AY109" s="47" t="str">
        <f t="shared" si="14"/>
        <v/>
      </c>
      <c r="AZ109" s="135"/>
      <c r="BA109" s="47" t="str">
        <f t="shared" si="15"/>
        <v/>
      </c>
      <c r="BB109" s="135" t="str">
        <f t="shared" si="16"/>
        <v/>
      </c>
      <c r="BC109" s="135" t="str">
        <f t="shared" si="17"/>
        <v/>
      </c>
      <c r="BD109" s="135"/>
      <c r="BE109" s="135" t="str">
        <f t="shared" si="18"/>
        <v>Débil</v>
      </c>
      <c r="BF109" s="135" t="str">
        <f t="shared" si="19"/>
        <v>Débil</v>
      </c>
      <c r="BG109" s="135">
        <f t="shared" si="20"/>
        <v>0</v>
      </c>
      <c r="BH109" s="108"/>
      <c r="BI109" s="106"/>
      <c r="BJ109" s="107"/>
      <c r="BK109" s="107"/>
      <c r="BL109" s="106"/>
      <c r="BM109" s="106"/>
      <c r="BN109" s="108"/>
      <c r="BO109" s="108"/>
      <c r="BP109" s="93"/>
      <c r="BQ109" s="93"/>
      <c r="BR109" s="93"/>
      <c r="BS109" s="93"/>
      <c r="BT109" s="93"/>
      <c r="BU109" s="93"/>
      <c r="BV109" s="93"/>
      <c r="BW109" s="93"/>
      <c r="BX109" s="93"/>
      <c r="BY109" s="93"/>
      <c r="BZ109" s="93"/>
      <c r="CA109" s="93"/>
      <c r="CB109" s="93"/>
      <c r="CC109" s="93"/>
      <c r="CD109" s="93"/>
      <c r="CE109" s="100"/>
      <c r="CF109" s="100"/>
      <c r="CG109" s="100"/>
      <c r="CH109" s="100"/>
      <c r="CI109" s="100"/>
      <c r="CJ109" s="100"/>
    </row>
    <row r="110" spans="1:88" ht="15.75" x14ac:dyDescent="0.25">
      <c r="A110" s="133"/>
      <c r="B110" s="110"/>
      <c r="C110" s="119"/>
      <c r="D110" s="120"/>
      <c r="E110" s="135"/>
      <c r="F110" s="108"/>
      <c r="G110" s="108"/>
      <c r="H110" s="113"/>
      <c r="I110" s="135"/>
      <c r="J110" s="108"/>
      <c r="K110" s="112" t="s">
        <v>241</v>
      </c>
      <c r="L110" s="110"/>
      <c r="M110" s="110"/>
      <c r="N110" s="110"/>
      <c r="O110" s="110"/>
      <c r="P110" s="110"/>
      <c r="Q110" s="110"/>
      <c r="R110" s="110"/>
      <c r="S110" s="110"/>
      <c r="T110" s="110"/>
      <c r="U110" s="110"/>
      <c r="V110" s="110"/>
      <c r="W110" s="110"/>
      <c r="X110" s="110"/>
      <c r="Y110" s="110"/>
      <c r="Z110" s="110"/>
      <c r="AA110" s="110"/>
      <c r="AB110" s="110"/>
      <c r="AC110" s="110"/>
      <c r="AD110" s="110"/>
      <c r="AE110" s="108"/>
      <c r="AF110" s="110"/>
      <c r="AG110" s="108"/>
      <c r="AH110" s="108" t="str">
        <f>+IF(OR(AF110=1,AF110&lt;=5),"Moderado",IF(OR(AF110=6,AF110&lt;=11),"Mayor","Catastrófico"))</f>
        <v>Moderado</v>
      </c>
      <c r="AI110" s="163"/>
      <c r="AJ110" s="108"/>
      <c r="AK110" s="168"/>
      <c r="AL110" s="113"/>
      <c r="AM110" s="135"/>
      <c r="AN110" s="135"/>
      <c r="AO110" s="47" t="str">
        <f t="shared" si="21"/>
        <v/>
      </c>
      <c r="AP110" s="135"/>
      <c r="AQ110" s="47" t="str">
        <f t="shared" si="22"/>
        <v/>
      </c>
      <c r="AR110" s="135"/>
      <c r="AS110" s="47" t="str">
        <f t="shared" si="12"/>
        <v/>
      </c>
      <c r="AT110" s="135"/>
      <c r="AU110" s="47" t="str">
        <f t="shared" si="13"/>
        <v/>
      </c>
      <c r="AV110" s="135"/>
      <c r="AW110" s="47" t="str">
        <f t="shared" si="23"/>
        <v/>
      </c>
      <c r="AX110" s="135"/>
      <c r="AY110" s="47" t="str">
        <f t="shared" si="14"/>
        <v/>
      </c>
      <c r="AZ110" s="135"/>
      <c r="BA110" s="47" t="str">
        <f t="shared" si="15"/>
        <v/>
      </c>
      <c r="BB110" s="135" t="str">
        <f t="shared" si="16"/>
        <v/>
      </c>
      <c r="BC110" s="135" t="str">
        <f t="shared" si="17"/>
        <v/>
      </c>
      <c r="BD110" s="135"/>
      <c r="BE110" s="135" t="str">
        <f t="shared" si="18"/>
        <v>Débil</v>
      </c>
      <c r="BF110" s="135" t="str">
        <f t="shared" si="19"/>
        <v>Débil</v>
      </c>
      <c r="BG110" s="135">
        <f t="shared" si="20"/>
        <v>0</v>
      </c>
      <c r="BH110" s="108"/>
      <c r="BI110" s="106"/>
      <c r="BJ110" s="107"/>
      <c r="BK110" s="107"/>
      <c r="BL110" s="106"/>
      <c r="BM110" s="106"/>
      <c r="BN110" s="108"/>
      <c r="BO110" s="108"/>
      <c r="BP110" s="93"/>
      <c r="BQ110" s="93"/>
      <c r="BR110" s="93"/>
      <c r="BS110" s="93"/>
      <c r="BT110" s="93"/>
      <c r="BU110" s="93"/>
      <c r="BV110" s="93"/>
      <c r="BW110" s="93"/>
      <c r="BX110" s="93"/>
      <c r="BY110" s="93"/>
      <c r="BZ110" s="93"/>
      <c r="CA110" s="93"/>
      <c r="CB110" s="93"/>
      <c r="CC110" s="93"/>
      <c r="CD110" s="93"/>
      <c r="CE110" s="100"/>
      <c r="CF110" s="100"/>
      <c r="CG110" s="100"/>
      <c r="CH110" s="100"/>
      <c r="CI110" s="100"/>
      <c r="CJ110" s="100"/>
    </row>
    <row r="111" spans="1:88" ht="3.75" customHeight="1" x14ac:dyDescent="0.25">
      <c r="A111" s="133"/>
      <c r="B111" s="110"/>
      <c r="C111" s="119"/>
      <c r="D111" s="120"/>
      <c r="E111" s="135"/>
      <c r="F111" s="108"/>
      <c r="G111" s="108"/>
      <c r="H111" s="113"/>
      <c r="I111" s="135"/>
      <c r="J111" s="108"/>
      <c r="K111" s="113"/>
      <c r="L111" s="110"/>
      <c r="M111" s="110"/>
      <c r="N111" s="110"/>
      <c r="O111" s="110"/>
      <c r="P111" s="110"/>
      <c r="Q111" s="110"/>
      <c r="R111" s="110"/>
      <c r="S111" s="110"/>
      <c r="T111" s="110"/>
      <c r="U111" s="110"/>
      <c r="V111" s="110"/>
      <c r="W111" s="110"/>
      <c r="X111" s="110"/>
      <c r="Y111" s="110"/>
      <c r="Z111" s="110"/>
      <c r="AA111" s="110"/>
      <c r="AB111" s="110"/>
      <c r="AC111" s="110"/>
      <c r="AD111" s="110"/>
      <c r="AE111" s="108"/>
      <c r="AF111" s="110"/>
      <c r="AG111" s="108"/>
      <c r="AH111" s="108" t="str">
        <f>+IF(OR(AF111=1,AF111&lt;=5),"Moderado",IF(OR(AF111=6,AF111&lt;=11),"Mayor","Catastrófico"))</f>
        <v>Moderado</v>
      </c>
      <c r="AI111" s="163"/>
      <c r="AJ111" s="108"/>
      <c r="AK111" s="168"/>
      <c r="AL111" s="113"/>
      <c r="AM111" s="135"/>
      <c r="AN111" s="135"/>
      <c r="AO111" s="47" t="str">
        <f t="shared" si="21"/>
        <v/>
      </c>
      <c r="AP111" s="135"/>
      <c r="AQ111" s="47" t="str">
        <f t="shared" si="22"/>
        <v/>
      </c>
      <c r="AR111" s="135"/>
      <c r="AS111" s="47" t="str">
        <f t="shared" si="12"/>
        <v/>
      </c>
      <c r="AT111" s="135"/>
      <c r="AU111" s="47" t="str">
        <f t="shared" si="13"/>
        <v/>
      </c>
      <c r="AV111" s="135"/>
      <c r="AW111" s="47" t="str">
        <f t="shared" si="23"/>
        <v/>
      </c>
      <c r="AX111" s="135"/>
      <c r="AY111" s="47" t="str">
        <f t="shared" si="14"/>
        <v/>
      </c>
      <c r="AZ111" s="135"/>
      <c r="BA111" s="47" t="str">
        <f t="shared" si="15"/>
        <v/>
      </c>
      <c r="BB111" s="135" t="str">
        <f t="shared" si="16"/>
        <v/>
      </c>
      <c r="BC111" s="135" t="str">
        <f t="shared" si="17"/>
        <v/>
      </c>
      <c r="BD111" s="135"/>
      <c r="BE111" s="135" t="str">
        <f t="shared" si="18"/>
        <v>Débil</v>
      </c>
      <c r="BF111" s="135" t="str">
        <f t="shared" si="19"/>
        <v>Débil</v>
      </c>
      <c r="BG111" s="135">
        <f t="shared" si="20"/>
        <v>0</v>
      </c>
      <c r="BH111" s="108"/>
      <c r="BI111" s="106"/>
      <c r="BJ111" s="107"/>
      <c r="BK111" s="107"/>
      <c r="BL111" s="106"/>
      <c r="BM111" s="106"/>
      <c r="BN111" s="108"/>
      <c r="BO111" s="108"/>
      <c r="BP111" s="93"/>
      <c r="BQ111" s="93"/>
      <c r="BR111" s="93"/>
      <c r="BS111" s="93"/>
      <c r="BT111" s="93"/>
      <c r="BU111" s="93"/>
      <c r="BV111" s="93"/>
      <c r="BW111" s="93"/>
      <c r="BX111" s="93"/>
      <c r="BY111" s="93"/>
      <c r="BZ111" s="93"/>
      <c r="CA111" s="93"/>
      <c r="CB111" s="93"/>
      <c r="CC111" s="93"/>
      <c r="CD111" s="93"/>
      <c r="CE111" s="100"/>
      <c r="CF111" s="100"/>
      <c r="CG111" s="100"/>
      <c r="CH111" s="100"/>
      <c r="CI111" s="100"/>
      <c r="CJ111" s="100"/>
    </row>
    <row r="112" spans="1:88" ht="15.75" customHeight="1" x14ac:dyDescent="0.25">
      <c r="A112" s="133"/>
      <c r="B112" s="110"/>
      <c r="C112" s="119"/>
      <c r="D112" s="120"/>
      <c r="E112" s="135"/>
      <c r="F112" s="108"/>
      <c r="G112" s="108"/>
      <c r="H112" s="113"/>
      <c r="I112" s="135"/>
      <c r="J112" s="108"/>
      <c r="K112" s="113"/>
      <c r="L112" s="110"/>
      <c r="M112" s="110"/>
      <c r="N112" s="110"/>
      <c r="O112" s="110"/>
      <c r="P112" s="110"/>
      <c r="Q112" s="110"/>
      <c r="R112" s="110"/>
      <c r="S112" s="110"/>
      <c r="T112" s="110"/>
      <c r="U112" s="110"/>
      <c r="V112" s="110"/>
      <c r="W112" s="110"/>
      <c r="X112" s="110"/>
      <c r="Y112" s="110"/>
      <c r="Z112" s="110"/>
      <c r="AA112" s="110"/>
      <c r="AB112" s="110"/>
      <c r="AC112" s="110"/>
      <c r="AD112" s="110"/>
      <c r="AE112" s="108"/>
      <c r="AF112" s="110"/>
      <c r="AG112" s="108"/>
      <c r="AH112" s="108" t="str">
        <f>+IF(OR(AF112=1,AF112&lt;=5),"Moderado",IF(OR(AF112=6,AF112&lt;=11),"Mayor","Catastrófico"))</f>
        <v>Moderado</v>
      </c>
      <c r="AI112" s="163"/>
      <c r="AJ112" s="108"/>
      <c r="AK112" s="168"/>
      <c r="AL112" s="113"/>
      <c r="AM112" s="135"/>
      <c r="AN112" s="135"/>
      <c r="AO112" s="47" t="str">
        <f t="shared" si="21"/>
        <v/>
      </c>
      <c r="AP112" s="135"/>
      <c r="AQ112" s="47" t="str">
        <f t="shared" si="22"/>
        <v/>
      </c>
      <c r="AR112" s="135"/>
      <c r="AS112" s="47" t="str">
        <f t="shared" si="12"/>
        <v/>
      </c>
      <c r="AT112" s="135"/>
      <c r="AU112" s="47" t="str">
        <f t="shared" si="13"/>
        <v/>
      </c>
      <c r="AV112" s="135"/>
      <c r="AW112" s="47" t="str">
        <f t="shared" si="23"/>
        <v/>
      </c>
      <c r="AX112" s="135"/>
      <c r="AY112" s="47" t="str">
        <f t="shared" si="14"/>
        <v/>
      </c>
      <c r="AZ112" s="135"/>
      <c r="BA112" s="47" t="str">
        <f t="shared" si="15"/>
        <v/>
      </c>
      <c r="BB112" s="135" t="str">
        <f t="shared" si="16"/>
        <v/>
      </c>
      <c r="BC112" s="135" t="str">
        <f t="shared" si="17"/>
        <v/>
      </c>
      <c r="BD112" s="135"/>
      <c r="BE112" s="135" t="str">
        <f t="shared" si="18"/>
        <v>Débil</v>
      </c>
      <c r="BF112" s="135" t="str">
        <f t="shared" si="19"/>
        <v>Débil</v>
      </c>
      <c r="BG112" s="135">
        <f t="shared" si="20"/>
        <v>0</v>
      </c>
      <c r="BH112" s="108"/>
      <c r="BI112" s="106"/>
      <c r="BJ112" s="107"/>
      <c r="BK112" s="107"/>
      <c r="BL112" s="106"/>
      <c r="BM112" s="106"/>
      <c r="BN112" s="108"/>
      <c r="BO112" s="108"/>
      <c r="BP112" s="93"/>
      <c r="BQ112" s="93"/>
      <c r="BR112" s="93"/>
      <c r="BS112" s="93"/>
      <c r="BT112" s="93"/>
      <c r="BU112" s="93"/>
      <c r="BV112" s="93"/>
      <c r="BW112" s="93"/>
      <c r="BX112" s="93"/>
      <c r="BY112" s="93"/>
      <c r="BZ112" s="93"/>
      <c r="CA112" s="93"/>
      <c r="CB112" s="93"/>
      <c r="CC112" s="93"/>
      <c r="CD112" s="93"/>
      <c r="CE112" s="100"/>
      <c r="CF112" s="100"/>
      <c r="CG112" s="100"/>
      <c r="CH112" s="100"/>
      <c r="CI112" s="100"/>
      <c r="CJ112" s="100"/>
    </row>
    <row r="113" spans="1:356" ht="15.75" customHeight="1" x14ac:dyDescent="0.25">
      <c r="A113" s="133"/>
      <c r="B113" s="110"/>
      <c r="C113" s="119"/>
      <c r="D113" s="120"/>
      <c r="E113" s="134"/>
      <c r="F113" s="108"/>
      <c r="G113" s="108"/>
      <c r="H113" s="114"/>
      <c r="I113" s="134"/>
      <c r="J113" s="108"/>
      <c r="K113" s="114"/>
      <c r="L113" s="110"/>
      <c r="M113" s="110"/>
      <c r="N113" s="110"/>
      <c r="O113" s="110"/>
      <c r="P113" s="110"/>
      <c r="Q113" s="110"/>
      <c r="R113" s="110"/>
      <c r="S113" s="110"/>
      <c r="T113" s="110"/>
      <c r="U113" s="110"/>
      <c r="V113" s="110"/>
      <c r="W113" s="110"/>
      <c r="X113" s="110"/>
      <c r="Y113" s="110"/>
      <c r="Z113" s="110"/>
      <c r="AA113" s="110"/>
      <c r="AB113" s="110"/>
      <c r="AC113" s="110"/>
      <c r="AD113" s="110"/>
      <c r="AE113" s="108"/>
      <c r="AF113" s="110"/>
      <c r="AG113" s="108"/>
      <c r="AH113" s="108" t="str">
        <f>+IF(OR(AF113=1,AF113&lt;=5),"Moderado",IF(OR(AF113=6,AF113&lt;=11),"Mayor","Catastrófico"))</f>
        <v>Moderado</v>
      </c>
      <c r="AI113" s="163"/>
      <c r="AJ113" s="108"/>
      <c r="AK113" s="169"/>
      <c r="AL113" s="114"/>
      <c r="AM113" s="134"/>
      <c r="AN113" s="134"/>
      <c r="AO113" s="47" t="str">
        <f t="shared" si="21"/>
        <v/>
      </c>
      <c r="AP113" s="134"/>
      <c r="AQ113" s="47" t="str">
        <f t="shared" si="22"/>
        <v/>
      </c>
      <c r="AR113" s="134"/>
      <c r="AS113" s="47" t="str">
        <f t="shared" si="12"/>
        <v/>
      </c>
      <c r="AT113" s="134"/>
      <c r="AU113" s="47" t="str">
        <f t="shared" si="13"/>
        <v/>
      </c>
      <c r="AV113" s="134"/>
      <c r="AW113" s="47" t="str">
        <f t="shared" si="23"/>
        <v/>
      </c>
      <c r="AX113" s="134"/>
      <c r="AY113" s="47" t="str">
        <f t="shared" si="14"/>
        <v/>
      </c>
      <c r="AZ113" s="134"/>
      <c r="BA113" s="47" t="str">
        <f t="shared" si="15"/>
        <v/>
      </c>
      <c r="BB113" s="134" t="str">
        <f t="shared" si="16"/>
        <v/>
      </c>
      <c r="BC113" s="134" t="str">
        <f t="shared" si="17"/>
        <v/>
      </c>
      <c r="BD113" s="134"/>
      <c r="BE113" s="134" t="str">
        <f t="shared" si="18"/>
        <v>Débil</v>
      </c>
      <c r="BF113" s="134" t="str">
        <f t="shared" si="19"/>
        <v>Débil</v>
      </c>
      <c r="BG113" s="134">
        <f t="shared" si="20"/>
        <v>0</v>
      </c>
      <c r="BH113" s="108"/>
      <c r="BI113" s="106"/>
      <c r="BJ113" s="107"/>
      <c r="BK113" s="107"/>
      <c r="BL113" s="106"/>
      <c r="BM113" s="106"/>
      <c r="BN113" s="108"/>
      <c r="BO113" s="108"/>
      <c r="BP113" s="93"/>
      <c r="BQ113" s="93"/>
      <c r="BR113" s="93"/>
      <c r="BS113" s="93"/>
      <c r="BT113" s="93"/>
      <c r="BU113" s="93"/>
      <c r="BV113" s="93"/>
      <c r="BW113" s="93"/>
      <c r="BX113" s="93"/>
      <c r="BY113" s="93"/>
      <c r="BZ113" s="93"/>
      <c r="CA113" s="93"/>
      <c r="CB113" s="93"/>
      <c r="CC113" s="93"/>
      <c r="CD113" s="93"/>
      <c r="CE113" s="100"/>
      <c r="CF113" s="100"/>
      <c r="CG113" s="100"/>
      <c r="CH113" s="100"/>
      <c r="CI113" s="100"/>
      <c r="CJ113" s="100"/>
    </row>
    <row r="114" spans="1:356" ht="84" customHeight="1" x14ac:dyDescent="0.25">
      <c r="A114" s="133" t="s">
        <v>242</v>
      </c>
      <c r="B114" s="110" t="s">
        <v>243</v>
      </c>
      <c r="C114" s="119" t="s">
        <v>244</v>
      </c>
      <c r="D114" s="120" t="str">
        <f>+'Riesgo Corrupción'!C23</f>
        <v>Posibilidad de afectación reputacional por la manipulación por parte del(los) profesionales de la OCI, en su rol de auditores, de los resultados de la evaluación independiente, para beneficio propio o de terceros, entorpeciendo la contribución para la mejora de los procesos</v>
      </c>
      <c r="E114" s="110" t="s">
        <v>8</v>
      </c>
      <c r="F114" s="108" t="s">
        <v>131</v>
      </c>
      <c r="G114" s="108" t="s">
        <v>132</v>
      </c>
      <c r="H114" s="112" t="s">
        <v>245</v>
      </c>
      <c r="I114" s="141" t="s">
        <v>134</v>
      </c>
      <c r="J114" s="108" t="s">
        <v>135</v>
      </c>
      <c r="K114" s="112" t="s">
        <v>246</v>
      </c>
      <c r="L114" s="110" t="s">
        <v>138</v>
      </c>
      <c r="M114" s="110" t="s">
        <v>138</v>
      </c>
      <c r="N114" s="110" t="s">
        <v>137</v>
      </c>
      <c r="O114" s="110" t="s">
        <v>137</v>
      </c>
      <c r="P114" s="110" t="s">
        <v>137</v>
      </c>
      <c r="Q114" s="110" t="s">
        <v>137</v>
      </c>
      <c r="R114" s="110" t="s">
        <v>138</v>
      </c>
      <c r="S114" s="110" t="s">
        <v>137</v>
      </c>
      <c r="T114" s="110" t="s">
        <v>137</v>
      </c>
      <c r="U114" s="110" t="s">
        <v>137</v>
      </c>
      <c r="V114" s="110" t="s">
        <v>137</v>
      </c>
      <c r="W114" s="110" t="s">
        <v>138</v>
      </c>
      <c r="X114" s="110" t="s">
        <v>137</v>
      </c>
      <c r="Y114" s="110" t="s">
        <v>137</v>
      </c>
      <c r="Z114" s="110" t="s">
        <v>137</v>
      </c>
      <c r="AA114" s="110" t="s">
        <v>137</v>
      </c>
      <c r="AB114" s="110" t="s">
        <v>137</v>
      </c>
      <c r="AC114" s="110" t="s">
        <v>137</v>
      </c>
      <c r="AD114" s="110" t="s">
        <v>137</v>
      </c>
      <c r="AE114" s="108">
        <f>COUNTIF(L114:AD122, "SI")</f>
        <v>4</v>
      </c>
      <c r="AF114" s="110" t="s">
        <v>247</v>
      </c>
      <c r="AG114" s="108">
        <f>+VLOOKUP(AF114,[6]Listados!$K$8:$L$12,2,0)</f>
        <v>1</v>
      </c>
      <c r="AH114" s="108" t="str">
        <f>+IF(OR(AE114=1,AE114&lt;=5),"Moderado",IF(OR(AE114=6,AE114&lt;=11),"Mayor","Catastrófico"))</f>
        <v>Moderado</v>
      </c>
      <c r="AI114" s="163" t="e">
        <f>+VLOOKUP(AH114,[6]Listados!K121:L125,2,0)</f>
        <v>#N/A</v>
      </c>
      <c r="AJ114" s="108" t="str">
        <f>IF(AND(AF114&lt;&gt;"",AH114&lt;&gt;""),VLOOKUP(AF114&amp;AH114,Listados!$M$3:$N$27,2,FALSE),"")</f>
        <v>Moderado</v>
      </c>
      <c r="AK114" s="112" t="str">
        <f>'Descripción del Control '!B18</f>
        <v>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v>
      </c>
      <c r="AL114" s="112" t="s">
        <v>248</v>
      </c>
      <c r="AM114" s="141" t="s">
        <v>140</v>
      </c>
      <c r="AN114" s="141" t="s">
        <v>138</v>
      </c>
      <c r="AO114" s="47">
        <f>+IF(AN114="si",15,"")</f>
        <v>15</v>
      </c>
      <c r="AP114" s="141" t="s">
        <v>138</v>
      </c>
      <c r="AQ114" s="47">
        <f>+IF(AP114="si",15,"")</f>
        <v>15</v>
      </c>
      <c r="AR114" s="141" t="s">
        <v>138</v>
      </c>
      <c r="AS114" s="47">
        <f t="shared" si="12"/>
        <v>15</v>
      </c>
      <c r="AT114" s="141" t="s">
        <v>141</v>
      </c>
      <c r="AU114" s="47">
        <f t="shared" si="13"/>
        <v>15</v>
      </c>
      <c r="AV114" s="141" t="s">
        <v>138</v>
      </c>
      <c r="AW114" s="47">
        <f>+IF(AV114="si",15,"")</f>
        <v>15</v>
      </c>
      <c r="AX114" s="141" t="s">
        <v>138</v>
      </c>
      <c r="AY114" s="47">
        <f t="shared" si="14"/>
        <v>15</v>
      </c>
      <c r="AZ114" s="141" t="s">
        <v>142</v>
      </c>
      <c r="BA114" s="47">
        <f t="shared" si="15"/>
        <v>10</v>
      </c>
      <c r="BB114" s="164">
        <f t="shared" si="16"/>
        <v>100</v>
      </c>
      <c r="BC114" s="164" t="str">
        <f t="shared" si="17"/>
        <v>Fuerte</v>
      </c>
      <c r="BD114" s="141" t="s">
        <v>143</v>
      </c>
      <c r="BE114" s="164" t="str">
        <f t="shared" si="18"/>
        <v>Fuerte</v>
      </c>
      <c r="BF114" s="164" t="str">
        <f t="shared" si="19"/>
        <v>Fuerte</v>
      </c>
      <c r="BG114" s="164">
        <f t="shared" si="20"/>
        <v>100</v>
      </c>
      <c r="BH114" s="164">
        <f>AVERAGE(BG114:BG122)</f>
        <v>97.5</v>
      </c>
      <c r="BI114" s="129" t="str">
        <f>IF(BH114&lt;=50, "Débil", IF(BH114&lt;=99,"Moderado","Fuerte"))</f>
        <v>Moderado</v>
      </c>
      <c r="BJ114" s="165">
        <f>+IF(BI114="Fuerte",2,IF(BI114="Moderado",1,0))</f>
        <v>1</v>
      </c>
      <c r="BK114" s="165">
        <f>+AG114-BJ114</f>
        <v>0</v>
      </c>
      <c r="BL114" s="129" t="str">
        <f>+VLOOKUP(BK114,Listados!$J$18:$K$24,2,TRUE)</f>
        <v>Rara Vez</v>
      </c>
      <c r="BM114" s="129" t="str">
        <f>IF(ISBLANK(AH114),"",AH114)</f>
        <v>Moderado</v>
      </c>
      <c r="BN114" s="164" t="str">
        <f>IF(AND(BL114&lt;&gt;"",BM114&lt;&gt;""),VLOOKUP(BL114&amp;BM114,Listados!$M$3:$N$27,2,FALSE),"")</f>
        <v>Moderado</v>
      </c>
      <c r="BO114" s="137" t="str">
        <f>+VLOOKUP(BN114,Listados!$P$3:$Q$6,2,FALSE)</f>
        <v xml:space="preserve"> Reducir el riesgo</v>
      </c>
      <c r="CE114" s="176" t="s">
        <v>8</v>
      </c>
      <c r="CF114" s="100" t="s">
        <v>8</v>
      </c>
      <c r="CG114" s="100" t="s">
        <v>8</v>
      </c>
      <c r="CH114" s="100" t="s">
        <v>8</v>
      </c>
      <c r="CI114" s="100" t="s">
        <v>8</v>
      </c>
      <c r="CJ114" s="100" t="s">
        <v>8</v>
      </c>
    </row>
    <row r="115" spans="1:356" ht="92.25" customHeight="1" x14ac:dyDescent="0.25">
      <c r="A115" s="133"/>
      <c r="B115" s="110"/>
      <c r="C115" s="119"/>
      <c r="D115" s="120"/>
      <c r="E115" s="110"/>
      <c r="F115" s="108"/>
      <c r="G115" s="108"/>
      <c r="H115" s="113"/>
      <c r="I115" s="135"/>
      <c r="J115" s="108"/>
      <c r="K115" s="113"/>
      <c r="L115" s="110"/>
      <c r="M115" s="110"/>
      <c r="N115" s="110"/>
      <c r="O115" s="110"/>
      <c r="P115" s="110"/>
      <c r="Q115" s="110"/>
      <c r="R115" s="110"/>
      <c r="S115" s="110"/>
      <c r="T115" s="110"/>
      <c r="U115" s="110"/>
      <c r="V115" s="110"/>
      <c r="W115" s="110"/>
      <c r="X115" s="110"/>
      <c r="Y115" s="110"/>
      <c r="Z115" s="110"/>
      <c r="AA115" s="110"/>
      <c r="AB115" s="110"/>
      <c r="AC115" s="110"/>
      <c r="AD115" s="110"/>
      <c r="AE115" s="108"/>
      <c r="AF115" s="110"/>
      <c r="AG115" s="108"/>
      <c r="AH115" s="108" t="str">
        <f>+IF(OR(AF115=1,AF115&lt;=5),"Moderado",IF(OR(AF115=6,AF115&lt;=11),"Mayor","Catastrófico"))</f>
        <v>Moderado</v>
      </c>
      <c r="AI115" s="163"/>
      <c r="AJ115" s="108"/>
      <c r="AK115" s="113"/>
      <c r="AL115" s="113"/>
      <c r="AM115" s="135"/>
      <c r="AN115" s="135"/>
      <c r="AO115" s="47" t="str">
        <f t="shared" ref="AO115:AO117" si="24">+IF(AN115="si",15,"")</f>
        <v/>
      </c>
      <c r="AP115" s="135"/>
      <c r="AQ115" s="47" t="str">
        <f t="shared" ref="AQ115:AQ117" si="25">+IF(AP115="si",15,"")</f>
        <v/>
      </c>
      <c r="AR115" s="135"/>
      <c r="AS115" s="47" t="str">
        <f t="shared" si="12"/>
        <v/>
      </c>
      <c r="AT115" s="135"/>
      <c r="AU115" s="47" t="str">
        <f t="shared" si="13"/>
        <v/>
      </c>
      <c r="AV115" s="135"/>
      <c r="AW115" s="47" t="str">
        <f t="shared" ref="AW115:AW120" si="26">+IF(AV115="si",15,"")</f>
        <v/>
      </c>
      <c r="AX115" s="135"/>
      <c r="AY115" s="47" t="str">
        <f t="shared" si="14"/>
        <v/>
      </c>
      <c r="AZ115" s="135"/>
      <c r="BA115" s="47" t="str">
        <f t="shared" si="15"/>
        <v/>
      </c>
      <c r="BB115" s="136"/>
      <c r="BC115" s="136"/>
      <c r="BD115" s="135"/>
      <c r="BE115" s="136"/>
      <c r="BF115" s="136"/>
      <c r="BG115" s="136"/>
      <c r="BH115" s="136"/>
      <c r="BI115" s="130"/>
      <c r="BJ115" s="166"/>
      <c r="BK115" s="166"/>
      <c r="BL115" s="130"/>
      <c r="BM115" s="130"/>
      <c r="BN115" s="136"/>
      <c r="BO115" s="108"/>
      <c r="CE115" s="100"/>
      <c r="CF115" s="100"/>
      <c r="CG115" s="100"/>
      <c r="CH115" s="100"/>
      <c r="CI115" s="100"/>
      <c r="CJ115" s="100"/>
    </row>
    <row r="116" spans="1:356" ht="48.75" customHeight="1" x14ac:dyDescent="0.25">
      <c r="A116" s="133"/>
      <c r="B116" s="110"/>
      <c r="C116" s="119"/>
      <c r="D116" s="120"/>
      <c r="E116" s="110"/>
      <c r="F116" s="108"/>
      <c r="G116" s="108"/>
      <c r="H116" s="114"/>
      <c r="I116" s="134"/>
      <c r="J116" s="108"/>
      <c r="K116" s="114"/>
      <c r="L116" s="110"/>
      <c r="M116" s="110"/>
      <c r="N116" s="110"/>
      <c r="O116" s="110"/>
      <c r="P116" s="110"/>
      <c r="Q116" s="110"/>
      <c r="R116" s="110"/>
      <c r="S116" s="110"/>
      <c r="T116" s="110"/>
      <c r="U116" s="110"/>
      <c r="V116" s="110"/>
      <c r="W116" s="110"/>
      <c r="X116" s="110"/>
      <c r="Y116" s="110"/>
      <c r="Z116" s="110"/>
      <c r="AA116" s="110"/>
      <c r="AB116" s="110"/>
      <c r="AC116" s="110"/>
      <c r="AD116" s="110"/>
      <c r="AE116" s="108"/>
      <c r="AF116" s="110"/>
      <c r="AG116" s="108"/>
      <c r="AH116" s="108" t="str">
        <f>+IF(OR(AF116=1,AF116&lt;=5),"Moderado",IF(OR(AF116=6,AF116&lt;=11),"Mayor","Catastrófico"))</f>
        <v>Moderado</v>
      </c>
      <c r="AI116" s="163"/>
      <c r="AJ116" s="108"/>
      <c r="AK116" s="113"/>
      <c r="AL116" s="113"/>
      <c r="AM116" s="135"/>
      <c r="AN116" s="135"/>
      <c r="AO116" s="47" t="str">
        <f t="shared" si="24"/>
        <v/>
      </c>
      <c r="AP116" s="135"/>
      <c r="AQ116" s="47" t="str">
        <f t="shared" si="25"/>
        <v/>
      </c>
      <c r="AR116" s="135"/>
      <c r="AS116" s="47" t="str">
        <f t="shared" si="12"/>
        <v/>
      </c>
      <c r="AT116" s="135"/>
      <c r="AU116" s="47" t="str">
        <f t="shared" si="13"/>
        <v/>
      </c>
      <c r="AV116" s="135"/>
      <c r="AW116" s="47" t="str">
        <f t="shared" si="26"/>
        <v/>
      </c>
      <c r="AX116" s="135"/>
      <c r="AY116" s="47" t="str">
        <f t="shared" si="14"/>
        <v/>
      </c>
      <c r="AZ116" s="135"/>
      <c r="BA116" s="47" t="str">
        <f t="shared" si="15"/>
        <v/>
      </c>
      <c r="BB116" s="136"/>
      <c r="BC116" s="136"/>
      <c r="BD116" s="135"/>
      <c r="BE116" s="136"/>
      <c r="BF116" s="136"/>
      <c r="BG116" s="136"/>
      <c r="BH116" s="136"/>
      <c r="BI116" s="130"/>
      <c r="BJ116" s="166"/>
      <c r="BK116" s="166"/>
      <c r="BL116" s="130"/>
      <c r="BM116" s="130"/>
      <c r="BN116" s="136"/>
      <c r="BO116" s="108"/>
      <c r="CE116" s="100"/>
      <c r="CF116" s="100"/>
      <c r="CG116" s="100"/>
      <c r="CH116" s="100"/>
      <c r="CI116" s="100"/>
      <c r="CJ116" s="100"/>
    </row>
    <row r="117" spans="1:356" ht="63" customHeight="1" x14ac:dyDescent="0.25">
      <c r="A117" s="133"/>
      <c r="B117" s="110"/>
      <c r="C117" s="119"/>
      <c r="D117" s="120"/>
      <c r="E117" s="110"/>
      <c r="F117" s="108"/>
      <c r="G117" s="108"/>
      <c r="H117" s="112" t="s">
        <v>248</v>
      </c>
      <c r="I117" s="141" t="s">
        <v>134</v>
      </c>
      <c r="J117" s="108"/>
      <c r="K117" s="112" t="s">
        <v>249</v>
      </c>
      <c r="L117" s="110"/>
      <c r="M117" s="110"/>
      <c r="N117" s="110"/>
      <c r="O117" s="110"/>
      <c r="P117" s="110"/>
      <c r="Q117" s="110"/>
      <c r="R117" s="110"/>
      <c r="S117" s="110"/>
      <c r="T117" s="110"/>
      <c r="U117" s="110"/>
      <c r="V117" s="110"/>
      <c r="W117" s="110"/>
      <c r="X117" s="110"/>
      <c r="Y117" s="110"/>
      <c r="Z117" s="110"/>
      <c r="AA117" s="110"/>
      <c r="AB117" s="110"/>
      <c r="AC117" s="110"/>
      <c r="AD117" s="110"/>
      <c r="AE117" s="108"/>
      <c r="AF117" s="110"/>
      <c r="AG117" s="108"/>
      <c r="AH117" s="108" t="str">
        <f>+IF(OR(AF117=1,AF117&lt;=5),"Moderado",IF(OR(AF117=6,AF117&lt;=11),"Mayor","Catastrófico"))</f>
        <v>Moderado</v>
      </c>
      <c r="AI117" s="163"/>
      <c r="AJ117" s="108"/>
      <c r="AK117" s="113"/>
      <c r="AL117" s="114"/>
      <c r="AM117" s="134"/>
      <c r="AN117" s="134"/>
      <c r="AO117" s="47" t="str">
        <f t="shared" si="24"/>
        <v/>
      </c>
      <c r="AP117" s="134"/>
      <c r="AQ117" s="47" t="str">
        <f t="shared" si="25"/>
        <v/>
      </c>
      <c r="AR117" s="134"/>
      <c r="AS117" s="47" t="str">
        <f t="shared" si="12"/>
        <v/>
      </c>
      <c r="AT117" s="134"/>
      <c r="AU117" s="47" t="str">
        <f t="shared" si="13"/>
        <v/>
      </c>
      <c r="AV117" s="134"/>
      <c r="AW117" s="47" t="str">
        <f t="shared" si="26"/>
        <v/>
      </c>
      <c r="AX117" s="134"/>
      <c r="AY117" s="47" t="str">
        <f t="shared" si="14"/>
        <v/>
      </c>
      <c r="AZ117" s="134"/>
      <c r="BA117" s="47" t="str">
        <f t="shared" si="15"/>
        <v/>
      </c>
      <c r="BB117" s="137"/>
      <c r="BC117" s="137"/>
      <c r="BD117" s="134"/>
      <c r="BE117" s="137"/>
      <c r="BF117" s="137"/>
      <c r="BG117" s="137"/>
      <c r="BH117" s="136"/>
      <c r="BI117" s="130"/>
      <c r="BJ117" s="166"/>
      <c r="BK117" s="166"/>
      <c r="BL117" s="130"/>
      <c r="BM117" s="130"/>
      <c r="BN117" s="136"/>
      <c r="BO117" s="108"/>
      <c r="CE117" s="100"/>
      <c r="CF117" s="100"/>
      <c r="CG117" s="100"/>
      <c r="CH117" s="100"/>
      <c r="CI117" s="100"/>
      <c r="CJ117" s="100"/>
    </row>
    <row r="118" spans="1:356" ht="49.5" customHeight="1" x14ac:dyDescent="0.25">
      <c r="A118" s="133"/>
      <c r="B118" s="110"/>
      <c r="C118" s="119"/>
      <c r="D118" s="120"/>
      <c r="E118" s="110"/>
      <c r="F118" s="108"/>
      <c r="G118" s="108"/>
      <c r="H118" s="113"/>
      <c r="I118" s="135"/>
      <c r="J118" s="108"/>
      <c r="K118" s="113"/>
      <c r="L118" s="110"/>
      <c r="M118" s="110"/>
      <c r="N118" s="110"/>
      <c r="O118" s="110"/>
      <c r="P118" s="110"/>
      <c r="Q118" s="110"/>
      <c r="R118" s="110"/>
      <c r="S118" s="110"/>
      <c r="T118" s="110"/>
      <c r="U118" s="110"/>
      <c r="V118" s="110"/>
      <c r="W118" s="110"/>
      <c r="X118" s="110"/>
      <c r="Y118" s="110"/>
      <c r="Z118" s="110"/>
      <c r="AA118" s="110"/>
      <c r="AB118" s="110"/>
      <c r="AC118" s="110"/>
      <c r="AD118" s="110"/>
      <c r="AE118" s="108"/>
      <c r="AF118" s="110"/>
      <c r="AG118" s="108"/>
      <c r="AH118" s="108" t="str">
        <f>+IF(OR(AF118=1,AF118&lt;=5),"Moderado",IF(OR(AF118=6,AF118&lt;=11),"Mayor","Catastrófico"))</f>
        <v>Moderado</v>
      </c>
      <c r="AI118" s="163"/>
      <c r="AJ118" s="108"/>
      <c r="AK118" s="112" t="str">
        <f>'Descripción del Control '!C18</f>
        <v>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v>
      </c>
      <c r="AL118" s="41" t="str">
        <f>H114</f>
        <v>Perdida de independencia por conflicto de intereses o favorecimiento a terceros para el desarrollo del ejercicio auditor.</v>
      </c>
      <c r="AM118" s="141" t="s">
        <v>162</v>
      </c>
      <c r="AN118" s="141" t="s">
        <v>138</v>
      </c>
      <c r="AO118" s="47">
        <f>+IF(AN118="si",15,"")</f>
        <v>15</v>
      </c>
      <c r="AP118" s="141" t="s">
        <v>138</v>
      </c>
      <c r="AQ118" s="47">
        <f>+IF(AP118="si",15,"")</f>
        <v>15</v>
      </c>
      <c r="AR118" s="141" t="s">
        <v>138</v>
      </c>
      <c r="AS118" s="47">
        <f t="shared" si="12"/>
        <v>15</v>
      </c>
      <c r="AT118" s="141" t="s">
        <v>163</v>
      </c>
      <c r="AU118" s="47">
        <f t="shared" si="13"/>
        <v>10</v>
      </c>
      <c r="AV118" s="141" t="s">
        <v>138</v>
      </c>
      <c r="AW118" s="47">
        <f t="shared" si="26"/>
        <v>15</v>
      </c>
      <c r="AX118" s="141" t="s">
        <v>138</v>
      </c>
      <c r="AY118" s="47">
        <f t="shared" si="14"/>
        <v>15</v>
      </c>
      <c r="AZ118" s="141" t="s">
        <v>142</v>
      </c>
      <c r="BA118" s="47">
        <f t="shared" si="15"/>
        <v>10</v>
      </c>
      <c r="BB118" s="164">
        <f t="shared" ref="BB118" si="27">IF((SUM(AO118,AQ118,AS118,AU118,AW118,AY118,BA118)=0),"",(SUM(AO118,AQ118,AS118,AU118,AW118,AY118,BA118)))</f>
        <v>95</v>
      </c>
      <c r="BC118" s="164" t="str">
        <f t="shared" ref="BC118" si="28">IF(BB118&lt;=85,"Débil",IF(BB118&lt;=95,"Moderado",IF(BB118=100,"Fuerte","")))</f>
        <v>Moderado</v>
      </c>
      <c r="BD118" s="141" t="s">
        <v>143</v>
      </c>
      <c r="BE118" s="164" t="str">
        <f t="shared" ref="BE118" si="29">+IF(BD118="siempre","Fuerte",IF(BD118="Algunas veces","Moderado","Débil"))</f>
        <v>Fuerte</v>
      </c>
      <c r="BF118" s="164" t="str">
        <f>IF(AND(BC118="Fuerte",BE118="Fuerte"),"Fuerte",IF(AND(BC118="Fuerte",BE118="Moderado"),"Moderado",IF(AND(BC118="Moderado",BE118="Fuerte"),"Moderado",IF(AND(BC118="Moderado",BE118="Moderado"),"Moderado","Débil"))))</f>
        <v>Moderado</v>
      </c>
      <c r="BG118" s="164">
        <v>95</v>
      </c>
      <c r="BH118" s="136"/>
      <c r="BI118" s="130"/>
      <c r="BJ118" s="166"/>
      <c r="BK118" s="166"/>
      <c r="BL118" s="130"/>
      <c r="BM118" s="130"/>
      <c r="BN118" s="136"/>
      <c r="BO118" s="108"/>
      <c r="CE118" s="100"/>
      <c r="CF118" s="100"/>
      <c r="CG118" s="100"/>
      <c r="CH118" s="100"/>
      <c r="CI118" s="100"/>
      <c r="CJ118" s="100"/>
    </row>
    <row r="119" spans="1:356" ht="64.5" customHeight="1" x14ac:dyDescent="0.25">
      <c r="A119" s="133"/>
      <c r="B119" s="110"/>
      <c r="C119" s="119"/>
      <c r="D119" s="120"/>
      <c r="E119" s="110"/>
      <c r="F119" s="108"/>
      <c r="G119" s="108"/>
      <c r="H119" s="113"/>
      <c r="I119" s="135"/>
      <c r="J119" s="108"/>
      <c r="K119" s="113"/>
      <c r="L119" s="110"/>
      <c r="M119" s="110"/>
      <c r="N119" s="110"/>
      <c r="O119" s="110"/>
      <c r="P119" s="110"/>
      <c r="Q119" s="110"/>
      <c r="R119" s="110"/>
      <c r="S119" s="110"/>
      <c r="T119" s="110"/>
      <c r="U119" s="110"/>
      <c r="V119" s="110"/>
      <c r="W119" s="110"/>
      <c r="X119" s="110"/>
      <c r="Y119" s="110"/>
      <c r="Z119" s="110"/>
      <c r="AA119" s="110"/>
      <c r="AB119" s="110"/>
      <c r="AC119" s="110"/>
      <c r="AD119" s="110"/>
      <c r="AE119" s="108"/>
      <c r="AF119" s="110"/>
      <c r="AG119" s="108"/>
      <c r="AH119" s="108"/>
      <c r="AI119" s="163"/>
      <c r="AJ119" s="108"/>
      <c r="AK119" s="113"/>
      <c r="AL119" s="112" t="s">
        <v>248</v>
      </c>
      <c r="AM119" s="135"/>
      <c r="AN119" s="135"/>
      <c r="AO119" s="47" t="str">
        <f t="shared" ref="AO119:AO121" si="30">+IF(AN119="si",15,"")</f>
        <v/>
      </c>
      <c r="AP119" s="135"/>
      <c r="AQ119" s="47" t="str">
        <f t="shared" ref="AQ119:AQ121" si="31">+IF(AP119="si",15,"")</f>
        <v/>
      </c>
      <c r="AR119" s="135"/>
      <c r="AS119" s="47" t="str">
        <f t="shared" si="12"/>
        <v/>
      </c>
      <c r="AT119" s="135"/>
      <c r="AU119" s="47"/>
      <c r="AV119" s="135"/>
      <c r="AW119" s="47"/>
      <c r="AX119" s="135"/>
      <c r="AY119" s="47"/>
      <c r="AZ119" s="135"/>
      <c r="BA119" s="47"/>
      <c r="BB119" s="136"/>
      <c r="BC119" s="136"/>
      <c r="BD119" s="135"/>
      <c r="BE119" s="136"/>
      <c r="BF119" s="136"/>
      <c r="BG119" s="136"/>
      <c r="BH119" s="136"/>
      <c r="BI119" s="130"/>
      <c r="BJ119" s="166"/>
      <c r="BK119" s="166"/>
      <c r="BL119" s="130"/>
      <c r="BM119" s="130"/>
      <c r="BN119" s="136"/>
      <c r="BO119" s="108"/>
      <c r="CE119" s="100"/>
      <c r="CF119" s="100"/>
      <c r="CG119" s="100"/>
      <c r="CH119" s="100"/>
      <c r="CI119" s="100"/>
      <c r="CJ119" s="100"/>
    </row>
    <row r="120" spans="1:356" ht="13.5" customHeight="1" x14ac:dyDescent="0.25">
      <c r="A120" s="133"/>
      <c r="B120" s="110"/>
      <c r="C120" s="119"/>
      <c r="D120" s="120"/>
      <c r="E120" s="110"/>
      <c r="F120" s="108"/>
      <c r="G120" s="108"/>
      <c r="H120" s="113"/>
      <c r="I120" s="135"/>
      <c r="J120" s="108"/>
      <c r="K120" s="113"/>
      <c r="L120" s="110"/>
      <c r="M120" s="110"/>
      <c r="N120" s="110"/>
      <c r="O120" s="110"/>
      <c r="P120" s="110"/>
      <c r="Q120" s="110"/>
      <c r="R120" s="110"/>
      <c r="S120" s="110"/>
      <c r="T120" s="110"/>
      <c r="U120" s="110"/>
      <c r="V120" s="110"/>
      <c r="W120" s="110"/>
      <c r="X120" s="110"/>
      <c r="Y120" s="110"/>
      <c r="Z120" s="110"/>
      <c r="AA120" s="110"/>
      <c r="AB120" s="110"/>
      <c r="AC120" s="110"/>
      <c r="AD120" s="110"/>
      <c r="AE120" s="108"/>
      <c r="AF120" s="110"/>
      <c r="AG120" s="108"/>
      <c r="AH120" s="108"/>
      <c r="AI120" s="163"/>
      <c r="AJ120" s="108"/>
      <c r="AK120" s="113"/>
      <c r="AL120" s="113"/>
      <c r="AM120" s="135"/>
      <c r="AN120" s="135"/>
      <c r="AO120" s="47" t="str">
        <f t="shared" si="30"/>
        <v/>
      </c>
      <c r="AP120" s="135"/>
      <c r="AQ120" s="47" t="str">
        <f t="shared" si="31"/>
        <v/>
      </c>
      <c r="AR120" s="135"/>
      <c r="AS120" s="47" t="str">
        <f t="shared" si="12"/>
        <v/>
      </c>
      <c r="AT120" s="135"/>
      <c r="AU120" s="47" t="str">
        <f t="shared" si="13"/>
        <v/>
      </c>
      <c r="AV120" s="135"/>
      <c r="AW120" s="47" t="str">
        <f t="shared" si="26"/>
        <v/>
      </c>
      <c r="AX120" s="135"/>
      <c r="AY120" s="47" t="str">
        <f t="shared" si="14"/>
        <v/>
      </c>
      <c r="AZ120" s="135"/>
      <c r="BA120" s="47" t="str">
        <f t="shared" si="15"/>
        <v/>
      </c>
      <c r="BB120" s="136"/>
      <c r="BC120" s="136"/>
      <c r="BD120" s="135"/>
      <c r="BE120" s="136"/>
      <c r="BF120" s="136"/>
      <c r="BG120" s="136"/>
      <c r="BH120" s="136"/>
      <c r="BI120" s="130"/>
      <c r="BJ120" s="166"/>
      <c r="BK120" s="166"/>
      <c r="BL120" s="130"/>
      <c r="BM120" s="130"/>
      <c r="BN120" s="136"/>
      <c r="BO120" s="108"/>
      <c r="CE120" s="100"/>
      <c r="CF120" s="100"/>
      <c r="CG120" s="100"/>
      <c r="CH120" s="100"/>
      <c r="CI120" s="100"/>
      <c r="CJ120" s="100"/>
    </row>
    <row r="121" spans="1:356" ht="41.25" customHeight="1" x14ac:dyDescent="0.25">
      <c r="A121" s="133"/>
      <c r="B121" s="110"/>
      <c r="C121" s="119"/>
      <c r="D121" s="120"/>
      <c r="E121" s="110"/>
      <c r="F121" s="108"/>
      <c r="G121" s="108"/>
      <c r="H121" s="113"/>
      <c r="I121" s="135"/>
      <c r="J121" s="108"/>
      <c r="K121" s="113"/>
      <c r="L121" s="110"/>
      <c r="M121" s="110"/>
      <c r="N121" s="110"/>
      <c r="O121" s="110"/>
      <c r="P121" s="110"/>
      <c r="Q121" s="110"/>
      <c r="R121" s="110"/>
      <c r="S121" s="110"/>
      <c r="T121" s="110"/>
      <c r="U121" s="110"/>
      <c r="V121" s="110"/>
      <c r="W121" s="110"/>
      <c r="X121" s="110"/>
      <c r="Y121" s="110"/>
      <c r="Z121" s="110"/>
      <c r="AA121" s="110"/>
      <c r="AB121" s="110"/>
      <c r="AC121" s="110"/>
      <c r="AD121" s="110"/>
      <c r="AE121" s="108"/>
      <c r="AF121" s="110"/>
      <c r="AG121" s="108"/>
      <c r="AH121" s="108"/>
      <c r="AI121" s="163"/>
      <c r="AJ121" s="108"/>
      <c r="AK121" s="113"/>
      <c r="AL121" s="113"/>
      <c r="AM121" s="135"/>
      <c r="AN121" s="135"/>
      <c r="AO121" s="47" t="str">
        <f t="shared" si="30"/>
        <v/>
      </c>
      <c r="AP121" s="135"/>
      <c r="AQ121" s="47" t="str">
        <f t="shared" si="31"/>
        <v/>
      </c>
      <c r="AR121" s="135"/>
      <c r="AS121" s="47" t="str">
        <f t="shared" si="12"/>
        <v/>
      </c>
      <c r="AT121" s="135"/>
      <c r="AU121" s="47" t="str">
        <f t="shared" si="13"/>
        <v/>
      </c>
      <c r="AV121" s="135"/>
      <c r="AW121" s="47" t="str">
        <f>+IF(AV121="si",15,"")</f>
        <v/>
      </c>
      <c r="AX121" s="135"/>
      <c r="AY121" s="47" t="str">
        <f t="shared" si="14"/>
        <v/>
      </c>
      <c r="AZ121" s="135"/>
      <c r="BA121" s="47" t="str">
        <f t="shared" si="15"/>
        <v/>
      </c>
      <c r="BB121" s="136"/>
      <c r="BC121" s="136"/>
      <c r="BD121" s="135"/>
      <c r="BE121" s="136"/>
      <c r="BF121" s="136"/>
      <c r="BG121" s="136"/>
      <c r="BH121" s="136"/>
      <c r="BI121" s="130"/>
      <c r="BJ121" s="166"/>
      <c r="BK121" s="166"/>
      <c r="BL121" s="130"/>
      <c r="BM121" s="130"/>
      <c r="BN121" s="136"/>
      <c r="BO121" s="108"/>
      <c r="CE121" s="100"/>
      <c r="CF121" s="100"/>
      <c r="CG121" s="100"/>
      <c r="CH121" s="100"/>
      <c r="CI121" s="100"/>
      <c r="CJ121" s="100"/>
    </row>
    <row r="122" spans="1:356" ht="25.5" customHeight="1" x14ac:dyDescent="0.25">
      <c r="A122" s="133"/>
      <c r="B122" s="110"/>
      <c r="C122" s="119"/>
      <c r="D122" s="120"/>
      <c r="E122" s="110"/>
      <c r="F122" s="108"/>
      <c r="G122" s="108"/>
      <c r="H122" s="114"/>
      <c r="I122" s="134"/>
      <c r="J122" s="108"/>
      <c r="K122" s="114"/>
      <c r="L122" s="110"/>
      <c r="M122" s="110"/>
      <c r="N122" s="110"/>
      <c r="O122" s="110"/>
      <c r="P122" s="110"/>
      <c r="Q122" s="110"/>
      <c r="R122" s="110"/>
      <c r="S122" s="110"/>
      <c r="T122" s="110"/>
      <c r="U122" s="110"/>
      <c r="V122" s="110"/>
      <c r="W122" s="110"/>
      <c r="X122" s="110"/>
      <c r="Y122" s="110"/>
      <c r="Z122" s="110"/>
      <c r="AA122" s="110"/>
      <c r="AB122" s="110"/>
      <c r="AC122" s="110"/>
      <c r="AD122" s="110"/>
      <c r="AE122" s="108"/>
      <c r="AF122" s="110"/>
      <c r="AG122" s="108"/>
      <c r="AH122" s="108" t="str">
        <f>+IF(OR(AF122=1,AF122&lt;=5),"Moderado",IF(OR(AF122=6,AF122&lt;=11),"Mayor","Catastrófico"))</f>
        <v>Moderado</v>
      </c>
      <c r="AI122" s="163"/>
      <c r="AJ122" s="108"/>
      <c r="AK122" s="114"/>
      <c r="AL122" s="114"/>
      <c r="AM122" s="134"/>
      <c r="AN122" s="134"/>
      <c r="AO122" s="48" t="str">
        <f t="shared" si="21"/>
        <v/>
      </c>
      <c r="AP122" s="134"/>
      <c r="AQ122" s="48" t="str">
        <f t="shared" si="22"/>
        <v/>
      </c>
      <c r="AR122" s="134"/>
      <c r="AS122" s="48" t="str">
        <f t="shared" si="12"/>
        <v/>
      </c>
      <c r="AT122" s="134"/>
      <c r="AU122" s="48" t="str">
        <f t="shared" si="13"/>
        <v/>
      </c>
      <c r="AV122" s="134"/>
      <c r="AW122" s="48" t="str">
        <f t="shared" si="23"/>
        <v/>
      </c>
      <c r="AX122" s="134"/>
      <c r="AY122" s="48" t="str">
        <f t="shared" si="14"/>
        <v/>
      </c>
      <c r="AZ122" s="134"/>
      <c r="BA122" s="48" t="str">
        <f t="shared" si="15"/>
        <v/>
      </c>
      <c r="BB122" s="137"/>
      <c r="BC122" s="137"/>
      <c r="BD122" s="134"/>
      <c r="BE122" s="137"/>
      <c r="BF122" s="137"/>
      <c r="BG122" s="137"/>
      <c r="BH122" s="137"/>
      <c r="BI122" s="131"/>
      <c r="BJ122" s="161"/>
      <c r="BK122" s="161"/>
      <c r="BL122" s="131"/>
      <c r="BM122" s="131"/>
      <c r="BN122" s="137"/>
      <c r="BO122" s="108"/>
      <c r="CE122" s="100"/>
      <c r="CF122" s="100"/>
      <c r="CG122" s="100"/>
      <c r="CH122" s="100"/>
      <c r="CI122" s="100"/>
      <c r="CJ122" s="100"/>
    </row>
    <row r="123" spans="1:356" s="93" customFormat="1" ht="88.5" customHeight="1" x14ac:dyDescent="0.25">
      <c r="A123" s="118" t="s">
        <v>250</v>
      </c>
      <c r="B123" s="110" t="s">
        <v>194</v>
      </c>
      <c r="C123" s="119" t="s">
        <v>195</v>
      </c>
      <c r="D123" s="120" t="str">
        <f>+'Riesgo Corrupción'!C25</f>
        <v>Posibilidad de afectación económica y reputacional por fraude en la liquidación de la nómina en beneficio propio o de un tercero.</v>
      </c>
      <c r="E123" s="110" t="s">
        <v>8</v>
      </c>
      <c r="F123" s="108" t="s">
        <v>131</v>
      </c>
      <c r="G123" s="108" t="s">
        <v>251</v>
      </c>
      <c r="H123" s="120" t="s">
        <v>252</v>
      </c>
      <c r="I123" s="110" t="s">
        <v>134</v>
      </c>
      <c r="J123" s="108" t="s">
        <v>149</v>
      </c>
      <c r="K123" s="112" t="s">
        <v>253</v>
      </c>
      <c r="L123" s="110" t="s">
        <v>137</v>
      </c>
      <c r="M123" s="110" t="s">
        <v>137</v>
      </c>
      <c r="N123" s="110" t="s">
        <v>137</v>
      </c>
      <c r="O123" s="110" t="s">
        <v>137</v>
      </c>
      <c r="P123" s="110" t="s">
        <v>137</v>
      </c>
      <c r="Q123" s="110" t="s">
        <v>138</v>
      </c>
      <c r="R123" s="110" t="s">
        <v>137</v>
      </c>
      <c r="S123" s="110" t="s">
        <v>137</v>
      </c>
      <c r="T123" s="110" t="s">
        <v>137</v>
      </c>
      <c r="U123" s="110" t="s">
        <v>138</v>
      </c>
      <c r="V123" s="110" t="s">
        <v>138</v>
      </c>
      <c r="W123" s="110" t="s">
        <v>138</v>
      </c>
      <c r="X123" s="110" t="s">
        <v>138</v>
      </c>
      <c r="Y123" s="110" t="s">
        <v>138</v>
      </c>
      <c r="Z123" s="110" t="s">
        <v>137</v>
      </c>
      <c r="AA123" s="110" t="s">
        <v>137</v>
      </c>
      <c r="AB123" s="110" t="s">
        <v>137</v>
      </c>
      <c r="AC123" s="110" t="s">
        <v>137</v>
      </c>
      <c r="AD123" s="110" t="s">
        <v>137</v>
      </c>
      <c r="AE123" s="108">
        <f>COUNTIF(L123:AD128, "SI")</f>
        <v>6</v>
      </c>
      <c r="AF123" s="110" t="s">
        <v>151</v>
      </c>
      <c r="AG123" s="108">
        <f>+VLOOKUP(AF123,[6]Listados!$K$8:$L$12,2,0)</f>
        <v>1</v>
      </c>
      <c r="AH123" s="108" t="str">
        <f>+IF(OR(AE123=1,AE123&lt;=5),"Moderado",IF(OR(AE123=6,AE123&lt;=11),"Mayor","Catastrófico"))</f>
        <v>Mayor</v>
      </c>
      <c r="AI123" s="163" t="e">
        <f>+VLOOKUP(AH123,[6]Listados!K133:L137,2,0)</f>
        <v>#N/A</v>
      </c>
      <c r="AJ123" s="108" t="str">
        <f>IF(AND(AF123&lt;&gt;"",AH123&lt;&gt;""),VLOOKUP(AF123&amp;AH123,Listados!$M$3:$N$27,2,FALSE),"")</f>
        <v>Alto</v>
      </c>
      <c r="AK123" s="132" t="str">
        <f>+'Descripción del Control '!B$20</f>
        <v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v>
      </c>
      <c r="AL123" s="132" t="s">
        <v>254</v>
      </c>
      <c r="AM123" s="110" t="s">
        <v>140</v>
      </c>
      <c r="AN123" s="110" t="s">
        <v>138</v>
      </c>
      <c r="AO123" s="47">
        <f>+IF(AN123="si",15,"")</f>
        <v>15</v>
      </c>
      <c r="AP123" s="110" t="s">
        <v>138</v>
      </c>
      <c r="AQ123" s="47">
        <f>+IF(AP123="si",15,"")</f>
        <v>15</v>
      </c>
      <c r="AR123" s="110" t="s">
        <v>138</v>
      </c>
      <c r="AS123" s="47">
        <f t="shared" si="12"/>
        <v>15</v>
      </c>
      <c r="AT123" s="110" t="s">
        <v>141</v>
      </c>
      <c r="AU123" s="47">
        <f t="shared" si="13"/>
        <v>15</v>
      </c>
      <c r="AV123" s="110" t="s">
        <v>138</v>
      </c>
      <c r="AW123" s="47">
        <f>+IF(AV123="si",15,"")</f>
        <v>15</v>
      </c>
      <c r="AX123" s="110" t="s">
        <v>138</v>
      </c>
      <c r="AY123" s="47">
        <f t="shared" si="14"/>
        <v>15</v>
      </c>
      <c r="AZ123" s="110" t="s">
        <v>142</v>
      </c>
      <c r="BA123" s="47">
        <f t="shared" si="15"/>
        <v>10</v>
      </c>
      <c r="BB123" s="110">
        <f t="shared" si="16"/>
        <v>100</v>
      </c>
      <c r="BC123" s="110" t="str">
        <f>IF(BB123&lt;=85,"Débil",IF(BB123&lt;=95,"Moderado",IF(BB123=100,"Fuerte","")))</f>
        <v>Fuerte</v>
      </c>
      <c r="BD123" s="110" t="s">
        <v>143</v>
      </c>
      <c r="BE123" s="110" t="str">
        <f t="shared" si="18"/>
        <v>Fuerte</v>
      </c>
      <c r="BF123" s="110" t="str">
        <f t="shared" si="19"/>
        <v>Fuerte</v>
      </c>
      <c r="BG123" s="110">
        <f t="shared" si="20"/>
        <v>100</v>
      </c>
      <c r="BH123" s="108">
        <v>100</v>
      </c>
      <c r="BI123" s="106" t="str">
        <f>IF(BH123&lt;=50, "Débil", IF(BH123&lt;=99,"Moderado","Fuerte"))</f>
        <v>Fuerte</v>
      </c>
      <c r="BJ123" s="107">
        <f>+IF(BI123="Fuerte",2,IF(BI123="Moderado",1,0))</f>
        <v>2</v>
      </c>
      <c r="BK123" s="107">
        <f>+AG123-BJ123</f>
        <v>-1</v>
      </c>
      <c r="BL123" s="106" t="str">
        <f>+VLOOKUP(BK123,Listados!$J$18:$K$24,2,TRUE)</f>
        <v>Rara Vez</v>
      </c>
      <c r="BM123" s="106" t="str">
        <f>IF(ISBLANK(AH123),"",AH123)</f>
        <v>Mayor</v>
      </c>
      <c r="BN123" s="108" t="str">
        <f>IF(AND(BL123&lt;&gt;"",BM123&lt;&gt;""),VLOOKUP(BL123&amp;BM123,Listados!$M$3:$N$27,2,FALSE),"")</f>
        <v>Alto</v>
      </c>
      <c r="BO123" s="108" t="str">
        <f>+VLOOKUP(BN123,Listados!$P$3:$Q$6,2,FALSE)</f>
        <v>Reducir el riesgo</v>
      </c>
      <c r="CE123" s="186" t="s">
        <v>8</v>
      </c>
      <c r="CF123" s="186" t="s">
        <v>8</v>
      </c>
      <c r="CG123" s="186" t="s">
        <v>8</v>
      </c>
      <c r="CH123" s="186" t="s">
        <v>8</v>
      </c>
      <c r="CI123" s="186" t="s">
        <v>8</v>
      </c>
      <c r="CJ123" s="186" t="s">
        <v>8</v>
      </c>
      <c r="CK123" s="65"/>
      <c r="CL123" s="65"/>
      <c r="CM123" s="65"/>
      <c r="CN123" s="65"/>
      <c r="CO123" s="65"/>
      <c r="CP123" s="65"/>
      <c r="CQ123" s="65"/>
      <c r="CR123" s="65"/>
      <c r="CS123" s="65"/>
      <c r="CT123" s="65"/>
      <c r="CU123" s="65"/>
      <c r="CV123" s="65"/>
      <c r="CW123" s="65"/>
      <c r="CX123" s="65"/>
      <c r="CY123" s="65"/>
      <c r="CZ123" s="65"/>
      <c r="DA123" s="65"/>
      <c r="DB123" s="65"/>
      <c r="DC123" s="65"/>
      <c r="DD123" s="65"/>
      <c r="DE123" s="65"/>
      <c r="DF123" s="65"/>
      <c r="DG123" s="65"/>
      <c r="DH123" s="65"/>
      <c r="DI123" s="65"/>
      <c r="DJ123" s="65"/>
      <c r="DK123" s="65"/>
      <c r="DL123" s="65"/>
      <c r="DM123" s="65"/>
      <c r="DN123" s="65"/>
      <c r="DO123" s="65"/>
      <c r="DP123" s="65"/>
      <c r="DQ123" s="65"/>
      <c r="DR123" s="65"/>
      <c r="DS123" s="65"/>
      <c r="DT123" s="65"/>
      <c r="DU123" s="65"/>
      <c r="DV123" s="65"/>
      <c r="DW123" s="65"/>
      <c r="DX123" s="65"/>
      <c r="DY123" s="65"/>
      <c r="DZ123" s="65"/>
      <c r="EA123" s="65"/>
      <c r="EB123" s="65"/>
      <c r="EC123" s="65"/>
      <c r="ED123" s="65"/>
      <c r="EE123" s="65"/>
      <c r="EF123" s="65"/>
      <c r="EG123" s="65"/>
      <c r="EH123" s="65"/>
      <c r="EI123" s="65"/>
      <c r="EJ123" s="65"/>
      <c r="EK123" s="65"/>
      <c r="EL123" s="65"/>
      <c r="EM123" s="65"/>
      <c r="EN123" s="65"/>
      <c r="EO123" s="65"/>
      <c r="EP123" s="65"/>
      <c r="EQ123" s="65"/>
      <c r="ER123" s="65"/>
      <c r="ES123" s="65"/>
      <c r="ET123" s="65"/>
      <c r="EU123" s="65"/>
      <c r="EV123" s="65"/>
      <c r="EW123" s="65"/>
      <c r="EX123" s="65"/>
      <c r="EY123" s="65"/>
      <c r="EZ123" s="65"/>
      <c r="FA123" s="65"/>
      <c r="FB123" s="65"/>
      <c r="FC123" s="65"/>
      <c r="FD123" s="65"/>
      <c r="FE123" s="65"/>
      <c r="FF123" s="65"/>
      <c r="FG123" s="65"/>
      <c r="FH123" s="65"/>
      <c r="FI123" s="65"/>
      <c r="FJ123" s="65"/>
      <c r="FK123" s="65"/>
      <c r="FL123" s="65"/>
      <c r="FM123" s="65"/>
      <c r="FN123" s="65"/>
      <c r="FO123" s="65"/>
      <c r="FP123" s="65"/>
      <c r="FQ123" s="65"/>
      <c r="FR123" s="65"/>
      <c r="FS123" s="65"/>
      <c r="FT123" s="65"/>
      <c r="FU123" s="65"/>
      <c r="FV123" s="65"/>
      <c r="FW123" s="65"/>
      <c r="FX123" s="65"/>
      <c r="FY123" s="65"/>
      <c r="FZ123" s="65"/>
      <c r="GA123" s="65"/>
      <c r="GB123" s="65"/>
      <c r="GC123" s="65"/>
      <c r="GD123" s="65"/>
      <c r="GE123" s="65"/>
      <c r="GF123" s="65"/>
      <c r="GG123" s="65"/>
      <c r="GH123" s="65"/>
      <c r="GI123" s="65"/>
      <c r="GJ123" s="65"/>
      <c r="GK123" s="65"/>
      <c r="GL123" s="65"/>
      <c r="GM123" s="65"/>
      <c r="GN123" s="65"/>
      <c r="GO123" s="65"/>
      <c r="GP123" s="65"/>
      <c r="GQ123" s="65"/>
      <c r="GR123" s="65"/>
      <c r="GS123" s="65"/>
      <c r="GT123" s="65"/>
      <c r="GU123" s="65"/>
      <c r="GV123" s="65"/>
      <c r="GW123" s="65"/>
      <c r="GX123" s="65"/>
      <c r="GY123" s="65"/>
      <c r="GZ123" s="65"/>
      <c r="HA123" s="65"/>
      <c r="HB123" s="65"/>
      <c r="HC123" s="65"/>
      <c r="HD123" s="65"/>
      <c r="HE123" s="65"/>
      <c r="HF123" s="65"/>
      <c r="HG123" s="65"/>
      <c r="HH123" s="65"/>
      <c r="HI123" s="65"/>
      <c r="HJ123" s="65"/>
      <c r="HK123" s="65"/>
      <c r="HL123" s="65"/>
      <c r="HM123" s="65"/>
      <c r="HN123" s="65"/>
      <c r="HO123" s="65"/>
      <c r="HP123" s="65"/>
      <c r="HQ123" s="65"/>
      <c r="HR123" s="65"/>
      <c r="HS123" s="65"/>
      <c r="HT123" s="65"/>
      <c r="HU123" s="65"/>
      <c r="HV123" s="65"/>
      <c r="HW123" s="65"/>
      <c r="HX123" s="65"/>
      <c r="HY123" s="65"/>
      <c r="HZ123" s="65"/>
      <c r="IA123" s="65"/>
      <c r="IB123" s="65"/>
      <c r="IC123" s="65"/>
      <c r="ID123" s="65"/>
      <c r="IE123" s="65"/>
      <c r="IF123" s="65"/>
      <c r="IG123" s="65"/>
      <c r="IH123" s="65"/>
      <c r="II123" s="65"/>
      <c r="IJ123" s="65"/>
      <c r="IK123" s="65"/>
      <c r="IL123" s="65"/>
      <c r="IM123" s="65"/>
      <c r="IN123" s="65"/>
      <c r="IO123" s="65"/>
      <c r="IP123" s="65"/>
      <c r="IQ123" s="65"/>
      <c r="IR123" s="65"/>
      <c r="IS123" s="65"/>
      <c r="IT123" s="65"/>
      <c r="IU123" s="65"/>
      <c r="IV123" s="65"/>
      <c r="IW123" s="65"/>
      <c r="IX123" s="65"/>
      <c r="IY123" s="65"/>
      <c r="IZ123" s="65"/>
      <c r="JA123" s="65"/>
      <c r="JB123" s="65"/>
      <c r="JC123" s="65"/>
      <c r="JD123" s="65"/>
      <c r="JE123" s="65"/>
      <c r="JF123" s="65"/>
      <c r="JG123" s="65"/>
      <c r="JH123" s="65"/>
      <c r="JI123" s="65"/>
      <c r="JJ123" s="65"/>
      <c r="JK123" s="65"/>
      <c r="JL123" s="65"/>
      <c r="JM123" s="65"/>
      <c r="JN123" s="65"/>
      <c r="JO123" s="65"/>
      <c r="JP123" s="65"/>
      <c r="JQ123" s="65"/>
      <c r="JR123" s="65"/>
      <c r="JS123" s="65"/>
      <c r="JT123" s="65"/>
      <c r="JU123" s="65"/>
      <c r="JV123" s="65"/>
      <c r="JW123" s="65"/>
      <c r="JX123" s="65"/>
      <c r="JY123" s="65"/>
      <c r="JZ123" s="65"/>
      <c r="KA123" s="65"/>
      <c r="KB123" s="65"/>
      <c r="KC123" s="65"/>
      <c r="KD123" s="65"/>
      <c r="KE123" s="65"/>
      <c r="KF123" s="65"/>
      <c r="KG123" s="65"/>
      <c r="KH123" s="65"/>
      <c r="KI123" s="65"/>
      <c r="KJ123" s="65"/>
      <c r="KK123" s="65"/>
      <c r="KL123" s="65"/>
      <c r="KM123" s="65"/>
      <c r="KN123" s="65"/>
      <c r="KO123" s="65"/>
      <c r="KP123" s="65"/>
      <c r="KQ123" s="65"/>
      <c r="KR123" s="65"/>
      <c r="KS123" s="65"/>
      <c r="KT123" s="65"/>
      <c r="KU123" s="65"/>
      <c r="KV123" s="65"/>
      <c r="KW123" s="65"/>
      <c r="KX123" s="65"/>
      <c r="KY123" s="65"/>
      <c r="KZ123" s="65"/>
      <c r="LA123" s="65"/>
      <c r="LB123" s="65"/>
      <c r="LC123" s="65"/>
      <c r="LD123" s="65"/>
      <c r="LE123" s="65"/>
      <c r="LF123" s="65"/>
      <c r="LG123" s="65"/>
      <c r="LH123" s="65"/>
      <c r="LI123" s="65"/>
      <c r="LJ123" s="65"/>
      <c r="LK123" s="65"/>
      <c r="LL123" s="65"/>
      <c r="LM123" s="65"/>
      <c r="LN123" s="65"/>
      <c r="LO123" s="65"/>
      <c r="LP123" s="65"/>
      <c r="LQ123" s="65"/>
      <c r="LR123" s="65"/>
      <c r="LS123" s="65"/>
      <c r="LT123" s="65"/>
      <c r="LU123" s="65"/>
      <c r="LV123" s="65"/>
      <c r="LW123" s="65"/>
      <c r="LX123" s="65"/>
      <c r="LY123" s="65"/>
      <c r="LZ123" s="65"/>
      <c r="MA123" s="65"/>
      <c r="MB123" s="65"/>
      <c r="MC123" s="65"/>
      <c r="MD123" s="65"/>
      <c r="ME123" s="65"/>
      <c r="MF123" s="65"/>
      <c r="MG123" s="65"/>
      <c r="MH123" s="65"/>
      <c r="MI123" s="65"/>
      <c r="MJ123" s="65"/>
      <c r="MK123" s="65"/>
      <c r="ML123" s="65"/>
      <c r="MM123" s="65"/>
      <c r="MN123" s="65"/>
      <c r="MO123" s="65"/>
      <c r="MP123" s="65"/>
      <c r="MQ123" s="65"/>
      <c r="MR123" s="65"/>
    </row>
    <row r="124" spans="1:356" s="93" customFormat="1" ht="33" customHeight="1" x14ac:dyDescent="0.25">
      <c r="A124" s="118"/>
      <c r="B124" s="110"/>
      <c r="C124" s="119"/>
      <c r="D124" s="120"/>
      <c r="E124" s="110"/>
      <c r="F124" s="108"/>
      <c r="G124" s="108"/>
      <c r="H124" s="120"/>
      <c r="I124" s="110"/>
      <c r="J124" s="108"/>
      <c r="K124" s="113"/>
      <c r="L124" s="110"/>
      <c r="M124" s="110"/>
      <c r="N124" s="110"/>
      <c r="O124" s="110"/>
      <c r="P124" s="110"/>
      <c r="Q124" s="110"/>
      <c r="R124" s="110"/>
      <c r="S124" s="110"/>
      <c r="T124" s="110"/>
      <c r="U124" s="110"/>
      <c r="V124" s="110"/>
      <c r="W124" s="110"/>
      <c r="X124" s="110"/>
      <c r="Y124" s="110"/>
      <c r="Z124" s="110"/>
      <c r="AA124" s="110"/>
      <c r="AB124" s="110"/>
      <c r="AC124" s="110"/>
      <c r="AD124" s="110"/>
      <c r="AE124" s="108"/>
      <c r="AF124" s="110"/>
      <c r="AG124" s="108"/>
      <c r="AH124" s="108" t="str">
        <f>+IF(OR(AF124=1,AF124&lt;=5),"Moderado",IF(OR(AF124=6,AF124&lt;=11),"Mayor","Catastrófico"))</f>
        <v>Moderado</v>
      </c>
      <c r="AI124" s="163"/>
      <c r="AJ124" s="108"/>
      <c r="AK124" s="132"/>
      <c r="AL124" s="132"/>
      <c r="AM124" s="110"/>
      <c r="AN124" s="110"/>
      <c r="AO124" s="47" t="str">
        <f t="shared" si="21"/>
        <v/>
      </c>
      <c r="AP124" s="110"/>
      <c r="AQ124" s="47" t="str">
        <f t="shared" si="22"/>
        <v/>
      </c>
      <c r="AR124" s="110"/>
      <c r="AS124" s="47" t="str">
        <f t="shared" si="12"/>
        <v/>
      </c>
      <c r="AT124" s="110"/>
      <c r="AU124" s="47" t="str">
        <f t="shared" si="13"/>
        <v/>
      </c>
      <c r="AV124" s="110"/>
      <c r="AW124" s="47" t="str">
        <f t="shared" si="23"/>
        <v/>
      </c>
      <c r="AX124" s="110"/>
      <c r="AY124" s="47" t="str">
        <f t="shared" si="14"/>
        <v/>
      </c>
      <c r="AZ124" s="110"/>
      <c r="BA124" s="47" t="str">
        <f t="shared" si="15"/>
        <v/>
      </c>
      <c r="BB124" s="110" t="str">
        <f t="shared" si="16"/>
        <v/>
      </c>
      <c r="BC124" s="110" t="str">
        <f t="shared" si="17"/>
        <v/>
      </c>
      <c r="BD124" s="110"/>
      <c r="BE124" s="110" t="str">
        <f t="shared" si="18"/>
        <v>Débil</v>
      </c>
      <c r="BF124" s="110" t="str">
        <f t="shared" si="19"/>
        <v>Débil</v>
      </c>
      <c r="BG124" s="110">
        <f t="shared" si="20"/>
        <v>0</v>
      </c>
      <c r="BH124" s="108"/>
      <c r="BI124" s="106"/>
      <c r="BJ124" s="107"/>
      <c r="BK124" s="107"/>
      <c r="BL124" s="106"/>
      <c r="BM124" s="106"/>
      <c r="BN124" s="108"/>
      <c r="BO124" s="108"/>
      <c r="CE124" s="187"/>
      <c r="CF124" s="187"/>
      <c r="CG124" s="187"/>
      <c r="CH124" s="187"/>
      <c r="CI124" s="187"/>
      <c r="CJ124" s="187"/>
      <c r="CK124" s="65"/>
      <c r="CL124" s="65"/>
      <c r="CM124" s="65"/>
      <c r="CN124" s="65"/>
      <c r="CO124" s="65"/>
      <c r="CP124" s="65"/>
      <c r="CQ124" s="65"/>
      <c r="CR124" s="65"/>
      <c r="CS124" s="65"/>
      <c r="CT124" s="65"/>
      <c r="CU124" s="65"/>
      <c r="CV124" s="65"/>
      <c r="CW124" s="65"/>
      <c r="CX124" s="65"/>
      <c r="CY124" s="65"/>
      <c r="CZ124" s="65"/>
      <c r="DA124" s="65"/>
      <c r="DB124" s="65"/>
      <c r="DC124" s="65"/>
      <c r="DD124" s="65"/>
      <c r="DE124" s="65"/>
      <c r="DF124" s="65"/>
      <c r="DG124" s="65"/>
      <c r="DH124" s="65"/>
      <c r="DI124" s="65"/>
      <c r="DJ124" s="65"/>
      <c r="DK124" s="65"/>
      <c r="DL124" s="65"/>
      <c r="DM124" s="65"/>
      <c r="DN124" s="65"/>
      <c r="DO124" s="65"/>
      <c r="DP124" s="65"/>
      <c r="DQ124" s="65"/>
      <c r="DR124" s="65"/>
      <c r="DS124" s="65"/>
      <c r="DT124" s="65"/>
      <c r="DU124" s="65"/>
      <c r="DV124" s="65"/>
      <c r="DW124" s="65"/>
      <c r="DX124" s="65"/>
      <c r="DY124" s="65"/>
      <c r="DZ124" s="65"/>
      <c r="EA124" s="65"/>
      <c r="EB124" s="65"/>
      <c r="EC124" s="65"/>
      <c r="ED124" s="65"/>
      <c r="EE124" s="65"/>
      <c r="EF124" s="65"/>
      <c r="EG124" s="65"/>
      <c r="EH124" s="65"/>
      <c r="EI124" s="65"/>
      <c r="EJ124" s="65"/>
      <c r="EK124" s="65"/>
      <c r="EL124" s="65"/>
      <c r="EM124" s="65"/>
      <c r="EN124" s="65"/>
      <c r="EO124" s="65"/>
      <c r="EP124" s="65"/>
      <c r="EQ124" s="65"/>
      <c r="ER124" s="65"/>
      <c r="ES124" s="65"/>
      <c r="ET124" s="65"/>
      <c r="EU124" s="65"/>
      <c r="EV124" s="65"/>
      <c r="EW124" s="65"/>
      <c r="EX124" s="65"/>
      <c r="EY124" s="65"/>
      <c r="EZ124" s="65"/>
      <c r="FA124" s="65"/>
      <c r="FB124" s="65"/>
      <c r="FC124" s="65"/>
      <c r="FD124" s="65"/>
      <c r="FE124" s="65"/>
      <c r="FF124" s="65"/>
      <c r="FG124" s="65"/>
      <c r="FH124" s="65"/>
      <c r="FI124" s="65"/>
      <c r="FJ124" s="65"/>
      <c r="FK124" s="65"/>
      <c r="FL124" s="65"/>
      <c r="FM124" s="65"/>
      <c r="FN124" s="65"/>
      <c r="FO124" s="65"/>
      <c r="FP124" s="65"/>
      <c r="FQ124" s="65"/>
      <c r="FR124" s="65"/>
      <c r="FS124" s="65"/>
      <c r="FT124" s="65"/>
      <c r="FU124" s="65"/>
      <c r="FV124" s="65"/>
      <c r="FW124" s="65"/>
      <c r="FX124" s="65"/>
      <c r="FY124" s="65"/>
      <c r="FZ124" s="65"/>
      <c r="GA124" s="65"/>
      <c r="GB124" s="65"/>
      <c r="GC124" s="65"/>
      <c r="GD124" s="65"/>
      <c r="GE124" s="65"/>
      <c r="GF124" s="65"/>
      <c r="GG124" s="65"/>
      <c r="GH124" s="65"/>
      <c r="GI124" s="65"/>
      <c r="GJ124" s="65"/>
      <c r="GK124" s="65"/>
      <c r="GL124" s="65"/>
      <c r="GM124" s="65"/>
      <c r="GN124" s="65"/>
      <c r="GO124" s="65"/>
      <c r="GP124" s="65"/>
      <c r="GQ124" s="65"/>
      <c r="GR124" s="65"/>
      <c r="GS124" s="65"/>
      <c r="GT124" s="65"/>
      <c r="GU124" s="65"/>
      <c r="GV124" s="65"/>
      <c r="GW124" s="65"/>
      <c r="GX124" s="65"/>
      <c r="GY124" s="65"/>
      <c r="GZ124" s="65"/>
      <c r="HA124" s="65"/>
      <c r="HB124" s="65"/>
      <c r="HC124" s="65"/>
      <c r="HD124" s="65"/>
      <c r="HE124" s="65"/>
      <c r="HF124" s="65"/>
      <c r="HG124" s="65"/>
      <c r="HH124" s="65"/>
      <c r="HI124" s="65"/>
      <c r="HJ124" s="65"/>
      <c r="HK124" s="65"/>
      <c r="HL124" s="65"/>
      <c r="HM124" s="65"/>
      <c r="HN124" s="65"/>
      <c r="HO124" s="65"/>
      <c r="HP124" s="65"/>
      <c r="HQ124" s="65"/>
      <c r="HR124" s="65"/>
      <c r="HS124" s="65"/>
      <c r="HT124" s="65"/>
      <c r="HU124" s="65"/>
      <c r="HV124" s="65"/>
      <c r="HW124" s="65"/>
      <c r="HX124" s="65"/>
      <c r="HY124" s="65"/>
      <c r="HZ124" s="65"/>
      <c r="IA124" s="65"/>
      <c r="IB124" s="65"/>
      <c r="IC124" s="65"/>
      <c r="ID124" s="65"/>
      <c r="IE124" s="65"/>
      <c r="IF124" s="65"/>
      <c r="IG124" s="65"/>
      <c r="IH124" s="65"/>
      <c r="II124" s="65"/>
      <c r="IJ124" s="65"/>
      <c r="IK124" s="65"/>
      <c r="IL124" s="65"/>
      <c r="IM124" s="65"/>
      <c r="IN124" s="65"/>
      <c r="IO124" s="65"/>
      <c r="IP124" s="65"/>
      <c r="IQ124" s="65"/>
      <c r="IR124" s="65"/>
      <c r="IS124" s="65"/>
      <c r="IT124" s="65"/>
      <c r="IU124" s="65"/>
      <c r="IV124" s="65"/>
      <c r="IW124" s="65"/>
      <c r="IX124" s="65"/>
      <c r="IY124" s="65"/>
      <c r="IZ124" s="65"/>
      <c r="JA124" s="65"/>
      <c r="JB124" s="65"/>
      <c r="JC124" s="65"/>
      <c r="JD124" s="65"/>
      <c r="JE124" s="65"/>
      <c r="JF124" s="65"/>
      <c r="JG124" s="65"/>
      <c r="JH124" s="65"/>
      <c r="JI124" s="65"/>
      <c r="JJ124" s="65"/>
      <c r="JK124" s="65"/>
      <c r="JL124" s="65"/>
      <c r="JM124" s="65"/>
      <c r="JN124" s="65"/>
      <c r="JO124" s="65"/>
      <c r="JP124" s="65"/>
      <c r="JQ124" s="65"/>
      <c r="JR124" s="65"/>
      <c r="JS124" s="65"/>
      <c r="JT124" s="65"/>
      <c r="JU124" s="65"/>
      <c r="JV124" s="65"/>
      <c r="JW124" s="65"/>
      <c r="JX124" s="65"/>
      <c r="JY124" s="65"/>
      <c r="JZ124" s="65"/>
      <c r="KA124" s="65"/>
      <c r="KB124" s="65"/>
      <c r="KC124" s="65"/>
      <c r="KD124" s="65"/>
      <c r="KE124" s="65"/>
      <c r="KF124" s="65"/>
      <c r="KG124" s="65"/>
      <c r="KH124" s="65"/>
      <c r="KI124" s="65"/>
      <c r="KJ124" s="65"/>
      <c r="KK124" s="65"/>
      <c r="KL124" s="65"/>
      <c r="KM124" s="65"/>
      <c r="KN124" s="65"/>
      <c r="KO124" s="65"/>
      <c r="KP124" s="65"/>
      <c r="KQ124" s="65"/>
      <c r="KR124" s="65"/>
      <c r="KS124" s="65"/>
      <c r="KT124" s="65"/>
      <c r="KU124" s="65"/>
      <c r="KV124" s="65"/>
      <c r="KW124" s="65"/>
      <c r="KX124" s="65"/>
      <c r="KY124" s="65"/>
      <c r="KZ124" s="65"/>
      <c r="LA124" s="65"/>
      <c r="LB124" s="65"/>
      <c r="LC124" s="65"/>
      <c r="LD124" s="65"/>
      <c r="LE124" s="65"/>
      <c r="LF124" s="65"/>
      <c r="LG124" s="65"/>
      <c r="LH124" s="65"/>
      <c r="LI124" s="65"/>
      <c r="LJ124" s="65"/>
      <c r="LK124" s="65"/>
      <c r="LL124" s="65"/>
      <c r="LM124" s="65"/>
      <c r="LN124" s="65"/>
      <c r="LO124" s="65"/>
      <c r="LP124" s="65"/>
      <c r="LQ124" s="65"/>
      <c r="LR124" s="65"/>
      <c r="LS124" s="65"/>
      <c r="LT124" s="65"/>
      <c r="LU124" s="65"/>
      <c r="LV124" s="65"/>
      <c r="LW124" s="65"/>
      <c r="LX124" s="65"/>
      <c r="LY124" s="65"/>
      <c r="LZ124" s="65"/>
      <c r="MA124" s="65"/>
      <c r="MB124" s="65"/>
      <c r="MC124" s="65"/>
      <c r="MD124" s="65"/>
      <c r="ME124" s="65"/>
      <c r="MF124" s="65"/>
      <c r="MG124" s="65"/>
      <c r="MH124" s="65"/>
      <c r="MI124" s="65"/>
      <c r="MJ124" s="65"/>
      <c r="MK124" s="65"/>
      <c r="ML124" s="65"/>
      <c r="MM124" s="65"/>
      <c r="MN124" s="65"/>
      <c r="MO124" s="65"/>
      <c r="MP124" s="65"/>
      <c r="MQ124" s="65"/>
      <c r="MR124" s="65"/>
    </row>
    <row r="125" spans="1:356" s="93" customFormat="1" ht="39.75" customHeight="1" x14ac:dyDescent="0.25">
      <c r="A125" s="118"/>
      <c r="B125" s="110"/>
      <c r="C125" s="119"/>
      <c r="D125" s="120"/>
      <c r="E125" s="110"/>
      <c r="F125" s="108"/>
      <c r="G125" s="108"/>
      <c r="H125" s="120"/>
      <c r="I125" s="110"/>
      <c r="J125" s="108"/>
      <c r="K125" s="114"/>
      <c r="L125" s="110"/>
      <c r="M125" s="110"/>
      <c r="N125" s="110"/>
      <c r="O125" s="110"/>
      <c r="P125" s="110"/>
      <c r="Q125" s="110"/>
      <c r="R125" s="110"/>
      <c r="S125" s="110"/>
      <c r="T125" s="110"/>
      <c r="U125" s="110"/>
      <c r="V125" s="110"/>
      <c r="W125" s="110"/>
      <c r="X125" s="110"/>
      <c r="Y125" s="110"/>
      <c r="Z125" s="110"/>
      <c r="AA125" s="110"/>
      <c r="AB125" s="110"/>
      <c r="AC125" s="110"/>
      <c r="AD125" s="110"/>
      <c r="AE125" s="108"/>
      <c r="AF125" s="110"/>
      <c r="AG125" s="108"/>
      <c r="AH125" s="108" t="str">
        <f>+IF(OR(AF125=1,AF125&lt;=5),"Moderado",IF(OR(AF125=6,AF125&lt;=11),"Mayor","Catastrófico"))</f>
        <v>Moderado</v>
      </c>
      <c r="AI125" s="163"/>
      <c r="AJ125" s="108"/>
      <c r="AK125" s="132"/>
      <c r="AL125" s="132"/>
      <c r="AM125" s="110"/>
      <c r="AN125" s="110"/>
      <c r="AO125" s="47" t="str">
        <f t="shared" si="21"/>
        <v/>
      </c>
      <c r="AP125" s="110"/>
      <c r="AQ125" s="47" t="str">
        <f t="shared" si="22"/>
        <v/>
      </c>
      <c r="AR125" s="110"/>
      <c r="AS125" s="47" t="str">
        <f t="shared" si="12"/>
        <v/>
      </c>
      <c r="AT125" s="110"/>
      <c r="AU125" s="47" t="str">
        <f t="shared" si="13"/>
        <v/>
      </c>
      <c r="AV125" s="110"/>
      <c r="AW125" s="47" t="str">
        <f t="shared" si="23"/>
        <v/>
      </c>
      <c r="AX125" s="110"/>
      <c r="AY125" s="47" t="str">
        <f t="shared" si="14"/>
        <v/>
      </c>
      <c r="AZ125" s="110"/>
      <c r="BA125" s="47" t="str">
        <f t="shared" si="15"/>
        <v/>
      </c>
      <c r="BB125" s="110" t="str">
        <f t="shared" si="16"/>
        <v/>
      </c>
      <c r="BC125" s="110" t="str">
        <f t="shared" si="17"/>
        <v/>
      </c>
      <c r="BD125" s="110"/>
      <c r="BE125" s="110" t="str">
        <f t="shared" si="18"/>
        <v>Débil</v>
      </c>
      <c r="BF125" s="110" t="str">
        <f t="shared" si="19"/>
        <v>Débil</v>
      </c>
      <c r="BG125" s="110">
        <f t="shared" si="20"/>
        <v>0</v>
      </c>
      <c r="BH125" s="108"/>
      <c r="BI125" s="106"/>
      <c r="BJ125" s="107"/>
      <c r="BK125" s="107"/>
      <c r="BL125" s="106"/>
      <c r="BM125" s="106"/>
      <c r="BN125" s="108"/>
      <c r="BO125" s="108"/>
      <c r="CE125" s="187"/>
      <c r="CF125" s="187"/>
      <c r="CG125" s="187"/>
      <c r="CH125" s="187"/>
      <c r="CI125" s="187"/>
      <c r="CJ125" s="187"/>
      <c r="CK125" s="65"/>
      <c r="CL125" s="65"/>
      <c r="CM125" s="65"/>
      <c r="CN125" s="65"/>
      <c r="CO125" s="65"/>
      <c r="CP125" s="65"/>
      <c r="CQ125" s="65"/>
      <c r="CR125" s="65"/>
      <c r="CS125" s="65"/>
      <c r="CT125" s="65"/>
      <c r="CU125" s="65"/>
      <c r="CV125" s="65"/>
      <c r="CW125" s="65"/>
      <c r="CX125" s="65"/>
      <c r="CY125" s="65"/>
      <c r="CZ125" s="65"/>
      <c r="DA125" s="65"/>
      <c r="DB125" s="65"/>
      <c r="DC125" s="65"/>
      <c r="DD125" s="65"/>
      <c r="DE125" s="65"/>
      <c r="DF125" s="65"/>
      <c r="DG125" s="65"/>
      <c r="DH125" s="65"/>
      <c r="DI125" s="65"/>
      <c r="DJ125" s="65"/>
      <c r="DK125" s="65"/>
      <c r="DL125" s="65"/>
      <c r="DM125" s="65"/>
      <c r="DN125" s="65"/>
      <c r="DO125" s="65"/>
      <c r="DP125" s="65"/>
      <c r="DQ125" s="65"/>
      <c r="DR125" s="65"/>
      <c r="DS125" s="65"/>
      <c r="DT125" s="65"/>
      <c r="DU125" s="65"/>
      <c r="DV125" s="65"/>
      <c r="DW125" s="65"/>
      <c r="DX125" s="65"/>
      <c r="DY125" s="65"/>
      <c r="DZ125" s="65"/>
      <c r="EA125" s="65"/>
      <c r="EB125" s="65"/>
      <c r="EC125" s="65"/>
      <c r="ED125" s="65"/>
      <c r="EE125" s="65"/>
      <c r="EF125" s="65"/>
      <c r="EG125" s="65"/>
      <c r="EH125" s="65"/>
      <c r="EI125" s="65"/>
      <c r="EJ125" s="65"/>
      <c r="EK125" s="65"/>
      <c r="EL125" s="65"/>
      <c r="EM125" s="65"/>
      <c r="EN125" s="65"/>
      <c r="EO125" s="65"/>
      <c r="EP125" s="65"/>
      <c r="EQ125" s="65"/>
      <c r="ER125" s="65"/>
      <c r="ES125" s="65"/>
      <c r="ET125" s="65"/>
      <c r="EU125" s="65"/>
      <c r="EV125" s="65"/>
      <c r="EW125" s="65"/>
      <c r="EX125" s="65"/>
      <c r="EY125" s="65"/>
      <c r="EZ125" s="65"/>
      <c r="FA125" s="65"/>
      <c r="FB125" s="65"/>
      <c r="FC125" s="65"/>
      <c r="FD125" s="65"/>
      <c r="FE125" s="65"/>
      <c r="FF125" s="65"/>
      <c r="FG125" s="65"/>
      <c r="FH125" s="65"/>
      <c r="FI125" s="65"/>
      <c r="FJ125" s="65"/>
      <c r="FK125" s="65"/>
      <c r="FL125" s="65"/>
      <c r="FM125" s="65"/>
      <c r="FN125" s="65"/>
      <c r="FO125" s="65"/>
      <c r="FP125" s="65"/>
      <c r="FQ125" s="65"/>
      <c r="FR125" s="65"/>
      <c r="FS125" s="65"/>
      <c r="FT125" s="65"/>
      <c r="FU125" s="65"/>
      <c r="FV125" s="65"/>
      <c r="FW125" s="65"/>
      <c r="FX125" s="65"/>
      <c r="FY125" s="65"/>
      <c r="FZ125" s="65"/>
      <c r="GA125" s="65"/>
      <c r="GB125" s="65"/>
      <c r="GC125" s="65"/>
      <c r="GD125" s="65"/>
      <c r="GE125" s="65"/>
      <c r="GF125" s="65"/>
      <c r="GG125" s="65"/>
      <c r="GH125" s="65"/>
      <c r="GI125" s="65"/>
      <c r="GJ125" s="65"/>
      <c r="GK125" s="65"/>
      <c r="GL125" s="65"/>
      <c r="GM125" s="65"/>
      <c r="GN125" s="65"/>
      <c r="GO125" s="65"/>
      <c r="GP125" s="65"/>
      <c r="GQ125" s="65"/>
      <c r="GR125" s="65"/>
      <c r="GS125" s="65"/>
      <c r="GT125" s="65"/>
      <c r="GU125" s="65"/>
      <c r="GV125" s="65"/>
      <c r="GW125" s="65"/>
      <c r="GX125" s="65"/>
      <c r="GY125" s="65"/>
      <c r="GZ125" s="65"/>
      <c r="HA125" s="65"/>
      <c r="HB125" s="65"/>
      <c r="HC125" s="65"/>
      <c r="HD125" s="65"/>
      <c r="HE125" s="65"/>
      <c r="HF125" s="65"/>
      <c r="HG125" s="65"/>
      <c r="HH125" s="65"/>
      <c r="HI125" s="65"/>
      <c r="HJ125" s="65"/>
      <c r="HK125" s="65"/>
      <c r="HL125" s="65"/>
      <c r="HM125" s="65"/>
      <c r="HN125" s="65"/>
      <c r="HO125" s="65"/>
      <c r="HP125" s="65"/>
      <c r="HQ125" s="65"/>
      <c r="HR125" s="65"/>
      <c r="HS125" s="65"/>
      <c r="HT125" s="65"/>
      <c r="HU125" s="65"/>
      <c r="HV125" s="65"/>
      <c r="HW125" s="65"/>
      <c r="HX125" s="65"/>
      <c r="HY125" s="65"/>
      <c r="HZ125" s="65"/>
      <c r="IA125" s="65"/>
      <c r="IB125" s="65"/>
      <c r="IC125" s="65"/>
      <c r="ID125" s="65"/>
      <c r="IE125" s="65"/>
      <c r="IF125" s="65"/>
      <c r="IG125" s="65"/>
      <c r="IH125" s="65"/>
      <c r="II125" s="65"/>
      <c r="IJ125" s="65"/>
      <c r="IK125" s="65"/>
      <c r="IL125" s="65"/>
      <c r="IM125" s="65"/>
      <c r="IN125" s="65"/>
      <c r="IO125" s="65"/>
      <c r="IP125" s="65"/>
      <c r="IQ125" s="65"/>
      <c r="IR125" s="65"/>
      <c r="IS125" s="65"/>
      <c r="IT125" s="65"/>
      <c r="IU125" s="65"/>
      <c r="IV125" s="65"/>
      <c r="IW125" s="65"/>
      <c r="IX125" s="65"/>
      <c r="IY125" s="65"/>
      <c r="IZ125" s="65"/>
      <c r="JA125" s="65"/>
      <c r="JB125" s="65"/>
      <c r="JC125" s="65"/>
      <c r="JD125" s="65"/>
      <c r="JE125" s="65"/>
      <c r="JF125" s="65"/>
      <c r="JG125" s="65"/>
      <c r="JH125" s="65"/>
      <c r="JI125" s="65"/>
      <c r="JJ125" s="65"/>
      <c r="JK125" s="65"/>
      <c r="JL125" s="65"/>
      <c r="JM125" s="65"/>
      <c r="JN125" s="65"/>
      <c r="JO125" s="65"/>
      <c r="JP125" s="65"/>
      <c r="JQ125" s="65"/>
      <c r="JR125" s="65"/>
      <c r="JS125" s="65"/>
      <c r="JT125" s="65"/>
      <c r="JU125" s="65"/>
      <c r="JV125" s="65"/>
      <c r="JW125" s="65"/>
      <c r="JX125" s="65"/>
      <c r="JY125" s="65"/>
      <c r="JZ125" s="65"/>
      <c r="KA125" s="65"/>
      <c r="KB125" s="65"/>
      <c r="KC125" s="65"/>
      <c r="KD125" s="65"/>
      <c r="KE125" s="65"/>
      <c r="KF125" s="65"/>
      <c r="KG125" s="65"/>
      <c r="KH125" s="65"/>
      <c r="KI125" s="65"/>
      <c r="KJ125" s="65"/>
      <c r="KK125" s="65"/>
      <c r="KL125" s="65"/>
      <c r="KM125" s="65"/>
      <c r="KN125" s="65"/>
      <c r="KO125" s="65"/>
      <c r="KP125" s="65"/>
      <c r="KQ125" s="65"/>
      <c r="KR125" s="65"/>
      <c r="KS125" s="65"/>
      <c r="KT125" s="65"/>
      <c r="KU125" s="65"/>
      <c r="KV125" s="65"/>
      <c r="KW125" s="65"/>
      <c r="KX125" s="65"/>
      <c r="KY125" s="65"/>
      <c r="KZ125" s="65"/>
      <c r="LA125" s="65"/>
      <c r="LB125" s="65"/>
      <c r="LC125" s="65"/>
      <c r="LD125" s="65"/>
      <c r="LE125" s="65"/>
      <c r="LF125" s="65"/>
      <c r="LG125" s="65"/>
      <c r="LH125" s="65"/>
      <c r="LI125" s="65"/>
      <c r="LJ125" s="65"/>
      <c r="LK125" s="65"/>
      <c r="LL125" s="65"/>
      <c r="LM125" s="65"/>
      <c r="LN125" s="65"/>
      <c r="LO125" s="65"/>
      <c r="LP125" s="65"/>
      <c r="LQ125" s="65"/>
      <c r="LR125" s="65"/>
      <c r="LS125" s="65"/>
      <c r="LT125" s="65"/>
      <c r="LU125" s="65"/>
      <c r="LV125" s="65"/>
      <c r="LW125" s="65"/>
      <c r="LX125" s="65"/>
      <c r="LY125" s="65"/>
      <c r="LZ125" s="65"/>
      <c r="MA125" s="65"/>
      <c r="MB125" s="65"/>
      <c r="MC125" s="65"/>
      <c r="MD125" s="65"/>
      <c r="ME125" s="65"/>
      <c r="MF125" s="65"/>
      <c r="MG125" s="65"/>
      <c r="MH125" s="65"/>
      <c r="MI125" s="65"/>
      <c r="MJ125" s="65"/>
      <c r="MK125" s="65"/>
      <c r="ML125" s="65"/>
      <c r="MM125" s="65"/>
      <c r="MN125" s="65"/>
      <c r="MO125" s="65"/>
      <c r="MP125" s="65"/>
      <c r="MQ125" s="65"/>
      <c r="MR125" s="65"/>
    </row>
    <row r="126" spans="1:356" s="93" customFormat="1" ht="17.25" customHeight="1" x14ac:dyDescent="0.25">
      <c r="A126" s="118"/>
      <c r="B126" s="110"/>
      <c r="C126" s="119"/>
      <c r="D126" s="120"/>
      <c r="E126" s="110"/>
      <c r="F126" s="108"/>
      <c r="G126" s="108"/>
      <c r="H126" s="120"/>
      <c r="I126" s="110"/>
      <c r="J126" s="108"/>
      <c r="K126" s="112" t="s">
        <v>255</v>
      </c>
      <c r="L126" s="110"/>
      <c r="M126" s="110"/>
      <c r="N126" s="110"/>
      <c r="O126" s="110"/>
      <c r="P126" s="110"/>
      <c r="Q126" s="110"/>
      <c r="R126" s="110"/>
      <c r="S126" s="110"/>
      <c r="T126" s="110"/>
      <c r="U126" s="110"/>
      <c r="V126" s="110"/>
      <c r="W126" s="110"/>
      <c r="X126" s="110"/>
      <c r="Y126" s="110"/>
      <c r="Z126" s="110"/>
      <c r="AA126" s="110"/>
      <c r="AB126" s="110"/>
      <c r="AC126" s="110"/>
      <c r="AD126" s="110"/>
      <c r="AE126" s="108"/>
      <c r="AF126" s="110"/>
      <c r="AG126" s="108"/>
      <c r="AH126" s="108" t="str">
        <f>+IF(OR(AF126=1,AF126&lt;=5),"Moderado",IF(OR(AF126=6,AF126&lt;=11),"Mayor","Catastrófico"))</f>
        <v>Moderado</v>
      </c>
      <c r="AI126" s="163"/>
      <c r="AJ126" s="108"/>
      <c r="AK126" s="132"/>
      <c r="AL126" s="132"/>
      <c r="AM126" s="110"/>
      <c r="AN126" s="110"/>
      <c r="AO126" s="47" t="str">
        <f t="shared" si="21"/>
        <v/>
      </c>
      <c r="AP126" s="110"/>
      <c r="AQ126" s="47" t="str">
        <f t="shared" si="22"/>
        <v/>
      </c>
      <c r="AR126" s="110"/>
      <c r="AS126" s="47" t="str">
        <f t="shared" si="12"/>
        <v/>
      </c>
      <c r="AT126" s="110"/>
      <c r="AU126" s="47" t="str">
        <f t="shared" si="13"/>
        <v/>
      </c>
      <c r="AV126" s="110"/>
      <c r="AW126" s="47" t="str">
        <f t="shared" si="23"/>
        <v/>
      </c>
      <c r="AX126" s="110"/>
      <c r="AY126" s="47" t="str">
        <f t="shared" si="14"/>
        <v/>
      </c>
      <c r="AZ126" s="110"/>
      <c r="BA126" s="47" t="str">
        <f t="shared" si="15"/>
        <v/>
      </c>
      <c r="BB126" s="110" t="str">
        <f t="shared" si="16"/>
        <v/>
      </c>
      <c r="BC126" s="110" t="str">
        <f t="shared" si="17"/>
        <v/>
      </c>
      <c r="BD126" s="110"/>
      <c r="BE126" s="110" t="str">
        <f t="shared" si="18"/>
        <v>Débil</v>
      </c>
      <c r="BF126" s="110" t="str">
        <f t="shared" si="19"/>
        <v>Débil</v>
      </c>
      <c r="BG126" s="110">
        <f t="shared" si="20"/>
        <v>0</v>
      </c>
      <c r="BH126" s="108"/>
      <c r="BI126" s="106"/>
      <c r="BJ126" s="107"/>
      <c r="BK126" s="107"/>
      <c r="BL126" s="106"/>
      <c r="BM126" s="106"/>
      <c r="BN126" s="108"/>
      <c r="BO126" s="108"/>
      <c r="CE126" s="187"/>
      <c r="CF126" s="187"/>
      <c r="CG126" s="187"/>
      <c r="CH126" s="187"/>
      <c r="CI126" s="187"/>
      <c r="CJ126" s="187"/>
      <c r="CK126" s="65"/>
      <c r="CL126" s="65"/>
      <c r="CM126" s="65"/>
      <c r="CN126" s="65"/>
      <c r="CO126" s="65"/>
      <c r="CP126" s="65"/>
      <c r="CQ126" s="65"/>
      <c r="CR126" s="65"/>
      <c r="CS126" s="65"/>
      <c r="CT126" s="65"/>
      <c r="CU126" s="65"/>
      <c r="CV126" s="65"/>
      <c r="CW126" s="65"/>
      <c r="CX126" s="65"/>
      <c r="CY126" s="65"/>
      <c r="CZ126" s="65"/>
      <c r="DA126" s="65"/>
      <c r="DB126" s="65"/>
      <c r="DC126" s="65"/>
      <c r="DD126" s="65"/>
      <c r="DE126" s="65"/>
      <c r="DF126" s="65"/>
      <c r="DG126" s="65"/>
      <c r="DH126" s="65"/>
      <c r="DI126" s="65"/>
      <c r="DJ126" s="65"/>
      <c r="DK126" s="65"/>
      <c r="DL126" s="65"/>
      <c r="DM126" s="65"/>
      <c r="DN126" s="65"/>
      <c r="DO126" s="65"/>
      <c r="DP126" s="65"/>
      <c r="DQ126" s="65"/>
      <c r="DR126" s="65"/>
      <c r="DS126" s="65"/>
      <c r="DT126" s="65"/>
      <c r="DU126" s="65"/>
      <c r="DV126" s="65"/>
      <c r="DW126" s="65"/>
      <c r="DX126" s="65"/>
      <c r="DY126" s="65"/>
      <c r="DZ126" s="65"/>
      <c r="EA126" s="65"/>
      <c r="EB126" s="65"/>
      <c r="EC126" s="65"/>
      <c r="ED126" s="65"/>
      <c r="EE126" s="65"/>
      <c r="EF126" s="65"/>
      <c r="EG126" s="65"/>
      <c r="EH126" s="65"/>
      <c r="EI126" s="65"/>
      <c r="EJ126" s="65"/>
      <c r="EK126" s="65"/>
      <c r="EL126" s="65"/>
      <c r="EM126" s="65"/>
      <c r="EN126" s="65"/>
      <c r="EO126" s="65"/>
      <c r="EP126" s="65"/>
      <c r="EQ126" s="65"/>
      <c r="ER126" s="65"/>
      <c r="ES126" s="65"/>
      <c r="ET126" s="65"/>
      <c r="EU126" s="65"/>
      <c r="EV126" s="65"/>
      <c r="EW126" s="65"/>
      <c r="EX126" s="65"/>
      <c r="EY126" s="65"/>
      <c r="EZ126" s="65"/>
      <c r="FA126" s="65"/>
      <c r="FB126" s="65"/>
      <c r="FC126" s="65"/>
      <c r="FD126" s="65"/>
      <c r="FE126" s="65"/>
      <c r="FF126" s="65"/>
      <c r="FG126" s="65"/>
      <c r="FH126" s="65"/>
      <c r="FI126" s="65"/>
      <c r="FJ126" s="65"/>
      <c r="FK126" s="65"/>
      <c r="FL126" s="65"/>
      <c r="FM126" s="65"/>
      <c r="FN126" s="65"/>
      <c r="FO126" s="65"/>
      <c r="FP126" s="65"/>
      <c r="FQ126" s="65"/>
      <c r="FR126" s="65"/>
      <c r="FS126" s="65"/>
      <c r="FT126" s="65"/>
      <c r="FU126" s="65"/>
      <c r="FV126" s="65"/>
      <c r="FW126" s="65"/>
      <c r="FX126" s="65"/>
      <c r="FY126" s="65"/>
      <c r="FZ126" s="65"/>
      <c r="GA126" s="65"/>
      <c r="GB126" s="65"/>
      <c r="GC126" s="65"/>
      <c r="GD126" s="65"/>
      <c r="GE126" s="65"/>
      <c r="GF126" s="65"/>
      <c r="GG126" s="65"/>
      <c r="GH126" s="65"/>
      <c r="GI126" s="65"/>
      <c r="GJ126" s="65"/>
      <c r="GK126" s="65"/>
      <c r="GL126" s="65"/>
      <c r="GM126" s="65"/>
      <c r="GN126" s="65"/>
      <c r="GO126" s="65"/>
      <c r="GP126" s="65"/>
      <c r="GQ126" s="65"/>
      <c r="GR126" s="65"/>
      <c r="GS126" s="65"/>
      <c r="GT126" s="65"/>
      <c r="GU126" s="65"/>
      <c r="GV126" s="65"/>
      <c r="GW126" s="65"/>
      <c r="GX126" s="65"/>
      <c r="GY126" s="65"/>
      <c r="GZ126" s="65"/>
      <c r="HA126" s="65"/>
      <c r="HB126" s="65"/>
      <c r="HC126" s="65"/>
      <c r="HD126" s="65"/>
      <c r="HE126" s="65"/>
      <c r="HF126" s="65"/>
      <c r="HG126" s="65"/>
      <c r="HH126" s="65"/>
      <c r="HI126" s="65"/>
      <c r="HJ126" s="65"/>
      <c r="HK126" s="65"/>
      <c r="HL126" s="65"/>
      <c r="HM126" s="65"/>
      <c r="HN126" s="65"/>
      <c r="HO126" s="65"/>
      <c r="HP126" s="65"/>
      <c r="HQ126" s="65"/>
      <c r="HR126" s="65"/>
      <c r="HS126" s="65"/>
      <c r="HT126" s="65"/>
      <c r="HU126" s="65"/>
      <c r="HV126" s="65"/>
      <c r="HW126" s="65"/>
      <c r="HX126" s="65"/>
      <c r="HY126" s="65"/>
      <c r="HZ126" s="65"/>
      <c r="IA126" s="65"/>
      <c r="IB126" s="65"/>
      <c r="IC126" s="65"/>
      <c r="ID126" s="65"/>
      <c r="IE126" s="65"/>
      <c r="IF126" s="65"/>
      <c r="IG126" s="65"/>
      <c r="IH126" s="65"/>
      <c r="II126" s="65"/>
      <c r="IJ126" s="65"/>
      <c r="IK126" s="65"/>
      <c r="IL126" s="65"/>
      <c r="IM126" s="65"/>
      <c r="IN126" s="65"/>
      <c r="IO126" s="65"/>
      <c r="IP126" s="65"/>
      <c r="IQ126" s="65"/>
      <c r="IR126" s="65"/>
      <c r="IS126" s="65"/>
      <c r="IT126" s="65"/>
      <c r="IU126" s="65"/>
      <c r="IV126" s="65"/>
      <c r="IW126" s="65"/>
      <c r="IX126" s="65"/>
      <c r="IY126" s="65"/>
      <c r="IZ126" s="65"/>
      <c r="JA126" s="65"/>
      <c r="JB126" s="65"/>
      <c r="JC126" s="65"/>
      <c r="JD126" s="65"/>
      <c r="JE126" s="65"/>
      <c r="JF126" s="65"/>
      <c r="JG126" s="65"/>
      <c r="JH126" s="65"/>
      <c r="JI126" s="65"/>
      <c r="JJ126" s="65"/>
      <c r="JK126" s="65"/>
      <c r="JL126" s="65"/>
      <c r="JM126" s="65"/>
      <c r="JN126" s="65"/>
      <c r="JO126" s="65"/>
      <c r="JP126" s="65"/>
      <c r="JQ126" s="65"/>
      <c r="JR126" s="65"/>
      <c r="JS126" s="65"/>
      <c r="JT126" s="65"/>
      <c r="JU126" s="65"/>
      <c r="JV126" s="65"/>
      <c r="JW126" s="65"/>
      <c r="JX126" s="65"/>
      <c r="JY126" s="65"/>
      <c r="JZ126" s="65"/>
      <c r="KA126" s="65"/>
      <c r="KB126" s="65"/>
      <c r="KC126" s="65"/>
      <c r="KD126" s="65"/>
      <c r="KE126" s="65"/>
      <c r="KF126" s="65"/>
      <c r="KG126" s="65"/>
      <c r="KH126" s="65"/>
      <c r="KI126" s="65"/>
      <c r="KJ126" s="65"/>
      <c r="KK126" s="65"/>
      <c r="KL126" s="65"/>
      <c r="KM126" s="65"/>
      <c r="KN126" s="65"/>
      <c r="KO126" s="65"/>
      <c r="KP126" s="65"/>
      <c r="KQ126" s="65"/>
      <c r="KR126" s="65"/>
      <c r="KS126" s="65"/>
      <c r="KT126" s="65"/>
      <c r="KU126" s="65"/>
      <c r="KV126" s="65"/>
      <c r="KW126" s="65"/>
      <c r="KX126" s="65"/>
      <c r="KY126" s="65"/>
      <c r="KZ126" s="65"/>
      <c r="LA126" s="65"/>
      <c r="LB126" s="65"/>
      <c r="LC126" s="65"/>
      <c r="LD126" s="65"/>
      <c r="LE126" s="65"/>
      <c r="LF126" s="65"/>
      <c r="LG126" s="65"/>
      <c r="LH126" s="65"/>
      <c r="LI126" s="65"/>
      <c r="LJ126" s="65"/>
      <c r="LK126" s="65"/>
      <c r="LL126" s="65"/>
      <c r="LM126" s="65"/>
      <c r="LN126" s="65"/>
      <c r="LO126" s="65"/>
      <c r="LP126" s="65"/>
      <c r="LQ126" s="65"/>
      <c r="LR126" s="65"/>
      <c r="LS126" s="65"/>
      <c r="LT126" s="65"/>
      <c r="LU126" s="65"/>
      <c r="LV126" s="65"/>
      <c r="LW126" s="65"/>
      <c r="LX126" s="65"/>
      <c r="LY126" s="65"/>
      <c r="LZ126" s="65"/>
      <c r="MA126" s="65"/>
      <c r="MB126" s="65"/>
      <c r="MC126" s="65"/>
      <c r="MD126" s="65"/>
      <c r="ME126" s="65"/>
      <c r="MF126" s="65"/>
      <c r="MG126" s="65"/>
      <c r="MH126" s="65"/>
      <c r="MI126" s="65"/>
      <c r="MJ126" s="65"/>
      <c r="MK126" s="65"/>
      <c r="ML126" s="65"/>
      <c r="MM126" s="65"/>
      <c r="MN126" s="65"/>
      <c r="MO126" s="65"/>
      <c r="MP126" s="65"/>
      <c r="MQ126" s="65"/>
      <c r="MR126" s="65"/>
    </row>
    <row r="127" spans="1:356" s="93" customFormat="1" ht="17.25" customHeight="1" x14ac:dyDescent="0.25">
      <c r="A127" s="118"/>
      <c r="B127" s="110"/>
      <c r="C127" s="119"/>
      <c r="D127" s="120"/>
      <c r="E127" s="110"/>
      <c r="F127" s="108"/>
      <c r="G127" s="108"/>
      <c r="H127" s="120"/>
      <c r="I127" s="110"/>
      <c r="J127" s="108"/>
      <c r="K127" s="113"/>
      <c r="L127" s="110"/>
      <c r="M127" s="110"/>
      <c r="N127" s="110"/>
      <c r="O127" s="110"/>
      <c r="P127" s="110"/>
      <c r="Q127" s="110"/>
      <c r="R127" s="110"/>
      <c r="S127" s="110"/>
      <c r="T127" s="110"/>
      <c r="U127" s="110"/>
      <c r="V127" s="110"/>
      <c r="W127" s="110"/>
      <c r="X127" s="110"/>
      <c r="Y127" s="110"/>
      <c r="Z127" s="110"/>
      <c r="AA127" s="110"/>
      <c r="AB127" s="110"/>
      <c r="AC127" s="110"/>
      <c r="AD127" s="110"/>
      <c r="AE127" s="108"/>
      <c r="AF127" s="110"/>
      <c r="AG127" s="108"/>
      <c r="AH127" s="108" t="str">
        <f>+IF(OR(AF127=1,AF127&lt;=5),"Moderado",IF(OR(AF127=6,AF127&lt;=11),"Mayor","Catastrófico"))</f>
        <v>Moderado</v>
      </c>
      <c r="AI127" s="163"/>
      <c r="AJ127" s="108"/>
      <c r="AK127" s="132"/>
      <c r="AL127" s="132"/>
      <c r="AM127" s="110"/>
      <c r="AN127" s="110"/>
      <c r="AO127" s="47" t="str">
        <f t="shared" si="21"/>
        <v/>
      </c>
      <c r="AP127" s="110"/>
      <c r="AQ127" s="47" t="str">
        <f t="shared" si="22"/>
        <v/>
      </c>
      <c r="AR127" s="110"/>
      <c r="AS127" s="47" t="str">
        <f t="shared" si="12"/>
        <v/>
      </c>
      <c r="AT127" s="110"/>
      <c r="AU127" s="47" t="str">
        <f t="shared" si="13"/>
        <v/>
      </c>
      <c r="AV127" s="110"/>
      <c r="AW127" s="47" t="str">
        <f t="shared" si="23"/>
        <v/>
      </c>
      <c r="AX127" s="110"/>
      <c r="AY127" s="47" t="str">
        <f t="shared" si="14"/>
        <v/>
      </c>
      <c r="AZ127" s="110"/>
      <c r="BA127" s="47" t="str">
        <f t="shared" si="15"/>
        <v/>
      </c>
      <c r="BB127" s="110" t="str">
        <f t="shared" si="16"/>
        <v/>
      </c>
      <c r="BC127" s="110" t="str">
        <f t="shared" si="17"/>
        <v/>
      </c>
      <c r="BD127" s="110"/>
      <c r="BE127" s="110" t="str">
        <f t="shared" si="18"/>
        <v>Débil</v>
      </c>
      <c r="BF127" s="110" t="str">
        <f t="shared" si="19"/>
        <v>Débil</v>
      </c>
      <c r="BG127" s="110">
        <f t="shared" si="20"/>
        <v>0</v>
      </c>
      <c r="BH127" s="108"/>
      <c r="BI127" s="106"/>
      <c r="BJ127" s="107"/>
      <c r="BK127" s="107"/>
      <c r="BL127" s="106"/>
      <c r="BM127" s="106"/>
      <c r="BN127" s="108"/>
      <c r="BO127" s="108"/>
      <c r="CE127" s="187"/>
      <c r="CF127" s="187"/>
      <c r="CG127" s="187"/>
      <c r="CH127" s="187"/>
      <c r="CI127" s="187"/>
      <c r="CJ127" s="187"/>
      <c r="CK127" s="65"/>
      <c r="CL127" s="65"/>
      <c r="CM127" s="65"/>
      <c r="CN127" s="65"/>
      <c r="CO127" s="65"/>
      <c r="CP127" s="65"/>
      <c r="CQ127" s="65"/>
      <c r="CR127" s="65"/>
      <c r="CS127" s="65"/>
      <c r="CT127" s="65"/>
      <c r="CU127" s="65"/>
      <c r="CV127" s="65"/>
      <c r="CW127" s="65"/>
      <c r="CX127" s="65"/>
      <c r="CY127" s="65"/>
      <c r="CZ127" s="65"/>
      <c r="DA127" s="65"/>
      <c r="DB127" s="65"/>
      <c r="DC127" s="65"/>
      <c r="DD127" s="65"/>
      <c r="DE127" s="65"/>
      <c r="DF127" s="65"/>
      <c r="DG127" s="65"/>
      <c r="DH127" s="65"/>
      <c r="DI127" s="65"/>
      <c r="DJ127" s="65"/>
      <c r="DK127" s="65"/>
      <c r="DL127" s="65"/>
      <c r="DM127" s="65"/>
      <c r="DN127" s="65"/>
      <c r="DO127" s="65"/>
      <c r="DP127" s="65"/>
      <c r="DQ127" s="65"/>
      <c r="DR127" s="65"/>
      <c r="DS127" s="65"/>
      <c r="DT127" s="65"/>
      <c r="DU127" s="65"/>
      <c r="DV127" s="65"/>
      <c r="DW127" s="65"/>
      <c r="DX127" s="65"/>
      <c r="DY127" s="65"/>
      <c r="DZ127" s="65"/>
      <c r="EA127" s="65"/>
      <c r="EB127" s="65"/>
      <c r="EC127" s="65"/>
      <c r="ED127" s="65"/>
      <c r="EE127" s="65"/>
      <c r="EF127" s="65"/>
      <c r="EG127" s="65"/>
      <c r="EH127" s="65"/>
      <c r="EI127" s="65"/>
      <c r="EJ127" s="65"/>
      <c r="EK127" s="65"/>
      <c r="EL127" s="65"/>
      <c r="EM127" s="65"/>
      <c r="EN127" s="65"/>
      <c r="EO127" s="65"/>
      <c r="EP127" s="65"/>
      <c r="EQ127" s="65"/>
      <c r="ER127" s="65"/>
      <c r="ES127" s="65"/>
      <c r="ET127" s="65"/>
      <c r="EU127" s="65"/>
      <c r="EV127" s="65"/>
      <c r="EW127" s="65"/>
      <c r="EX127" s="65"/>
      <c r="EY127" s="65"/>
      <c r="EZ127" s="65"/>
      <c r="FA127" s="65"/>
      <c r="FB127" s="65"/>
      <c r="FC127" s="65"/>
      <c r="FD127" s="65"/>
      <c r="FE127" s="65"/>
      <c r="FF127" s="65"/>
      <c r="FG127" s="65"/>
      <c r="FH127" s="65"/>
      <c r="FI127" s="65"/>
      <c r="FJ127" s="65"/>
      <c r="FK127" s="65"/>
      <c r="FL127" s="65"/>
      <c r="FM127" s="65"/>
      <c r="FN127" s="65"/>
      <c r="FO127" s="65"/>
      <c r="FP127" s="65"/>
      <c r="FQ127" s="65"/>
      <c r="FR127" s="65"/>
      <c r="FS127" s="65"/>
      <c r="FT127" s="65"/>
      <c r="FU127" s="65"/>
      <c r="FV127" s="65"/>
      <c r="FW127" s="65"/>
      <c r="FX127" s="65"/>
      <c r="FY127" s="65"/>
      <c r="FZ127" s="65"/>
      <c r="GA127" s="65"/>
      <c r="GB127" s="65"/>
      <c r="GC127" s="65"/>
      <c r="GD127" s="65"/>
      <c r="GE127" s="65"/>
      <c r="GF127" s="65"/>
      <c r="GG127" s="65"/>
      <c r="GH127" s="65"/>
      <c r="GI127" s="65"/>
      <c r="GJ127" s="65"/>
      <c r="GK127" s="65"/>
      <c r="GL127" s="65"/>
      <c r="GM127" s="65"/>
      <c r="GN127" s="65"/>
      <c r="GO127" s="65"/>
      <c r="GP127" s="65"/>
      <c r="GQ127" s="65"/>
      <c r="GR127" s="65"/>
      <c r="GS127" s="65"/>
      <c r="GT127" s="65"/>
      <c r="GU127" s="65"/>
      <c r="GV127" s="65"/>
      <c r="GW127" s="65"/>
      <c r="GX127" s="65"/>
      <c r="GY127" s="65"/>
      <c r="GZ127" s="65"/>
      <c r="HA127" s="65"/>
      <c r="HB127" s="65"/>
      <c r="HC127" s="65"/>
      <c r="HD127" s="65"/>
      <c r="HE127" s="65"/>
      <c r="HF127" s="65"/>
      <c r="HG127" s="65"/>
      <c r="HH127" s="65"/>
      <c r="HI127" s="65"/>
      <c r="HJ127" s="65"/>
      <c r="HK127" s="65"/>
      <c r="HL127" s="65"/>
      <c r="HM127" s="65"/>
      <c r="HN127" s="65"/>
      <c r="HO127" s="65"/>
      <c r="HP127" s="65"/>
      <c r="HQ127" s="65"/>
      <c r="HR127" s="65"/>
      <c r="HS127" s="65"/>
      <c r="HT127" s="65"/>
      <c r="HU127" s="65"/>
      <c r="HV127" s="65"/>
      <c r="HW127" s="65"/>
      <c r="HX127" s="65"/>
      <c r="HY127" s="65"/>
      <c r="HZ127" s="65"/>
      <c r="IA127" s="65"/>
      <c r="IB127" s="65"/>
      <c r="IC127" s="65"/>
      <c r="ID127" s="65"/>
      <c r="IE127" s="65"/>
      <c r="IF127" s="65"/>
      <c r="IG127" s="65"/>
      <c r="IH127" s="65"/>
      <c r="II127" s="65"/>
      <c r="IJ127" s="65"/>
      <c r="IK127" s="65"/>
      <c r="IL127" s="65"/>
      <c r="IM127" s="65"/>
      <c r="IN127" s="65"/>
      <c r="IO127" s="65"/>
      <c r="IP127" s="65"/>
      <c r="IQ127" s="65"/>
      <c r="IR127" s="65"/>
      <c r="IS127" s="65"/>
      <c r="IT127" s="65"/>
      <c r="IU127" s="65"/>
      <c r="IV127" s="65"/>
      <c r="IW127" s="65"/>
      <c r="IX127" s="65"/>
      <c r="IY127" s="65"/>
      <c r="IZ127" s="65"/>
      <c r="JA127" s="65"/>
      <c r="JB127" s="65"/>
      <c r="JC127" s="65"/>
      <c r="JD127" s="65"/>
      <c r="JE127" s="65"/>
      <c r="JF127" s="65"/>
      <c r="JG127" s="65"/>
      <c r="JH127" s="65"/>
      <c r="JI127" s="65"/>
      <c r="JJ127" s="65"/>
      <c r="JK127" s="65"/>
      <c r="JL127" s="65"/>
      <c r="JM127" s="65"/>
      <c r="JN127" s="65"/>
      <c r="JO127" s="65"/>
      <c r="JP127" s="65"/>
      <c r="JQ127" s="65"/>
      <c r="JR127" s="65"/>
      <c r="JS127" s="65"/>
      <c r="JT127" s="65"/>
      <c r="JU127" s="65"/>
      <c r="JV127" s="65"/>
      <c r="JW127" s="65"/>
      <c r="JX127" s="65"/>
      <c r="JY127" s="65"/>
      <c r="JZ127" s="65"/>
      <c r="KA127" s="65"/>
      <c r="KB127" s="65"/>
      <c r="KC127" s="65"/>
      <c r="KD127" s="65"/>
      <c r="KE127" s="65"/>
      <c r="KF127" s="65"/>
      <c r="KG127" s="65"/>
      <c r="KH127" s="65"/>
      <c r="KI127" s="65"/>
      <c r="KJ127" s="65"/>
      <c r="KK127" s="65"/>
      <c r="KL127" s="65"/>
      <c r="KM127" s="65"/>
      <c r="KN127" s="65"/>
      <c r="KO127" s="65"/>
      <c r="KP127" s="65"/>
      <c r="KQ127" s="65"/>
      <c r="KR127" s="65"/>
      <c r="KS127" s="65"/>
      <c r="KT127" s="65"/>
      <c r="KU127" s="65"/>
      <c r="KV127" s="65"/>
      <c r="KW127" s="65"/>
      <c r="KX127" s="65"/>
      <c r="KY127" s="65"/>
      <c r="KZ127" s="65"/>
      <c r="LA127" s="65"/>
      <c r="LB127" s="65"/>
      <c r="LC127" s="65"/>
      <c r="LD127" s="65"/>
      <c r="LE127" s="65"/>
      <c r="LF127" s="65"/>
      <c r="LG127" s="65"/>
      <c r="LH127" s="65"/>
      <c r="LI127" s="65"/>
      <c r="LJ127" s="65"/>
      <c r="LK127" s="65"/>
      <c r="LL127" s="65"/>
      <c r="LM127" s="65"/>
      <c r="LN127" s="65"/>
      <c r="LO127" s="65"/>
      <c r="LP127" s="65"/>
      <c r="LQ127" s="65"/>
      <c r="LR127" s="65"/>
      <c r="LS127" s="65"/>
      <c r="LT127" s="65"/>
      <c r="LU127" s="65"/>
      <c r="LV127" s="65"/>
      <c r="LW127" s="65"/>
      <c r="LX127" s="65"/>
      <c r="LY127" s="65"/>
      <c r="LZ127" s="65"/>
      <c r="MA127" s="65"/>
      <c r="MB127" s="65"/>
      <c r="MC127" s="65"/>
      <c r="MD127" s="65"/>
      <c r="ME127" s="65"/>
      <c r="MF127" s="65"/>
      <c r="MG127" s="65"/>
      <c r="MH127" s="65"/>
      <c r="MI127" s="65"/>
      <c r="MJ127" s="65"/>
      <c r="MK127" s="65"/>
      <c r="ML127" s="65"/>
      <c r="MM127" s="65"/>
      <c r="MN127" s="65"/>
      <c r="MO127" s="65"/>
      <c r="MP127" s="65"/>
      <c r="MQ127" s="65"/>
      <c r="MR127" s="65"/>
    </row>
    <row r="128" spans="1:356" s="93" customFormat="1" ht="17.25" customHeight="1" x14ac:dyDescent="0.25">
      <c r="A128" s="118"/>
      <c r="B128" s="110"/>
      <c r="C128" s="119"/>
      <c r="D128" s="120"/>
      <c r="E128" s="110"/>
      <c r="F128" s="108"/>
      <c r="G128" s="108"/>
      <c r="H128" s="120"/>
      <c r="I128" s="110"/>
      <c r="J128" s="108"/>
      <c r="K128" s="114"/>
      <c r="L128" s="110"/>
      <c r="M128" s="110"/>
      <c r="N128" s="110"/>
      <c r="O128" s="110"/>
      <c r="P128" s="110"/>
      <c r="Q128" s="110"/>
      <c r="R128" s="110"/>
      <c r="S128" s="110"/>
      <c r="T128" s="110"/>
      <c r="U128" s="110"/>
      <c r="V128" s="110"/>
      <c r="W128" s="110"/>
      <c r="X128" s="110"/>
      <c r="Y128" s="110"/>
      <c r="Z128" s="110"/>
      <c r="AA128" s="110"/>
      <c r="AB128" s="110"/>
      <c r="AC128" s="110"/>
      <c r="AD128" s="110"/>
      <c r="AE128" s="108"/>
      <c r="AF128" s="110"/>
      <c r="AG128" s="108"/>
      <c r="AH128" s="108" t="str">
        <f>+IF(OR(AF128=1,AF128&lt;=5),"Moderado",IF(OR(AF128=6,AF128&lt;=11),"Mayor","Catastrófico"))</f>
        <v>Moderado</v>
      </c>
      <c r="AI128" s="163"/>
      <c r="AJ128" s="108"/>
      <c r="AK128" s="132"/>
      <c r="AL128" s="132"/>
      <c r="AM128" s="110"/>
      <c r="AN128" s="110"/>
      <c r="AO128" s="47" t="str">
        <f t="shared" si="21"/>
        <v/>
      </c>
      <c r="AP128" s="110"/>
      <c r="AQ128" s="47" t="str">
        <f t="shared" si="22"/>
        <v/>
      </c>
      <c r="AR128" s="110"/>
      <c r="AS128" s="47" t="str">
        <f t="shared" si="12"/>
        <v/>
      </c>
      <c r="AT128" s="110"/>
      <c r="AU128" s="47" t="str">
        <f t="shared" si="13"/>
        <v/>
      </c>
      <c r="AV128" s="110"/>
      <c r="AW128" s="47" t="str">
        <f t="shared" si="23"/>
        <v/>
      </c>
      <c r="AX128" s="110"/>
      <c r="AY128" s="47" t="str">
        <f t="shared" si="14"/>
        <v/>
      </c>
      <c r="AZ128" s="110"/>
      <c r="BA128" s="47" t="str">
        <f t="shared" si="15"/>
        <v/>
      </c>
      <c r="BB128" s="110" t="str">
        <f t="shared" si="16"/>
        <v/>
      </c>
      <c r="BC128" s="110" t="str">
        <f t="shared" si="17"/>
        <v/>
      </c>
      <c r="BD128" s="110"/>
      <c r="BE128" s="110" t="str">
        <f t="shared" si="18"/>
        <v>Débil</v>
      </c>
      <c r="BF128" s="110" t="str">
        <f t="shared" si="19"/>
        <v>Débil</v>
      </c>
      <c r="BG128" s="110">
        <f t="shared" si="20"/>
        <v>0</v>
      </c>
      <c r="BH128" s="108"/>
      <c r="BI128" s="106"/>
      <c r="BJ128" s="107"/>
      <c r="BK128" s="107"/>
      <c r="BL128" s="106"/>
      <c r="BM128" s="106"/>
      <c r="BN128" s="108"/>
      <c r="BO128" s="108"/>
      <c r="CE128" s="188"/>
      <c r="CF128" s="188"/>
      <c r="CG128" s="188"/>
      <c r="CH128" s="188"/>
      <c r="CI128" s="188"/>
      <c r="CJ128" s="188"/>
      <c r="CK128" s="65"/>
      <c r="CL128" s="65"/>
      <c r="CM128" s="65"/>
      <c r="CN128" s="65"/>
      <c r="CO128" s="65"/>
      <c r="CP128" s="65"/>
      <c r="CQ128" s="65"/>
      <c r="CR128" s="65"/>
      <c r="CS128" s="65"/>
      <c r="CT128" s="65"/>
      <c r="CU128" s="65"/>
      <c r="CV128" s="65"/>
      <c r="CW128" s="65"/>
      <c r="CX128" s="65"/>
      <c r="CY128" s="65"/>
      <c r="CZ128" s="65"/>
      <c r="DA128" s="65"/>
      <c r="DB128" s="65"/>
      <c r="DC128" s="65"/>
      <c r="DD128" s="65"/>
      <c r="DE128" s="65"/>
      <c r="DF128" s="65"/>
      <c r="DG128" s="65"/>
      <c r="DH128" s="65"/>
      <c r="DI128" s="65"/>
      <c r="DJ128" s="65"/>
      <c r="DK128" s="65"/>
      <c r="DL128" s="65"/>
      <c r="DM128" s="65"/>
      <c r="DN128" s="65"/>
      <c r="DO128" s="65"/>
      <c r="DP128" s="65"/>
      <c r="DQ128" s="65"/>
      <c r="DR128" s="65"/>
      <c r="DS128" s="65"/>
      <c r="DT128" s="65"/>
      <c r="DU128" s="65"/>
      <c r="DV128" s="65"/>
      <c r="DW128" s="65"/>
      <c r="DX128" s="65"/>
      <c r="DY128" s="65"/>
      <c r="DZ128" s="65"/>
      <c r="EA128" s="65"/>
      <c r="EB128" s="65"/>
      <c r="EC128" s="65"/>
      <c r="ED128" s="65"/>
      <c r="EE128" s="65"/>
      <c r="EF128" s="65"/>
      <c r="EG128" s="65"/>
      <c r="EH128" s="65"/>
      <c r="EI128" s="65"/>
      <c r="EJ128" s="65"/>
      <c r="EK128" s="65"/>
      <c r="EL128" s="65"/>
      <c r="EM128" s="65"/>
      <c r="EN128" s="65"/>
      <c r="EO128" s="65"/>
      <c r="EP128" s="65"/>
      <c r="EQ128" s="65"/>
      <c r="ER128" s="65"/>
      <c r="ES128" s="65"/>
      <c r="ET128" s="65"/>
      <c r="EU128" s="65"/>
      <c r="EV128" s="65"/>
      <c r="EW128" s="65"/>
      <c r="EX128" s="65"/>
      <c r="EY128" s="65"/>
      <c r="EZ128" s="65"/>
      <c r="FA128" s="65"/>
      <c r="FB128" s="65"/>
      <c r="FC128" s="65"/>
      <c r="FD128" s="65"/>
      <c r="FE128" s="65"/>
      <c r="FF128" s="65"/>
      <c r="FG128" s="65"/>
      <c r="FH128" s="65"/>
      <c r="FI128" s="65"/>
      <c r="FJ128" s="65"/>
      <c r="FK128" s="65"/>
      <c r="FL128" s="65"/>
      <c r="FM128" s="65"/>
      <c r="FN128" s="65"/>
      <c r="FO128" s="65"/>
      <c r="FP128" s="65"/>
      <c r="FQ128" s="65"/>
      <c r="FR128" s="65"/>
      <c r="FS128" s="65"/>
      <c r="FT128" s="65"/>
      <c r="FU128" s="65"/>
      <c r="FV128" s="65"/>
      <c r="FW128" s="65"/>
      <c r="FX128" s="65"/>
      <c r="FY128" s="65"/>
      <c r="FZ128" s="65"/>
      <c r="GA128" s="65"/>
      <c r="GB128" s="65"/>
      <c r="GC128" s="65"/>
      <c r="GD128" s="65"/>
      <c r="GE128" s="65"/>
      <c r="GF128" s="65"/>
      <c r="GG128" s="65"/>
      <c r="GH128" s="65"/>
      <c r="GI128" s="65"/>
      <c r="GJ128" s="65"/>
      <c r="GK128" s="65"/>
      <c r="GL128" s="65"/>
      <c r="GM128" s="65"/>
      <c r="GN128" s="65"/>
      <c r="GO128" s="65"/>
      <c r="GP128" s="65"/>
      <c r="GQ128" s="65"/>
      <c r="GR128" s="65"/>
      <c r="GS128" s="65"/>
      <c r="GT128" s="65"/>
      <c r="GU128" s="65"/>
      <c r="GV128" s="65"/>
      <c r="GW128" s="65"/>
      <c r="GX128" s="65"/>
      <c r="GY128" s="65"/>
      <c r="GZ128" s="65"/>
      <c r="HA128" s="65"/>
      <c r="HB128" s="65"/>
      <c r="HC128" s="65"/>
      <c r="HD128" s="65"/>
      <c r="HE128" s="65"/>
      <c r="HF128" s="65"/>
      <c r="HG128" s="65"/>
      <c r="HH128" s="65"/>
      <c r="HI128" s="65"/>
      <c r="HJ128" s="65"/>
      <c r="HK128" s="65"/>
      <c r="HL128" s="65"/>
      <c r="HM128" s="65"/>
      <c r="HN128" s="65"/>
      <c r="HO128" s="65"/>
      <c r="HP128" s="65"/>
      <c r="HQ128" s="65"/>
      <c r="HR128" s="65"/>
      <c r="HS128" s="65"/>
      <c r="HT128" s="65"/>
      <c r="HU128" s="65"/>
      <c r="HV128" s="65"/>
      <c r="HW128" s="65"/>
      <c r="HX128" s="65"/>
      <c r="HY128" s="65"/>
      <c r="HZ128" s="65"/>
      <c r="IA128" s="65"/>
      <c r="IB128" s="65"/>
      <c r="IC128" s="65"/>
      <c r="ID128" s="65"/>
      <c r="IE128" s="65"/>
      <c r="IF128" s="65"/>
      <c r="IG128" s="65"/>
      <c r="IH128" s="65"/>
      <c r="II128" s="65"/>
      <c r="IJ128" s="65"/>
      <c r="IK128" s="65"/>
      <c r="IL128" s="65"/>
      <c r="IM128" s="65"/>
      <c r="IN128" s="65"/>
      <c r="IO128" s="65"/>
      <c r="IP128" s="65"/>
      <c r="IQ128" s="65"/>
      <c r="IR128" s="65"/>
      <c r="IS128" s="65"/>
      <c r="IT128" s="65"/>
      <c r="IU128" s="65"/>
      <c r="IV128" s="65"/>
      <c r="IW128" s="65"/>
      <c r="IX128" s="65"/>
      <c r="IY128" s="65"/>
      <c r="IZ128" s="65"/>
      <c r="JA128" s="65"/>
      <c r="JB128" s="65"/>
      <c r="JC128" s="65"/>
      <c r="JD128" s="65"/>
      <c r="JE128" s="65"/>
      <c r="JF128" s="65"/>
      <c r="JG128" s="65"/>
      <c r="JH128" s="65"/>
      <c r="JI128" s="65"/>
      <c r="JJ128" s="65"/>
      <c r="JK128" s="65"/>
      <c r="JL128" s="65"/>
      <c r="JM128" s="65"/>
      <c r="JN128" s="65"/>
      <c r="JO128" s="65"/>
      <c r="JP128" s="65"/>
      <c r="JQ128" s="65"/>
      <c r="JR128" s="65"/>
      <c r="JS128" s="65"/>
      <c r="JT128" s="65"/>
      <c r="JU128" s="65"/>
      <c r="JV128" s="65"/>
      <c r="JW128" s="65"/>
      <c r="JX128" s="65"/>
      <c r="JY128" s="65"/>
      <c r="JZ128" s="65"/>
      <c r="KA128" s="65"/>
      <c r="KB128" s="65"/>
      <c r="KC128" s="65"/>
      <c r="KD128" s="65"/>
      <c r="KE128" s="65"/>
      <c r="KF128" s="65"/>
      <c r="KG128" s="65"/>
      <c r="KH128" s="65"/>
      <c r="KI128" s="65"/>
      <c r="KJ128" s="65"/>
      <c r="KK128" s="65"/>
      <c r="KL128" s="65"/>
      <c r="KM128" s="65"/>
      <c r="KN128" s="65"/>
      <c r="KO128" s="65"/>
      <c r="KP128" s="65"/>
      <c r="KQ128" s="65"/>
      <c r="KR128" s="65"/>
      <c r="KS128" s="65"/>
      <c r="KT128" s="65"/>
      <c r="KU128" s="65"/>
      <c r="KV128" s="65"/>
      <c r="KW128" s="65"/>
      <c r="KX128" s="65"/>
      <c r="KY128" s="65"/>
      <c r="KZ128" s="65"/>
      <c r="LA128" s="65"/>
      <c r="LB128" s="65"/>
      <c r="LC128" s="65"/>
      <c r="LD128" s="65"/>
      <c r="LE128" s="65"/>
      <c r="LF128" s="65"/>
      <c r="LG128" s="65"/>
      <c r="LH128" s="65"/>
      <c r="LI128" s="65"/>
      <c r="LJ128" s="65"/>
      <c r="LK128" s="65"/>
      <c r="LL128" s="65"/>
      <c r="LM128" s="65"/>
      <c r="LN128" s="65"/>
      <c r="LO128" s="65"/>
      <c r="LP128" s="65"/>
      <c r="LQ128" s="65"/>
      <c r="LR128" s="65"/>
      <c r="LS128" s="65"/>
      <c r="LT128" s="65"/>
      <c r="LU128" s="65"/>
      <c r="LV128" s="65"/>
      <c r="LW128" s="65"/>
      <c r="LX128" s="65"/>
      <c r="LY128" s="65"/>
      <c r="LZ128" s="65"/>
      <c r="MA128" s="65"/>
      <c r="MB128" s="65"/>
      <c r="MC128" s="65"/>
      <c r="MD128" s="65"/>
      <c r="ME128" s="65"/>
      <c r="MF128" s="65"/>
      <c r="MG128" s="65"/>
      <c r="MH128" s="65"/>
      <c r="MI128" s="65"/>
      <c r="MJ128" s="65"/>
      <c r="MK128" s="65"/>
      <c r="ML128" s="65"/>
      <c r="MM128" s="65"/>
      <c r="MN128" s="65"/>
      <c r="MO128" s="65"/>
      <c r="MP128" s="65"/>
      <c r="MQ128" s="65"/>
      <c r="MR128" s="65"/>
    </row>
    <row r="129" spans="1:88" ht="95.25" customHeight="1" x14ac:dyDescent="0.25">
      <c r="A129" s="118" t="s">
        <v>256</v>
      </c>
      <c r="B129" s="110" t="s">
        <v>257</v>
      </c>
      <c r="C129" s="119" t="s">
        <v>258</v>
      </c>
      <c r="D129" s="120" t="str">
        <f>'Riesgo Corrupción'!C45</f>
        <v xml:space="preserve">Posibilidad de afectación  reputacional, por cobros a la ciudadanía de trámites y OPAs gratuitos que presta la entidad, para obtener un beneficio particular. </v>
      </c>
      <c r="E129" s="132" t="s">
        <v>259</v>
      </c>
      <c r="F129" s="121" t="s">
        <v>131</v>
      </c>
      <c r="G129" s="108" t="s">
        <v>132</v>
      </c>
      <c r="H129" s="185" t="s">
        <v>260</v>
      </c>
      <c r="I129" s="125" t="s">
        <v>134</v>
      </c>
      <c r="J129" s="121" t="s">
        <v>135</v>
      </c>
      <c r="K129" s="185" t="s">
        <v>261</v>
      </c>
      <c r="L129" s="104" t="s">
        <v>138</v>
      </c>
      <c r="M129" s="104" t="s">
        <v>138</v>
      </c>
      <c r="N129" s="104" t="s">
        <v>138</v>
      </c>
      <c r="O129" s="104" t="s">
        <v>138</v>
      </c>
      <c r="P129" s="104" t="s">
        <v>138</v>
      </c>
      <c r="Q129" s="110" t="s">
        <v>137</v>
      </c>
      <c r="R129" s="104" t="s">
        <v>137</v>
      </c>
      <c r="S129" s="104" t="s">
        <v>137</v>
      </c>
      <c r="T129" s="104" t="s">
        <v>137</v>
      </c>
      <c r="U129" s="104" t="s">
        <v>138</v>
      </c>
      <c r="V129" s="104" t="s">
        <v>138</v>
      </c>
      <c r="W129" s="104" t="s">
        <v>138</v>
      </c>
      <c r="X129" s="104" t="s">
        <v>137</v>
      </c>
      <c r="Y129" s="104" t="s">
        <v>138</v>
      </c>
      <c r="Z129" s="104" t="s">
        <v>138</v>
      </c>
      <c r="AA129" s="104" t="s">
        <v>137</v>
      </c>
      <c r="AB129" s="104" t="s">
        <v>138</v>
      </c>
      <c r="AC129" s="104" t="s">
        <v>138</v>
      </c>
      <c r="AD129" s="104" t="s">
        <v>137</v>
      </c>
      <c r="AE129" s="108">
        <f>COUNTIF(L129:AD134, "SI")</f>
        <v>12</v>
      </c>
      <c r="AF129" s="110" t="s">
        <v>151</v>
      </c>
      <c r="AG129" s="108">
        <f>+VLOOKUP(AF129,[6]Listados!$K$8:$L$12,2,0)</f>
        <v>1</v>
      </c>
      <c r="AH129" s="108" t="str">
        <f>+IF(OR(AE129=1,AE129&lt;=5),"Moderado",IF(OR(AE129=6,AE129&lt;=11),"Mayor","Catastrófico"))</f>
        <v>Catastrófico</v>
      </c>
      <c r="AI129" s="111"/>
      <c r="AJ129" s="108" t="str">
        <f>IF(AND(AF129&lt;&gt;"",AH129&lt;&gt;""),VLOOKUP(AF129&amp;AH129,Listados!$M$3:$N$27,2,FALSE),"")</f>
        <v>Extremo</v>
      </c>
      <c r="AK129" s="41" t="str">
        <f>'Descripción del Control '!B21</f>
        <v>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v>
      </c>
      <c r="AL129" s="41" t="s">
        <v>262</v>
      </c>
      <c r="AM129" s="54" t="s">
        <v>140</v>
      </c>
      <c r="AN129" s="54" t="s">
        <v>138</v>
      </c>
      <c r="AO129" s="52">
        <f>+IF(AN129="si",15,"")</f>
        <v>15</v>
      </c>
      <c r="AP129" s="54" t="s">
        <v>138</v>
      </c>
      <c r="AQ129" s="52">
        <f>+IF(AP129="si",15,"")</f>
        <v>15</v>
      </c>
      <c r="AR129" s="54" t="s">
        <v>138</v>
      </c>
      <c r="AS129" s="52">
        <f>+IF(AR129="si",15,"")</f>
        <v>15</v>
      </c>
      <c r="AT129" s="54" t="s">
        <v>141</v>
      </c>
      <c r="AU129" s="52">
        <f>+IF(AT129="Prevenir",15,IF(AT129="Detectar",10,""))</f>
        <v>15</v>
      </c>
      <c r="AV129" s="54" t="s">
        <v>138</v>
      </c>
      <c r="AW129" s="52">
        <f>+IF(AV129="si",15,"")</f>
        <v>15</v>
      </c>
      <c r="AX129" s="54" t="s">
        <v>138</v>
      </c>
      <c r="AY129" s="52">
        <f>+IF(AX129="si",15,"")</f>
        <v>15</v>
      </c>
      <c r="AZ129" s="54" t="s">
        <v>142</v>
      </c>
      <c r="BA129" s="52">
        <f>+IF(AZ129="Completa",10,IF(AZ129="Incompleta",5,""))</f>
        <v>10</v>
      </c>
      <c r="BB129" s="57">
        <f>IF((SUM(AO129,AQ129,AS129,AU129,AW129,AY129,BA129)=0),"",(SUM(AO129,AQ129,AS129,AU129,AW129,AY129,BA129)))</f>
        <v>100</v>
      </c>
      <c r="BC129" s="57" t="str">
        <f>IF(BB129&lt;=85,"Débil",IF(BB129&lt;=95,"Moderado",IF(BB129=100,"Fuerte","")))</f>
        <v>Fuerte</v>
      </c>
      <c r="BD129" s="54" t="s">
        <v>143</v>
      </c>
      <c r="BE129" s="57" t="str">
        <f>+IF(BD129="siempre","Fuerte",IF(BD123="Algunas veces","Moderado","Débil"))</f>
        <v>Fuerte</v>
      </c>
      <c r="BF129" s="57" t="str">
        <f>IF(AND(BC129="Fuerte",BE129="Fuerte"),"Fuerte",IF(AND(BC123="Fuerte",BE123="Moderado"),"Moderado",IF(AND(BC123="Moderado",BE123="Fuerte"),"Moderado",IF(AND(BC123="Moderado",BE123="Moderado"),"Moderado","Débil"))))</f>
        <v>Fuerte</v>
      </c>
      <c r="BG129" s="57">
        <f>IF(ISBLANK(BF129),"",IF(BF129="Débil", 0, IF(BF129="Moderado",50,100)))</f>
        <v>100</v>
      </c>
      <c r="BH129" s="103">
        <f>AVERAGE(BG129:BG132)</f>
        <v>100</v>
      </c>
      <c r="BI129" s="106" t="str">
        <f>IF(BH129&lt;=50, "Débil", IF(BH129&lt;=99,"Moderado","Fuerte"))</f>
        <v>Fuerte</v>
      </c>
      <c r="BJ129" s="107">
        <f>+IF(BI129="Fuerte",2,IF(BI129="Moderado",1,0))</f>
        <v>2</v>
      </c>
      <c r="BK129" s="107">
        <f>+AG129-BJ129</f>
        <v>-1</v>
      </c>
      <c r="BL129" s="106" t="str">
        <f>+VLOOKUP(BK129,Listados!$J$18:$K$24,2,TRUE)</f>
        <v>Rara Vez</v>
      </c>
      <c r="BM129" s="106" t="str">
        <f>IF(ISBLANK(AH129),"",AH129)</f>
        <v>Catastrófico</v>
      </c>
      <c r="BN129" s="108" t="str">
        <f>IF(AND(BL129&lt;&gt;"",BM129&lt;&gt;""),VLOOKUP(BL129&amp;BM129,Listados!$M$3:$N$27,2,FALSE),"")</f>
        <v>Extremo</v>
      </c>
      <c r="BO129" s="108" t="str">
        <f>+VLOOKUP(BN129,Listados!$P$3:$Q$6,2,FALSE)</f>
        <v>Evitar el riesgo</v>
      </c>
      <c r="BP129" s="93"/>
      <c r="BQ129" s="93"/>
      <c r="BR129" s="93"/>
      <c r="BS129" s="93"/>
      <c r="BT129" s="93"/>
      <c r="BU129" s="93"/>
      <c r="BV129" s="93"/>
      <c r="BW129" s="93"/>
      <c r="BX129" s="93"/>
      <c r="BY129" s="93"/>
      <c r="BZ129" s="93"/>
      <c r="CA129" s="93"/>
      <c r="CB129" s="93"/>
      <c r="CC129" s="93"/>
      <c r="CD129" s="93"/>
      <c r="CE129" s="182" t="s">
        <v>263</v>
      </c>
      <c r="CF129" s="182" t="s">
        <v>264</v>
      </c>
      <c r="CG129" s="100" t="s">
        <v>265</v>
      </c>
      <c r="CH129" s="184">
        <v>45427</v>
      </c>
      <c r="CI129" s="100" t="s">
        <v>266</v>
      </c>
      <c r="CJ129" s="100" t="s">
        <v>184</v>
      </c>
    </row>
    <row r="130" spans="1:88" ht="96" customHeight="1" x14ac:dyDescent="0.25">
      <c r="A130" s="118"/>
      <c r="B130" s="110"/>
      <c r="C130" s="119"/>
      <c r="D130" s="120"/>
      <c r="E130" s="132"/>
      <c r="F130" s="121"/>
      <c r="G130" s="108"/>
      <c r="H130" s="185"/>
      <c r="I130" s="125"/>
      <c r="J130" s="121"/>
      <c r="K130" s="185"/>
      <c r="L130" s="104"/>
      <c r="M130" s="104"/>
      <c r="N130" s="104"/>
      <c r="O130" s="104"/>
      <c r="P130" s="104"/>
      <c r="Q130" s="110"/>
      <c r="R130" s="104"/>
      <c r="S130" s="104"/>
      <c r="T130" s="104"/>
      <c r="U130" s="104"/>
      <c r="V130" s="104"/>
      <c r="W130" s="104"/>
      <c r="X130" s="104"/>
      <c r="Y130" s="104"/>
      <c r="Z130" s="104"/>
      <c r="AA130" s="104"/>
      <c r="AB130" s="104"/>
      <c r="AC130" s="104"/>
      <c r="AD130" s="104"/>
      <c r="AE130" s="108"/>
      <c r="AF130" s="110"/>
      <c r="AG130" s="108"/>
      <c r="AH130" s="108" t="str">
        <f>+IF(OR(AF130=1,AF130&lt;=5),"Moderado",IF(OR(AF130=6,AF130&lt;=11),"Mayor","Catastrófico"))</f>
        <v>Moderado</v>
      </c>
      <c r="AI130" s="111"/>
      <c r="AJ130" s="108"/>
      <c r="AK130" s="41" t="str">
        <f>'Descripción del Control '!C21</f>
        <v>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v>
      </c>
      <c r="AL130" s="41" t="s">
        <v>260</v>
      </c>
      <c r="AM130" s="54" t="s">
        <v>140</v>
      </c>
      <c r="AN130" s="54" t="s">
        <v>138</v>
      </c>
      <c r="AO130" s="52">
        <f>+IF(AN130="si",15,"")</f>
        <v>15</v>
      </c>
      <c r="AP130" s="54" t="s">
        <v>138</v>
      </c>
      <c r="AQ130" s="52">
        <f>+IF(AP130="si",15,"")</f>
        <v>15</v>
      </c>
      <c r="AR130" s="54" t="s">
        <v>138</v>
      </c>
      <c r="AS130" s="52">
        <f>+IF(AR130="si",15,"")</f>
        <v>15</v>
      </c>
      <c r="AT130" s="54" t="s">
        <v>141</v>
      </c>
      <c r="AU130" s="52">
        <f>+IF(AT130="Prevenir",15,IF(AT130="Detectar",10,""))</f>
        <v>15</v>
      </c>
      <c r="AV130" s="54" t="s">
        <v>138</v>
      </c>
      <c r="AW130" s="52">
        <f>+IF(AV130="si",15,"")</f>
        <v>15</v>
      </c>
      <c r="AX130" s="54" t="s">
        <v>138</v>
      </c>
      <c r="AY130" s="52">
        <f>+IF(AX130="si",15,"")</f>
        <v>15</v>
      </c>
      <c r="AZ130" s="54" t="s">
        <v>142</v>
      </c>
      <c r="BA130" s="52">
        <f>+IF(AZ130="Completa",10,IF(AZ130="Incompleta",5,""))</f>
        <v>10</v>
      </c>
      <c r="BB130" s="57">
        <f>IF((SUM(AO130,AQ130,AS130,AU130,AW130,AY130,BA130)=0),"",(SUM(AO130,AQ130,AS130,AU130,AW130,AY130,BA130)))</f>
        <v>100</v>
      </c>
      <c r="BC130" s="57" t="str">
        <f>IF(BB130&lt;=85,"Débil",IF(BB130&lt;=95,"Moderado",IF(BB130=100,"Fuerte","")))</f>
        <v>Fuerte</v>
      </c>
      <c r="BD130" s="54" t="s">
        <v>143</v>
      </c>
      <c r="BE130" s="57" t="str">
        <f>+IF(BD130="siempre","Fuerte",IF(BD130="Algunas veces","Moderado","Débil"))</f>
        <v>Fuerte</v>
      </c>
      <c r="BF130" s="57" t="str">
        <f>IF(AND(BC130="Fuerte",BE130="Fuerte"),"Fuerte",IF(AND(BC124="Fuerte",BE124="Moderado"),"Moderado",IF(AND(BC124="Moderado",BE124="Fuerte"),"Moderado",IF(AND(BC124="Moderado",BE124="Moderado"),"Moderado","Débil"))))</f>
        <v>Fuerte</v>
      </c>
      <c r="BG130" s="57">
        <f>IF(ISBLANK(BF130),"",IF(BF130="Débil", 0, IF(BF130="Moderado",50,100)))</f>
        <v>100</v>
      </c>
      <c r="BH130" s="103"/>
      <c r="BI130" s="106"/>
      <c r="BJ130" s="107"/>
      <c r="BK130" s="107"/>
      <c r="BL130" s="106"/>
      <c r="BM130" s="106"/>
      <c r="BN130" s="108"/>
      <c r="BO130" s="108"/>
      <c r="BP130" s="93"/>
      <c r="BQ130" s="93"/>
      <c r="BR130" s="93"/>
      <c r="BS130" s="93"/>
      <c r="BT130" s="93"/>
      <c r="BU130" s="93"/>
      <c r="BV130" s="93"/>
      <c r="BW130" s="93"/>
      <c r="BX130" s="93"/>
      <c r="BY130" s="93"/>
      <c r="BZ130" s="93"/>
      <c r="CA130" s="93"/>
      <c r="CB130" s="93"/>
      <c r="CC130" s="93"/>
      <c r="CD130" s="93"/>
      <c r="CE130" s="182"/>
      <c r="CF130" s="182"/>
      <c r="CG130" s="100"/>
      <c r="CH130" s="100"/>
      <c r="CI130" s="100"/>
      <c r="CJ130" s="100"/>
    </row>
    <row r="131" spans="1:88" ht="99.75" customHeight="1" x14ac:dyDescent="0.25">
      <c r="A131" s="118"/>
      <c r="B131" s="110"/>
      <c r="C131" s="119"/>
      <c r="D131" s="120"/>
      <c r="E131" s="132"/>
      <c r="F131" s="121"/>
      <c r="G131" s="108"/>
      <c r="H131" s="185" t="s">
        <v>262</v>
      </c>
      <c r="I131" s="125" t="s">
        <v>134</v>
      </c>
      <c r="J131" s="121"/>
      <c r="K131" s="55" t="s">
        <v>267</v>
      </c>
      <c r="L131" s="104"/>
      <c r="M131" s="104"/>
      <c r="N131" s="104"/>
      <c r="O131" s="104"/>
      <c r="P131" s="104"/>
      <c r="Q131" s="110"/>
      <c r="R131" s="104"/>
      <c r="S131" s="104"/>
      <c r="T131" s="104"/>
      <c r="U131" s="104"/>
      <c r="V131" s="104"/>
      <c r="W131" s="104"/>
      <c r="X131" s="104"/>
      <c r="Y131" s="104"/>
      <c r="Z131" s="104"/>
      <c r="AA131" s="104"/>
      <c r="AB131" s="104"/>
      <c r="AC131" s="104"/>
      <c r="AD131" s="104"/>
      <c r="AE131" s="108"/>
      <c r="AF131" s="110"/>
      <c r="AG131" s="108"/>
      <c r="AH131" s="108" t="str">
        <f>+IF(OR(AF131=1,AF131&lt;=5),"Moderado",IF(OR(AF131=6,AF131&lt;=11),"Mayor","Catastrófico"))</f>
        <v>Moderado</v>
      </c>
      <c r="AI131" s="111"/>
      <c r="AJ131" s="108"/>
      <c r="AK131" s="41" t="str">
        <f>'Descripción del Control '!D21</f>
        <v>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v>
      </c>
      <c r="AL131" s="41" t="s">
        <v>260</v>
      </c>
      <c r="AM131" s="54" t="s">
        <v>140</v>
      </c>
      <c r="AN131" s="54" t="s">
        <v>138</v>
      </c>
      <c r="AO131" s="52">
        <f>+IF(AN131="si",15,"")</f>
        <v>15</v>
      </c>
      <c r="AP131" s="54" t="s">
        <v>138</v>
      </c>
      <c r="AQ131" s="52">
        <f>+IF(AP131="si",15,"")</f>
        <v>15</v>
      </c>
      <c r="AR131" s="54" t="s">
        <v>138</v>
      </c>
      <c r="AS131" s="52">
        <f>+IF(AR131="si",15,"")</f>
        <v>15</v>
      </c>
      <c r="AT131" s="54" t="s">
        <v>141</v>
      </c>
      <c r="AU131" s="52">
        <f>+IF(AT131="Prevenir",15,IF(AT131="Detectar",10,""))</f>
        <v>15</v>
      </c>
      <c r="AV131" s="54" t="s">
        <v>138</v>
      </c>
      <c r="AW131" s="52">
        <f>+IF(AV131="si",15,"")</f>
        <v>15</v>
      </c>
      <c r="AX131" s="54" t="s">
        <v>138</v>
      </c>
      <c r="AY131" s="52">
        <f>+IF(AX131="si",15,"")</f>
        <v>15</v>
      </c>
      <c r="AZ131" s="54" t="s">
        <v>142</v>
      </c>
      <c r="BA131" s="52">
        <f>+IF(AZ131="Completa",10,IF(AZ131="Incompleta",5,""))</f>
        <v>10</v>
      </c>
      <c r="BB131" s="57">
        <f>IF((SUM(AO131,AQ131,AS131,AU131,AW131,AY131,BA131)=0),"",(SUM(AO131,AQ131,AS131,AU131,AW131,AY131,BA131)))</f>
        <v>100</v>
      </c>
      <c r="BC131" s="57" t="str">
        <f>IF(BB131&lt;=85,"Débil",IF(BB131&lt;=95,"Moderado",IF(BB130=100,"Fuerte","")))</f>
        <v>Fuerte</v>
      </c>
      <c r="BD131" s="54" t="s">
        <v>143</v>
      </c>
      <c r="BE131" s="57" t="str">
        <f>+IF(BD131="siempre","Fuerte",IF(BD131="Algunas veces","Moderado","Débil"))</f>
        <v>Fuerte</v>
      </c>
      <c r="BF131" s="57" t="str">
        <f>IF(AND(BC131="Fuerte",BE131="Fuerte"),"Fuerte",IF(AND(BC125="Fuerte",BE125="Moderado"),"Moderado",IF(AND(BC125="Moderado",BE125="Fuerte"),"Moderado",IF(AND(BC125="Moderado",BE125="Moderado"),"Moderado","Débil"))))</f>
        <v>Fuerte</v>
      </c>
      <c r="BG131" s="57">
        <f>IF(ISBLANK(BF131),"",IF(BF131="Débil", 0, IF(BF131="Moderado",50,100)))</f>
        <v>100</v>
      </c>
      <c r="BH131" s="103"/>
      <c r="BI131" s="106"/>
      <c r="BJ131" s="107"/>
      <c r="BK131" s="107"/>
      <c r="BL131" s="106"/>
      <c r="BM131" s="106"/>
      <c r="BN131" s="108"/>
      <c r="BO131" s="108"/>
      <c r="BP131" s="93"/>
      <c r="BQ131" s="93"/>
      <c r="BR131" s="93"/>
      <c r="BS131" s="93"/>
      <c r="BT131" s="93"/>
      <c r="BU131" s="93"/>
      <c r="BV131" s="93"/>
      <c r="BW131" s="93"/>
      <c r="BX131" s="93"/>
      <c r="BY131" s="93"/>
      <c r="BZ131" s="93"/>
      <c r="CA131" s="93"/>
      <c r="CB131" s="93"/>
      <c r="CC131" s="93"/>
      <c r="CD131" s="93"/>
      <c r="CE131" s="182"/>
      <c r="CF131" s="182"/>
      <c r="CG131" s="100"/>
      <c r="CH131" s="100"/>
      <c r="CI131" s="100"/>
      <c r="CJ131" s="100"/>
    </row>
    <row r="132" spans="1:88" ht="50.25" customHeight="1" x14ac:dyDescent="0.25">
      <c r="A132" s="118"/>
      <c r="B132" s="110"/>
      <c r="C132" s="119"/>
      <c r="D132" s="120"/>
      <c r="E132" s="132"/>
      <c r="F132" s="121"/>
      <c r="G132" s="108"/>
      <c r="H132" s="185"/>
      <c r="I132" s="125"/>
      <c r="J132" s="121"/>
      <c r="K132" s="55" t="s">
        <v>268</v>
      </c>
      <c r="L132" s="104"/>
      <c r="M132" s="104"/>
      <c r="N132" s="104"/>
      <c r="O132" s="104"/>
      <c r="P132" s="104"/>
      <c r="Q132" s="110"/>
      <c r="R132" s="104"/>
      <c r="S132" s="104"/>
      <c r="T132" s="104"/>
      <c r="U132" s="104"/>
      <c r="V132" s="104"/>
      <c r="W132" s="104"/>
      <c r="X132" s="104"/>
      <c r="Y132" s="104"/>
      <c r="Z132" s="104"/>
      <c r="AA132" s="104"/>
      <c r="AB132" s="104"/>
      <c r="AC132" s="104"/>
      <c r="AD132" s="104"/>
      <c r="AE132" s="108"/>
      <c r="AF132" s="110"/>
      <c r="AG132" s="108"/>
      <c r="AH132" s="108" t="str">
        <f>+IF(OR(AF132=1,AF132&lt;=5),"Moderado",IF(OR(AF132=6,AF132&lt;=11),"Mayor","Catastrófico"))</f>
        <v>Moderado</v>
      </c>
      <c r="AI132" s="111"/>
      <c r="AJ132" s="108"/>
      <c r="AK132" s="132" t="str">
        <f>'Descripción del Control '!E21</f>
        <v>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v>
      </c>
      <c r="AL132" s="132" t="s">
        <v>269</v>
      </c>
      <c r="AM132" s="104" t="s">
        <v>140</v>
      </c>
      <c r="AN132" s="115" t="s">
        <v>138</v>
      </c>
      <c r="AO132" s="52">
        <f>+IF(AN132="si",15,"")</f>
        <v>15</v>
      </c>
      <c r="AP132" s="104" t="s">
        <v>138</v>
      </c>
      <c r="AQ132" s="52">
        <f>+IF(AP132="si",15,"")</f>
        <v>15</v>
      </c>
      <c r="AR132" s="104" t="s">
        <v>138</v>
      </c>
      <c r="AS132" s="52">
        <f>+IF(AR132="si",15,"")</f>
        <v>15</v>
      </c>
      <c r="AT132" s="104" t="s">
        <v>141</v>
      </c>
      <c r="AU132" s="52">
        <f>+IF(AT132="Prevenir",15,IF(AT132="Detectar",10,""))</f>
        <v>15</v>
      </c>
      <c r="AV132" s="104" t="s">
        <v>138</v>
      </c>
      <c r="AW132" s="52">
        <f>+IF(AV132="si",15,"")</f>
        <v>15</v>
      </c>
      <c r="AX132" s="104" t="s">
        <v>138</v>
      </c>
      <c r="AY132" s="52">
        <f>+IF(AX132="si",15,"")</f>
        <v>15</v>
      </c>
      <c r="AZ132" s="104" t="s">
        <v>142</v>
      </c>
      <c r="BA132" s="52">
        <f>+IF(AZ132="Completa",10,IF(AZ132="Incompleta",5,""))</f>
        <v>10</v>
      </c>
      <c r="BB132" s="103">
        <f>IF((SUM(AO132,AQ132,AS132,AU132,AW132,AY132,BA132)=0),"",(SUM(AO132,AQ132,AS132,AU132,AW132,AY132,BA132)))</f>
        <v>100</v>
      </c>
      <c r="BC132" s="103" t="str">
        <f>IF(BB132&lt;=85,"Débil",IF(BB132&lt;=95,"Moderado",IF(BB132=100,"Fuerte","")))</f>
        <v>Fuerte</v>
      </c>
      <c r="BD132" s="104" t="s">
        <v>143</v>
      </c>
      <c r="BE132" s="103" t="str">
        <f>+IF(BD132="siempre","Fuerte",IF(BD132="Algunas veces","Moderado","Débil"))</f>
        <v>Fuerte</v>
      </c>
      <c r="BF132" s="103" t="str">
        <f>IF(AND(BC132="Fuerte",BE132="Fuerte"),"Fuerte",IF(AND(BC126="Fuerte",BE126="Moderado"),"Moderado",IF(AND(BC126="Moderado",BE126="Fuerte"),"Moderado",IF(AND(BC126="Moderado",BE126="Moderado"),"Moderado","Débil"))))</f>
        <v>Fuerte</v>
      </c>
      <c r="BG132" s="103">
        <f>IF(ISBLANK(BF132),"",IF(BF132="Débil", 0, IF(BF132="Moderado",50,100)))</f>
        <v>100</v>
      </c>
      <c r="BH132" s="103"/>
      <c r="BI132" s="106"/>
      <c r="BJ132" s="107"/>
      <c r="BK132" s="107"/>
      <c r="BL132" s="106"/>
      <c r="BM132" s="106"/>
      <c r="BN132" s="108"/>
      <c r="BO132" s="108"/>
      <c r="BP132" s="93"/>
      <c r="BQ132" s="93"/>
      <c r="BR132" s="93"/>
      <c r="BS132" s="93"/>
      <c r="BT132" s="93"/>
      <c r="BU132" s="93"/>
      <c r="BV132" s="93"/>
      <c r="BW132" s="93"/>
      <c r="BX132" s="93"/>
      <c r="BY132" s="93"/>
      <c r="BZ132" s="93"/>
      <c r="CA132" s="93"/>
      <c r="CB132" s="93"/>
      <c r="CC132" s="93"/>
      <c r="CD132" s="93"/>
      <c r="CE132" s="182"/>
      <c r="CF132" s="182"/>
      <c r="CG132" s="100"/>
      <c r="CH132" s="100"/>
      <c r="CI132" s="100"/>
      <c r="CJ132" s="100"/>
    </row>
    <row r="133" spans="1:88" ht="41.25" customHeight="1" x14ac:dyDescent="0.25">
      <c r="A133" s="118"/>
      <c r="B133" s="110"/>
      <c r="C133" s="119"/>
      <c r="D133" s="120"/>
      <c r="E133" s="132"/>
      <c r="F133" s="121"/>
      <c r="G133" s="108"/>
      <c r="H133" s="185" t="s">
        <v>269</v>
      </c>
      <c r="I133" s="125" t="s">
        <v>134</v>
      </c>
      <c r="J133" s="121"/>
      <c r="K133" s="185" t="s">
        <v>270</v>
      </c>
      <c r="L133" s="104"/>
      <c r="M133" s="104"/>
      <c r="N133" s="104"/>
      <c r="O133" s="104"/>
      <c r="P133" s="104"/>
      <c r="Q133" s="110"/>
      <c r="R133" s="104"/>
      <c r="S133" s="104"/>
      <c r="T133" s="104"/>
      <c r="U133" s="104"/>
      <c r="V133" s="104"/>
      <c r="W133" s="104"/>
      <c r="X133" s="104"/>
      <c r="Y133" s="104"/>
      <c r="Z133" s="104"/>
      <c r="AA133" s="104"/>
      <c r="AB133" s="104"/>
      <c r="AC133" s="104"/>
      <c r="AD133" s="104"/>
      <c r="AE133" s="108"/>
      <c r="AF133" s="110"/>
      <c r="AG133" s="108"/>
      <c r="AH133" s="108" t="str">
        <f>+IF(OR(AF133=1,AF133&lt;=5),"Moderado",IF(OR(AF133=6,AF133&lt;=11),"Mayor","Catastrófico"))</f>
        <v>Moderado</v>
      </c>
      <c r="AI133" s="111"/>
      <c r="AJ133" s="108"/>
      <c r="AK133" s="132"/>
      <c r="AL133" s="132"/>
      <c r="AM133" s="104"/>
      <c r="AN133" s="116"/>
      <c r="AO133" s="52"/>
      <c r="AP133" s="104"/>
      <c r="AQ133" s="52"/>
      <c r="AR133" s="104"/>
      <c r="AS133" s="52"/>
      <c r="AT133" s="104"/>
      <c r="AU133" s="52"/>
      <c r="AV133" s="104"/>
      <c r="AW133" s="52"/>
      <c r="AX133" s="104"/>
      <c r="AY133" s="52"/>
      <c r="AZ133" s="104"/>
      <c r="BA133" s="52"/>
      <c r="BB133" s="103"/>
      <c r="BC133" s="103"/>
      <c r="BD133" s="104"/>
      <c r="BE133" s="103"/>
      <c r="BF133" s="103"/>
      <c r="BG133" s="103"/>
      <c r="BH133" s="103"/>
      <c r="BI133" s="106"/>
      <c r="BJ133" s="107"/>
      <c r="BK133" s="107"/>
      <c r="BL133" s="106"/>
      <c r="BM133" s="106"/>
      <c r="BN133" s="108"/>
      <c r="BO133" s="108"/>
      <c r="BP133" s="93"/>
      <c r="BQ133" s="93"/>
      <c r="BR133" s="93"/>
      <c r="BS133" s="93"/>
      <c r="BT133" s="93"/>
      <c r="BU133" s="93"/>
      <c r="BV133" s="93"/>
      <c r="BW133" s="93"/>
      <c r="BX133" s="93"/>
      <c r="BY133" s="93"/>
      <c r="BZ133" s="93"/>
      <c r="CA133" s="93"/>
      <c r="CB133" s="93"/>
      <c r="CC133" s="93"/>
      <c r="CD133" s="93"/>
      <c r="CE133" s="182"/>
      <c r="CF133" s="182"/>
      <c r="CG133" s="100"/>
      <c r="CH133" s="100"/>
      <c r="CI133" s="100"/>
      <c r="CJ133" s="100"/>
    </row>
    <row r="134" spans="1:88" ht="43.5" customHeight="1" x14ac:dyDescent="0.25">
      <c r="A134" s="118"/>
      <c r="B134" s="110"/>
      <c r="C134" s="119"/>
      <c r="D134" s="120"/>
      <c r="E134" s="132"/>
      <c r="F134" s="121"/>
      <c r="G134" s="108"/>
      <c r="H134" s="185"/>
      <c r="I134" s="125"/>
      <c r="J134" s="121"/>
      <c r="K134" s="185"/>
      <c r="L134" s="104"/>
      <c r="M134" s="104"/>
      <c r="N134" s="104"/>
      <c r="O134" s="104"/>
      <c r="P134" s="104"/>
      <c r="Q134" s="110"/>
      <c r="R134" s="104"/>
      <c r="S134" s="104"/>
      <c r="T134" s="104"/>
      <c r="U134" s="104"/>
      <c r="V134" s="104"/>
      <c r="W134" s="104"/>
      <c r="X134" s="104"/>
      <c r="Y134" s="104"/>
      <c r="Z134" s="104"/>
      <c r="AA134" s="104"/>
      <c r="AB134" s="104"/>
      <c r="AC134" s="104"/>
      <c r="AD134" s="104"/>
      <c r="AE134" s="108"/>
      <c r="AF134" s="110"/>
      <c r="AG134" s="108"/>
      <c r="AH134" s="108" t="str">
        <f>+IF(OR(AF134=1,AF134&lt;=5),"Moderado",IF(OR(AF134=6,AF134&lt;=11),"Mayor","Catastrófico"))</f>
        <v>Moderado</v>
      </c>
      <c r="AI134" s="111"/>
      <c r="AJ134" s="108"/>
      <c r="AK134" s="132"/>
      <c r="AL134" s="132"/>
      <c r="AM134" s="104"/>
      <c r="AN134" s="117"/>
      <c r="AO134" s="52"/>
      <c r="AP134" s="104"/>
      <c r="AQ134" s="52"/>
      <c r="AR134" s="104"/>
      <c r="AS134" s="52"/>
      <c r="AT134" s="104"/>
      <c r="AU134" s="52"/>
      <c r="AV134" s="104"/>
      <c r="AW134" s="52"/>
      <c r="AX134" s="104"/>
      <c r="AY134" s="52"/>
      <c r="AZ134" s="104"/>
      <c r="BA134" s="52"/>
      <c r="BB134" s="103"/>
      <c r="BC134" s="103"/>
      <c r="BD134" s="104"/>
      <c r="BE134" s="103"/>
      <c r="BF134" s="103"/>
      <c r="BG134" s="103"/>
      <c r="BH134" s="103"/>
      <c r="BI134" s="106"/>
      <c r="BJ134" s="107"/>
      <c r="BK134" s="107"/>
      <c r="BL134" s="106"/>
      <c r="BM134" s="106"/>
      <c r="BN134" s="108"/>
      <c r="BO134" s="108"/>
      <c r="BP134" s="93"/>
      <c r="BQ134" s="93"/>
      <c r="BR134" s="93"/>
      <c r="BS134" s="93"/>
      <c r="BT134" s="93"/>
      <c r="BU134" s="93"/>
      <c r="BV134" s="93"/>
      <c r="BW134" s="93"/>
      <c r="BX134" s="93"/>
      <c r="BY134" s="93"/>
      <c r="BZ134" s="93"/>
      <c r="CA134" s="93"/>
      <c r="CB134" s="93"/>
      <c r="CC134" s="93"/>
      <c r="CD134" s="93"/>
      <c r="CE134" s="182"/>
      <c r="CF134" s="182"/>
      <c r="CG134" s="100"/>
      <c r="CH134" s="100"/>
      <c r="CI134" s="100"/>
      <c r="CJ134" s="100"/>
    </row>
    <row r="135" spans="1:88" ht="15.75" customHeight="1" x14ac:dyDescent="0.25">
      <c r="A135" s="118" t="s">
        <v>271</v>
      </c>
      <c r="B135" s="110" t="s">
        <v>129</v>
      </c>
      <c r="C135" s="119" t="s">
        <v>130</v>
      </c>
      <c r="D135" s="120" t="str">
        <f>'Riesgo Corrupción'!C46</f>
        <v>Posibilidad de afectación reputacional por realizar la entrega de residuos sólidos a una organización a cambio de beneficios económicos y/o materiales para favorecer a un particular</v>
      </c>
      <c r="E135" s="110" t="s">
        <v>8</v>
      </c>
      <c r="F135" s="121" t="s">
        <v>131</v>
      </c>
      <c r="G135" s="108" t="s">
        <v>272</v>
      </c>
      <c r="H135" s="122" t="s">
        <v>273</v>
      </c>
      <c r="I135" s="126" t="s">
        <v>134</v>
      </c>
      <c r="J135" s="121" t="s">
        <v>149</v>
      </c>
      <c r="K135" s="185" t="s">
        <v>274</v>
      </c>
      <c r="L135" s="104" t="s">
        <v>137</v>
      </c>
      <c r="M135" s="104" t="s">
        <v>138</v>
      </c>
      <c r="N135" s="104" t="s">
        <v>137</v>
      </c>
      <c r="O135" s="104" t="s">
        <v>137</v>
      </c>
      <c r="P135" s="104" t="s">
        <v>138</v>
      </c>
      <c r="Q135" s="110" t="s">
        <v>137</v>
      </c>
      <c r="R135" s="104" t="s">
        <v>137</v>
      </c>
      <c r="S135" s="104" t="s">
        <v>137</v>
      </c>
      <c r="T135" s="104" t="s">
        <v>137</v>
      </c>
      <c r="U135" s="104" t="s">
        <v>138</v>
      </c>
      <c r="V135" s="104" t="s">
        <v>138</v>
      </c>
      <c r="W135" s="104" t="s">
        <v>138</v>
      </c>
      <c r="X135" s="104" t="s">
        <v>137</v>
      </c>
      <c r="Y135" s="104" t="s">
        <v>137</v>
      </c>
      <c r="Z135" s="104" t="s">
        <v>138</v>
      </c>
      <c r="AA135" s="104" t="s">
        <v>137</v>
      </c>
      <c r="AB135" s="104" t="s">
        <v>137</v>
      </c>
      <c r="AC135" s="104" t="s">
        <v>137</v>
      </c>
      <c r="AD135" s="104" t="s">
        <v>138</v>
      </c>
      <c r="AE135" s="108">
        <f>COUNTIF(L135:AD140, "SI")</f>
        <v>7</v>
      </c>
      <c r="AF135" s="110" t="s">
        <v>139</v>
      </c>
      <c r="AG135" s="108">
        <f>+VLOOKUP(AF135,[6]Listados!$K$8:$L$12,2,0)</f>
        <v>2</v>
      </c>
      <c r="AH135" s="108" t="str">
        <f>+IF(OR(AE135=1,AE135&lt;=5),"Moderado",IF(OR(AE135=6,AE135&lt;=11),"Mayor","Catastrófico"))</f>
        <v>Mayor</v>
      </c>
      <c r="AI135" s="111"/>
      <c r="AJ135" s="108" t="str">
        <f>IF(AND(AF135&lt;&gt;"",AH135&lt;&gt;""),VLOOKUP(AF135&amp;AH135,Listados!$M$3:$N$27,2,FALSE),"")</f>
        <v>Alto</v>
      </c>
      <c r="AK135" s="112" t="str">
        <f>'Descripción del Control '!B22</f>
        <v>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v>
      </c>
      <c r="AL135" s="112" t="s">
        <v>273</v>
      </c>
      <c r="AM135" s="115" t="s">
        <v>140</v>
      </c>
      <c r="AN135" s="115" t="s">
        <v>138</v>
      </c>
      <c r="AO135" s="52">
        <f>+IF(AN135="si",15,"")</f>
        <v>15</v>
      </c>
      <c r="AP135" s="115" t="s">
        <v>138</v>
      </c>
      <c r="AQ135" s="52">
        <f>+IF(AP135="si",15,"")</f>
        <v>15</v>
      </c>
      <c r="AR135" s="115" t="s">
        <v>138</v>
      </c>
      <c r="AS135" s="52">
        <f>+IF(AR135="si",15,"")</f>
        <v>15</v>
      </c>
      <c r="AT135" s="115" t="s">
        <v>141</v>
      </c>
      <c r="AU135" s="52">
        <f>+IF(AT135="Prevenir",15,IF(AT135="Detectar",10,""))</f>
        <v>15</v>
      </c>
      <c r="AV135" s="115" t="s">
        <v>138</v>
      </c>
      <c r="AW135" s="52">
        <f>+IF(AV135="si",15,"")</f>
        <v>15</v>
      </c>
      <c r="AX135" s="115" t="s">
        <v>138</v>
      </c>
      <c r="AY135" s="52">
        <f>+IF(AX135="si",15,"")</f>
        <v>15</v>
      </c>
      <c r="AZ135" s="115" t="s">
        <v>142</v>
      </c>
      <c r="BA135" s="52">
        <f>+IF(AZ135="Completa",10,IF(AZ135="Incompleta",5,""))</f>
        <v>10</v>
      </c>
      <c r="BB135" s="101">
        <f>IF((SUM(AO135,AQ135,AS135,AU135,AW135,AY135,BA135)=0),"",(SUM(AO135,AQ135,AS135,AU135,AW135,AY135,BA135)))</f>
        <v>100</v>
      </c>
      <c r="BC135" s="101" t="str">
        <f>IF(BB135&lt;=85,"Débil",IF(BB135&lt;=95,"Moderado",IF(BB135=100,"Fuerte","")))</f>
        <v>Fuerte</v>
      </c>
      <c r="BD135" s="115" t="s">
        <v>143</v>
      </c>
      <c r="BE135" s="101" t="str">
        <f t="shared" ref="BE135" si="32">+IF(BD135="siempre","Fuerte",IF(BD135="Algunas veces","Moderado","Débil"))</f>
        <v>Fuerte</v>
      </c>
      <c r="BF135" s="101" t="str">
        <f t="shared" ref="BF135" si="33">IF(AND(BC135="Fuerte",BE135="Fuerte"),"Fuerte",IF(AND(BC129="Fuerte",BE129="Moderado"),"Moderado",IF(AND(BC129="Moderado",BE129="Fuerte"),"Moderado",IF(AND(BC129="Moderado",BE129="Moderado"),"Moderado","Débil"))))</f>
        <v>Fuerte</v>
      </c>
      <c r="BG135" s="101">
        <f t="shared" ref="BG135" si="34">IF(ISBLANK(BF135),"",IF(BF135="Débil", 0, IF(BF135="Moderado",50,100)))</f>
        <v>100</v>
      </c>
      <c r="BH135" s="103">
        <f>AVERAGE(BG135:BG135)</f>
        <v>100</v>
      </c>
      <c r="BI135" s="106" t="str">
        <f>IF(BH135&lt;=50, "Débil", IF(BH135&lt;=99,"Moderado","Fuerte"))</f>
        <v>Fuerte</v>
      </c>
      <c r="BJ135" s="107">
        <f>+IF(BI135="Fuerte",2,IF(BI135="Moderado",1,0))</f>
        <v>2</v>
      </c>
      <c r="BK135" s="107">
        <f>+AG135-BJ135</f>
        <v>0</v>
      </c>
      <c r="BL135" s="106" t="str">
        <f>+VLOOKUP(BK135,Listados!$J$18:$K$24,2,TRUE)</f>
        <v>Rara Vez</v>
      </c>
      <c r="BM135" s="106" t="str">
        <f>IF(ISBLANK(AH135),"",AH135)</f>
        <v>Mayor</v>
      </c>
      <c r="BN135" s="108" t="str">
        <f>IF(AND(BL135&lt;&gt;"",BM135&lt;&gt;""),VLOOKUP(BL135&amp;BM135,Listados!$M$3:$N$27,2,FALSE),"")</f>
        <v>Alto</v>
      </c>
      <c r="BO135" s="108" t="str">
        <f>+VLOOKUP(BN135,Listados!$P$3:$Q$6,2,FALSE)</f>
        <v>Reducir el riesgo</v>
      </c>
      <c r="BP135" s="93"/>
      <c r="BQ135" s="93"/>
      <c r="BR135" s="93"/>
      <c r="BS135" s="93"/>
      <c r="BT135" s="93"/>
      <c r="BU135" s="93"/>
      <c r="BV135" s="93"/>
      <c r="BW135" s="93"/>
      <c r="BX135" s="93"/>
      <c r="BY135" s="93"/>
      <c r="BZ135" s="93"/>
      <c r="CA135" s="93"/>
      <c r="CB135" s="93"/>
      <c r="CC135" s="93"/>
      <c r="CD135" s="93"/>
      <c r="CE135" s="100" t="s">
        <v>8</v>
      </c>
      <c r="CF135" s="100" t="s">
        <v>8</v>
      </c>
      <c r="CG135" s="100" t="s">
        <v>8</v>
      </c>
      <c r="CH135" s="100" t="s">
        <v>8</v>
      </c>
      <c r="CI135" s="100" t="s">
        <v>8</v>
      </c>
      <c r="CJ135" s="100" t="s">
        <v>8</v>
      </c>
    </row>
    <row r="136" spans="1:88" ht="28.5" customHeight="1" x14ac:dyDescent="0.25">
      <c r="A136" s="118"/>
      <c r="B136" s="110"/>
      <c r="C136" s="119"/>
      <c r="D136" s="120"/>
      <c r="E136" s="110"/>
      <c r="F136" s="121"/>
      <c r="G136" s="108"/>
      <c r="H136" s="123"/>
      <c r="I136" s="127"/>
      <c r="J136" s="121"/>
      <c r="K136" s="185"/>
      <c r="L136" s="104"/>
      <c r="M136" s="104"/>
      <c r="N136" s="104"/>
      <c r="O136" s="104"/>
      <c r="P136" s="104"/>
      <c r="Q136" s="110"/>
      <c r="R136" s="104"/>
      <c r="S136" s="104"/>
      <c r="T136" s="104"/>
      <c r="U136" s="104"/>
      <c r="V136" s="104"/>
      <c r="W136" s="104"/>
      <c r="X136" s="104"/>
      <c r="Y136" s="104"/>
      <c r="Z136" s="104"/>
      <c r="AA136" s="104"/>
      <c r="AB136" s="104"/>
      <c r="AC136" s="104"/>
      <c r="AD136" s="104"/>
      <c r="AE136" s="108"/>
      <c r="AF136" s="110"/>
      <c r="AG136" s="108"/>
      <c r="AH136" s="108" t="str">
        <f>+IF(OR(AF136=1,AF136&lt;=5),"Moderado",IF(OR(AF136=6,AF136&lt;=11),"Mayor","Catastrófico"))</f>
        <v>Moderado</v>
      </c>
      <c r="AI136" s="111"/>
      <c r="AJ136" s="108"/>
      <c r="AK136" s="113"/>
      <c r="AL136" s="113"/>
      <c r="AM136" s="116"/>
      <c r="AN136" s="116"/>
      <c r="AO136" s="52"/>
      <c r="AP136" s="116"/>
      <c r="AQ136" s="52"/>
      <c r="AR136" s="116"/>
      <c r="AS136" s="52"/>
      <c r="AT136" s="116"/>
      <c r="AU136" s="52"/>
      <c r="AV136" s="116"/>
      <c r="AW136" s="52"/>
      <c r="AX136" s="116"/>
      <c r="AY136" s="52"/>
      <c r="AZ136" s="116"/>
      <c r="BA136" s="52"/>
      <c r="BB136" s="102"/>
      <c r="BC136" s="102"/>
      <c r="BD136" s="116"/>
      <c r="BE136" s="102"/>
      <c r="BF136" s="102"/>
      <c r="BG136" s="102"/>
      <c r="BH136" s="103"/>
      <c r="BI136" s="106"/>
      <c r="BJ136" s="107"/>
      <c r="BK136" s="107"/>
      <c r="BL136" s="106"/>
      <c r="BM136" s="106"/>
      <c r="BN136" s="108"/>
      <c r="BO136" s="108"/>
      <c r="BP136" s="93"/>
      <c r="BQ136" s="93"/>
      <c r="BR136" s="93"/>
      <c r="BS136" s="93"/>
      <c r="BT136" s="93"/>
      <c r="BU136" s="93"/>
      <c r="BV136" s="93"/>
      <c r="BW136" s="93"/>
      <c r="BX136" s="93"/>
      <c r="BY136" s="93"/>
      <c r="BZ136" s="93"/>
      <c r="CA136" s="93"/>
      <c r="CB136" s="93"/>
      <c r="CC136" s="93"/>
      <c r="CD136" s="93"/>
      <c r="CE136" s="100"/>
      <c r="CF136" s="100"/>
      <c r="CG136" s="100"/>
      <c r="CH136" s="100"/>
      <c r="CI136" s="100"/>
      <c r="CJ136" s="100"/>
    </row>
    <row r="137" spans="1:88" ht="41.25" customHeight="1" x14ac:dyDescent="0.25">
      <c r="A137" s="118"/>
      <c r="B137" s="110"/>
      <c r="C137" s="119"/>
      <c r="D137" s="120"/>
      <c r="E137" s="110"/>
      <c r="F137" s="121"/>
      <c r="G137" s="108"/>
      <c r="H137" s="123"/>
      <c r="I137" s="127"/>
      <c r="J137" s="121"/>
      <c r="K137" s="122" t="s">
        <v>275</v>
      </c>
      <c r="L137" s="104"/>
      <c r="M137" s="104"/>
      <c r="N137" s="104"/>
      <c r="O137" s="104"/>
      <c r="P137" s="104"/>
      <c r="Q137" s="110"/>
      <c r="R137" s="104"/>
      <c r="S137" s="104"/>
      <c r="T137" s="104"/>
      <c r="U137" s="104"/>
      <c r="V137" s="104"/>
      <c r="W137" s="104"/>
      <c r="X137" s="104"/>
      <c r="Y137" s="104"/>
      <c r="Z137" s="104"/>
      <c r="AA137" s="104"/>
      <c r="AB137" s="104"/>
      <c r="AC137" s="104"/>
      <c r="AD137" s="104"/>
      <c r="AE137" s="108"/>
      <c r="AF137" s="110"/>
      <c r="AG137" s="108"/>
      <c r="AH137" s="108" t="str">
        <f>+IF(OR(AF137=1,AF137&lt;=5),"Moderado",IF(OR(AF137=6,AF137&lt;=11),"Mayor","Catastrófico"))</f>
        <v>Moderado</v>
      </c>
      <c r="AI137" s="111"/>
      <c r="AJ137" s="108"/>
      <c r="AK137" s="113"/>
      <c r="AL137" s="113"/>
      <c r="AM137" s="116"/>
      <c r="AN137" s="116"/>
      <c r="AO137" s="52"/>
      <c r="AP137" s="116"/>
      <c r="AQ137" s="52"/>
      <c r="AR137" s="116"/>
      <c r="AS137" s="52"/>
      <c r="AT137" s="116"/>
      <c r="AU137" s="52"/>
      <c r="AV137" s="116"/>
      <c r="AW137" s="52"/>
      <c r="AX137" s="116"/>
      <c r="AY137" s="52"/>
      <c r="AZ137" s="116"/>
      <c r="BA137" s="52"/>
      <c r="BB137" s="102"/>
      <c r="BC137" s="102"/>
      <c r="BD137" s="116"/>
      <c r="BE137" s="102"/>
      <c r="BF137" s="102"/>
      <c r="BG137" s="102"/>
      <c r="BH137" s="103"/>
      <c r="BI137" s="106"/>
      <c r="BJ137" s="107"/>
      <c r="BK137" s="107"/>
      <c r="BL137" s="106"/>
      <c r="BM137" s="106"/>
      <c r="BN137" s="108"/>
      <c r="BO137" s="108"/>
      <c r="BP137" s="93"/>
      <c r="BQ137" s="93"/>
      <c r="BR137" s="93"/>
      <c r="BS137" s="93"/>
      <c r="BT137" s="93"/>
      <c r="BU137" s="93"/>
      <c r="BV137" s="93"/>
      <c r="BW137" s="93"/>
      <c r="BX137" s="93"/>
      <c r="BY137" s="93"/>
      <c r="BZ137" s="93"/>
      <c r="CA137" s="93"/>
      <c r="CB137" s="93"/>
      <c r="CC137" s="93"/>
      <c r="CD137" s="93"/>
      <c r="CE137" s="100"/>
      <c r="CF137" s="100"/>
      <c r="CG137" s="100"/>
      <c r="CH137" s="100"/>
      <c r="CI137" s="100"/>
      <c r="CJ137" s="100"/>
    </row>
    <row r="138" spans="1:88" ht="27.75" customHeight="1" x14ac:dyDescent="0.25">
      <c r="A138" s="118"/>
      <c r="B138" s="110"/>
      <c r="C138" s="119"/>
      <c r="D138" s="120"/>
      <c r="E138" s="110"/>
      <c r="F138" s="121"/>
      <c r="G138" s="108"/>
      <c r="H138" s="123"/>
      <c r="I138" s="127"/>
      <c r="J138" s="121"/>
      <c r="K138" s="124"/>
      <c r="L138" s="104"/>
      <c r="M138" s="104"/>
      <c r="N138" s="104"/>
      <c r="O138" s="104"/>
      <c r="P138" s="104"/>
      <c r="Q138" s="110"/>
      <c r="R138" s="104"/>
      <c r="S138" s="104"/>
      <c r="T138" s="104"/>
      <c r="U138" s="104"/>
      <c r="V138" s="104"/>
      <c r="W138" s="104"/>
      <c r="X138" s="104"/>
      <c r="Y138" s="104"/>
      <c r="Z138" s="104"/>
      <c r="AA138" s="104"/>
      <c r="AB138" s="104"/>
      <c r="AC138" s="104"/>
      <c r="AD138" s="104"/>
      <c r="AE138" s="108"/>
      <c r="AF138" s="110"/>
      <c r="AG138" s="108"/>
      <c r="AH138" s="108" t="str">
        <f>+IF(OR(AF138=1,AF138&lt;=5),"Moderado",IF(OR(AF138=6,AF138&lt;=11),"Mayor","Catastrófico"))</f>
        <v>Moderado</v>
      </c>
      <c r="AI138" s="111"/>
      <c r="AJ138" s="108"/>
      <c r="AK138" s="113"/>
      <c r="AL138" s="113"/>
      <c r="AM138" s="116"/>
      <c r="AN138" s="116"/>
      <c r="AO138" s="52"/>
      <c r="AP138" s="116"/>
      <c r="AQ138" s="52"/>
      <c r="AR138" s="116"/>
      <c r="AS138" s="52"/>
      <c r="AT138" s="116"/>
      <c r="AU138" s="52"/>
      <c r="AV138" s="116"/>
      <c r="AW138" s="52"/>
      <c r="AX138" s="116"/>
      <c r="AY138" s="52"/>
      <c r="AZ138" s="116"/>
      <c r="BA138" s="52"/>
      <c r="BB138" s="102"/>
      <c r="BC138" s="102"/>
      <c r="BD138" s="116"/>
      <c r="BE138" s="102"/>
      <c r="BF138" s="102"/>
      <c r="BG138" s="102"/>
      <c r="BH138" s="103"/>
      <c r="BI138" s="106"/>
      <c r="BJ138" s="107"/>
      <c r="BK138" s="107"/>
      <c r="BL138" s="106"/>
      <c r="BM138" s="106"/>
      <c r="BN138" s="108"/>
      <c r="BO138" s="108"/>
      <c r="BP138" s="93"/>
      <c r="BQ138" s="93"/>
      <c r="BR138" s="93"/>
      <c r="BS138" s="93"/>
      <c r="BT138" s="93"/>
      <c r="BU138" s="93"/>
      <c r="BV138" s="93"/>
      <c r="BW138" s="93"/>
      <c r="BX138" s="93"/>
      <c r="BY138" s="93"/>
      <c r="BZ138" s="93"/>
      <c r="CA138" s="93"/>
      <c r="CB138" s="93"/>
      <c r="CC138" s="93"/>
      <c r="CD138" s="93"/>
      <c r="CE138" s="100"/>
      <c r="CF138" s="100"/>
      <c r="CG138" s="100"/>
      <c r="CH138" s="100"/>
      <c r="CI138" s="100"/>
      <c r="CJ138" s="100"/>
    </row>
    <row r="139" spans="1:88" ht="15" customHeight="1" x14ac:dyDescent="0.25">
      <c r="A139" s="118"/>
      <c r="B139" s="110"/>
      <c r="C139" s="119"/>
      <c r="D139" s="120"/>
      <c r="E139" s="110"/>
      <c r="F139" s="121"/>
      <c r="G139" s="108"/>
      <c r="H139" s="123"/>
      <c r="I139" s="127"/>
      <c r="J139" s="121"/>
      <c r="K139" s="185" t="s">
        <v>276</v>
      </c>
      <c r="L139" s="104"/>
      <c r="M139" s="104"/>
      <c r="N139" s="104"/>
      <c r="O139" s="104"/>
      <c r="P139" s="104"/>
      <c r="Q139" s="110"/>
      <c r="R139" s="104"/>
      <c r="S139" s="104"/>
      <c r="T139" s="104"/>
      <c r="U139" s="104"/>
      <c r="V139" s="104"/>
      <c r="W139" s="104"/>
      <c r="X139" s="104"/>
      <c r="Y139" s="104"/>
      <c r="Z139" s="104"/>
      <c r="AA139" s="104"/>
      <c r="AB139" s="104"/>
      <c r="AC139" s="104"/>
      <c r="AD139" s="104"/>
      <c r="AE139" s="108"/>
      <c r="AF139" s="110"/>
      <c r="AG139" s="108"/>
      <c r="AH139" s="108" t="str">
        <f>+IF(OR(AF139=1,AF139&lt;=5),"Moderado",IF(OR(AF139=6,AF139&lt;=11),"Mayor","Catastrófico"))</f>
        <v>Moderado</v>
      </c>
      <c r="AI139" s="111"/>
      <c r="AJ139" s="108"/>
      <c r="AK139" s="113"/>
      <c r="AL139" s="113"/>
      <c r="AM139" s="116"/>
      <c r="AN139" s="116"/>
      <c r="AO139" s="52"/>
      <c r="AP139" s="116"/>
      <c r="AQ139" s="52"/>
      <c r="AR139" s="116"/>
      <c r="AS139" s="52"/>
      <c r="AT139" s="116"/>
      <c r="AU139" s="52"/>
      <c r="AV139" s="116"/>
      <c r="AW139" s="52"/>
      <c r="AX139" s="116"/>
      <c r="AY139" s="52"/>
      <c r="AZ139" s="116"/>
      <c r="BA139" s="52"/>
      <c r="BB139" s="102"/>
      <c r="BC139" s="102"/>
      <c r="BD139" s="116"/>
      <c r="BE139" s="102"/>
      <c r="BF139" s="102"/>
      <c r="BG139" s="102"/>
      <c r="BH139" s="103"/>
      <c r="BI139" s="106"/>
      <c r="BJ139" s="107"/>
      <c r="BK139" s="107"/>
      <c r="BL139" s="106"/>
      <c r="BM139" s="106"/>
      <c r="BN139" s="108"/>
      <c r="BO139" s="108"/>
      <c r="BP139" s="93"/>
      <c r="BQ139" s="93"/>
      <c r="BR139" s="93"/>
      <c r="BS139" s="93"/>
      <c r="BT139" s="93"/>
      <c r="BU139" s="93"/>
      <c r="BV139" s="93"/>
      <c r="BW139" s="93"/>
      <c r="BX139" s="93"/>
      <c r="BY139" s="93"/>
      <c r="BZ139" s="93"/>
      <c r="CA139" s="93"/>
      <c r="CB139" s="93"/>
      <c r="CC139" s="93"/>
      <c r="CD139" s="93"/>
      <c r="CE139" s="100"/>
      <c r="CF139" s="100"/>
      <c r="CG139" s="100"/>
      <c r="CH139" s="100"/>
      <c r="CI139" s="100"/>
      <c r="CJ139" s="100"/>
    </row>
    <row r="140" spans="1:88" ht="30" customHeight="1" x14ac:dyDescent="0.25">
      <c r="A140" s="118"/>
      <c r="B140" s="110"/>
      <c r="C140" s="119"/>
      <c r="D140" s="120"/>
      <c r="E140" s="110"/>
      <c r="F140" s="121"/>
      <c r="G140" s="108"/>
      <c r="H140" s="124"/>
      <c r="I140" s="128"/>
      <c r="J140" s="121"/>
      <c r="K140" s="185"/>
      <c r="L140" s="104"/>
      <c r="M140" s="104"/>
      <c r="N140" s="104"/>
      <c r="O140" s="104"/>
      <c r="P140" s="104"/>
      <c r="Q140" s="110"/>
      <c r="R140" s="104"/>
      <c r="S140" s="104"/>
      <c r="T140" s="104"/>
      <c r="U140" s="104"/>
      <c r="V140" s="104"/>
      <c r="W140" s="104"/>
      <c r="X140" s="104"/>
      <c r="Y140" s="104"/>
      <c r="Z140" s="104"/>
      <c r="AA140" s="104"/>
      <c r="AB140" s="104"/>
      <c r="AC140" s="104"/>
      <c r="AD140" s="104"/>
      <c r="AE140" s="108"/>
      <c r="AF140" s="110"/>
      <c r="AG140" s="108"/>
      <c r="AH140" s="108" t="str">
        <f>+IF(OR(AF140=1,AF140&lt;=5),"Moderado",IF(OR(AF140=6,AF140&lt;=11),"Mayor","Catastrófico"))</f>
        <v>Moderado</v>
      </c>
      <c r="AI140" s="111"/>
      <c r="AJ140" s="108"/>
      <c r="AK140" s="114"/>
      <c r="AL140" s="114"/>
      <c r="AM140" s="117"/>
      <c r="AN140" s="117"/>
      <c r="AO140" s="52"/>
      <c r="AP140" s="117"/>
      <c r="AQ140" s="52"/>
      <c r="AR140" s="117"/>
      <c r="AS140" s="52"/>
      <c r="AT140" s="117"/>
      <c r="AU140" s="52"/>
      <c r="AV140" s="117"/>
      <c r="AW140" s="52"/>
      <c r="AX140" s="117"/>
      <c r="AY140" s="52"/>
      <c r="AZ140" s="117"/>
      <c r="BA140" s="52"/>
      <c r="BB140" s="109"/>
      <c r="BC140" s="109"/>
      <c r="BD140" s="117"/>
      <c r="BE140" s="109"/>
      <c r="BF140" s="109"/>
      <c r="BG140" s="109"/>
      <c r="BH140" s="103"/>
      <c r="BI140" s="106"/>
      <c r="BJ140" s="107"/>
      <c r="BK140" s="107"/>
      <c r="BL140" s="106"/>
      <c r="BM140" s="106"/>
      <c r="BN140" s="108"/>
      <c r="BO140" s="108"/>
      <c r="BP140" s="93"/>
      <c r="BQ140" s="93"/>
      <c r="BR140" s="93"/>
      <c r="BS140" s="93"/>
      <c r="BT140" s="93"/>
      <c r="BU140" s="93"/>
      <c r="BV140" s="93"/>
      <c r="BW140" s="93"/>
      <c r="BX140" s="93"/>
      <c r="BY140" s="93"/>
      <c r="BZ140" s="93"/>
      <c r="CA140" s="93"/>
      <c r="CB140" s="93"/>
      <c r="CC140" s="93"/>
      <c r="CD140" s="93"/>
      <c r="CE140" s="100"/>
      <c r="CF140" s="100"/>
      <c r="CG140" s="100"/>
      <c r="CH140" s="100"/>
      <c r="CI140" s="100"/>
      <c r="CJ140" s="100"/>
    </row>
    <row r="141" spans="1:88" ht="37.5" customHeight="1" x14ac:dyDescent="0.25">
      <c r="A141" s="118" t="s">
        <v>277</v>
      </c>
      <c r="B141" s="110" t="s">
        <v>278</v>
      </c>
      <c r="C141" s="119" t="s">
        <v>279</v>
      </c>
      <c r="D141" s="120" t="str">
        <f>'Riesgo Corrupción'!C47</f>
        <v>Posibilidad de afectación reputacional por la omisión o inoportuna divulgación de información de los Observatorios para toma de decisiones en beneficio privado o de un tercero</v>
      </c>
      <c r="E141" s="110" t="s">
        <v>8</v>
      </c>
      <c r="F141" s="121" t="s">
        <v>169</v>
      </c>
      <c r="G141" s="108" t="s">
        <v>132</v>
      </c>
      <c r="H141" s="122" t="s">
        <v>280</v>
      </c>
      <c r="I141" s="126" t="s">
        <v>134</v>
      </c>
      <c r="J141" s="121" t="s">
        <v>135</v>
      </c>
      <c r="K141" s="185" t="s">
        <v>281</v>
      </c>
      <c r="L141" s="104" t="s">
        <v>138</v>
      </c>
      <c r="M141" s="104" t="s">
        <v>138</v>
      </c>
      <c r="N141" s="104" t="s">
        <v>138</v>
      </c>
      <c r="O141" s="104" t="s">
        <v>137</v>
      </c>
      <c r="P141" s="104" t="s">
        <v>138</v>
      </c>
      <c r="Q141" s="110" t="s">
        <v>137</v>
      </c>
      <c r="R141" s="104" t="s">
        <v>137</v>
      </c>
      <c r="S141" s="104" t="s">
        <v>137</v>
      </c>
      <c r="T141" s="104" t="s">
        <v>138</v>
      </c>
      <c r="U141" s="104" t="s">
        <v>137</v>
      </c>
      <c r="V141" s="104" t="s">
        <v>138</v>
      </c>
      <c r="W141" s="104" t="s">
        <v>138</v>
      </c>
      <c r="X141" s="104" t="s">
        <v>137</v>
      </c>
      <c r="Y141" s="104" t="s">
        <v>137</v>
      </c>
      <c r="Z141" s="104" t="s">
        <v>138</v>
      </c>
      <c r="AA141" s="104" t="s">
        <v>137</v>
      </c>
      <c r="AB141" s="104" t="s">
        <v>137</v>
      </c>
      <c r="AC141" s="104" t="s">
        <v>137</v>
      </c>
      <c r="AD141" s="104" t="s">
        <v>137</v>
      </c>
      <c r="AE141" s="108">
        <f>COUNTIF(L141:AD146, "SI")</f>
        <v>8</v>
      </c>
      <c r="AF141" s="110" t="s">
        <v>139</v>
      </c>
      <c r="AG141" s="108">
        <f>+VLOOKUP(AF141,[6]Listados!$K$8:$L$12,2,0)</f>
        <v>2</v>
      </c>
      <c r="AH141" s="108" t="str">
        <f>+IF(OR(AE141=1,AE141&lt;=5),"Moderado",IF(OR(AE141=6,AE141&lt;=11),"Mayor","Catastrófico"))</f>
        <v>Mayor</v>
      </c>
      <c r="AI141" s="111"/>
      <c r="AJ141" s="108" t="str">
        <f>IF(AND(AF141&lt;&gt;"",AH141&lt;&gt;""),VLOOKUP(AF141&amp;AH141,Listados!$M$3:$N$27,2,FALSE),"")</f>
        <v>Alto</v>
      </c>
      <c r="AK141" s="112" t="str">
        <f>'Descripción del Control '!B23</f>
        <v>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v>
      </c>
      <c r="AL141" s="112" t="s">
        <v>280</v>
      </c>
      <c r="AM141" s="115" t="s">
        <v>140</v>
      </c>
      <c r="AN141" s="115" t="s">
        <v>138</v>
      </c>
      <c r="AO141" s="52">
        <f>+IF(AN141="si",15,"")</f>
        <v>15</v>
      </c>
      <c r="AP141" s="115" t="s">
        <v>138</v>
      </c>
      <c r="AQ141" s="52">
        <f>+IF(AP141="si",15,"")</f>
        <v>15</v>
      </c>
      <c r="AR141" s="115" t="s">
        <v>138</v>
      </c>
      <c r="AS141" s="52">
        <f>+IF(AR141="si",15,"")</f>
        <v>15</v>
      </c>
      <c r="AT141" s="115" t="s">
        <v>141</v>
      </c>
      <c r="AU141" s="52">
        <f>+IF(AT141="Prevenir",15,IF(AT141="Detectar",10,""))</f>
        <v>15</v>
      </c>
      <c r="AV141" s="115" t="s">
        <v>138</v>
      </c>
      <c r="AW141" s="52">
        <f>+IF(AV141="si",15,"")</f>
        <v>15</v>
      </c>
      <c r="AX141" s="115" t="s">
        <v>138</v>
      </c>
      <c r="AY141" s="52">
        <f>+IF(AX141="si",15,"")</f>
        <v>15</v>
      </c>
      <c r="AZ141" s="115" t="s">
        <v>142</v>
      </c>
      <c r="BA141" s="52">
        <f>+IF(AZ141="Completa",10,IF(AZ141="Incompleta",5,""))</f>
        <v>10</v>
      </c>
      <c r="BB141" s="101">
        <f>IF((SUM(AO141,AQ141,AS141,AU141,AW141,AY141,BA141)=0),"",(SUM(AO141,AQ141,AS141,AU141,AW141,AY141,BA141)))</f>
        <v>100</v>
      </c>
      <c r="BC141" s="101" t="str">
        <f>IF(BB141&lt;=85,"Débil",IF(BB141&lt;=95,"Moderado",IF(BB141=100,"Fuerte","")))</f>
        <v>Fuerte</v>
      </c>
      <c r="BD141" s="115" t="s">
        <v>143</v>
      </c>
      <c r="BE141" s="101" t="str">
        <f t="shared" ref="BE141" si="35">+IF(BD141="siempre","Fuerte",IF(BD141="Algunas veces","Moderado","Débil"))</f>
        <v>Fuerte</v>
      </c>
      <c r="BF141" s="101" t="str">
        <f t="shared" ref="BF141" si="36">IF(AND(BC141="Fuerte",BE141="Fuerte"),"Fuerte",IF(AND(BC135="Fuerte",BE135="Moderado"),"Moderado",IF(AND(BC135="Moderado",BE135="Fuerte"),"Moderado",IF(AND(BC135="Moderado",BE135="Moderado"),"Moderado","Débil"))))</f>
        <v>Fuerte</v>
      </c>
      <c r="BG141" s="101">
        <f t="shared" ref="BG141" si="37">IF(ISBLANK(BF141),"",IF(BF141="Débil", 0, IF(BF141="Moderado",50,100)))</f>
        <v>100</v>
      </c>
      <c r="BH141" s="103">
        <f>AVERAGE(BG141:BG141)</f>
        <v>100</v>
      </c>
      <c r="BI141" s="106" t="str">
        <f>IF(BH141&lt;=50, "Débil", IF(BH141&lt;=99,"Moderado","Fuerte"))</f>
        <v>Fuerte</v>
      </c>
      <c r="BJ141" s="107">
        <f>+IF(BI141="Fuerte",2,IF(BI141="Moderado",1,0))</f>
        <v>2</v>
      </c>
      <c r="BK141" s="107">
        <f>+AG141-BJ141</f>
        <v>0</v>
      </c>
      <c r="BL141" s="106" t="str">
        <f>+VLOOKUP(BK141,Listados!$J$18:$K$24,2,TRUE)</f>
        <v>Rara Vez</v>
      </c>
      <c r="BM141" s="106" t="str">
        <f>IF(ISBLANK(AH141),"",AH141)</f>
        <v>Mayor</v>
      </c>
      <c r="BN141" s="108" t="str">
        <f>IF(AND(BL141&lt;&gt;"",BM141&lt;&gt;""),VLOOKUP(BL141&amp;BM141,Listados!$M$3:$N$27,2,FALSE),"")</f>
        <v>Alto</v>
      </c>
      <c r="BO141" s="108" t="str">
        <f>+VLOOKUP(BN141,Listados!$P$3:$Q$6,2,FALSE)</f>
        <v>Reducir el riesgo</v>
      </c>
      <c r="BP141" s="93"/>
      <c r="BQ141" s="93"/>
      <c r="BR141" s="93"/>
      <c r="BS141" s="93"/>
      <c r="BT141" s="93"/>
      <c r="BU141" s="93"/>
      <c r="BV141" s="93"/>
      <c r="BW141" s="93"/>
      <c r="BX141" s="93"/>
      <c r="BY141" s="93"/>
      <c r="BZ141" s="93"/>
      <c r="CA141" s="93"/>
      <c r="CB141" s="93"/>
      <c r="CC141" s="93"/>
      <c r="CD141" s="93"/>
      <c r="CE141" s="100" t="s">
        <v>8</v>
      </c>
      <c r="CF141" s="100" t="s">
        <v>8</v>
      </c>
      <c r="CG141" s="100" t="s">
        <v>8</v>
      </c>
      <c r="CH141" s="100" t="s">
        <v>8</v>
      </c>
      <c r="CI141" s="100" t="s">
        <v>8</v>
      </c>
      <c r="CJ141" s="100" t="s">
        <v>8</v>
      </c>
    </row>
    <row r="142" spans="1:88" ht="25.5" customHeight="1" x14ac:dyDescent="0.25">
      <c r="A142" s="118"/>
      <c r="B142" s="110"/>
      <c r="C142" s="119"/>
      <c r="D142" s="120"/>
      <c r="E142" s="110"/>
      <c r="F142" s="121"/>
      <c r="G142" s="108"/>
      <c r="H142" s="123"/>
      <c r="I142" s="127"/>
      <c r="J142" s="121"/>
      <c r="K142" s="185"/>
      <c r="L142" s="104"/>
      <c r="M142" s="104"/>
      <c r="N142" s="104"/>
      <c r="O142" s="104"/>
      <c r="P142" s="104"/>
      <c r="Q142" s="110"/>
      <c r="R142" s="104"/>
      <c r="S142" s="104"/>
      <c r="T142" s="104"/>
      <c r="U142" s="104"/>
      <c r="V142" s="104"/>
      <c r="W142" s="104"/>
      <c r="X142" s="104"/>
      <c r="Y142" s="104"/>
      <c r="Z142" s="104"/>
      <c r="AA142" s="104"/>
      <c r="AB142" s="104"/>
      <c r="AC142" s="104"/>
      <c r="AD142" s="104"/>
      <c r="AE142" s="108"/>
      <c r="AF142" s="110"/>
      <c r="AG142" s="108"/>
      <c r="AH142" s="108" t="str">
        <f>+IF(OR(AF142=1,AF142&lt;=5),"Moderado",IF(OR(AF142=6,AF142&lt;=11),"Mayor","Catastrófico"))</f>
        <v>Moderado</v>
      </c>
      <c r="AI142" s="111"/>
      <c r="AJ142" s="108"/>
      <c r="AK142" s="113"/>
      <c r="AL142" s="113"/>
      <c r="AM142" s="116"/>
      <c r="AN142" s="116"/>
      <c r="AO142" s="52"/>
      <c r="AP142" s="116"/>
      <c r="AQ142" s="52"/>
      <c r="AR142" s="116"/>
      <c r="AS142" s="52"/>
      <c r="AT142" s="116"/>
      <c r="AU142" s="52"/>
      <c r="AV142" s="116"/>
      <c r="AW142" s="52"/>
      <c r="AX142" s="116"/>
      <c r="AY142" s="52"/>
      <c r="AZ142" s="116"/>
      <c r="BA142" s="52"/>
      <c r="BB142" s="102"/>
      <c r="BC142" s="102"/>
      <c r="BD142" s="116"/>
      <c r="BE142" s="102"/>
      <c r="BF142" s="102"/>
      <c r="BG142" s="102"/>
      <c r="BH142" s="103"/>
      <c r="BI142" s="106"/>
      <c r="BJ142" s="107"/>
      <c r="BK142" s="107"/>
      <c r="BL142" s="106"/>
      <c r="BM142" s="106"/>
      <c r="BN142" s="108"/>
      <c r="BO142" s="108"/>
      <c r="BP142" s="93"/>
      <c r="BQ142" s="93"/>
      <c r="BR142" s="93"/>
      <c r="BS142" s="93"/>
      <c r="BT142" s="93"/>
      <c r="BU142" s="93"/>
      <c r="BV142" s="93"/>
      <c r="BW142" s="93"/>
      <c r="BX142" s="93"/>
      <c r="BY142" s="93"/>
      <c r="BZ142" s="93"/>
      <c r="CA142" s="93"/>
      <c r="CB142" s="93"/>
      <c r="CC142" s="93"/>
      <c r="CD142" s="93"/>
      <c r="CE142" s="100"/>
      <c r="CF142" s="100"/>
      <c r="CG142" s="100"/>
      <c r="CH142" s="100"/>
      <c r="CI142" s="100"/>
      <c r="CJ142" s="100"/>
    </row>
    <row r="143" spans="1:88" ht="25.5" customHeight="1" x14ac:dyDescent="0.25">
      <c r="A143" s="118"/>
      <c r="B143" s="110"/>
      <c r="C143" s="119"/>
      <c r="D143" s="120"/>
      <c r="E143" s="110"/>
      <c r="F143" s="121"/>
      <c r="G143" s="108"/>
      <c r="H143" s="123"/>
      <c r="I143" s="127"/>
      <c r="J143" s="121"/>
      <c r="K143" s="185"/>
      <c r="L143" s="104"/>
      <c r="M143" s="104"/>
      <c r="N143" s="104"/>
      <c r="O143" s="104"/>
      <c r="P143" s="104"/>
      <c r="Q143" s="110"/>
      <c r="R143" s="104"/>
      <c r="S143" s="104"/>
      <c r="T143" s="104"/>
      <c r="U143" s="104"/>
      <c r="V143" s="104"/>
      <c r="W143" s="104"/>
      <c r="X143" s="104"/>
      <c r="Y143" s="104"/>
      <c r="Z143" s="104"/>
      <c r="AA143" s="104"/>
      <c r="AB143" s="104"/>
      <c r="AC143" s="104"/>
      <c r="AD143" s="104"/>
      <c r="AE143" s="108"/>
      <c r="AF143" s="110"/>
      <c r="AG143" s="108"/>
      <c r="AH143" s="108" t="str">
        <f>+IF(OR(AF143=1,AF143&lt;=5),"Moderado",IF(OR(AF143=6,AF143&lt;=11),"Mayor","Catastrófico"))</f>
        <v>Moderado</v>
      </c>
      <c r="AI143" s="111"/>
      <c r="AJ143" s="108"/>
      <c r="AK143" s="113"/>
      <c r="AL143" s="113"/>
      <c r="AM143" s="116"/>
      <c r="AN143" s="116"/>
      <c r="AO143" s="52"/>
      <c r="AP143" s="116"/>
      <c r="AQ143" s="52"/>
      <c r="AR143" s="116"/>
      <c r="AS143" s="52"/>
      <c r="AT143" s="116"/>
      <c r="AU143" s="52"/>
      <c r="AV143" s="116"/>
      <c r="AW143" s="52"/>
      <c r="AX143" s="116"/>
      <c r="AY143" s="52"/>
      <c r="AZ143" s="116"/>
      <c r="BA143" s="52"/>
      <c r="BB143" s="102"/>
      <c r="BC143" s="102"/>
      <c r="BD143" s="116"/>
      <c r="BE143" s="102"/>
      <c r="BF143" s="102"/>
      <c r="BG143" s="102"/>
      <c r="BH143" s="103"/>
      <c r="BI143" s="106"/>
      <c r="BJ143" s="107"/>
      <c r="BK143" s="107"/>
      <c r="BL143" s="106"/>
      <c r="BM143" s="106"/>
      <c r="BN143" s="108"/>
      <c r="BO143" s="108"/>
      <c r="BP143" s="93"/>
      <c r="BQ143" s="93"/>
      <c r="BR143" s="93"/>
      <c r="BS143" s="93"/>
      <c r="BT143" s="93"/>
      <c r="BU143" s="93"/>
      <c r="BV143" s="93"/>
      <c r="BW143" s="93"/>
      <c r="BX143" s="93"/>
      <c r="BY143" s="93"/>
      <c r="BZ143" s="93"/>
      <c r="CA143" s="93"/>
      <c r="CB143" s="93"/>
      <c r="CC143" s="93"/>
      <c r="CD143" s="93"/>
      <c r="CE143" s="100"/>
      <c r="CF143" s="100"/>
      <c r="CG143" s="100"/>
      <c r="CH143" s="100"/>
      <c r="CI143" s="100"/>
      <c r="CJ143" s="100"/>
    </row>
    <row r="144" spans="1:88" ht="33" customHeight="1" x14ac:dyDescent="0.25">
      <c r="A144" s="118"/>
      <c r="B144" s="110"/>
      <c r="C144" s="119"/>
      <c r="D144" s="120"/>
      <c r="E144" s="110"/>
      <c r="F144" s="121"/>
      <c r="G144" s="108"/>
      <c r="H144" s="123"/>
      <c r="I144" s="127"/>
      <c r="J144" s="121"/>
      <c r="K144" s="185" t="s">
        <v>282</v>
      </c>
      <c r="L144" s="104"/>
      <c r="M144" s="104"/>
      <c r="N144" s="104"/>
      <c r="O144" s="104"/>
      <c r="P144" s="104"/>
      <c r="Q144" s="110"/>
      <c r="R144" s="104"/>
      <c r="S144" s="104"/>
      <c r="T144" s="104"/>
      <c r="U144" s="104"/>
      <c r="V144" s="104"/>
      <c r="W144" s="104"/>
      <c r="X144" s="104"/>
      <c r="Y144" s="104"/>
      <c r="Z144" s="104"/>
      <c r="AA144" s="104"/>
      <c r="AB144" s="104"/>
      <c r="AC144" s="104"/>
      <c r="AD144" s="104"/>
      <c r="AE144" s="108"/>
      <c r="AF144" s="110"/>
      <c r="AG144" s="108"/>
      <c r="AH144" s="108" t="str">
        <f>+IF(OR(AF144=1,AF144&lt;=5),"Moderado",IF(OR(AF144=6,AF144&lt;=11),"Mayor","Catastrófico"))</f>
        <v>Moderado</v>
      </c>
      <c r="AI144" s="111"/>
      <c r="AJ144" s="108"/>
      <c r="AK144" s="113"/>
      <c r="AL144" s="113"/>
      <c r="AM144" s="116"/>
      <c r="AN144" s="116"/>
      <c r="AO144" s="52"/>
      <c r="AP144" s="116"/>
      <c r="AQ144" s="52"/>
      <c r="AR144" s="116"/>
      <c r="AS144" s="52"/>
      <c r="AT144" s="116"/>
      <c r="AU144" s="52"/>
      <c r="AV144" s="116"/>
      <c r="AW144" s="52"/>
      <c r="AX144" s="116"/>
      <c r="AY144" s="52"/>
      <c r="AZ144" s="116"/>
      <c r="BA144" s="52"/>
      <c r="BB144" s="102"/>
      <c r="BC144" s="102"/>
      <c r="BD144" s="116"/>
      <c r="BE144" s="102"/>
      <c r="BF144" s="102"/>
      <c r="BG144" s="102"/>
      <c r="BH144" s="103"/>
      <c r="BI144" s="106"/>
      <c r="BJ144" s="107"/>
      <c r="BK144" s="107"/>
      <c r="BL144" s="106"/>
      <c r="BM144" s="106"/>
      <c r="BN144" s="108"/>
      <c r="BO144" s="108"/>
      <c r="BP144" s="93"/>
      <c r="BQ144" s="93"/>
      <c r="BR144" s="93"/>
      <c r="BS144" s="93"/>
      <c r="BT144" s="93"/>
      <c r="BU144" s="93"/>
      <c r="BV144" s="93"/>
      <c r="BW144" s="93"/>
      <c r="BX144" s="93"/>
      <c r="BY144" s="93"/>
      <c r="BZ144" s="93"/>
      <c r="CA144" s="93"/>
      <c r="CB144" s="93"/>
      <c r="CC144" s="93"/>
      <c r="CD144" s="93"/>
      <c r="CE144" s="100"/>
      <c r="CF144" s="100"/>
      <c r="CG144" s="100"/>
      <c r="CH144" s="100"/>
      <c r="CI144" s="100"/>
      <c r="CJ144" s="100"/>
    </row>
    <row r="145" spans="1:88" ht="32.25" customHeight="1" x14ac:dyDescent="0.25">
      <c r="A145" s="118"/>
      <c r="B145" s="110"/>
      <c r="C145" s="119"/>
      <c r="D145" s="120"/>
      <c r="E145" s="110"/>
      <c r="F145" s="121"/>
      <c r="G145" s="108"/>
      <c r="H145" s="123"/>
      <c r="I145" s="127"/>
      <c r="J145" s="121"/>
      <c r="K145" s="185"/>
      <c r="L145" s="104"/>
      <c r="M145" s="104"/>
      <c r="N145" s="104"/>
      <c r="O145" s="104"/>
      <c r="P145" s="104"/>
      <c r="Q145" s="110"/>
      <c r="R145" s="104"/>
      <c r="S145" s="104"/>
      <c r="T145" s="104"/>
      <c r="U145" s="104"/>
      <c r="V145" s="104"/>
      <c r="W145" s="104"/>
      <c r="X145" s="104"/>
      <c r="Y145" s="104"/>
      <c r="Z145" s="104"/>
      <c r="AA145" s="104"/>
      <c r="AB145" s="104"/>
      <c r="AC145" s="104"/>
      <c r="AD145" s="104"/>
      <c r="AE145" s="108"/>
      <c r="AF145" s="110"/>
      <c r="AG145" s="108"/>
      <c r="AH145" s="108" t="str">
        <f>+IF(OR(AF145=1,AF145&lt;=5),"Moderado",IF(OR(AF145=6,AF145&lt;=11),"Mayor","Catastrófico"))</f>
        <v>Moderado</v>
      </c>
      <c r="AI145" s="111"/>
      <c r="AJ145" s="108"/>
      <c r="AK145" s="113"/>
      <c r="AL145" s="113"/>
      <c r="AM145" s="116"/>
      <c r="AN145" s="116"/>
      <c r="AO145" s="52"/>
      <c r="AP145" s="116"/>
      <c r="AQ145" s="52"/>
      <c r="AR145" s="116"/>
      <c r="AS145" s="52"/>
      <c r="AT145" s="116"/>
      <c r="AU145" s="52"/>
      <c r="AV145" s="116"/>
      <c r="AW145" s="52"/>
      <c r="AX145" s="116"/>
      <c r="AY145" s="52"/>
      <c r="AZ145" s="116"/>
      <c r="BA145" s="52"/>
      <c r="BB145" s="102"/>
      <c r="BC145" s="102"/>
      <c r="BD145" s="116"/>
      <c r="BE145" s="102"/>
      <c r="BF145" s="102"/>
      <c r="BG145" s="102"/>
      <c r="BH145" s="103"/>
      <c r="BI145" s="106"/>
      <c r="BJ145" s="107"/>
      <c r="BK145" s="107"/>
      <c r="BL145" s="106"/>
      <c r="BM145" s="106"/>
      <c r="BN145" s="108"/>
      <c r="BO145" s="108"/>
      <c r="BP145" s="93"/>
      <c r="BQ145" s="93"/>
      <c r="BR145" s="93"/>
      <c r="BS145" s="93"/>
      <c r="BT145" s="93"/>
      <c r="BU145" s="93"/>
      <c r="BV145" s="93"/>
      <c r="BW145" s="93"/>
      <c r="BX145" s="93"/>
      <c r="BY145" s="93"/>
      <c r="BZ145" s="93"/>
      <c r="CA145" s="93"/>
      <c r="CB145" s="93"/>
      <c r="CC145" s="93"/>
      <c r="CD145" s="93"/>
      <c r="CE145" s="100"/>
      <c r="CF145" s="100"/>
      <c r="CG145" s="100"/>
      <c r="CH145" s="100"/>
      <c r="CI145" s="100"/>
      <c r="CJ145" s="100"/>
    </row>
    <row r="146" spans="1:88" ht="15" customHeight="1" x14ac:dyDescent="0.25">
      <c r="A146" s="118"/>
      <c r="B146" s="110"/>
      <c r="C146" s="119"/>
      <c r="D146" s="120"/>
      <c r="E146" s="110"/>
      <c r="F146" s="121"/>
      <c r="G146" s="108"/>
      <c r="H146" s="124"/>
      <c r="I146" s="128"/>
      <c r="J146" s="121"/>
      <c r="K146" s="185"/>
      <c r="L146" s="104"/>
      <c r="M146" s="104"/>
      <c r="N146" s="104"/>
      <c r="O146" s="104"/>
      <c r="P146" s="104"/>
      <c r="Q146" s="110"/>
      <c r="R146" s="104"/>
      <c r="S146" s="104"/>
      <c r="T146" s="104"/>
      <c r="U146" s="104"/>
      <c r="V146" s="104"/>
      <c r="W146" s="104"/>
      <c r="X146" s="104"/>
      <c r="Y146" s="104"/>
      <c r="Z146" s="104"/>
      <c r="AA146" s="104"/>
      <c r="AB146" s="104"/>
      <c r="AC146" s="104"/>
      <c r="AD146" s="104"/>
      <c r="AE146" s="108"/>
      <c r="AF146" s="110"/>
      <c r="AG146" s="108"/>
      <c r="AH146" s="108" t="str">
        <f>+IF(OR(AF146=1,AF146&lt;=5),"Moderado",IF(OR(AF146=6,AF146&lt;=11),"Mayor","Catastrófico"))</f>
        <v>Moderado</v>
      </c>
      <c r="AI146" s="111"/>
      <c r="AJ146" s="108"/>
      <c r="AK146" s="114"/>
      <c r="AL146" s="114"/>
      <c r="AM146" s="117"/>
      <c r="AN146" s="117"/>
      <c r="AO146" s="52"/>
      <c r="AP146" s="117"/>
      <c r="AQ146" s="52"/>
      <c r="AR146" s="117"/>
      <c r="AS146" s="52"/>
      <c r="AT146" s="117"/>
      <c r="AU146" s="52"/>
      <c r="AV146" s="117"/>
      <c r="AW146" s="52"/>
      <c r="AX146" s="117"/>
      <c r="AY146" s="52"/>
      <c r="AZ146" s="117"/>
      <c r="BA146" s="52"/>
      <c r="BB146" s="109"/>
      <c r="BC146" s="109"/>
      <c r="BD146" s="117"/>
      <c r="BE146" s="109"/>
      <c r="BF146" s="109"/>
      <c r="BG146" s="109"/>
      <c r="BH146" s="103"/>
      <c r="BI146" s="106"/>
      <c r="BJ146" s="107"/>
      <c r="BK146" s="107"/>
      <c r="BL146" s="106"/>
      <c r="BM146" s="106"/>
      <c r="BN146" s="108"/>
      <c r="BO146" s="108"/>
      <c r="BP146" s="93"/>
      <c r="BQ146" s="93"/>
      <c r="BR146" s="93"/>
      <c r="BS146" s="93"/>
      <c r="BT146" s="93"/>
      <c r="BU146" s="93"/>
      <c r="BV146" s="93"/>
      <c r="BW146" s="93"/>
      <c r="BX146" s="93"/>
      <c r="BY146" s="93"/>
      <c r="BZ146" s="93"/>
      <c r="CA146" s="93"/>
      <c r="CB146" s="93"/>
      <c r="CC146" s="93"/>
      <c r="CD146" s="93"/>
      <c r="CE146" s="100"/>
      <c r="CF146" s="100"/>
      <c r="CG146" s="100"/>
      <c r="CH146" s="100"/>
      <c r="CI146" s="100"/>
      <c r="CJ146" s="100"/>
    </row>
    <row r="147" spans="1:88" ht="36.75" customHeight="1" x14ac:dyDescent="0.25">
      <c r="A147" s="118" t="s">
        <v>283</v>
      </c>
      <c r="B147" s="110" t="s">
        <v>278</v>
      </c>
      <c r="C147" s="119" t="s">
        <v>279</v>
      </c>
      <c r="D147" s="120" t="str">
        <f>'Riesgo Corrupción'!C48</f>
        <v>Posibilidad de afectación reputacional por la manipulación o alteración de la información sobre las evaluaciones institucionales para beneficio propio o de un tercero</v>
      </c>
      <c r="E147" s="110" t="s">
        <v>8</v>
      </c>
      <c r="F147" s="121" t="s">
        <v>169</v>
      </c>
      <c r="G147" s="108" t="s">
        <v>132</v>
      </c>
      <c r="H147" s="122" t="s">
        <v>284</v>
      </c>
      <c r="I147" s="126" t="s">
        <v>134</v>
      </c>
      <c r="J147" s="121" t="s">
        <v>135</v>
      </c>
      <c r="K147" s="55" t="s">
        <v>144</v>
      </c>
      <c r="L147" s="104" t="s">
        <v>138</v>
      </c>
      <c r="M147" s="104" t="s">
        <v>138</v>
      </c>
      <c r="N147" s="104" t="s">
        <v>138</v>
      </c>
      <c r="O147" s="104" t="s">
        <v>137</v>
      </c>
      <c r="P147" s="104" t="s">
        <v>138</v>
      </c>
      <c r="Q147" s="110" t="s">
        <v>137</v>
      </c>
      <c r="R147" s="104" t="s">
        <v>138</v>
      </c>
      <c r="S147" s="104" t="s">
        <v>137</v>
      </c>
      <c r="T147" s="104" t="s">
        <v>138</v>
      </c>
      <c r="U147" s="104" t="s">
        <v>137</v>
      </c>
      <c r="V147" s="104" t="s">
        <v>138</v>
      </c>
      <c r="W147" s="104" t="s">
        <v>138</v>
      </c>
      <c r="X147" s="104" t="s">
        <v>137</v>
      </c>
      <c r="Y147" s="104" t="s">
        <v>137</v>
      </c>
      <c r="Z147" s="104" t="s">
        <v>138</v>
      </c>
      <c r="AA147" s="104" t="s">
        <v>137</v>
      </c>
      <c r="AB147" s="104" t="s">
        <v>137</v>
      </c>
      <c r="AC147" s="104" t="s">
        <v>137</v>
      </c>
      <c r="AD147" s="104" t="s">
        <v>137</v>
      </c>
      <c r="AE147" s="108">
        <f>COUNTIF(L147:AD152, "SI")</f>
        <v>9</v>
      </c>
      <c r="AF147" s="110" t="s">
        <v>139</v>
      </c>
      <c r="AG147" s="108">
        <f>+VLOOKUP(AF147,[6]Listados!$K$8:$L$12,2,0)</f>
        <v>2</v>
      </c>
      <c r="AH147" s="108" t="str">
        <f>+IF(OR(AE147=1,AE147&lt;=5),"Moderado",IF(OR(AE147=6,AE147&lt;=11),"Mayor","Catastrófico"))</f>
        <v>Mayor</v>
      </c>
      <c r="AI147" s="111"/>
      <c r="AJ147" s="108" t="str">
        <f>IF(AND(AF147&lt;&gt;"",AH147&lt;&gt;""),VLOOKUP(AF147&amp;AH147,Listados!$M$3:$N$27,2,FALSE),"")</f>
        <v>Alto</v>
      </c>
      <c r="AK147" s="112" t="str">
        <f>'Descripción del Control '!B24</f>
        <v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v>
      </c>
      <c r="AL147" s="112" t="s">
        <v>284</v>
      </c>
      <c r="AM147" s="115" t="s">
        <v>140</v>
      </c>
      <c r="AN147" s="115" t="s">
        <v>138</v>
      </c>
      <c r="AO147" s="52">
        <f>+IF(AN147="si",15,"")</f>
        <v>15</v>
      </c>
      <c r="AP147" s="115" t="s">
        <v>138</v>
      </c>
      <c r="AQ147" s="52">
        <f>+IF(AP147="si",15,"")</f>
        <v>15</v>
      </c>
      <c r="AR147" s="115" t="s">
        <v>138</v>
      </c>
      <c r="AS147" s="52">
        <f>+IF(AR147="si",15,"")</f>
        <v>15</v>
      </c>
      <c r="AT147" s="115" t="s">
        <v>141</v>
      </c>
      <c r="AU147" s="52">
        <f>+IF(AT147="Prevenir",15,IF(AT147="Detectar",10,""))</f>
        <v>15</v>
      </c>
      <c r="AV147" s="115" t="s">
        <v>138</v>
      </c>
      <c r="AW147" s="52">
        <f>+IF(AV147="si",15,"")</f>
        <v>15</v>
      </c>
      <c r="AX147" s="115" t="s">
        <v>138</v>
      </c>
      <c r="AY147" s="52">
        <f>+IF(AX147="si",15,"")</f>
        <v>15</v>
      </c>
      <c r="AZ147" s="115" t="s">
        <v>142</v>
      </c>
      <c r="BA147" s="52">
        <f>+IF(AZ147="Completa",10,IF(AZ147="Incompleta",5,""))</f>
        <v>10</v>
      </c>
      <c r="BB147" s="101">
        <f>IF((SUM(AO147,AQ147,AS147,AU147,AW147,AY147,BA147)=0),"",(SUM(AO147,AQ147,AS147,AU147,AW147,AY147,BA147)))</f>
        <v>100</v>
      </c>
      <c r="BC147" s="101" t="str">
        <f>IF(BB147&lt;=85,"Débil",IF(BB147&lt;=95,"Moderado",IF(BB147=100,"Fuerte","")))</f>
        <v>Fuerte</v>
      </c>
      <c r="BD147" s="115" t="s">
        <v>143</v>
      </c>
      <c r="BE147" s="101" t="str">
        <f t="shared" ref="BE147" si="38">+IF(BD147="siempre","Fuerte",IF(BD147="Algunas veces","Moderado","Débil"))</f>
        <v>Fuerte</v>
      </c>
      <c r="BF147" s="101" t="str">
        <f t="shared" ref="BF147" si="39">IF(AND(BC147="Fuerte",BE147="Fuerte"),"Fuerte",IF(AND(BC141="Fuerte",BE141="Moderado"),"Moderado",IF(AND(BC141="Moderado",BE141="Fuerte"),"Moderado",IF(AND(BC141="Moderado",BE141="Moderado"),"Moderado","Débil"))))</f>
        <v>Fuerte</v>
      </c>
      <c r="BG147" s="101">
        <f t="shared" ref="BG147" si="40">IF(ISBLANK(BF147),"",IF(BF147="Débil", 0, IF(BF147="Moderado",50,100)))</f>
        <v>100</v>
      </c>
      <c r="BH147" s="103">
        <f>AVERAGE(BG147:BG147)</f>
        <v>100</v>
      </c>
      <c r="BI147" s="106" t="str">
        <f>IF(BH147&lt;=50, "Débil", IF(BH147&lt;=99,"Moderado","Fuerte"))</f>
        <v>Fuerte</v>
      </c>
      <c r="BJ147" s="107">
        <f>+IF(BI147="Fuerte",2,IF(BI147="Moderado",1,0))</f>
        <v>2</v>
      </c>
      <c r="BK147" s="107">
        <f>+AG147-BJ147</f>
        <v>0</v>
      </c>
      <c r="BL147" s="106" t="str">
        <f>+VLOOKUP(BK147,Listados!$J$18:$K$24,2,TRUE)</f>
        <v>Rara Vez</v>
      </c>
      <c r="BM147" s="106" t="str">
        <f>IF(ISBLANK(AH147),"",AH147)</f>
        <v>Mayor</v>
      </c>
      <c r="BN147" s="108" t="str">
        <f>IF(AND(BL147&lt;&gt;"",BM147&lt;&gt;""),VLOOKUP(BL147&amp;BM147,Listados!$M$3:$N$27,2,FALSE),"")</f>
        <v>Alto</v>
      </c>
      <c r="BO147" s="108" t="str">
        <f>+VLOOKUP(BN147,Listados!$P$3:$Q$6,2,FALSE)</f>
        <v>Reducir el riesgo</v>
      </c>
      <c r="BP147" s="93"/>
      <c r="BQ147" s="93"/>
      <c r="BR147" s="93"/>
      <c r="BS147" s="93"/>
      <c r="BT147" s="93"/>
      <c r="BU147" s="93"/>
      <c r="BV147" s="93"/>
      <c r="BW147" s="93"/>
      <c r="BX147" s="93"/>
      <c r="BY147" s="93"/>
      <c r="BZ147" s="93"/>
      <c r="CA147" s="93"/>
      <c r="CB147" s="93"/>
      <c r="CC147" s="93"/>
      <c r="CD147" s="93"/>
      <c r="CE147" s="100" t="s">
        <v>8</v>
      </c>
      <c r="CF147" s="100" t="s">
        <v>8</v>
      </c>
      <c r="CG147" s="100" t="s">
        <v>8</v>
      </c>
      <c r="CH147" s="100" t="s">
        <v>8</v>
      </c>
      <c r="CI147" s="100" t="s">
        <v>8</v>
      </c>
      <c r="CJ147" s="100" t="s">
        <v>8</v>
      </c>
    </row>
    <row r="148" spans="1:88" ht="25.5" customHeight="1" x14ac:dyDescent="0.25">
      <c r="A148" s="118"/>
      <c r="B148" s="110"/>
      <c r="C148" s="119"/>
      <c r="D148" s="120"/>
      <c r="E148" s="110"/>
      <c r="F148" s="121"/>
      <c r="G148" s="108"/>
      <c r="H148" s="123"/>
      <c r="I148" s="127"/>
      <c r="J148" s="121"/>
      <c r="K148" s="122" t="s">
        <v>285</v>
      </c>
      <c r="L148" s="104"/>
      <c r="M148" s="104"/>
      <c r="N148" s="104"/>
      <c r="O148" s="104"/>
      <c r="P148" s="104"/>
      <c r="Q148" s="110"/>
      <c r="R148" s="104"/>
      <c r="S148" s="104"/>
      <c r="T148" s="104"/>
      <c r="U148" s="104"/>
      <c r="V148" s="104"/>
      <c r="W148" s="104"/>
      <c r="X148" s="104"/>
      <c r="Y148" s="104"/>
      <c r="Z148" s="104"/>
      <c r="AA148" s="104"/>
      <c r="AB148" s="104"/>
      <c r="AC148" s="104"/>
      <c r="AD148" s="104"/>
      <c r="AE148" s="108"/>
      <c r="AF148" s="110"/>
      <c r="AG148" s="108"/>
      <c r="AH148" s="108" t="str">
        <f>+IF(OR(AF148=1,AF148&lt;=5),"Moderado",IF(OR(AF148=6,AF148&lt;=11),"Mayor","Catastrófico"))</f>
        <v>Moderado</v>
      </c>
      <c r="AI148" s="111"/>
      <c r="AJ148" s="108"/>
      <c r="AK148" s="113"/>
      <c r="AL148" s="113"/>
      <c r="AM148" s="116"/>
      <c r="AN148" s="116"/>
      <c r="AO148" s="52"/>
      <c r="AP148" s="116"/>
      <c r="AQ148" s="52"/>
      <c r="AR148" s="116"/>
      <c r="AS148" s="52"/>
      <c r="AT148" s="116"/>
      <c r="AU148" s="52"/>
      <c r="AV148" s="116"/>
      <c r="AW148" s="52"/>
      <c r="AX148" s="116"/>
      <c r="AY148" s="52"/>
      <c r="AZ148" s="116"/>
      <c r="BA148" s="52"/>
      <c r="BB148" s="102"/>
      <c r="BC148" s="102"/>
      <c r="BD148" s="116"/>
      <c r="BE148" s="102"/>
      <c r="BF148" s="102"/>
      <c r="BG148" s="102"/>
      <c r="BH148" s="103"/>
      <c r="BI148" s="106"/>
      <c r="BJ148" s="107"/>
      <c r="BK148" s="107"/>
      <c r="BL148" s="106"/>
      <c r="BM148" s="106"/>
      <c r="BN148" s="108"/>
      <c r="BO148" s="108"/>
      <c r="BP148" s="93"/>
      <c r="BQ148" s="93"/>
      <c r="BR148" s="93"/>
      <c r="BS148" s="93"/>
      <c r="BT148" s="93"/>
      <c r="BU148" s="93"/>
      <c r="BV148" s="93"/>
      <c r="BW148" s="93"/>
      <c r="BX148" s="93"/>
      <c r="BY148" s="93"/>
      <c r="BZ148" s="93"/>
      <c r="CA148" s="93"/>
      <c r="CB148" s="93"/>
      <c r="CC148" s="93"/>
      <c r="CD148" s="93"/>
      <c r="CE148" s="100"/>
      <c r="CF148" s="100"/>
      <c r="CG148" s="100"/>
      <c r="CH148" s="100"/>
      <c r="CI148" s="100"/>
      <c r="CJ148" s="100"/>
    </row>
    <row r="149" spans="1:88" ht="30" customHeight="1" x14ac:dyDescent="0.25">
      <c r="A149" s="118"/>
      <c r="B149" s="110"/>
      <c r="C149" s="119"/>
      <c r="D149" s="120"/>
      <c r="E149" s="110"/>
      <c r="F149" s="121"/>
      <c r="G149" s="108"/>
      <c r="H149" s="123"/>
      <c r="I149" s="127"/>
      <c r="J149" s="121"/>
      <c r="K149" s="124"/>
      <c r="L149" s="104"/>
      <c r="M149" s="104"/>
      <c r="N149" s="104"/>
      <c r="O149" s="104"/>
      <c r="P149" s="104"/>
      <c r="Q149" s="110"/>
      <c r="R149" s="104"/>
      <c r="S149" s="104"/>
      <c r="T149" s="104"/>
      <c r="U149" s="104"/>
      <c r="V149" s="104"/>
      <c r="W149" s="104"/>
      <c r="X149" s="104"/>
      <c r="Y149" s="104"/>
      <c r="Z149" s="104"/>
      <c r="AA149" s="104"/>
      <c r="AB149" s="104"/>
      <c r="AC149" s="104"/>
      <c r="AD149" s="104"/>
      <c r="AE149" s="108"/>
      <c r="AF149" s="110"/>
      <c r="AG149" s="108"/>
      <c r="AH149" s="108" t="str">
        <f>+IF(OR(AF149=1,AF149&lt;=5),"Moderado",IF(OR(AF149=6,AF149&lt;=11),"Mayor","Catastrófico"))</f>
        <v>Moderado</v>
      </c>
      <c r="AI149" s="111"/>
      <c r="AJ149" s="108"/>
      <c r="AK149" s="113"/>
      <c r="AL149" s="113"/>
      <c r="AM149" s="116"/>
      <c r="AN149" s="116"/>
      <c r="AO149" s="52"/>
      <c r="AP149" s="116"/>
      <c r="AQ149" s="52"/>
      <c r="AR149" s="116"/>
      <c r="AS149" s="52"/>
      <c r="AT149" s="116"/>
      <c r="AU149" s="52"/>
      <c r="AV149" s="116"/>
      <c r="AW149" s="52"/>
      <c r="AX149" s="116"/>
      <c r="AY149" s="52"/>
      <c r="AZ149" s="116"/>
      <c r="BA149" s="52"/>
      <c r="BB149" s="102"/>
      <c r="BC149" s="102"/>
      <c r="BD149" s="116"/>
      <c r="BE149" s="102"/>
      <c r="BF149" s="102"/>
      <c r="BG149" s="102"/>
      <c r="BH149" s="103"/>
      <c r="BI149" s="106"/>
      <c r="BJ149" s="107"/>
      <c r="BK149" s="107"/>
      <c r="BL149" s="106"/>
      <c r="BM149" s="106"/>
      <c r="BN149" s="108"/>
      <c r="BO149" s="108"/>
      <c r="BP149" s="93"/>
      <c r="BQ149" s="93"/>
      <c r="BR149" s="93"/>
      <c r="BS149" s="93"/>
      <c r="BT149" s="93"/>
      <c r="BU149" s="93"/>
      <c r="BV149" s="93"/>
      <c r="BW149" s="93"/>
      <c r="BX149" s="93"/>
      <c r="BY149" s="93"/>
      <c r="BZ149" s="93"/>
      <c r="CA149" s="93"/>
      <c r="CB149" s="93"/>
      <c r="CC149" s="93"/>
      <c r="CD149" s="93"/>
      <c r="CE149" s="100"/>
      <c r="CF149" s="100"/>
      <c r="CG149" s="100"/>
      <c r="CH149" s="100"/>
      <c r="CI149" s="100"/>
      <c r="CJ149" s="100"/>
    </row>
    <row r="150" spans="1:88" ht="21.75" customHeight="1" x14ac:dyDescent="0.25">
      <c r="A150" s="118"/>
      <c r="B150" s="110"/>
      <c r="C150" s="119"/>
      <c r="D150" s="120"/>
      <c r="E150" s="110"/>
      <c r="F150" s="121"/>
      <c r="G150" s="108"/>
      <c r="H150" s="123"/>
      <c r="I150" s="127"/>
      <c r="J150" s="121"/>
      <c r="K150" s="185" t="s">
        <v>286</v>
      </c>
      <c r="L150" s="104"/>
      <c r="M150" s="104"/>
      <c r="N150" s="104"/>
      <c r="O150" s="104"/>
      <c r="P150" s="104"/>
      <c r="Q150" s="110"/>
      <c r="R150" s="104"/>
      <c r="S150" s="104"/>
      <c r="T150" s="104"/>
      <c r="U150" s="104"/>
      <c r="V150" s="104"/>
      <c r="W150" s="104"/>
      <c r="X150" s="104"/>
      <c r="Y150" s="104"/>
      <c r="Z150" s="104"/>
      <c r="AA150" s="104"/>
      <c r="AB150" s="104"/>
      <c r="AC150" s="104"/>
      <c r="AD150" s="104"/>
      <c r="AE150" s="108"/>
      <c r="AF150" s="110"/>
      <c r="AG150" s="108"/>
      <c r="AH150" s="108" t="str">
        <f>+IF(OR(AF150=1,AF150&lt;=5),"Moderado",IF(OR(AF150=6,AF150&lt;=11),"Mayor","Catastrófico"))</f>
        <v>Moderado</v>
      </c>
      <c r="AI150" s="111"/>
      <c r="AJ150" s="108"/>
      <c r="AK150" s="113"/>
      <c r="AL150" s="113"/>
      <c r="AM150" s="116"/>
      <c r="AN150" s="116"/>
      <c r="AO150" s="52"/>
      <c r="AP150" s="116"/>
      <c r="AQ150" s="52"/>
      <c r="AR150" s="116"/>
      <c r="AS150" s="52"/>
      <c r="AT150" s="116"/>
      <c r="AU150" s="52"/>
      <c r="AV150" s="116"/>
      <c r="AW150" s="52"/>
      <c r="AX150" s="116"/>
      <c r="AY150" s="52"/>
      <c r="AZ150" s="116"/>
      <c r="BA150" s="52"/>
      <c r="BB150" s="102"/>
      <c r="BC150" s="102"/>
      <c r="BD150" s="116"/>
      <c r="BE150" s="102"/>
      <c r="BF150" s="102"/>
      <c r="BG150" s="102"/>
      <c r="BH150" s="103"/>
      <c r="BI150" s="106"/>
      <c r="BJ150" s="107"/>
      <c r="BK150" s="107"/>
      <c r="BL150" s="106"/>
      <c r="BM150" s="106"/>
      <c r="BN150" s="108"/>
      <c r="BO150" s="108"/>
      <c r="BP150" s="93"/>
      <c r="BQ150" s="93"/>
      <c r="BR150" s="93"/>
      <c r="BS150" s="93"/>
      <c r="BT150" s="93"/>
      <c r="BU150" s="93"/>
      <c r="BV150" s="93"/>
      <c r="BW150" s="93"/>
      <c r="BX150" s="93"/>
      <c r="BY150" s="93"/>
      <c r="BZ150" s="93"/>
      <c r="CA150" s="93"/>
      <c r="CB150" s="93"/>
      <c r="CC150" s="93"/>
      <c r="CD150" s="93"/>
      <c r="CE150" s="100"/>
      <c r="CF150" s="100"/>
      <c r="CG150" s="100"/>
      <c r="CH150" s="100"/>
      <c r="CI150" s="100"/>
      <c r="CJ150" s="100"/>
    </row>
    <row r="151" spans="1:88" ht="30.75" customHeight="1" x14ac:dyDescent="0.25">
      <c r="A151" s="118"/>
      <c r="B151" s="110"/>
      <c r="C151" s="119"/>
      <c r="D151" s="120"/>
      <c r="E151" s="110"/>
      <c r="F151" s="121"/>
      <c r="G151" s="108"/>
      <c r="H151" s="123"/>
      <c r="I151" s="127"/>
      <c r="J151" s="121"/>
      <c r="K151" s="185"/>
      <c r="L151" s="104"/>
      <c r="M151" s="104"/>
      <c r="N151" s="104"/>
      <c r="O151" s="104"/>
      <c r="P151" s="104"/>
      <c r="Q151" s="110"/>
      <c r="R151" s="104"/>
      <c r="S151" s="104"/>
      <c r="T151" s="104"/>
      <c r="U151" s="104"/>
      <c r="V151" s="104"/>
      <c r="W151" s="104"/>
      <c r="X151" s="104"/>
      <c r="Y151" s="104"/>
      <c r="Z151" s="104"/>
      <c r="AA151" s="104"/>
      <c r="AB151" s="104"/>
      <c r="AC151" s="104"/>
      <c r="AD151" s="104"/>
      <c r="AE151" s="108"/>
      <c r="AF151" s="110"/>
      <c r="AG151" s="108"/>
      <c r="AH151" s="108" t="str">
        <f>+IF(OR(AF151=1,AF151&lt;=5),"Moderado",IF(OR(AF151=6,AF151&lt;=11),"Mayor","Catastrófico"))</f>
        <v>Moderado</v>
      </c>
      <c r="AI151" s="111"/>
      <c r="AJ151" s="108"/>
      <c r="AK151" s="113"/>
      <c r="AL151" s="113"/>
      <c r="AM151" s="116"/>
      <c r="AN151" s="116"/>
      <c r="AO151" s="52"/>
      <c r="AP151" s="116"/>
      <c r="AQ151" s="52"/>
      <c r="AR151" s="116"/>
      <c r="AS151" s="52"/>
      <c r="AT151" s="116"/>
      <c r="AU151" s="52"/>
      <c r="AV151" s="116"/>
      <c r="AW151" s="52"/>
      <c r="AX151" s="116"/>
      <c r="AY151" s="52"/>
      <c r="AZ151" s="116"/>
      <c r="BA151" s="52"/>
      <c r="BB151" s="102"/>
      <c r="BC151" s="102"/>
      <c r="BD151" s="116"/>
      <c r="BE151" s="102"/>
      <c r="BF151" s="102"/>
      <c r="BG151" s="102"/>
      <c r="BH151" s="103"/>
      <c r="BI151" s="106"/>
      <c r="BJ151" s="107"/>
      <c r="BK151" s="107"/>
      <c r="BL151" s="106"/>
      <c r="BM151" s="106"/>
      <c r="BN151" s="108"/>
      <c r="BO151" s="108"/>
      <c r="BP151" s="93"/>
      <c r="BQ151" s="93"/>
      <c r="BR151" s="93"/>
      <c r="BS151" s="93"/>
      <c r="BT151" s="93"/>
      <c r="BU151" s="93"/>
      <c r="BV151" s="93"/>
      <c r="BW151" s="93"/>
      <c r="BX151" s="93"/>
      <c r="BY151" s="93"/>
      <c r="BZ151" s="93"/>
      <c r="CA151" s="93"/>
      <c r="CB151" s="93"/>
      <c r="CC151" s="93"/>
      <c r="CD151" s="93"/>
      <c r="CE151" s="100"/>
      <c r="CF151" s="100"/>
      <c r="CG151" s="100"/>
      <c r="CH151" s="100"/>
      <c r="CI151" s="100"/>
      <c r="CJ151" s="100"/>
    </row>
    <row r="152" spans="1:88" ht="24.75" customHeight="1" x14ac:dyDescent="0.25">
      <c r="A152" s="118"/>
      <c r="B152" s="110"/>
      <c r="C152" s="119"/>
      <c r="D152" s="120"/>
      <c r="E152" s="110"/>
      <c r="F152" s="121"/>
      <c r="G152" s="108"/>
      <c r="H152" s="124"/>
      <c r="I152" s="128"/>
      <c r="J152" s="121"/>
      <c r="K152" s="185"/>
      <c r="L152" s="104"/>
      <c r="M152" s="104"/>
      <c r="N152" s="104"/>
      <c r="O152" s="104"/>
      <c r="P152" s="104"/>
      <c r="Q152" s="110"/>
      <c r="R152" s="104"/>
      <c r="S152" s="104"/>
      <c r="T152" s="104"/>
      <c r="U152" s="104"/>
      <c r="V152" s="104"/>
      <c r="W152" s="104"/>
      <c r="X152" s="104"/>
      <c r="Y152" s="104"/>
      <c r="Z152" s="104"/>
      <c r="AA152" s="104"/>
      <c r="AB152" s="104"/>
      <c r="AC152" s="104"/>
      <c r="AD152" s="104"/>
      <c r="AE152" s="108"/>
      <c r="AF152" s="110"/>
      <c r="AG152" s="108"/>
      <c r="AH152" s="108" t="str">
        <f>+IF(OR(AF152=1,AF152&lt;=5),"Moderado",IF(OR(AF152=6,AF152&lt;=11),"Mayor","Catastrófico"))</f>
        <v>Moderado</v>
      </c>
      <c r="AI152" s="111"/>
      <c r="AJ152" s="108"/>
      <c r="AK152" s="114"/>
      <c r="AL152" s="114"/>
      <c r="AM152" s="117"/>
      <c r="AN152" s="117"/>
      <c r="AO152" s="52"/>
      <c r="AP152" s="117"/>
      <c r="AQ152" s="52"/>
      <c r="AR152" s="117"/>
      <c r="AS152" s="52"/>
      <c r="AT152" s="117"/>
      <c r="AU152" s="52"/>
      <c r="AV152" s="117"/>
      <c r="AW152" s="52"/>
      <c r="AX152" s="117"/>
      <c r="AY152" s="52"/>
      <c r="AZ152" s="117"/>
      <c r="BA152" s="52"/>
      <c r="BB152" s="109"/>
      <c r="BC152" s="109"/>
      <c r="BD152" s="117"/>
      <c r="BE152" s="109"/>
      <c r="BF152" s="109"/>
      <c r="BG152" s="109"/>
      <c r="BH152" s="103"/>
      <c r="BI152" s="106"/>
      <c r="BJ152" s="107"/>
      <c r="BK152" s="107"/>
      <c r="BL152" s="106"/>
      <c r="BM152" s="106"/>
      <c r="BN152" s="108"/>
      <c r="BO152" s="108"/>
      <c r="BP152" s="93"/>
      <c r="BQ152" s="93"/>
      <c r="BR152" s="93"/>
      <c r="BS152" s="93"/>
      <c r="BT152" s="93"/>
      <c r="BU152" s="93"/>
      <c r="BV152" s="93"/>
      <c r="BW152" s="93"/>
      <c r="BX152" s="93"/>
      <c r="BY152" s="93"/>
      <c r="BZ152" s="93"/>
      <c r="CA152" s="93"/>
      <c r="CB152" s="93"/>
      <c r="CC152" s="93"/>
      <c r="CD152" s="93"/>
      <c r="CE152" s="100"/>
      <c r="CF152" s="100"/>
      <c r="CG152" s="100"/>
      <c r="CH152" s="100"/>
      <c r="CI152" s="100"/>
      <c r="CJ152" s="100"/>
    </row>
    <row r="153" spans="1:88" ht="27.75" customHeight="1" x14ac:dyDescent="0.25">
      <c r="A153" s="118" t="s">
        <v>287</v>
      </c>
      <c r="B153" s="110" t="s">
        <v>278</v>
      </c>
      <c r="C153" s="119" t="s">
        <v>279</v>
      </c>
      <c r="D153" s="120" t="str">
        <f>'Riesgo Corrupción'!C49</f>
        <v>Posibilidad de afectación reputacional por la omisión o inoportuna divulgación de los resultados de las evaluaciones institucionales para beneficio privado o de un tercero</v>
      </c>
      <c r="E153" s="110" t="s">
        <v>8</v>
      </c>
      <c r="F153" s="121" t="s">
        <v>131</v>
      </c>
      <c r="G153" s="108" t="s">
        <v>132</v>
      </c>
      <c r="H153" s="122" t="s">
        <v>288</v>
      </c>
      <c r="I153" s="126" t="s">
        <v>134</v>
      </c>
      <c r="J153" s="121" t="s">
        <v>135</v>
      </c>
      <c r="K153" s="55" t="s">
        <v>281</v>
      </c>
      <c r="L153" s="104" t="s">
        <v>138</v>
      </c>
      <c r="M153" s="104" t="s">
        <v>138</v>
      </c>
      <c r="N153" s="104" t="s">
        <v>137</v>
      </c>
      <c r="O153" s="104" t="s">
        <v>137</v>
      </c>
      <c r="P153" s="104" t="s">
        <v>138</v>
      </c>
      <c r="Q153" s="110" t="s">
        <v>137</v>
      </c>
      <c r="R153" s="104" t="s">
        <v>137</v>
      </c>
      <c r="S153" s="104" t="s">
        <v>137</v>
      </c>
      <c r="T153" s="104" t="s">
        <v>137</v>
      </c>
      <c r="U153" s="104" t="s">
        <v>137</v>
      </c>
      <c r="V153" s="104" t="s">
        <v>137</v>
      </c>
      <c r="W153" s="104" t="s">
        <v>138</v>
      </c>
      <c r="X153" s="104" t="s">
        <v>137</v>
      </c>
      <c r="Y153" s="104" t="s">
        <v>137</v>
      </c>
      <c r="Z153" s="104" t="s">
        <v>138</v>
      </c>
      <c r="AA153" s="104" t="s">
        <v>137</v>
      </c>
      <c r="AB153" s="104" t="s">
        <v>137</v>
      </c>
      <c r="AC153" s="104" t="s">
        <v>137</v>
      </c>
      <c r="AD153" s="104" t="s">
        <v>137</v>
      </c>
      <c r="AE153" s="108">
        <f>COUNTIF(L153:AD158, "SI")</f>
        <v>5</v>
      </c>
      <c r="AF153" s="110" t="s">
        <v>139</v>
      </c>
      <c r="AG153" s="108">
        <f>+VLOOKUP(AF153,[6]Listados!$K$8:$L$12,2,0)</f>
        <v>2</v>
      </c>
      <c r="AH153" s="108" t="str">
        <f>+IF(OR(AE153=1,AE153&lt;=5),"Moderado",IF(OR(AE153=6,AE153&lt;=11),"Mayor","Catastrófico"))</f>
        <v>Moderado</v>
      </c>
      <c r="AI153" s="111"/>
      <c r="AJ153" s="108" t="str">
        <f>IF(AND(AF153&lt;&gt;"",AH153&lt;&gt;""),VLOOKUP(AF153&amp;AH153,Listados!$M$3:$N$27,2,FALSE),"")</f>
        <v>Moderado</v>
      </c>
      <c r="AK153" s="112" t="str">
        <f>'Descripción del Control '!B25</f>
        <v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v>
      </c>
      <c r="AL153" s="112" t="s">
        <v>284</v>
      </c>
      <c r="AM153" s="115" t="s">
        <v>140</v>
      </c>
      <c r="AN153" s="115" t="s">
        <v>138</v>
      </c>
      <c r="AO153" s="52">
        <f>+IF(AN153="si",15,"")</f>
        <v>15</v>
      </c>
      <c r="AP153" s="115" t="s">
        <v>138</v>
      </c>
      <c r="AQ153" s="52">
        <f>+IF(AP153="si",15,"")</f>
        <v>15</v>
      </c>
      <c r="AR153" s="115" t="s">
        <v>138</v>
      </c>
      <c r="AS153" s="52">
        <f>+IF(AR153="si",15,"")</f>
        <v>15</v>
      </c>
      <c r="AT153" s="115" t="s">
        <v>141</v>
      </c>
      <c r="AU153" s="52">
        <f>+IF(AT153="Prevenir",15,IF(AT153="Detectar",10,""))</f>
        <v>15</v>
      </c>
      <c r="AV153" s="115" t="s">
        <v>138</v>
      </c>
      <c r="AW153" s="52">
        <f>+IF(AV153="si",15,"")</f>
        <v>15</v>
      </c>
      <c r="AX153" s="115" t="s">
        <v>138</v>
      </c>
      <c r="AY153" s="52">
        <f>+IF(AX153="si",15,"")</f>
        <v>15</v>
      </c>
      <c r="AZ153" s="115" t="s">
        <v>142</v>
      </c>
      <c r="BA153" s="52">
        <f>+IF(AZ153="Completa",10,IF(AZ153="Incompleta",5,""))</f>
        <v>10</v>
      </c>
      <c r="BB153" s="101">
        <f>IF((SUM(AO153,AQ153,AS153,AU153,AW153,AY153,BA153)=0),"",(SUM(AO153,AQ153,AS153,AU153,AW153,AY153,BA153)))</f>
        <v>100</v>
      </c>
      <c r="BC153" s="101" t="str">
        <f>IF(BB153&lt;=85,"Débil",IF(BB153&lt;=95,"Moderado",IF(BB153=100,"Fuerte","")))</f>
        <v>Fuerte</v>
      </c>
      <c r="BD153" s="115" t="s">
        <v>143</v>
      </c>
      <c r="BE153" s="101" t="str">
        <f t="shared" ref="BE153" si="41">+IF(BD153="siempre","Fuerte",IF(BD153="Algunas veces","Moderado","Débil"))</f>
        <v>Fuerte</v>
      </c>
      <c r="BF153" s="101" t="str">
        <f>IF(AND(BC153="Fuerte",BE153="Fuerte"),"Fuerte",IF(AND(BC153="Fuerte",BE153="Moderado"),"Moderado",IF(AND(BC153="Moderado",BE153="Fuerte"),"Moderado",IF(AND(BC153="Moderado",BE153="Moderado"),"Moderado","Débil"))))</f>
        <v>Fuerte</v>
      </c>
      <c r="BG153" s="101">
        <f t="shared" ref="BG153" si="42">IF(ISBLANK(BF153),"",IF(BF153="Débil", 0, IF(BF153="Moderado",50,100)))</f>
        <v>100</v>
      </c>
      <c r="BH153" s="103">
        <f>AVERAGE(BG153:BG153)</f>
        <v>100</v>
      </c>
      <c r="BI153" s="106" t="str">
        <f>IF(BH153&lt;=50, "Débil", IF(BH153&lt;=99,"Moderado","Fuerte"))</f>
        <v>Fuerte</v>
      </c>
      <c r="BJ153" s="107">
        <f>+IF(BI153="Fuerte",2,IF(BI153="Moderado",1,0))</f>
        <v>2</v>
      </c>
      <c r="BK153" s="107">
        <f>+AG153-BJ153</f>
        <v>0</v>
      </c>
      <c r="BL153" s="106" t="str">
        <f>+VLOOKUP(BK153,Listados!$J$18:$K$24,2,TRUE)</f>
        <v>Rara Vez</v>
      </c>
      <c r="BM153" s="106" t="str">
        <f>IF(ISBLANK(AH153),"",AH153)</f>
        <v>Moderado</v>
      </c>
      <c r="BN153" s="108" t="str">
        <f>IF(AND(BL153&lt;&gt;"",BM153&lt;&gt;""),VLOOKUP(BL153&amp;BM153,Listados!$M$3:$N$27,2,FALSE),"")</f>
        <v>Moderado</v>
      </c>
      <c r="BO153" s="108" t="str">
        <f>+VLOOKUP(BN153,Listados!$P$3:$Q$6,2,FALSE)</f>
        <v xml:space="preserve"> Reducir el riesgo</v>
      </c>
      <c r="BP153" s="93"/>
      <c r="BQ153" s="93"/>
      <c r="BR153" s="93"/>
      <c r="BS153" s="93"/>
      <c r="BT153" s="93"/>
      <c r="BU153" s="93"/>
      <c r="BV153" s="93"/>
      <c r="BW153" s="93"/>
      <c r="BX153" s="93"/>
      <c r="BY153" s="93"/>
      <c r="BZ153" s="93"/>
      <c r="CA153" s="93"/>
      <c r="CB153" s="93"/>
      <c r="CC153" s="93"/>
      <c r="CD153" s="93"/>
      <c r="CE153" s="100" t="s">
        <v>8</v>
      </c>
      <c r="CF153" s="100" t="s">
        <v>8</v>
      </c>
      <c r="CG153" s="100" t="s">
        <v>8</v>
      </c>
      <c r="CH153" s="100" t="s">
        <v>8</v>
      </c>
      <c r="CI153" s="100" t="s">
        <v>8</v>
      </c>
      <c r="CJ153" s="100" t="s">
        <v>8</v>
      </c>
    </row>
    <row r="154" spans="1:88" ht="27.75" customHeight="1" x14ac:dyDescent="0.25">
      <c r="A154" s="118"/>
      <c r="B154" s="110"/>
      <c r="C154" s="119"/>
      <c r="D154" s="120"/>
      <c r="E154" s="110"/>
      <c r="F154" s="121"/>
      <c r="G154" s="108"/>
      <c r="H154" s="123"/>
      <c r="I154" s="127"/>
      <c r="J154" s="121"/>
      <c r="K154" s="122" t="s">
        <v>282</v>
      </c>
      <c r="L154" s="104"/>
      <c r="M154" s="104"/>
      <c r="N154" s="104"/>
      <c r="O154" s="104"/>
      <c r="P154" s="104"/>
      <c r="Q154" s="110"/>
      <c r="R154" s="104"/>
      <c r="S154" s="104"/>
      <c r="T154" s="104"/>
      <c r="U154" s="104"/>
      <c r="V154" s="104"/>
      <c r="W154" s="104"/>
      <c r="X154" s="104"/>
      <c r="Y154" s="104"/>
      <c r="Z154" s="104"/>
      <c r="AA154" s="104"/>
      <c r="AB154" s="104"/>
      <c r="AC154" s="104"/>
      <c r="AD154" s="104"/>
      <c r="AE154" s="108"/>
      <c r="AF154" s="110"/>
      <c r="AG154" s="108"/>
      <c r="AH154" s="108" t="str">
        <f>+IF(OR(AF154=1,AF154&lt;=5),"Moderado",IF(OR(AF154=6,AF154&lt;=11),"Mayor","Catastrófico"))</f>
        <v>Moderado</v>
      </c>
      <c r="AI154" s="111"/>
      <c r="AJ154" s="108"/>
      <c r="AK154" s="113"/>
      <c r="AL154" s="113"/>
      <c r="AM154" s="116"/>
      <c r="AN154" s="116"/>
      <c r="AO154" s="52"/>
      <c r="AP154" s="116"/>
      <c r="AQ154" s="52"/>
      <c r="AR154" s="116"/>
      <c r="AS154" s="52"/>
      <c r="AT154" s="116"/>
      <c r="AU154" s="52"/>
      <c r="AV154" s="116"/>
      <c r="AW154" s="52"/>
      <c r="AX154" s="116"/>
      <c r="AY154" s="52"/>
      <c r="AZ154" s="116"/>
      <c r="BA154" s="52"/>
      <c r="BB154" s="102"/>
      <c r="BC154" s="102"/>
      <c r="BD154" s="116"/>
      <c r="BE154" s="102"/>
      <c r="BF154" s="102"/>
      <c r="BG154" s="102"/>
      <c r="BH154" s="103"/>
      <c r="BI154" s="106"/>
      <c r="BJ154" s="107"/>
      <c r="BK154" s="107"/>
      <c r="BL154" s="106"/>
      <c r="BM154" s="106"/>
      <c r="BN154" s="108"/>
      <c r="BO154" s="108"/>
      <c r="BP154" s="93"/>
      <c r="BQ154" s="93"/>
      <c r="BR154" s="93"/>
      <c r="BS154" s="93"/>
      <c r="BT154" s="93"/>
      <c r="BU154" s="93"/>
      <c r="BV154" s="93"/>
      <c r="BW154" s="93"/>
      <c r="BX154" s="93"/>
      <c r="BY154" s="93"/>
      <c r="BZ154" s="93"/>
      <c r="CA154" s="93"/>
      <c r="CB154" s="93"/>
      <c r="CC154" s="93"/>
      <c r="CD154" s="93"/>
      <c r="CE154" s="100"/>
      <c r="CF154" s="100"/>
      <c r="CG154" s="100"/>
      <c r="CH154" s="100"/>
      <c r="CI154" s="100"/>
      <c r="CJ154" s="100"/>
    </row>
    <row r="155" spans="1:88" ht="23.25" customHeight="1" x14ac:dyDescent="0.25">
      <c r="A155" s="118"/>
      <c r="B155" s="110"/>
      <c r="C155" s="119"/>
      <c r="D155" s="120"/>
      <c r="E155" s="110"/>
      <c r="F155" s="121"/>
      <c r="G155" s="108"/>
      <c r="H155" s="123"/>
      <c r="I155" s="127"/>
      <c r="J155" s="121"/>
      <c r="K155" s="124"/>
      <c r="L155" s="104"/>
      <c r="M155" s="104"/>
      <c r="N155" s="104"/>
      <c r="O155" s="104"/>
      <c r="P155" s="104"/>
      <c r="Q155" s="110"/>
      <c r="R155" s="104"/>
      <c r="S155" s="104"/>
      <c r="T155" s="104"/>
      <c r="U155" s="104"/>
      <c r="V155" s="104"/>
      <c r="W155" s="104"/>
      <c r="X155" s="104"/>
      <c r="Y155" s="104"/>
      <c r="Z155" s="104"/>
      <c r="AA155" s="104"/>
      <c r="AB155" s="104"/>
      <c r="AC155" s="104"/>
      <c r="AD155" s="104"/>
      <c r="AE155" s="108"/>
      <c r="AF155" s="110"/>
      <c r="AG155" s="108"/>
      <c r="AH155" s="108" t="str">
        <f>+IF(OR(AF155=1,AF155&lt;=5),"Moderado",IF(OR(AF155=6,AF155&lt;=11),"Mayor","Catastrófico"))</f>
        <v>Moderado</v>
      </c>
      <c r="AI155" s="111"/>
      <c r="AJ155" s="108"/>
      <c r="AK155" s="113"/>
      <c r="AL155" s="113"/>
      <c r="AM155" s="116"/>
      <c r="AN155" s="116"/>
      <c r="AO155" s="52"/>
      <c r="AP155" s="116"/>
      <c r="AQ155" s="52"/>
      <c r="AR155" s="116"/>
      <c r="AS155" s="52"/>
      <c r="AT155" s="116"/>
      <c r="AU155" s="52"/>
      <c r="AV155" s="116"/>
      <c r="AW155" s="52"/>
      <c r="AX155" s="116"/>
      <c r="AY155" s="52"/>
      <c r="AZ155" s="116"/>
      <c r="BA155" s="52"/>
      <c r="BB155" s="102"/>
      <c r="BC155" s="102"/>
      <c r="BD155" s="116"/>
      <c r="BE155" s="102"/>
      <c r="BF155" s="102"/>
      <c r="BG155" s="102"/>
      <c r="BH155" s="103"/>
      <c r="BI155" s="106"/>
      <c r="BJ155" s="107"/>
      <c r="BK155" s="107"/>
      <c r="BL155" s="106"/>
      <c r="BM155" s="106"/>
      <c r="BN155" s="108"/>
      <c r="BO155" s="108"/>
      <c r="BP155" s="93"/>
      <c r="BQ155" s="93"/>
      <c r="BR155" s="93"/>
      <c r="BS155" s="93"/>
      <c r="BT155" s="93"/>
      <c r="BU155" s="93"/>
      <c r="BV155" s="93"/>
      <c r="BW155" s="93"/>
      <c r="BX155" s="93"/>
      <c r="BY155" s="93"/>
      <c r="BZ155" s="93"/>
      <c r="CA155" s="93"/>
      <c r="CB155" s="93"/>
      <c r="CC155" s="93"/>
      <c r="CD155" s="93"/>
      <c r="CE155" s="100"/>
      <c r="CF155" s="100"/>
      <c r="CG155" s="100"/>
      <c r="CH155" s="100"/>
      <c r="CI155" s="100"/>
      <c r="CJ155" s="100"/>
    </row>
    <row r="156" spans="1:88" ht="36" customHeight="1" x14ac:dyDescent="0.25">
      <c r="A156" s="118"/>
      <c r="B156" s="110"/>
      <c r="C156" s="119"/>
      <c r="D156" s="120"/>
      <c r="E156" s="110"/>
      <c r="F156" s="121"/>
      <c r="G156" s="108"/>
      <c r="H156" s="123"/>
      <c r="I156" s="127"/>
      <c r="J156" s="121"/>
      <c r="K156" s="185" t="s">
        <v>289</v>
      </c>
      <c r="L156" s="104"/>
      <c r="M156" s="104"/>
      <c r="N156" s="104"/>
      <c r="O156" s="104"/>
      <c r="P156" s="104"/>
      <c r="Q156" s="110"/>
      <c r="R156" s="104"/>
      <c r="S156" s="104"/>
      <c r="T156" s="104"/>
      <c r="U156" s="104"/>
      <c r="V156" s="104"/>
      <c r="W156" s="104"/>
      <c r="X156" s="104"/>
      <c r="Y156" s="104"/>
      <c r="Z156" s="104"/>
      <c r="AA156" s="104"/>
      <c r="AB156" s="104"/>
      <c r="AC156" s="104"/>
      <c r="AD156" s="104"/>
      <c r="AE156" s="108"/>
      <c r="AF156" s="110"/>
      <c r="AG156" s="108"/>
      <c r="AH156" s="108" t="str">
        <f>+IF(OR(AF156=1,AF156&lt;=5),"Moderado",IF(OR(AF156=6,AF156&lt;=11),"Mayor","Catastrófico"))</f>
        <v>Moderado</v>
      </c>
      <c r="AI156" s="111"/>
      <c r="AJ156" s="108"/>
      <c r="AK156" s="113"/>
      <c r="AL156" s="113"/>
      <c r="AM156" s="116"/>
      <c r="AN156" s="116"/>
      <c r="AO156" s="52"/>
      <c r="AP156" s="116"/>
      <c r="AQ156" s="52"/>
      <c r="AR156" s="116"/>
      <c r="AS156" s="52"/>
      <c r="AT156" s="116"/>
      <c r="AU156" s="52"/>
      <c r="AV156" s="116"/>
      <c r="AW156" s="52"/>
      <c r="AX156" s="116"/>
      <c r="AY156" s="52"/>
      <c r="AZ156" s="116"/>
      <c r="BA156" s="52"/>
      <c r="BB156" s="102"/>
      <c r="BC156" s="102"/>
      <c r="BD156" s="116"/>
      <c r="BE156" s="102"/>
      <c r="BF156" s="102"/>
      <c r="BG156" s="102"/>
      <c r="BH156" s="103"/>
      <c r="BI156" s="106"/>
      <c r="BJ156" s="107"/>
      <c r="BK156" s="107"/>
      <c r="BL156" s="106"/>
      <c r="BM156" s="106"/>
      <c r="BN156" s="108"/>
      <c r="BO156" s="108"/>
      <c r="BP156" s="93"/>
      <c r="BQ156" s="93"/>
      <c r="BR156" s="93"/>
      <c r="BS156" s="93"/>
      <c r="BT156" s="93"/>
      <c r="BU156" s="93"/>
      <c r="BV156" s="93"/>
      <c r="BW156" s="93"/>
      <c r="BX156" s="93"/>
      <c r="BY156" s="93"/>
      <c r="BZ156" s="93"/>
      <c r="CA156" s="93"/>
      <c r="CB156" s="93"/>
      <c r="CC156" s="93"/>
      <c r="CD156" s="93"/>
      <c r="CE156" s="100"/>
      <c r="CF156" s="100"/>
      <c r="CG156" s="100"/>
      <c r="CH156" s="100"/>
      <c r="CI156" s="100"/>
      <c r="CJ156" s="100"/>
    </row>
    <row r="157" spans="1:88" ht="24.75" customHeight="1" x14ac:dyDescent="0.25">
      <c r="A157" s="118"/>
      <c r="B157" s="110"/>
      <c r="C157" s="119"/>
      <c r="D157" s="120"/>
      <c r="E157" s="110"/>
      <c r="F157" s="121"/>
      <c r="G157" s="108"/>
      <c r="H157" s="123"/>
      <c r="I157" s="127"/>
      <c r="J157" s="121"/>
      <c r="K157" s="185"/>
      <c r="L157" s="104"/>
      <c r="M157" s="104"/>
      <c r="N157" s="104"/>
      <c r="O157" s="104"/>
      <c r="P157" s="104"/>
      <c r="Q157" s="110"/>
      <c r="R157" s="104"/>
      <c r="S157" s="104"/>
      <c r="T157" s="104"/>
      <c r="U157" s="104"/>
      <c r="V157" s="104"/>
      <c r="W157" s="104"/>
      <c r="X157" s="104"/>
      <c r="Y157" s="104"/>
      <c r="Z157" s="104"/>
      <c r="AA157" s="104"/>
      <c r="AB157" s="104"/>
      <c r="AC157" s="104"/>
      <c r="AD157" s="104"/>
      <c r="AE157" s="108"/>
      <c r="AF157" s="110"/>
      <c r="AG157" s="108"/>
      <c r="AH157" s="108" t="str">
        <f>+IF(OR(AF157=1,AF157&lt;=5),"Moderado",IF(OR(AF157=6,AF157&lt;=11),"Mayor","Catastrófico"))</f>
        <v>Moderado</v>
      </c>
      <c r="AI157" s="111"/>
      <c r="AJ157" s="108"/>
      <c r="AK157" s="113"/>
      <c r="AL157" s="113"/>
      <c r="AM157" s="116"/>
      <c r="AN157" s="116"/>
      <c r="AO157" s="52"/>
      <c r="AP157" s="116"/>
      <c r="AQ157" s="52"/>
      <c r="AR157" s="116"/>
      <c r="AS157" s="52"/>
      <c r="AT157" s="116"/>
      <c r="AU157" s="52"/>
      <c r="AV157" s="116"/>
      <c r="AW157" s="52"/>
      <c r="AX157" s="116"/>
      <c r="AY157" s="52"/>
      <c r="AZ157" s="116"/>
      <c r="BA157" s="52"/>
      <c r="BB157" s="102"/>
      <c r="BC157" s="102"/>
      <c r="BD157" s="116"/>
      <c r="BE157" s="102"/>
      <c r="BF157" s="102"/>
      <c r="BG157" s="102"/>
      <c r="BH157" s="103"/>
      <c r="BI157" s="106"/>
      <c r="BJ157" s="107"/>
      <c r="BK157" s="107"/>
      <c r="BL157" s="106"/>
      <c r="BM157" s="106"/>
      <c r="BN157" s="108"/>
      <c r="BO157" s="108"/>
      <c r="BP157" s="93"/>
      <c r="BQ157" s="93"/>
      <c r="BR157" s="93"/>
      <c r="BS157" s="93"/>
      <c r="BT157" s="93"/>
      <c r="BU157" s="93"/>
      <c r="BV157" s="93"/>
      <c r="BW157" s="93"/>
      <c r="BX157" s="93"/>
      <c r="BY157" s="93"/>
      <c r="BZ157" s="93"/>
      <c r="CA157" s="93"/>
      <c r="CB157" s="93"/>
      <c r="CC157" s="93"/>
      <c r="CD157" s="93"/>
      <c r="CE157" s="100"/>
      <c r="CF157" s="100"/>
      <c r="CG157" s="100"/>
      <c r="CH157" s="100"/>
      <c r="CI157" s="100"/>
      <c r="CJ157" s="100"/>
    </row>
    <row r="158" spans="1:88" ht="27.75" customHeight="1" x14ac:dyDescent="0.25">
      <c r="A158" s="118"/>
      <c r="B158" s="110"/>
      <c r="C158" s="119"/>
      <c r="D158" s="120"/>
      <c r="E158" s="110"/>
      <c r="F158" s="121"/>
      <c r="G158" s="108"/>
      <c r="H158" s="124"/>
      <c r="I158" s="128"/>
      <c r="J158" s="121"/>
      <c r="K158" s="185"/>
      <c r="L158" s="104"/>
      <c r="M158" s="104"/>
      <c r="N158" s="104"/>
      <c r="O158" s="104"/>
      <c r="P158" s="104"/>
      <c r="Q158" s="110"/>
      <c r="R158" s="104"/>
      <c r="S158" s="104"/>
      <c r="T158" s="104"/>
      <c r="U158" s="104"/>
      <c r="V158" s="104"/>
      <c r="W158" s="104"/>
      <c r="X158" s="104"/>
      <c r="Y158" s="104"/>
      <c r="Z158" s="104"/>
      <c r="AA158" s="104"/>
      <c r="AB158" s="104"/>
      <c r="AC158" s="104"/>
      <c r="AD158" s="104"/>
      <c r="AE158" s="108"/>
      <c r="AF158" s="110"/>
      <c r="AG158" s="108"/>
      <c r="AH158" s="108" t="str">
        <f>+IF(OR(AF158=1,AF158&lt;=5),"Moderado",IF(OR(AF158=6,AF158&lt;=11),"Mayor","Catastrófico"))</f>
        <v>Moderado</v>
      </c>
      <c r="AI158" s="111"/>
      <c r="AJ158" s="108"/>
      <c r="AK158" s="114"/>
      <c r="AL158" s="114"/>
      <c r="AM158" s="117"/>
      <c r="AN158" s="117"/>
      <c r="AO158" s="52"/>
      <c r="AP158" s="117"/>
      <c r="AQ158" s="52"/>
      <c r="AR158" s="117"/>
      <c r="AS158" s="52"/>
      <c r="AT158" s="117"/>
      <c r="AU158" s="52"/>
      <c r="AV158" s="117"/>
      <c r="AW158" s="52"/>
      <c r="AX158" s="117"/>
      <c r="AY158" s="52"/>
      <c r="AZ158" s="117"/>
      <c r="BA158" s="52"/>
      <c r="BB158" s="109"/>
      <c r="BC158" s="109"/>
      <c r="BD158" s="117"/>
      <c r="BE158" s="109"/>
      <c r="BF158" s="109"/>
      <c r="BG158" s="109"/>
      <c r="BH158" s="103"/>
      <c r="BI158" s="106"/>
      <c r="BJ158" s="107"/>
      <c r="BK158" s="107"/>
      <c r="BL158" s="106"/>
      <c r="BM158" s="106"/>
      <c r="BN158" s="108"/>
      <c r="BO158" s="108"/>
      <c r="BP158" s="93"/>
      <c r="BQ158" s="93"/>
      <c r="BR158" s="93"/>
      <c r="BS158" s="93"/>
      <c r="BT158" s="93"/>
      <c r="BU158" s="93"/>
      <c r="BV158" s="93"/>
      <c r="BW158" s="93"/>
      <c r="BX158" s="93"/>
      <c r="BY158" s="93"/>
      <c r="BZ158" s="93"/>
      <c r="CA158" s="93"/>
      <c r="CB158" s="93"/>
      <c r="CC158" s="93"/>
      <c r="CD158" s="93"/>
      <c r="CE158" s="100"/>
      <c r="CF158" s="100"/>
      <c r="CG158" s="100"/>
      <c r="CH158" s="100"/>
      <c r="CI158" s="100"/>
      <c r="CJ158" s="100"/>
    </row>
    <row r="159" spans="1:88" ht="30" customHeight="1" x14ac:dyDescent="0.25">
      <c r="A159" s="118" t="s">
        <v>290</v>
      </c>
      <c r="B159" s="110" t="s">
        <v>278</v>
      </c>
      <c r="C159" s="119" t="s">
        <v>279</v>
      </c>
      <c r="D159" s="120" t="str">
        <f>'Riesgo Corrupción'!C50</f>
        <v>Posibilidad de afectación reputacional por la manipulación y/o uso inapropiado de la información contenida en las bases de datos trabajadas en analítica institucional para beneficio privado o favorecimiento de terceros</v>
      </c>
      <c r="E159" s="110" t="s">
        <v>8</v>
      </c>
      <c r="F159" s="121" t="s">
        <v>169</v>
      </c>
      <c r="G159" s="108" t="s">
        <v>132</v>
      </c>
      <c r="H159" s="122" t="s">
        <v>291</v>
      </c>
      <c r="I159" s="126" t="s">
        <v>134</v>
      </c>
      <c r="J159" s="121" t="s">
        <v>135</v>
      </c>
      <c r="K159" s="55" t="s">
        <v>281</v>
      </c>
      <c r="L159" s="104" t="s">
        <v>138</v>
      </c>
      <c r="M159" s="104" t="s">
        <v>138</v>
      </c>
      <c r="N159" s="104" t="s">
        <v>138</v>
      </c>
      <c r="O159" s="104" t="s">
        <v>137</v>
      </c>
      <c r="P159" s="104" t="s">
        <v>138</v>
      </c>
      <c r="Q159" s="110" t="s">
        <v>137</v>
      </c>
      <c r="R159" s="104" t="s">
        <v>138</v>
      </c>
      <c r="S159" s="104" t="s">
        <v>137</v>
      </c>
      <c r="T159" s="104" t="s">
        <v>138</v>
      </c>
      <c r="U159" s="104" t="s">
        <v>138</v>
      </c>
      <c r="V159" s="104" t="s">
        <v>138</v>
      </c>
      <c r="W159" s="104" t="s">
        <v>138</v>
      </c>
      <c r="X159" s="104" t="s">
        <v>137</v>
      </c>
      <c r="Y159" s="104" t="s">
        <v>137</v>
      </c>
      <c r="Z159" s="104" t="s">
        <v>138</v>
      </c>
      <c r="AA159" s="104" t="s">
        <v>137</v>
      </c>
      <c r="AB159" s="104" t="s">
        <v>137</v>
      </c>
      <c r="AC159" s="104" t="s">
        <v>137</v>
      </c>
      <c r="AD159" s="104" t="s">
        <v>137</v>
      </c>
      <c r="AE159" s="108">
        <f>COUNTIF(L159:AD164, "SI")</f>
        <v>10</v>
      </c>
      <c r="AF159" s="110" t="s">
        <v>139</v>
      </c>
      <c r="AG159" s="108">
        <f>+VLOOKUP(AF159,[6]Listados!$K$8:$L$12,2,0)</f>
        <v>2</v>
      </c>
      <c r="AH159" s="108" t="str">
        <f>+IF(OR(AE159=1,AE159&lt;=5),"Moderado",IF(OR(AE159=6,AE159&lt;=11),"Mayor","Catastrófico"))</f>
        <v>Mayor</v>
      </c>
      <c r="AI159" s="111"/>
      <c r="AJ159" s="108" t="str">
        <f>IF(AND(AF159&lt;&gt;"",AH159&lt;&gt;""),VLOOKUP(AF159&amp;AH159,Listados!$M$3:$N$27,2,FALSE),"")</f>
        <v>Alto</v>
      </c>
      <c r="AK159" s="112" t="str">
        <f>'Descripción del Control '!B26</f>
        <v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v>
      </c>
      <c r="AL159" s="112" t="s">
        <v>284</v>
      </c>
      <c r="AM159" s="115" t="s">
        <v>162</v>
      </c>
      <c r="AN159" s="115" t="s">
        <v>138</v>
      </c>
      <c r="AO159" s="52">
        <f>+IF(AN159="si",15,"")</f>
        <v>15</v>
      </c>
      <c r="AP159" s="115" t="s">
        <v>138</v>
      </c>
      <c r="AQ159" s="52">
        <f>+IF(AP159="si",15,"")</f>
        <v>15</v>
      </c>
      <c r="AR159" s="115" t="s">
        <v>138</v>
      </c>
      <c r="AS159" s="52">
        <f>+IF(AR159="si",15,"")</f>
        <v>15</v>
      </c>
      <c r="AT159" s="115" t="s">
        <v>163</v>
      </c>
      <c r="AU159" s="52">
        <f>+IF(AT159="Prevenir",15,IF(AT159="Detectar",10,""))</f>
        <v>10</v>
      </c>
      <c r="AV159" s="115" t="s">
        <v>138</v>
      </c>
      <c r="AW159" s="52">
        <f>+IF(AV159="si",15,"")</f>
        <v>15</v>
      </c>
      <c r="AX159" s="115" t="s">
        <v>138</v>
      </c>
      <c r="AY159" s="52">
        <f>+IF(AX159="si",15,"")</f>
        <v>15</v>
      </c>
      <c r="AZ159" s="115" t="s">
        <v>142</v>
      </c>
      <c r="BA159" s="52">
        <f>+IF(AZ159="Completa",10,IF(AZ159="Incompleta",5,""))</f>
        <v>10</v>
      </c>
      <c r="BB159" s="101">
        <f>IF((SUM(AO159,AQ159,AS159,AU159,AW159,AY159,BA159)=0),"",(SUM(AO159,AQ159,AS159,AU159,AW159,AY159,BA159)))</f>
        <v>95</v>
      </c>
      <c r="BC159" s="101" t="str">
        <f>IF(BB159&lt;=85,"Débil",IF(BB159&lt;=95,"Moderado",IF(BB159=100,"Fuerte","")))</f>
        <v>Moderado</v>
      </c>
      <c r="BD159" s="115" t="s">
        <v>143</v>
      </c>
      <c r="BE159" s="101" t="str">
        <f t="shared" ref="BE159" si="43">+IF(BD159="siempre","Fuerte",IF(BD159="Algunas veces","Moderado","Débil"))</f>
        <v>Fuerte</v>
      </c>
      <c r="BF159" s="101" t="str">
        <f>IF(AND(BC159="Fuerte",BE159="Fuerte"),"Fuerte",IF(AND(BC159="Fuerte",BE159="Moderado"),"Moderado",IF(AND(BC159="Moderado",BE159="Fuerte"),"Moderado",IF(AND(BC159="Moderado",BE159="Moderado"),"Moderado","Débil"))))</f>
        <v>Moderado</v>
      </c>
      <c r="BG159" s="101">
        <f t="shared" ref="BG159" si="44">IF(ISBLANK(BF159),"",IF(BF159="Débil", 0, IF(BF159="Moderado",50,100)))</f>
        <v>50</v>
      </c>
      <c r="BH159" s="103">
        <f>AVERAGE(BG159:BG159)</f>
        <v>50</v>
      </c>
      <c r="BI159" s="106" t="str">
        <f>IF(BH159&lt;=50, "Débil", IF(BH159&lt;=99,"Moderado","Fuerte"))</f>
        <v>Débil</v>
      </c>
      <c r="BJ159" s="107">
        <f>+IF(BI159="Fuerte",2,IF(BI159="Moderado",1,0))</f>
        <v>0</v>
      </c>
      <c r="BK159" s="107">
        <f>+AG159-BJ159</f>
        <v>2</v>
      </c>
      <c r="BL159" s="106" t="str">
        <f>+VLOOKUP(BK159,Listados!$J$18:$K$24,2,TRUE)</f>
        <v>Improbable</v>
      </c>
      <c r="BM159" s="106" t="str">
        <f>IF(ISBLANK(AH159),"",AH159)</f>
        <v>Mayor</v>
      </c>
      <c r="BN159" s="108" t="str">
        <f>IF(AND(BL159&lt;&gt;"",BM159&lt;&gt;""),VLOOKUP(BL159&amp;BM159,Listados!$M$3:$N$27,2,FALSE),"")</f>
        <v>Alto</v>
      </c>
      <c r="BO159" s="108" t="str">
        <f>+VLOOKUP(BN159,Listados!$P$3:$Q$6,2,FALSE)</f>
        <v>Reducir el riesgo</v>
      </c>
      <c r="BP159" s="93"/>
      <c r="BQ159" s="93"/>
      <c r="BR159" s="93"/>
      <c r="BS159" s="93"/>
      <c r="BT159" s="93"/>
      <c r="BU159" s="93"/>
      <c r="BV159" s="93"/>
      <c r="BW159" s="93"/>
      <c r="BX159" s="93"/>
      <c r="BY159" s="93"/>
      <c r="BZ159" s="93"/>
      <c r="CA159" s="93"/>
      <c r="CB159" s="93"/>
      <c r="CC159" s="93"/>
      <c r="CD159" s="93"/>
      <c r="CE159" s="100" t="s">
        <v>8</v>
      </c>
      <c r="CF159" s="100" t="s">
        <v>8</v>
      </c>
      <c r="CG159" s="100" t="s">
        <v>8</v>
      </c>
      <c r="CH159" s="100" t="s">
        <v>8</v>
      </c>
      <c r="CI159" s="100" t="s">
        <v>8</v>
      </c>
      <c r="CJ159" s="100" t="s">
        <v>8</v>
      </c>
    </row>
    <row r="160" spans="1:88" ht="27.75" customHeight="1" x14ac:dyDescent="0.25">
      <c r="A160" s="118"/>
      <c r="B160" s="110"/>
      <c r="C160" s="119"/>
      <c r="D160" s="120"/>
      <c r="E160" s="110"/>
      <c r="F160" s="121"/>
      <c r="G160" s="108"/>
      <c r="H160" s="123"/>
      <c r="I160" s="127"/>
      <c r="J160" s="121"/>
      <c r="K160" s="122" t="s">
        <v>282</v>
      </c>
      <c r="L160" s="104"/>
      <c r="M160" s="104"/>
      <c r="N160" s="104"/>
      <c r="O160" s="104"/>
      <c r="P160" s="104"/>
      <c r="Q160" s="110"/>
      <c r="R160" s="104"/>
      <c r="S160" s="104"/>
      <c r="T160" s="104"/>
      <c r="U160" s="104"/>
      <c r="V160" s="104"/>
      <c r="W160" s="104"/>
      <c r="X160" s="104"/>
      <c r="Y160" s="104"/>
      <c r="Z160" s="104"/>
      <c r="AA160" s="104"/>
      <c r="AB160" s="104"/>
      <c r="AC160" s="104"/>
      <c r="AD160" s="104"/>
      <c r="AE160" s="108"/>
      <c r="AF160" s="110"/>
      <c r="AG160" s="108"/>
      <c r="AH160" s="108" t="str">
        <f>+IF(OR(AF160=1,AF160&lt;=5),"Moderado",IF(OR(AF160=6,AF160&lt;=11),"Mayor","Catastrófico"))</f>
        <v>Moderado</v>
      </c>
      <c r="AI160" s="111"/>
      <c r="AJ160" s="108"/>
      <c r="AK160" s="113"/>
      <c r="AL160" s="113"/>
      <c r="AM160" s="116"/>
      <c r="AN160" s="116"/>
      <c r="AO160" s="52"/>
      <c r="AP160" s="116"/>
      <c r="AQ160" s="52"/>
      <c r="AR160" s="116"/>
      <c r="AS160" s="52"/>
      <c r="AT160" s="116"/>
      <c r="AU160" s="52"/>
      <c r="AV160" s="116"/>
      <c r="AW160" s="52"/>
      <c r="AX160" s="116"/>
      <c r="AY160" s="52"/>
      <c r="AZ160" s="116"/>
      <c r="BA160" s="52"/>
      <c r="BB160" s="102"/>
      <c r="BC160" s="102"/>
      <c r="BD160" s="116"/>
      <c r="BE160" s="102"/>
      <c r="BF160" s="102"/>
      <c r="BG160" s="102"/>
      <c r="BH160" s="103"/>
      <c r="BI160" s="106"/>
      <c r="BJ160" s="107"/>
      <c r="BK160" s="107"/>
      <c r="BL160" s="106"/>
      <c r="BM160" s="106"/>
      <c r="BN160" s="108"/>
      <c r="BO160" s="108"/>
      <c r="BP160" s="93"/>
      <c r="BQ160" s="93"/>
      <c r="BR160" s="93"/>
      <c r="BS160" s="93"/>
      <c r="BT160" s="93"/>
      <c r="BU160" s="93"/>
      <c r="BV160" s="93"/>
      <c r="BW160" s="93"/>
      <c r="BX160" s="93"/>
      <c r="BY160" s="93"/>
      <c r="BZ160" s="93"/>
      <c r="CA160" s="93"/>
      <c r="CB160" s="93"/>
      <c r="CC160" s="93"/>
      <c r="CD160" s="93"/>
      <c r="CE160" s="100"/>
      <c r="CF160" s="100"/>
      <c r="CG160" s="100"/>
      <c r="CH160" s="100"/>
      <c r="CI160" s="100"/>
      <c r="CJ160" s="100"/>
    </row>
    <row r="161" spans="1:88" ht="30" customHeight="1" x14ac:dyDescent="0.25">
      <c r="A161" s="118"/>
      <c r="B161" s="110"/>
      <c r="C161" s="119"/>
      <c r="D161" s="120"/>
      <c r="E161" s="110"/>
      <c r="F161" s="121"/>
      <c r="G161" s="108"/>
      <c r="H161" s="123"/>
      <c r="I161" s="127"/>
      <c r="J161" s="121"/>
      <c r="K161" s="124"/>
      <c r="L161" s="104"/>
      <c r="M161" s="104"/>
      <c r="N161" s="104"/>
      <c r="O161" s="104"/>
      <c r="P161" s="104"/>
      <c r="Q161" s="110"/>
      <c r="R161" s="104"/>
      <c r="S161" s="104"/>
      <c r="T161" s="104"/>
      <c r="U161" s="104"/>
      <c r="V161" s="104"/>
      <c r="W161" s="104"/>
      <c r="X161" s="104"/>
      <c r="Y161" s="104"/>
      <c r="Z161" s="104"/>
      <c r="AA161" s="104"/>
      <c r="AB161" s="104"/>
      <c r="AC161" s="104"/>
      <c r="AD161" s="104"/>
      <c r="AE161" s="108"/>
      <c r="AF161" s="110"/>
      <c r="AG161" s="108"/>
      <c r="AH161" s="108" t="str">
        <f>+IF(OR(AF161=1,AF161&lt;=5),"Moderado",IF(OR(AF161=6,AF161&lt;=11),"Mayor","Catastrófico"))</f>
        <v>Moderado</v>
      </c>
      <c r="AI161" s="111"/>
      <c r="AJ161" s="108"/>
      <c r="AK161" s="113"/>
      <c r="AL161" s="113"/>
      <c r="AM161" s="116"/>
      <c r="AN161" s="116"/>
      <c r="AO161" s="52"/>
      <c r="AP161" s="116"/>
      <c r="AQ161" s="52"/>
      <c r="AR161" s="116"/>
      <c r="AS161" s="52"/>
      <c r="AT161" s="116"/>
      <c r="AU161" s="52"/>
      <c r="AV161" s="116"/>
      <c r="AW161" s="52"/>
      <c r="AX161" s="116"/>
      <c r="AY161" s="52"/>
      <c r="AZ161" s="116"/>
      <c r="BA161" s="52"/>
      <c r="BB161" s="102"/>
      <c r="BC161" s="102"/>
      <c r="BD161" s="116"/>
      <c r="BE161" s="102"/>
      <c r="BF161" s="102"/>
      <c r="BG161" s="102"/>
      <c r="BH161" s="103"/>
      <c r="BI161" s="106"/>
      <c r="BJ161" s="107"/>
      <c r="BK161" s="107"/>
      <c r="BL161" s="106"/>
      <c r="BM161" s="106"/>
      <c r="BN161" s="108"/>
      <c r="BO161" s="108"/>
      <c r="BP161" s="93"/>
      <c r="BQ161" s="93"/>
      <c r="BR161" s="93"/>
      <c r="BS161" s="93"/>
      <c r="BT161" s="93"/>
      <c r="BU161" s="93"/>
      <c r="BV161" s="93"/>
      <c r="BW161" s="93"/>
      <c r="BX161" s="93"/>
      <c r="BY161" s="93"/>
      <c r="BZ161" s="93"/>
      <c r="CA161" s="93"/>
      <c r="CB161" s="93"/>
      <c r="CC161" s="93"/>
      <c r="CD161" s="93"/>
      <c r="CE161" s="100"/>
      <c r="CF161" s="100"/>
      <c r="CG161" s="100"/>
      <c r="CH161" s="100"/>
      <c r="CI161" s="100"/>
      <c r="CJ161" s="100"/>
    </row>
    <row r="162" spans="1:88" ht="27.75" customHeight="1" x14ac:dyDescent="0.25">
      <c r="A162" s="118"/>
      <c r="B162" s="110"/>
      <c r="C162" s="119"/>
      <c r="D162" s="120"/>
      <c r="E162" s="110"/>
      <c r="F162" s="121"/>
      <c r="G162" s="108"/>
      <c r="H162" s="123"/>
      <c r="I162" s="127"/>
      <c r="J162" s="121"/>
      <c r="K162" s="185" t="s">
        <v>292</v>
      </c>
      <c r="L162" s="104"/>
      <c r="M162" s="104"/>
      <c r="N162" s="104"/>
      <c r="O162" s="104"/>
      <c r="P162" s="104"/>
      <c r="Q162" s="110"/>
      <c r="R162" s="104"/>
      <c r="S162" s="104"/>
      <c r="T162" s="104"/>
      <c r="U162" s="104"/>
      <c r="V162" s="104"/>
      <c r="W162" s="104"/>
      <c r="X162" s="104"/>
      <c r="Y162" s="104"/>
      <c r="Z162" s="104"/>
      <c r="AA162" s="104"/>
      <c r="AB162" s="104"/>
      <c r="AC162" s="104"/>
      <c r="AD162" s="104"/>
      <c r="AE162" s="108"/>
      <c r="AF162" s="110"/>
      <c r="AG162" s="108"/>
      <c r="AH162" s="108" t="str">
        <f>+IF(OR(AF162=1,AF162&lt;=5),"Moderado",IF(OR(AF162=6,AF162&lt;=11),"Mayor","Catastrófico"))</f>
        <v>Moderado</v>
      </c>
      <c r="AI162" s="111"/>
      <c r="AJ162" s="108"/>
      <c r="AK162" s="113"/>
      <c r="AL162" s="113"/>
      <c r="AM162" s="116"/>
      <c r="AN162" s="116"/>
      <c r="AO162" s="52"/>
      <c r="AP162" s="116"/>
      <c r="AQ162" s="52"/>
      <c r="AR162" s="116"/>
      <c r="AS162" s="52"/>
      <c r="AT162" s="116"/>
      <c r="AU162" s="52"/>
      <c r="AV162" s="116"/>
      <c r="AW162" s="52"/>
      <c r="AX162" s="116"/>
      <c r="AY162" s="52"/>
      <c r="AZ162" s="116"/>
      <c r="BA162" s="52"/>
      <c r="BB162" s="102"/>
      <c r="BC162" s="102"/>
      <c r="BD162" s="116"/>
      <c r="BE162" s="102"/>
      <c r="BF162" s="102"/>
      <c r="BG162" s="102"/>
      <c r="BH162" s="103"/>
      <c r="BI162" s="106"/>
      <c r="BJ162" s="107"/>
      <c r="BK162" s="107"/>
      <c r="BL162" s="106"/>
      <c r="BM162" s="106"/>
      <c r="BN162" s="108"/>
      <c r="BO162" s="108"/>
      <c r="BP162" s="93"/>
      <c r="BQ162" s="93"/>
      <c r="BR162" s="93"/>
      <c r="BS162" s="93"/>
      <c r="BT162" s="93"/>
      <c r="BU162" s="93"/>
      <c r="BV162" s="93"/>
      <c r="BW162" s="93"/>
      <c r="BX162" s="93"/>
      <c r="BY162" s="93"/>
      <c r="BZ162" s="93"/>
      <c r="CA162" s="93"/>
      <c r="CB162" s="93"/>
      <c r="CC162" s="93"/>
      <c r="CD162" s="93"/>
      <c r="CE162" s="100"/>
      <c r="CF162" s="100"/>
      <c r="CG162" s="100"/>
      <c r="CH162" s="100"/>
      <c r="CI162" s="100"/>
      <c r="CJ162" s="100"/>
    </row>
    <row r="163" spans="1:88" ht="34.5" customHeight="1" x14ac:dyDescent="0.25">
      <c r="A163" s="118"/>
      <c r="B163" s="110"/>
      <c r="C163" s="119"/>
      <c r="D163" s="120"/>
      <c r="E163" s="110"/>
      <c r="F163" s="121"/>
      <c r="G163" s="108"/>
      <c r="H163" s="123"/>
      <c r="I163" s="127"/>
      <c r="J163" s="121"/>
      <c r="K163" s="185"/>
      <c r="L163" s="104"/>
      <c r="M163" s="104"/>
      <c r="N163" s="104"/>
      <c r="O163" s="104"/>
      <c r="P163" s="104"/>
      <c r="Q163" s="110"/>
      <c r="R163" s="104"/>
      <c r="S163" s="104"/>
      <c r="T163" s="104"/>
      <c r="U163" s="104"/>
      <c r="V163" s="104"/>
      <c r="W163" s="104"/>
      <c r="X163" s="104"/>
      <c r="Y163" s="104"/>
      <c r="Z163" s="104"/>
      <c r="AA163" s="104"/>
      <c r="AB163" s="104"/>
      <c r="AC163" s="104"/>
      <c r="AD163" s="104"/>
      <c r="AE163" s="108"/>
      <c r="AF163" s="110"/>
      <c r="AG163" s="108"/>
      <c r="AH163" s="108" t="str">
        <f>+IF(OR(AF163=1,AF163&lt;=5),"Moderado",IF(OR(AF163=6,AF163&lt;=11),"Mayor","Catastrófico"))</f>
        <v>Moderado</v>
      </c>
      <c r="AI163" s="111"/>
      <c r="AJ163" s="108"/>
      <c r="AK163" s="113"/>
      <c r="AL163" s="113"/>
      <c r="AM163" s="116"/>
      <c r="AN163" s="116"/>
      <c r="AO163" s="52"/>
      <c r="AP163" s="116"/>
      <c r="AQ163" s="52"/>
      <c r="AR163" s="116"/>
      <c r="AS163" s="52"/>
      <c r="AT163" s="116"/>
      <c r="AU163" s="52"/>
      <c r="AV163" s="116"/>
      <c r="AW163" s="52"/>
      <c r="AX163" s="116"/>
      <c r="AY163" s="52"/>
      <c r="AZ163" s="116"/>
      <c r="BA163" s="52"/>
      <c r="BB163" s="102"/>
      <c r="BC163" s="102"/>
      <c r="BD163" s="116"/>
      <c r="BE163" s="102"/>
      <c r="BF163" s="102"/>
      <c r="BG163" s="102"/>
      <c r="BH163" s="103"/>
      <c r="BI163" s="106"/>
      <c r="BJ163" s="107"/>
      <c r="BK163" s="107"/>
      <c r="BL163" s="106"/>
      <c r="BM163" s="106"/>
      <c r="BN163" s="108"/>
      <c r="BO163" s="108"/>
      <c r="BP163" s="93"/>
      <c r="BQ163" s="93"/>
      <c r="BR163" s="93"/>
      <c r="BS163" s="93"/>
      <c r="BT163" s="93"/>
      <c r="BU163" s="93"/>
      <c r="BV163" s="93"/>
      <c r="BW163" s="93"/>
      <c r="BX163" s="93"/>
      <c r="BY163" s="93"/>
      <c r="BZ163" s="93"/>
      <c r="CA163" s="93"/>
      <c r="CB163" s="93"/>
      <c r="CC163" s="93"/>
      <c r="CD163" s="93"/>
      <c r="CE163" s="100"/>
      <c r="CF163" s="100"/>
      <c r="CG163" s="100"/>
      <c r="CH163" s="100"/>
      <c r="CI163" s="100"/>
      <c r="CJ163" s="100"/>
    </row>
    <row r="164" spans="1:88" ht="30.75" customHeight="1" x14ac:dyDescent="0.25">
      <c r="A164" s="118"/>
      <c r="B164" s="110"/>
      <c r="C164" s="119"/>
      <c r="D164" s="120"/>
      <c r="E164" s="110"/>
      <c r="F164" s="121"/>
      <c r="G164" s="108"/>
      <c r="H164" s="124"/>
      <c r="I164" s="128"/>
      <c r="J164" s="121"/>
      <c r="K164" s="185"/>
      <c r="L164" s="104"/>
      <c r="M164" s="104"/>
      <c r="N164" s="104"/>
      <c r="O164" s="104"/>
      <c r="P164" s="104"/>
      <c r="Q164" s="110"/>
      <c r="R164" s="104"/>
      <c r="S164" s="104"/>
      <c r="T164" s="104"/>
      <c r="U164" s="104"/>
      <c r="V164" s="104"/>
      <c r="W164" s="104"/>
      <c r="X164" s="104"/>
      <c r="Y164" s="104"/>
      <c r="Z164" s="104"/>
      <c r="AA164" s="104"/>
      <c r="AB164" s="104"/>
      <c r="AC164" s="104"/>
      <c r="AD164" s="104"/>
      <c r="AE164" s="108"/>
      <c r="AF164" s="110"/>
      <c r="AG164" s="108"/>
      <c r="AH164" s="108" t="str">
        <f>+IF(OR(AF164=1,AF164&lt;=5),"Moderado",IF(OR(AF164=6,AF164&lt;=11),"Mayor","Catastrófico"))</f>
        <v>Moderado</v>
      </c>
      <c r="AI164" s="111"/>
      <c r="AJ164" s="108"/>
      <c r="AK164" s="114"/>
      <c r="AL164" s="114"/>
      <c r="AM164" s="117"/>
      <c r="AN164" s="117"/>
      <c r="AO164" s="52"/>
      <c r="AP164" s="117"/>
      <c r="AQ164" s="52"/>
      <c r="AR164" s="117"/>
      <c r="AS164" s="52"/>
      <c r="AT164" s="117"/>
      <c r="AU164" s="52"/>
      <c r="AV164" s="117"/>
      <c r="AW164" s="52"/>
      <c r="AX164" s="117"/>
      <c r="AY164" s="52"/>
      <c r="AZ164" s="117"/>
      <c r="BA164" s="52"/>
      <c r="BB164" s="109"/>
      <c r="BC164" s="109"/>
      <c r="BD164" s="117"/>
      <c r="BE164" s="109"/>
      <c r="BF164" s="109"/>
      <c r="BG164" s="109"/>
      <c r="BH164" s="103"/>
      <c r="BI164" s="106"/>
      <c r="BJ164" s="107"/>
      <c r="BK164" s="107"/>
      <c r="BL164" s="106"/>
      <c r="BM164" s="106"/>
      <c r="BN164" s="108"/>
      <c r="BO164" s="108"/>
      <c r="BP164" s="93"/>
      <c r="BQ164" s="93"/>
      <c r="BR164" s="93"/>
      <c r="BS164" s="93"/>
      <c r="BT164" s="93"/>
      <c r="BU164" s="93"/>
      <c r="BV164" s="93"/>
      <c r="BW164" s="93"/>
      <c r="BX164" s="93"/>
      <c r="BY164" s="93"/>
      <c r="BZ164" s="93"/>
      <c r="CA164" s="93"/>
      <c r="CB164" s="93"/>
      <c r="CC164" s="93"/>
      <c r="CD164" s="93"/>
      <c r="CE164" s="100"/>
      <c r="CF164" s="100"/>
      <c r="CG164" s="100"/>
      <c r="CH164" s="100"/>
      <c r="CI164" s="100"/>
      <c r="CJ164" s="100"/>
    </row>
    <row r="165" spans="1:88" ht="38.25" customHeight="1" x14ac:dyDescent="0.25">
      <c r="A165" s="118" t="s">
        <v>293</v>
      </c>
      <c r="B165" s="110" t="s">
        <v>294</v>
      </c>
      <c r="C165" s="119" t="s">
        <v>295</v>
      </c>
      <c r="D165" s="120" t="str">
        <f>'Riesgo Corrupción'!C51</f>
        <v>Afectación reputacional por inadecuado uso de prendas y elementos institucionales en beneficio propio o de un tercero para acceder a eventos públicos o privados de complejidad alta en el SUGA y partidos de fútbol acompañados por el programa de goles en paz 2.0</v>
      </c>
      <c r="E165" s="110" t="s">
        <v>8</v>
      </c>
      <c r="F165" s="121" t="s">
        <v>131</v>
      </c>
      <c r="G165" s="108" t="s">
        <v>132</v>
      </c>
      <c r="H165" s="55" t="s">
        <v>296</v>
      </c>
      <c r="I165" s="53" t="s">
        <v>134</v>
      </c>
      <c r="J165" s="121" t="s">
        <v>149</v>
      </c>
      <c r="K165" s="122" t="s">
        <v>297</v>
      </c>
      <c r="L165" s="104" t="s">
        <v>138</v>
      </c>
      <c r="M165" s="104" t="s">
        <v>137</v>
      </c>
      <c r="N165" s="104" t="s">
        <v>138</v>
      </c>
      <c r="O165" s="104" t="s">
        <v>138</v>
      </c>
      <c r="P165" s="104" t="s">
        <v>138</v>
      </c>
      <c r="Q165" s="110" t="s">
        <v>137</v>
      </c>
      <c r="R165" s="104" t="s">
        <v>138</v>
      </c>
      <c r="S165" s="104" t="s">
        <v>137</v>
      </c>
      <c r="T165" s="104" t="s">
        <v>137</v>
      </c>
      <c r="U165" s="104" t="s">
        <v>138</v>
      </c>
      <c r="V165" s="104" t="s">
        <v>138</v>
      </c>
      <c r="W165" s="104" t="s">
        <v>138</v>
      </c>
      <c r="X165" s="104" t="s">
        <v>137</v>
      </c>
      <c r="Y165" s="104" t="s">
        <v>138</v>
      </c>
      <c r="Z165" s="104" t="s">
        <v>138</v>
      </c>
      <c r="AA165" s="104" t="s">
        <v>137</v>
      </c>
      <c r="AB165" s="104" t="s">
        <v>137</v>
      </c>
      <c r="AC165" s="104" t="s">
        <v>137</v>
      </c>
      <c r="AD165" s="104" t="s">
        <v>137</v>
      </c>
      <c r="AE165" s="108">
        <f>COUNTIF(L165:AD170, "SI")</f>
        <v>10</v>
      </c>
      <c r="AF165" s="110" t="s">
        <v>158</v>
      </c>
      <c r="AG165" s="108">
        <f>+VLOOKUP(AF165,[6]Listados!$K$8:$L$12,2,0)</f>
        <v>3</v>
      </c>
      <c r="AH165" s="108" t="str">
        <f>+IF(OR(AE165=1,AE165&lt;=5),"Moderado",IF(OR(AE165=6,AE165&lt;=11),"Mayor","Catastrófico"))</f>
        <v>Mayor</v>
      </c>
      <c r="AI165" s="111"/>
      <c r="AJ165" s="108" t="str">
        <f>IF(AND(AF165&lt;&gt;"",AH165&lt;&gt;""),VLOOKUP(AF165&amp;AH165,Listados!$M$3:$N$27,2,FALSE),"")</f>
        <v>Extremo</v>
      </c>
      <c r="AK165" s="132" t="str">
        <f>'Descripción del Control '!B27</f>
        <v>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v>
      </c>
      <c r="AL165" s="132" t="s">
        <v>296</v>
      </c>
      <c r="AM165" s="115" t="s">
        <v>140</v>
      </c>
      <c r="AN165" s="104" t="s">
        <v>138</v>
      </c>
      <c r="AO165" s="52">
        <f>+IF(AN165="si",15,"")</f>
        <v>15</v>
      </c>
      <c r="AP165" s="115" t="s">
        <v>138</v>
      </c>
      <c r="AQ165" s="52">
        <f>+IF(AP165="si",15,"")</f>
        <v>15</v>
      </c>
      <c r="AR165" s="104" t="s">
        <v>138</v>
      </c>
      <c r="AS165" s="52">
        <f>+IF(AR165="si",15,"")</f>
        <v>15</v>
      </c>
      <c r="AT165" s="104" t="s">
        <v>141</v>
      </c>
      <c r="AU165" s="52">
        <f>+IF(AT165="Prevenir",15,IF(AT165="Detectar",10,""))</f>
        <v>15</v>
      </c>
      <c r="AV165" s="104" t="s">
        <v>138</v>
      </c>
      <c r="AW165" s="52">
        <f>+IF(AV165="si",15,"")</f>
        <v>15</v>
      </c>
      <c r="AX165" s="104" t="s">
        <v>138</v>
      </c>
      <c r="AY165" s="52">
        <f>+IF(AX165="si",15,"")</f>
        <v>15</v>
      </c>
      <c r="AZ165" s="104" t="s">
        <v>142</v>
      </c>
      <c r="BA165" s="52">
        <f>+IF(AZ165="Completa",10,IF(AZ165="Incompleta",5,""))</f>
        <v>10</v>
      </c>
      <c r="BB165" s="103">
        <f>IF((SUM(AO165,AQ165,AS165,AU165,AW165,AY165,BA165)=0),"",(SUM(AO165,AQ165,AS165,AU165,AW165,AY165,BA165)))</f>
        <v>100</v>
      </c>
      <c r="BC165" s="103" t="str">
        <f>IF(BB165&lt;=85,"Débil",IF(BB165&lt;=95,"Moderado",IF(BB165=100,"Fuerte","")))</f>
        <v>Fuerte</v>
      </c>
      <c r="BD165" s="115" t="s">
        <v>143</v>
      </c>
      <c r="BE165" s="101" t="str">
        <f t="shared" ref="BE165:BE169" si="45">+IF(BD165="siempre","Fuerte",IF(BD165="Algunas veces","Moderado","Débil"))</f>
        <v>Fuerte</v>
      </c>
      <c r="BF165" s="103" t="str">
        <f>IF(AND(BC165="Fuerte",BE165="Fuerte"),"Fuerte",IF(AND(BC165="Fuerte",BE165="Moderado"),"Moderado",IF(AND(BC165="Moderado",BE165="Fuerte"),"Moderado",IF(AND(BC165="Moderado",BE165="Moderado"),"Moderado","Débil"))))</f>
        <v>Fuerte</v>
      </c>
      <c r="BG165" s="101">
        <f t="shared" ref="BG165:BG169" si="46">IF(ISBLANK(BF165),"",IF(BF165="Débil", 0, IF(BF165="Moderado",50,100)))</f>
        <v>100</v>
      </c>
      <c r="BH165" s="105">
        <f>AVERAGE(BG165:BG170)</f>
        <v>83.333333333333329</v>
      </c>
      <c r="BI165" s="106" t="str">
        <f>IF(BH165&lt;=50, "Débil", IF(BH165&lt;=99,"Moderado","Fuerte"))</f>
        <v>Moderado</v>
      </c>
      <c r="BJ165" s="107">
        <f>+IF(BI165="Fuerte",2,IF(BI165="Moderado",1,0))</f>
        <v>1</v>
      </c>
      <c r="BK165" s="107">
        <f>+AG165-BJ165</f>
        <v>2</v>
      </c>
      <c r="BL165" s="129" t="str">
        <f>+VLOOKUP(BK165,Listados!$J$18:$K$24,2,TRUE)</f>
        <v>Improbable</v>
      </c>
      <c r="BM165" s="106" t="str">
        <f>IF(ISBLANK(AH165),"",AH165)</f>
        <v>Mayor</v>
      </c>
      <c r="BN165" s="108" t="str">
        <f>IF(AND(BL165&lt;&gt;"",BM165&lt;&gt;""),VLOOKUP(BL165&amp;BM165,Listados!$M$3:$N$27,2,FALSE),"")</f>
        <v>Alto</v>
      </c>
      <c r="BO165" s="108" t="str">
        <f>+VLOOKUP(BN165,Listados!$P$3:$Q$6,2,FALSE)</f>
        <v>Reducir el riesgo</v>
      </c>
      <c r="BP165" s="93"/>
      <c r="BQ165" s="93"/>
      <c r="BR165" s="93"/>
      <c r="BS165" s="93"/>
      <c r="BT165" s="93"/>
      <c r="BU165" s="93"/>
      <c r="BV165" s="93"/>
      <c r="BW165" s="93"/>
      <c r="BX165" s="93"/>
      <c r="BY165" s="93"/>
      <c r="BZ165" s="93"/>
      <c r="CA165" s="93"/>
      <c r="CB165" s="93"/>
      <c r="CC165" s="93"/>
      <c r="CD165" s="93"/>
      <c r="CE165" s="100" t="s">
        <v>8</v>
      </c>
      <c r="CF165" s="100" t="s">
        <v>8</v>
      </c>
      <c r="CG165" s="100" t="s">
        <v>8</v>
      </c>
      <c r="CH165" s="100" t="s">
        <v>8</v>
      </c>
      <c r="CI165" s="100" t="s">
        <v>8</v>
      </c>
      <c r="CJ165" s="100" t="s">
        <v>8</v>
      </c>
    </row>
    <row r="166" spans="1:88" ht="51" customHeight="1" x14ac:dyDescent="0.25">
      <c r="A166" s="118"/>
      <c r="B166" s="110"/>
      <c r="C166" s="119"/>
      <c r="D166" s="120"/>
      <c r="E166" s="110"/>
      <c r="F166" s="121"/>
      <c r="G166" s="108"/>
      <c r="H166" s="55" t="s">
        <v>298</v>
      </c>
      <c r="I166" s="53" t="s">
        <v>134</v>
      </c>
      <c r="J166" s="121"/>
      <c r="K166" s="123"/>
      <c r="L166" s="104"/>
      <c r="M166" s="104"/>
      <c r="N166" s="104"/>
      <c r="O166" s="104"/>
      <c r="P166" s="104"/>
      <c r="Q166" s="110"/>
      <c r="R166" s="104"/>
      <c r="S166" s="104"/>
      <c r="T166" s="104"/>
      <c r="U166" s="104"/>
      <c r="V166" s="104"/>
      <c r="W166" s="104"/>
      <c r="X166" s="104"/>
      <c r="Y166" s="104"/>
      <c r="Z166" s="104"/>
      <c r="AA166" s="104"/>
      <c r="AB166" s="104"/>
      <c r="AC166" s="104"/>
      <c r="AD166" s="104"/>
      <c r="AE166" s="108"/>
      <c r="AF166" s="110"/>
      <c r="AG166" s="108"/>
      <c r="AH166" s="108" t="str">
        <f>+IF(OR(AF166=1,AF166&lt;=5),"Moderado",IF(OR(AF166=6,AF166&lt;=11),"Mayor","Catastrófico"))</f>
        <v>Moderado</v>
      </c>
      <c r="AI166" s="111"/>
      <c r="AJ166" s="108"/>
      <c r="AK166" s="132"/>
      <c r="AL166" s="132"/>
      <c r="AM166" s="116"/>
      <c r="AN166" s="104"/>
      <c r="AO166" s="52"/>
      <c r="AP166" s="116"/>
      <c r="AQ166" s="52"/>
      <c r="AR166" s="104"/>
      <c r="AS166" s="52"/>
      <c r="AT166" s="104"/>
      <c r="AU166" s="52"/>
      <c r="AV166" s="104"/>
      <c r="AW166" s="52"/>
      <c r="AX166" s="104"/>
      <c r="AY166" s="52"/>
      <c r="AZ166" s="104"/>
      <c r="BA166" s="52"/>
      <c r="BB166" s="103"/>
      <c r="BC166" s="103"/>
      <c r="BD166" s="116"/>
      <c r="BE166" s="102"/>
      <c r="BF166" s="103"/>
      <c r="BG166" s="102"/>
      <c r="BH166" s="105"/>
      <c r="BI166" s="106"/>
      <c r="BJ166" s="107"/>
      <c r="BK166" s="107"/>
      <c r="BL166" s="130"/>
      <c r="BM166" s="106"/>
      <c r="BN166" s="108"/>
      <c r="BO166" s="108"/>
      <c r="BP166" s="93"/>
      <c r="BQ166" s="93"/>
      <c r="BR166" s="93"/>
      <c r="BS166" s="93"/>
      <c r="BT166" s="93"/>
      <c r="BU166" s="93"/>
      <c r="BV166" s="93"/>
      <c r="BW166" s="93"/>
      <c r="BX166" s="93"/>
      <c r="BY166" s="93"/>
      <c r="BZ166" s="93"/>
      <c r="CA166" s="93"/>
      <c r="CB166" s="93"/>
      <c r="CC166" s="93"/>
      <c r="CD166" s="93"/>
      <c r="CE166" s="100"/>
      <c r="CF166" s="100"/>
      <c r="CG166" s="100"/>
      <c r="CH166" s="100"/>
      <c r="CI166" s="100"/>
      <c r="CJ166" s="100"/>
    </row>
    <row r="167" spans="1:88" ht="31.5" customHeight="1" x14ac:dyDescent="0.25">
      <c r="A167" s="118"/>
      <c r="B167" s="110"/>
      <c r="C167" s="119"/>
      <c r="D167" s="120"/>
      <c r="E167" s="110"/>
      <c r="F167" s="121"/>
      <c r="G167" s="108"/>
      <c r="H167" s="122" t="s">
        <v>299</v>
      </c>
      <c r="I167" s="125" t="s">
        <v>134</v>
      </c>
      <c r="J167" s="121"/>
      <c r="K167" s="123"/>
      <c r="L167" s="104"/>
      <c r="M167" s="104"/>
      <c r="N167" s="104"/>
      <c r="O167" s="104"/>
      <c r="P167" s="104"/>
      <c r="Q167" s="110"/>
      <c r="R167" s="104"/>
      <c r="S167" s="104"/>
      <c r="T167" s="104"/>
      <c r="U167" s="104"/>
      <c r="V167" s="104"/>
      <c r="W167" s="104"/>
      <c r="X167" s="104"/>
      <c r="Y167" s="104"/>
      <c r="Z167" s="104"/>
      <c r="AA167" s="104"/>
      <c r="AB167" s="104"/>
      <c r="AC167" s="104"/>
      <c r="AD167" s="104"/>
      <c r="AE167" s="108"/>
      <c r="AF167" s="110"/>
      <c r="AG167" s="108"/>
      <c r="AH167" s="108" t="str">
        <f>+IF(OR(AF167=1,AF167&lt;=5),"Moderado",IF(OR(AF167=6,AF167&lt;=11),"Mayor","Catastrófico"))</f>
        <v>Moderado</v>
      </c>
      <c r="AI167" s="111"/>
      <c r="AJ167" s="108"/>
      <c r="AK167" s="132" t="str">
        <f>'Descripción del Control '!C27</f>
        <v>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v>
      </c>
      <c r="AL167" s="132" t="s">
        <v>299</v>
      </c>
      <c r="AM167" s="104" t="s">
        <v>140</v>
      </c>
      <c r="AN167" s="104" t="s">
        <v>138</v>
      </c>
      <c r="AO167" s="52">
        <f>+IF(AN167="si",15,"")</f>
        <v>15</v>
      </c>
      <c r="AP167" s="115" t="s">
        <v>138</v>
      </c>
      <c r="AQ167" s="52">
        <f>+IF(AP167="si",15,"")</f>
        <v>15</v>
      </c>
      <c r="AR167" s="104" t="s">
        <v>138</v>
      </c>
      <c r="AS167" s="52">
        <f>+IF(AR167="si",15,"")</f>
        <v>15</v>
      </c>
      <c r="AT167" s="104" t="s">
        <v>141</v>
      </c>
      <c r="AU167" s="52">
        <f>+IF(AT167="Prevenir",15,IF(AT167="Detectar",10,""))</f>
        <v>15</v>
      </c>
      <c r="AV167" s="104" t="s">
        <v>138</v>
      </c>
      <c r="AW167" s="52">
        <f>+IF(AV167="si",15,"")</f>
        <v>15</v>
      </c>
      <c r="AX167" s="104" t="s">
        <v>138</v>
      </c>
      <c r="AY167" s="52">
        <f>+IF(AX167="si",15,"")</f>
        <v>15</v>
      </c>
      <c r="AZ167" s="104" t="s">
        <v>142</v>
      </c>
      <c r="BA167" s="52">
        <f>+IF(AZ167="Completa",10,IF(AZ167="Incompleta",5,""))</f>
        <v>10</v>
      </c>
      <c r="BB167" s="103">
        <f>IF((SUM(AO167,AQ167,AS167,AU167,AW167,AY167,BA167)=0),"",(SUM(AO167,AQ167,AS167,AU167,AW167,AY167,BA167)))</f>
        <v>100</v>
      </c>
      <c r="BC167" s="103" t="str">
        <f>IF(BB167&lt;=85,"Débil",IF(BB167&lt;=95,"Moderado",IF(BB167=100,"Fuerte","")))</f>
        <v>Fuerte</v>
      </c>
      <c r="BD167" s="115" t="s">
        <v>143</v>
      </c>
      <c r="BE167" s="101" t="str">
        <f t="shared" si="45"/>
        <v>Fuerte</v>
      </c>
      <c r="BF167" s="103" t="str">
        <f>IF(AND(BC167="Fuerte",BE167="Fuerte"),"Fuerte",IF(AND(BC167="Fuerte",BE167="Moderado"),"Moderado",IF(AND(BC167="Moderado",BE167="Fuerte"),"Moderado",IF(AND(BC167="Moderado",BE167="Moderado"),"Moderado","Débil"))))</f>
        <v>Fuerte</v>
      </c>
      <c r="BG167" s="101">
        <f t="shared" si="46"/>
        <v>100</v>
      </c>
      <c r="BH167" s="105"/>
      <c r="BI167" s="106"/>
      <c r="BJ167" s="107"/>
      <c r="BK167" s="107"/>
      <c r="BL167" s="130"/>
      <c r="BM167" s="106"/>
      <c r="BN167" s="108"/>
      <c r="BO167" s="108"/>
      <c r="BP167" s="93"/>
      <c r="BQ167" s="93"/>
      <c r="BR167" s="93"/>
      <c r="BS167" s="93"/>
      <c r="BT167" s="93"/>
      <c r="BU167" s="93"/>
      <c r="BV167" s="93"/>
      <c r="BW167" s="93"/>
      <c r="BX167" s="93"/>
      <c r="BY167" s="93"/>
      <c r="BZ167" s="93"/>
      <c r="CA167" s="93"/>
      <c r="CB167" s="93"/>
      <c r="CC167" s="93"/>
      <c r="CD167" s="93"/>
      <c r="CE167" s="100"/>
      <c r="CF167" s="100"/>
      <c r="CG167" s="100"/>
      <c r="CH167" s="100"/>
      <c r="CI167" s="100"/>
      <c r="CJ167" s="100"/>
    </row>
    <row r="168" spans="1:88" ht="39" customHeight="1" x14ac:dyDescent="0.25">
      <c r="A168" s="118"/>
      <c r="B168" s="110"/>
      <c r="C168" s="119"/>
      <c r="D168" s="120"/>
      <c r="E168" s="110"/>
      <c r="F168" s="121"/>
      <c r="G168" s="108"/>
      <c r="H168" s="124"/>
      <c r="I168" s="125"/>
      <c r="J168" s="121"/>
      <c r="K168" s="123"/>
      <c r="L168" s="104"/>
      <c r="M168" s="104"/>
      <c r="N168" s="104"/>
      <c r="O168" s="104"/>
      <c r="P168" s="104"/>
      <c r="Q168" s="110"/>
      <c r="R168" s="104"/>
      <c r="S168" s="104"/>
      <c r="T168" s="104"/>
      <c r="U168" s="104"/>
      <c r="V168" s="104"/>
      <c r="W168" s="104"/>
      <c r="X168" s="104"/>
      <c r="Y168" s="104"/>
      <c r="Z168" s="104"/>
      <c r="AA168" s="104"/>
      <c r="AB168" s="104"/>
      <c r="AC168" s="104"/>
      <c r="AD168" s="104"/>
      <c r="AE168" s="108"/>
      <c r="AF168" s="110"/>
      <c r="AG168" s="108"/>
      <c r="AH168" s="108" t="str">
        <f>+IF(OR(AF168=1,AF168&lt;=5),"Moderado",IF(OR(AF168=6,AF168&lt;=11),"Mayor","Catastrófico"))</f>
        <v>Moderado</v>
      </c>
      <c r="AI168" s="111"/>
      <c r="AJ168" s="108"/>
      <c r="AK168" s="132"/>
      <c r="AL168" s="132"/>
      <c r="AM168" s="104"/>
      <c r="AN168" s="104"/>
      <c r="AO168" s="52"/>
      <c r="AP168" s="116"/>
      <c r="AQ168" s="52"/>
      <c r="AR168" s="104"/>
      <c r="AS168" s="52"/>
      <c r="AT168" s="104"/>
      <c r="AU168" s="52"/>
      <c r="AV168" s="104"/>
      <c r="AW168" s="52"/>
      <c r="AX168" s="104"/>
      <c r="AY168" s="52"/>
      <c r="AZ168" s="104"/>
      <c r="BA168" s="52"/>
      <c r="BB168" s="103"/>
      <c r="BC168" s="103"/>
      <c r="BD168" s="116"/>
      <c r="BE168" s="102"/>
      <c r="BF168" s="103"/>
      <c r="BG168" s="102"/>
      <c r="BH168" s="105"/>
      <c r="BI168" s="106"/>
      <c r="BJ168" s="107"/>
      <c r="BK168" s="107"/>
      <c r="BL168" s="130"/>
      <c r="BM168" s="106"/>
      <c r="BN168" s="108"/>
      <c r="BO168" s="108"/>
      <c r="BP168" s="93"/>
      <c r="BQ168" s="93"/>
      <c r="BR168" s="93"/>
      <c r="BS168" s="93"/>
      <c r="BT168" s="93"/>
      <c r="BU168" s="93"/>
      <c r="BV168" s="93"/>
      <c r="BW168" s="93"/>
      <c r="BX168" s="93"/>
      <c r="BY168" s="93"/>
      <c r="BZ168" s="93"/>
      <c r="CA168" s="93"/>
      <c r="CB168" s="93"/>
      <c r="CC168" s="93"/>
      <c r="CD168" s="93"/>
      <c r="CE168" s="100"/>
      <c r="CF168" s="100"/>
      <c r="CG168" s="100"/>
      <c r="CH168" s="100"/>
      <c r="CI168" s="100"/>
      <c r="CJ168" s="100"/>
    </row>
    <row r="169" spans="1:88" ht="68.25" customHeight="1" x14ac:dyDescent="0.25">
      <c r="A169" s="118"/>
      <c r="B169" s="110"/>
      <c r="C169" s="119"/>
      <c r="D169" s="120"/>
      <c r="E169" s="110"/>
      <c r="F169" s="121"/>
      <c r="G169" s="108"/>
      <c r="H169" s="122" t="s">
        <v>300</v>
      </c>
      <c r="I169" s="125" t="s">
        <v>134</v>
      </c>
      <c r="J169" s="121"/>
      <c r="K169" s="123"/>
      <c r="L169" s="104"/>
      <c r="M169" s="104"/>
      <c r="N169" s="104"/>
      <c r="O169" s="104"/>
      <c r="P169" s="104"/>
      <c r="Q169" s="110"/>
      <c r="R169" s="104"/>
      <c r="S169" s="104"/>
      <c r="T169" s="104"/>
      <c r="U169" s="104"/>
      <c r="V169" s="104"/>
      <c r="W169" s="104"/>
      <c r="X169" s="104"/>
      <c r="Y169" s="104"/>
      <c r="Z169" s="104"/>
      <c r="AA169" s="104"/>
      <c r="AB169" s="104"/>
      <c r="AC169" s="104"/>
      <c r="AD169" s="104"/>
      <c r="AE169" s="108"/>
      <c r="AF169" s="110"/>
      <c r="AG169" s="108"/>
      <c r="AH169" s="108" t="str">
        <f>+IF(OR(AF169=1,AF169&lt;=5),"Moderado",IF(OR(AF169=6,AF169&lt;=11),"Mayor","Catastrófico"))</f>
        <v>Moderado</v>
      </c>
      <c r="AI169" s="111"/>
      <c r="AJ169" s="108"/>
      <c r="AK169" s="132" t="str">
        <f>'Descripción del Control '!D27</f>
        <v>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v>
      </c>
      <c r="AL169" s="132" t="s">
        <v>300</v>
      </c>
      <c r="AM169" s="104" t="s">
        <v>162</v>
      </c>
      <c r="AN169" s="104" t="s">
        <v>138</v>
      </c>
      <c r="AO169" s="52">
        <f>+IF(AN169="si",15,"")</f>
        <v>15</v>
      </c>
      <c r="AP169" s="104" t="s">
        <v>138</v>
      </c>
      <c r="AQ169" s="52">
        <f>+IF(AP169="si",15,"")</f>
        <v>15</v>
      </c>
      <c r="AR169" s="104" t="s">
        <v>138</v>
      </c>
      <c r="AS169" s="52">
        <f>+IF(AR169="si",15,"")</f>
        <v>15</v>
      </c>
      <c r="AT169" s="104" t="s">
        <v>163</v>
      </c>
      <c r="AU169" s="52">
        <f>+IF(AT169="Prevenir",15,IF(AT169="Detectar",10,""))</f>
        <v>10</v>
      </c>
      <c r="AV169" s="104" t="s">
        <v>138</v>
      </c>
      <c r="AW169" s="52">
        <f>+IF(AV169="si",15,"")</f>
        <v>15</v>
      </c>
      <c r="AX169" s="104" t="s">
        <v>138</v>
      </c>
      <c r="AY169" s="52">
        <f>+IF(AX169="si",15,"")</f>
        <v>15</v>
      </c>
      <c r="AZ169" s="104" t="s">
        <v>142</v>
      </c>
      <c r="BA169" s="52">
        <f>+IF(AZ169="Completa",10,IF(AZ169="Incompleta",5,""))</f>
        <v>10</v>
      </c>
      <c r="BB169" s="103">
        <f>IF((SUM(AO169,AQ169,AS169,AU169,AW169,AY169,BA169)=0),"",(SUM(AO169,AQ169,AS169,AU169,AW169,AY169,BA169)))</f>
        <v>95</v>
      </c>
      <c r="BC169" s="103" t="str">
        <f>IF(BB169&lt;=85,"Débil",IF(BB169&lt;=95,"Moderado",IF(BB169=100,"Fuerte","")))</f>
        <v>Moderado</v>
      </c>
      <c r="BD169" s="104" t="s">
        <v>143</v>
      </c>
      <c r="BE169" s="103" t="str">
        <f t="shared" si="45"/>
        <v>Fuerte</v>
      </c>
      <c r="BF169" s="103" t="str">
        <f>IF(AND(BC169="Fuerte",BE169="Fuerte"),"Fuerte",IF(AND(BC169="Fuerte",BE169="Moderado"),"Moderado",IF(AND(BC169="Moderado",BE169="Fuerte"),"Moderado",IF(AND(BC169="Moderado",BE169="Moderado"),"Moderado","Débil"))))</f>
        <v>Moderado</v>
      </c>
      <c r="BG169" s="103">
        <f t="shared" si="46"/>
        <v>50</v>
      </c>
      <c r="BH169" s="105"/>
      <c r="BI169" s="106"/>
      <c r="BJ169" s="107"/>
      <c r="BK169" s="107"/>
      <c r="BL169" s="130"/>
      <c r="BM169" s="106"/>
      <c r="BN169" s="108"/>
      <c r="BO169" s="108"/>
      <c r="BP169" s="93"/>
      <c r="BQ169" s="93"/>
      <c r="BR169" s="93"/>
      <c r="BS169" s="93"/>
      <c r="BT169" s="93"/>
      <c r="BU169" s="93"/>
      <c r="BV169" s="93"/>
      <c r="BW169" s="93"/>
      <c r="BX169" s="93"/>
      <c r="BY169" s="93"/>
      <c r="BZ169" s="93"/>
      <c r="CA169" s="93"/>
      <c r="CB169" s="93"/>
      <c r="CC169" s="93"/>
      <c r="CD169" s="93"/>
      <c r="CE169" s="100"/>
      <c r="CF169" s="100"/>
      <c r="CG169" s="100"/>
      <c r="CH169" s="100"/>
      <c r="CI169" s="100"/>
      <c r="CJ169" s="100"/>
    </row>
    <row r="170" spans="1:88" ht="108" customHeight="1" x14ac:dyDescent="0.25">
      <c r="A170" s="118"/>
      <c r="B170" s="110"/>
      <c r="C170" s="119"/>
      <c r="D170" s="120"/>
      <c r="E170" s="110"/>
      <c r="F170" s="121"/>
      <c r="G170" s="108"/>
      <c r="H170" s="124"/>
      <c r="I170" s="125"/>
      <c r="J170" s="121"/>
      <c r="K170" s="124"/>
      <c r="L170" s="104"/>
      <c r="M170" s="104"/>
      <c r="N170" s="104"/>
      <c r="O170" s="104"/>
      <c r="P170" s="104"/>
      <c r="Q170" s="110"/>
      <c r="R170" s="104"/>
      <c r="S170" s="104"/>
      <c r="T170" s="104"/>
      <c r="U170" s="104"/>
      <c r="V170" s="104"/>
      <c r="W170" s="104"/>
      <c r="X170" s="104"/>
      <c r="Y170" s="104"/>
      <c r="Z170" s="104"/>
      <c r="AA170" s="104"/>
      <c r="AB170" s="104"/>
      <c r="AC170" s="104"/>
      <c r="AD170" s="104"/>
      <c r="AE170" s="108"/>
      <c r="AF170" s="110"/>
      <c r="AG170" s="108"/>
      <c r="AH170" s="108" t="str">
        <f>+IF(OR(AF170=1,AF170&lt;=5),"Moderado",IF(OR(AF170=6,AF170&lt;=11),"Mayor","Catastrófico"))</f>
        <v>Moderado</v>
      </c>
      <c r="AI170" s="111"/>
      <c r="AJ170" s="108"/>
      <c r="AK170" s="132"/>
      <c r="AL170" s="132"/>
      <c r="AM170" s="104"/>
      <c r="AN170" s="104"/>
      <c r="AO170" s="52"/>
      <c r="AP170" s="104"/>
      <c r="AQ170" s="52"/>
      <c r="AR170" s="104"/>
      <c r="AS170" s="52"/>
      <c r="AT170" s="104"/>
      <c r="AU170" s="52"/>
      <c r="AV170" s="104"/>
      <c r="AW170" s="52"/>
      <c r="AX170" s="104"/>
      <c r="AY170" s="52"/>
      <c r="AZ170" s="104"/>
      <c r="BA170" s="52"/>
      <c r="BB170" s="103"/>
      <c r="BC170" s="103"/>
      <c r="BD170" s="104"/>
      <c r="BE170" s="103"/>
      <c r="BF170" s="103"/>
      <c r="BG170" s="103"/>
      <c r="BH170" s="105"/>
      <c r="BI170" s="106"/>
      <c r="BJ170" s="107"/>
      <c r="BK170" s="107"/>
      <c r="BL170" s="131"/>
      <c r="BM170" s="106"/>
      <c r="BN170" s="108"/>
      <c r="BO170" s="108"/>
      <c r="BP170" s="93"/>
      <c r="BQ170" s="93"/>
      <c r="BR170" s="93"/>
      <c r="BS170" s="93"/>
      <c r="BT170" s="93"/>
      <c r="BU170" s="93"/>
      <c r="BV170" s="93"/>
      <c r="BW170" s="93"/>
      <c r="BX170" s="93"/>
      <c r="BY170" s="93"/>
      <c r="BZ170" s="93"/>
      <c r="CA170" s="93"/>
      <c r="CB170" s="93"/>
      <c r="CC170" s="93"/>
      <c r="CD170" s="93"/>
      <c r="CE170" s="100"/>
      <c r="CF170" s="100"/>
      <c r="CG170" s="100"/>
      <c r="CH170" s="100"/>
      <c r="CI170" s="100"/>
      <c r="CJ170" s="100"/>
    </row>
    <row r="171" spans="1:88" ht="39" customHeight="1" x14ac:dyDescent="0.25">
      <c r="A171" s="118" t="s">
        <v>301</v>
      </c>
      <c r="B171" s="110" t="s">
        <v>294</v>
      </c>
      <c r="C171" s="119" t="s">
        <v>295</v>
      </c>
      <c r="D171" s="120" t="str">
        <f>'Riesgo Corrupción'!C52</f>
        <v>Afectación económica y reputacional por beneficiar un grupo de interés con una iniciativa ciudadana sin garantizar la igualdad e imparcialidad.</v>
      </c>
      <c r="E171" s="110" t="s">
        <v>8</v>
      </c>
      <c r="F171" s="121" t="s">
        <v>131</v>
      </c>
      <c r="G171" s="108" t="s">
        <v>132</v>
      </c>
      <c r="H171" s="122" t="s">
        <v>302</v>
      </c>
      <c r="I171" s="126" t="s">
        <v>134</v>
      </c>
      <c r="J171" s="121" t="s">
        <v>149</v>
      </c>
      <c r="K171" s="122" t="s">
        <v>303</v>
      </c>
      <c r="L171" s="104" t="s">
        <v>137</v>
      </c>
      <c r="M171" s="104" t="s">
        <v>138</v>
      </c>
      <c r="N171" s="104" t="s">
        <v>138</v>
      </c>
      <c r="O171" s="104" t="s">
        <v>138</v>
      </c>
      <c r="P171" s="104" t="s">
        <v>138</v>
      </c>
      <c r="Q171" s="110" t="s">
        <v>138</v>
      </c>
      <c r="R171" s="104" t="s">
        <v>137</v>
      </c>
      <c r="S171" s="104" t="s">
        <v>138</v>
      </c>
      <c r="T171" s="104" t="s">
        <v>137</v>
      </c>
      <c r="U171" s="104" t="s">
        <v>138</v>
      </c>
      <c r="V171" s="104" t="s">
        <v>138</v>
      </c>
      <c r="W171" s="104" t="s">
        <v>138</v>
      </c>
      <c r="X171" s="104" t="s">
        <v>137</v>
      </c>
      <c r="Y171" s="104" t="s">
        <v>137</v>
      </c>
      <c r="Z171" s="104" t="s">
        <v>138</v>
      </c>
      <c r="AA171" s="104" t="s">
        <v>137</v>
      </c>
      <c r="AB171" s="104" t="s">
        <v>137</v>
      </c>
      <c r="AC171" s="104" t="s">
        <v>137</v>
      </c>
      <c r="AD171" s="104" t="s">
        <v>137</v>
      </c>
      <c r="AE171" s="108">
        <f>COUNTIF(L171:AD176, "SI")</f>
        <v>10</v>
      </c>
      <c r="AF171" s="110" t="s">
        <v>158</v>
      </c>
      <c r="AG171" s="108">
        <f>+VLOOKUP(AF171,[6]Listados!$K$8:$L$12,2,0)</f>
        <v>3</v>
      </c>
      <c r="AH171" s="108" t="str">
        <f>+IF(OR(AE171=1,AE171&lt;=5),"Moderado",IF(OR(AE171=6,AE171&lt;=11),"Mayor","Catastrófico"))</f>
        <v>Mayor</v>
      </c>
      <c r="AI171" s="111"/>
      <c r="AJ171" s="108" t="str">
        <f>IF(AND(AF171&lt;&gt;"",AH171&lt;&gt;""),VLOOKUP(AF171&amp;AH171,Listados!$M$3:$N$27,2,FALSE),"")</f>
        <v>Extremo</v>
      </c>
      <c r="AK171" s="112" t="s">
        <v>304</v>
      </c>
      <c r="AL171" s="112" t="s">
        <v>303</v>
      </c>
      <c r="AM171" s="115" t="s">
        <v>140</v>
      </c>
      <c r="AN171" s="115" t="s">
        <v>138</v>
      </c>
      <c r="AO171" s="52">
        <f>+IF(AN171="si",15,"")</f>
        <v>15</v>
      </c>
      <c r="AP171" s="115" t="s">
        <v>138</v>
      </c>
      <c r="AQ171" s="52">
        <f>+IF(AP171="si",15,"")</f>
        <v>15</v>
      </c>
      <c r="AR171" s="115" t="s">
        <v>138</v>
      </c>
      <c r="AS171" s="52">
        <f>+IF(AR171="si",15,"")</f>
        <v>15</v>
      </c>
      <c r="AT171" s="115" t="s">
        <v>141</v>
      </c>
      <c r="AU171" s="52">
        <f>+IF(AT171="Prevenir",15,IF(AT171="Detectar",10,""))</f>
        <v>15</v>
      </c>
      <c r="AV171" s="115" t="s">
        <v>138</v>
      </c>
      <c r="AW171" s="52">
        <f>+IF(AV171="si",15,"")</f>
        <v>15</v>
      </c>
      <c r="AX171" s="115" t="s">
        <v>138</v>
      </c>
      <c r="AY171" s="52">
        <f>+IF(AX171="si",15,"")</f>
        <v>15</v>
      </c>
      <c r="AZ171" s="115" t="s">
        <v>142</v>
      </c>
      <c r="BA171" s="52">
        <f>+IF(AZ171="Completa",10,IF(AZ171="Incompleta",5,""))</f>
        <v>10</v>
      </c>
      <c r="BB171" s="101">
        <f>IF((SUM(AO171,AQ171,AS171,AU171,AW171,AY171,BA171)=0),"",(SUM(AO171,AQ171,AS171,AU171,AW171,AY171,BA171)))</f>
        <v>100</v>
      </c>
      <c r="BC171" s="101" t="str">
        <f>IF(BB171&lt;=85,"Débil",IF(BB171&lt;=95,"Moderado",IF(BB171=100,"Fuerte","")))</f>
        <v>Fuerte</v>
      </c>
      <c r="BD171" s="115" t="s">
        <v>143</v>
      </c>
      <c r="BE171" s="101" t="str">
        <f t="shared" ref="BE171" si="47">+IF(BD171="siempre","Fuerte",IF(BD171="Algunas veces","Moderado","Débil"))</f>
        <v>Fuerte</v>
      </c>
      <c r="BF171" s="101" t="str">
        <f>IF(AND(BC171="Fuerte",BE171="Fuerte"),"Fuerte",IF(AND(BC171="Fuerte",BE171="Moderado"),"Moderado",IF(AND(BC171="Moderado",BE171="Fuerte"),"Moderado",IF(AND(BC171="Moderado",BE171="Moderado"),"Moderado","Débil"))))</f>
        <v>Fuerte</v>
      </c>
      <c r="BG171" s="101">
        <f t="shared" ref="BG171" si="48">IF(ISBLANK(BF171),"",IF(BF171="Débil", 0, IF(BF171="Moderado",50,100)))</f>
        <v>100</v>
      </c>
      <c r="BH171" s="105">
        <f>AVERAGE(BG171:BG176)</f>
        <v>100</v>
      </c>
      <c r="BI171" s="106" t="str">
        <f>IF(BH171&lt;=50, "Débil", IF(BH171&lt;=99,"Moderado","Fuerte"))</f>
        <v>Fuerte</v>
      </c>
      <c r="BJ171" s="107">
        <f>+IF(BI171="Fuerte",2,IF(BI171="Moderado",1,0))</f>
        <v>2</v>
      </c>
      <c r="BK171" s="107">
        <f>+AG171-BJ171</f>
        <v>1</v>
      </c>
      <c r="BL171" s="106" t="str">
        <f>+VLOOKUP(BK171,Listados!$J$18:$K$24,2,TRUE)</f>
        <v>Rara Vez</v>
      </c>
      <c r="BM171" s="106" t="str">
        <f>IF(ISBLANK(AH171),"",AH171)</f>
        <v>Mayor</v>
      </c>
      <c r="BN171" s="108" t="str">
        <f>IF(AND(BL171&lt;&gt;"",BM171&lt;&gt;""),VLOOKUP(BL171&amp;BM171,Listados!$M$3:$N$27,2,FALSE),"")</f>
        <v>Alto</v>
      </c>
      <c r="BO171" s="108" t="str">
        <f>+VLOOKUP(BN171,Listados!$P$3:$Q$6,2,FALSE)</f>
        <v>Reducir el riesgo</v>
      </c>
      <c r="BP171" s="93"/>
      <c r="BQ171" s="93"/>
      <c r="BR171" s="93"/>
      <c r="BS171" s="93"/>
      <c r="BT171" s="93"/>
      <c r="BU171" s="93"/>
      <c r="BV171" s="93"/>
      <c r="BW171" s="93"/>
      <c r="BX171" s="93"/>
      <c r="BY171" s="93"/>
      <c r="BZ171" s="93"/>
      <c r="CA171" s="93"/>
      <c r="CB171" s="93"/>
      <c r="CC171" s="93"/>
      <c r="CD171" s="93"/>
      <c r="CE171" s="100" t="s">
        <v>8</v>
      </c>
      <c r="CF171" s="100" t="s">
        <v>8</v>
      </c>
      <c r="CG171" s="100" t="s">
        <v>8</v>
      </c>
      <c r="CH171" s="100" t="s">
        <v>8</v>
      </c>
      <c r="CI171" s="100" t="s">
        <v>8</v>
      </c>
      <c r="CJ171" s="100" t="s">
        <v>8</v>
      </c>
    </row>
    <row r="172" spans="1:88" ht="35.25" customHeight="1" x14ac:dyDescent="0.25">
      <c r="A172" s="118"/>
      <c r="B172" s="110"/>
      <c r="C172" s="119"/>
      <c r="D172" s="120"/>
      <c r="E172" s="110"/>
      <c r="F172" s="121"/>
      <c r="G172" s="108"/>
      <c r="H172" s="123"/>
      <c r="I172" s="127"/>
      <c r="J172" s="121"/>
      <c r="K172" s="123"/>
      <c r="L172" s="104"/>
      <c r="M172" s="104"/>
      <c r="N172" s="104"/>
      <c r="O172" s="104"/>
      <c r="P172" s="104"/>
      <c r="Q172" s="110"/>
      <c r="R172" s="104"/>
      <c r="S172" s="104"/>
      <c r="T172" s="104"/>
      <c r="U172" s="104"/>
      <c r="V172" s="104"/>
      <c r="W172" s="104"/>
      <c r="X172" s="104"/>
      <c r="Y172" s="104"/>
      <c r="Z172" s="104"/>
      <c r="AA172" s="104"/>
      <c r="AB172" s="104"/>
      <c r="AC172" s="104"/>
      <c r="AD172" s="104"/>
      <c r="AE172" s="108"/>
      <c r="AF172" s="110"/>
      <c r="AG172" s="108"/>
      <c r="AH172" s="108" t="str">
        <f>+IF(OR(AF172=1,AF172&lt;=5),"Moderado",IF(OR(AF172=6,AF172&lt;=11),"Mayor","Catastrófico"))</f>
        <v>Moderado</v>
      </c>
      <c r="AI172" s="111"/>
      <c r="AJ172" s="108"/>
      <c r="AK172" s="113"/>
      <c r="AL172" s="113"/>
      <c r="AM172" s="116"/>
      <c r="AN172" s="116"/>
      <c r="AO172" s="52"/>
      <c r="AP172" s="116"/>
      <c r="AQ172" s="52"/>
      <c r="AR172" s="116"/>
      <c r="AS172" s="52"/>
      <c r="AT172" s="116"/>
      <c r="AU172" s="52"/>
      <c r="AV172" s="116"/>
      <c r="AW172" s="52"/>
      <c r="AX172" s="116"/>
      <c r="AY172" s="52"/>
      <c r="AZ172" s="116"/>
      <c r="BA172" s="52"/>
      <c r="BB172" s="102"/>
      <c r="BC172" s="102"/>
      <c r="BD172" s="116"/>
      <c r="BE172" s="102"/>
      <c r="BF172" s="102"/>
      <c r="BG172" s="102"/>
      <c r="BH172" s="105"/>
      <c r="BI172" s="106"/>
      <c r="BJ172" s="107"/>
      <c r="BK172" s="107"/>
      <c r="BL172" s="106"/>
      <c r="BM172" s="106"/>
      <c r="BN172" s="108"/>
      <c r="BO172" s="108"/>
      <c r="BP172" s="93"/>
      <c r="BQ172" s="93"/>
      <c r="BR172" s="93"/>
      <c r="BS172" s="93"/>
      <c r="BT172" s="93"/>
      <c r="BU172" s="93"/>
      <c r="BV172" s="93"/>
      <c r="BW172" s="93"/>
      <c r="BX172" s="93"/>
      <c r="BY172" s="93"/>
      <c r="BZ172" s="93"/>
      <c r="CA172" s="93"/>
      <c r="CB172" s="93"/>
      <c r="CC172" s="93"/>
      <c r="CD172" s="93"/>
      <c r="CE172" s="100"/>
      <c r="CF172" s="100"/>
      <c r="CG172" s="100"/>
      <c r="CH172" s="100"/>
      <c r="CI172" s="100"/>
      <c r="CJ172" s="100"/>
    </row>
    <row r="173" spans="1:88" ht="30.75" customHeight="1" x14ac:dyDescent="0.25">
      <c r="A173" s="118"/>
      <c r="B173" s="110"/>
      <c r="C173" s="119"/>
      <c r="D173" s="120"/>
      <c r="E173" s="110"/>
      <c r="F173" s="121"/>
      <c r="G173" s="108"/>
      <c r="H173" s="123"/>
      <c r="I173" s="127"/>
      <c r="J173" s="121"/>
      <c r="K173" s="123"/>
      <c r="L173" s="104"/>
      <c r="M173" s="104"/>
      <c r="N173" s="104"/>
      <c r="O173" s="104"/>
      <c r="P173" s="104"/>
      <c r="Q173" s="110"/>
      <c r="R173" s="104"/>
      <c r="S173" s="104"/>
      <c r="T173" s="104"/>
      <c r="U173" s="104"/>
      <c r="V173" s="104"/>
      <c r="W173" s="104"/>
      <c r="X173" s="104"/>
      <c r="Y173" s="104"/>
      <c r="Z173" s="104"/>
      <c r="AA173" s="104"/>
      <c r="AB173" s="104"/>
      <c r="AC173" s="104"/>
      <c r="AD173" s="104"/>
      <c r="AE173" s="108"/>
      <c r="AF173" s="110"/>
      <c r="AG173" s="108"/>
      <c r="AH173" s="108" t="str">
        <f>+IF(OR(AF173=1,AF173&lt;=5),"Moderado",IF(OR(AF173=6,AF173&lt;=11),"Mayor","Catastrófico"))</f>
        <v>Moderado</v>
      </c>
      <c r="AI173" s="111"/>
      <c r="AJ173" s="108"/>
      <c r="AK173" s="113"/>
      <c r="AL173" s="113"/>
      <c r="AM173" s="116"/>
      <c r="AN173" s="116"/>
      <c r="AO173" s="52"/>
      <c r="AP173" s="116"/>
      <c r="AQ173" s="52"/>
      <c r="AR173" s="116"/>
      <c r="AS173" s="52"/>
      <c r="AT173" s="116"/>
      <c r="AU173" s="52"/>
      <c r="AV173" s="116"/>
      <c r="AW173" s="52"/>
      <c r="AX173" s="116"/>
      <c r="AY173" s="52"/>
      <c r="AZ173" s="116"/>
      <c r="BA173" s="52"/>
      <c r="BB173" s="102"/>
      <c r="BC173" s="102"/>
      <c r="BD173" s="116"/>
      <c r="BE173" s="102"/>
      <c r="BF173" s="102"/>
      <c r="BG173" s="102"/>
      <c r="BH173" s="105"/>
      <c r="BI173" s="106"/>
      <c r="BJ173" s="107"/>
      <c r="BK173" s="107"/>
      <c r="BL173" s="106"/>
      <c r="BM173" s="106"/>
      <c r="BN173" s="108"/>
      <c r="BO173" s="108"/>
      <c r="BP173" s="93"/>
      <c r="BQ173" s="93"/>
      <c r="BR173" s="93"/>
      <c r="BS173" s="93"/>
      <c r="BT173" s="93"/>
      <c r="BU173" s="93"/>
      <c r="BV173" s="93"/>
      <c r="BW173" s="93"/>
      <c r="BX173" s="93"/>
      <c r="BY173" s="93"/>
      <c r="BZ173" s="93"/>
      <c r="CA173" s="93"/>
      <c r="CB173" s="93"/>
      <c r="CC173" s="93"/>
      <c r="CD173" s="93"/>
      <c r="CE173" s="100"/>
      <c r="CF173" s="100"/>
      <c r="CG173" s="100"/>
      <c r="CH173" s="100"/>
      <c r="CI173" s="100"/>
      <c r="CJ173" s="100"/>
    </row>
    <row r="174" spans="1:88" ht="27" customHeight="1" x14ac:dyDescent="0.25">
      <c r="A174" s="118"/>
      <c r="B174" s="110"/>
      <c r="C174" s="119"/>
      <c r="D174" s="120"/>
      <c r="E174" s="110"/>
      <c r="F174" s="121"/>
      <c r="G174" s="108"/>
      <c r="H174" s="124"/>
      <c r="I174" s="128"/>
      <c r="J174" s="121"/>
      <c r="K174" s="123"/>
      <c r="L174" s="104"/>
      <c r="M174" s="104"/>
      <c r="N174" s="104"/>
      <c r="O174" s="104"/>
      <c r="P174" s="104"/>
      <c r="Q174" s="110"/>
      <c r="R174" s="104"/>
      <c r="S174" s="104"/>
      <c r="T174" s="104"/>
      <c r="U174" s="104"/>
      <c r="V174" s="104"/>
      <c r="W174" s="104"/>
      <c r="X174" s="104"/>
      <c r="Y174" s="104"/>
      <c r="Z174" s="104"/>
      <c r="AA174" s="104"/>
      <c r="AB174" s="104"/>
      <c r="AC174" s="104"/>
      <c r="AD174" s="104"/>
      <c r="AE174" s="108"/>
      <c r="AF174" s="110"/>
      <c r="AG174" s="108"/>
      <c r="AH174" s="108" t="str">
        <f>+IF(OR(AF174=1,AF174&lt;=5),"Moderado",IF(OR(AF174=6,AF174&lt;=11),"Mayor","Catastrófico"))</f>
        <v>Moderado</v>
      </c>
      <c r="AI174" s="111"/>
      <c r="AJ174" s="108"/>
      <c r="AK174" s="113"/>
      <c r="AL174" s="113"/>
      <c r="AM174" s="116"/>
      <c r="AN174" s="116"/>
      <c r="AO174" s="52"/>
      <c r="AP174" s="116"/>
      <c r="AQ174" s="52"/>
      <c r="AR174" s="116"/>
      <c r="AS174" s="52"/>
      <c r="AT174" s="116"/>
      <c r="AU174" s="52"/>
      <c r="AV174" s="116"/>
      <c r="AW174" s="52"/>
      <c r="AX174" s="116"/>
      <c r="AY174" s="52"/>
      <c r="AZ174" s="116"/>
      <c r="BA174" s="52"/>
      <c r="BB174" s="102"/>
      <c r="BC174" s="102"/>
      <c r="BD174" s="116"/>
      <c r="BE174" s="102"/>
      <c r="BF174" s="102"/>
      <c r="BG174" s="102"/>
      <c r="BH174" s="105"/>
      <c r="BI174" s="106"/>
      <c r="BJ174" s="107"/>
      <c r="BK174" s="107"/>
      <c r="BL174" s="106"/>
      <c r="BM174" s="106"/>
      <c r="BN174" s="108"/>
      <c r="BO174" s="108"/>
      <c r="BP174" s="93"/>
      <c r="BQ174" s="93"/>
      <c r="BR174" s="93"/>
      <c r="BS174" s="93"/>
      <c r="BT174" s="93"/>
      <c r="BU174" s="93"/>
      <c r="BV174" s="93"/>
      <c r="BW174" s="93"/>
      <c r="BX174" s="93"/>
      <c r="BY174" s="93"/>
      <c r="BZ174" s="93"/>
      <c r="CA174" s="93"/>
      <c r="CB174" s="93"/>
      <c r="CC174" s="93"/>
      <c r="CD174" s="93"/>
      <c r="CE174" s="100"/>
      <c r="CF174" s="100"/>
      <c r="CG174" s="100"/>
      <c r="CH174" s="100"/>
      <c r="CI174" s="100"/>
      <c r="CJ174" s="100"/>
    </row>
    <row r="175" spans="1:88" ht="29.25" customHeight="1" x14ac:dyDescent="0.25">
      <c r="A175" s="118"/>
      <c r="B175" s="110"/>
      <c r="C175" s="119"/>
      <c r="D175" s="120"/>
      <c r="E175" s="110"/>
      <c r="F175" s="121"/>
      <c r="G175" s="108"/>
      <c r="H175" s="122" t="s">
        <v>305</v>
      </c>
      <c r="I175" s="125" t="s">
        <v>134</v>
      </c>
      <c r="J175" s="121"/>
      <c r="K175" s="123"/>
      <c r="L175" s="104"/>
      <c r="M175" s="104"/>
      <c r="N175" s="104"/>
      <c r="O175" s="104"/>
      <c r="P175" s="104"/>
      <c r="Q175" s="110"/>
      <c r="R175" s="104"/>
      <c r="S175" s="104"/>
      <c r="T175" s="104"/>
      <c r="U175" s="104"/>
      <c r="V175" s="104"/>
      <c r="W175" s="104"/>
      <c r="X175" s="104"/>
      <c r="Y175" s="104"/>
      <c r="Z175" s="104"/>
      <c r="AA175" s="104"/>
      <c r="AB175" s="104"/>
      <c r="AC175" s="104"/>
      <c r="AD175" s="104"/>
      <c r="AE175" s="108"/>
      <c r="AF175" s="110"/>
      <c r="AG175" s="108"/>
      <c r="AH175" s="108" t="str">
        <f>+IF(OR(AF175=1,AF175&lt;=5),"Moderado",IF(OR(AF175=6,AF175&lt;=11),"Mayor","Catastrófico"))</f>
        <v>Moderado</v>
      </c>
      <c r="AI175" s="111"/>
      <c r="AJ175" s="108"/>
      <c r="AK175" s="113"/>
      <c r="AL175" s="113"/>
      <c r="AM175" s="116"/>
      <c r="AN175" s="116"/>
      <c r="AO175" s="52"/>
      <c r="AP175" s="116"/>
      <c r="AQ175" s="52"/>
      <c r="AR175" s="116"/>
      <c r="AS175" s="52"/>
      <c r="AT175" s="116"/>
      <c r="AU175" s="52"/>
      <c r="AV175" s="116"/>
      <c r="AW175" s="52"/>
      <c r="AX175" s="116"/>
      <c r="AY175" s="52"/>
      <c r="AZ175" s="116"/>
      <c r="BA175" s="52"/>
      <c r="BB175" s="102"/>
      <c r="BC175" s="102"/>
      <c r="BD175" s="116"/>
      <c r="BE175" s="102"/>
      <c r="BF175" s="102"/>
      <c r="BG175" s="102"/>
      <c r="BH175" s="105"/>
      <c r="BI175" s="106"/>
      <c r="BJ175" s="107"/>
      <c r="BK175" s="107"/>
      <c r="BL175" s="106"/>
      <c r="BM175" s="106"/>
      <c r="BN175" s="108"/>
      <c r="BO175" s="108"/>
      <c r="BP175" s="93"/>
      <c r="BQ175" s="93"/>
      <c r="BR175" s="93"/>
      <c r="BS175" s="93"/>
      <c r="BT175" s="93"/>
      <c r="BU175" s="93"/>
      <c r="BV175" s="93"/>
      <c r="BW175" s="93"/>
      <c r="BX175" s="93"/>
      <c r="BY175" s="93"/>
      <c r="BZ175" s="93"/>
      <c r="CA175" s="93"/>
      <c r="CB175" s="93"/>
      <c r="CC175" s="93"/>
      <c r="CD175" s="93"/>
      <c r="CE175" s="100"/>
      <c r="CF175" s="100"/>
      <c r="CG175" s="100"/>
      <c r="CH175" s="100"/>
      <c r="CI175" s="100"/>
      <c r="CJ175" s="100"/>
    </row>
    <row r="176" spans="1:88" ht="22.5" customHeight="1" x14ac:dyDescent="0.25">
      <c r="A176" s="118"/>
      <c r="B176" s="110"/>
      <c r="C176" s="119"/>
      <c r="D176" s="120"/>
      <c r="E176" s="110"/>
      <c r="F176" s="121"/>
      <c r="G176" s="108"/>
      <c r="H176" s="124"/>
      <c r="I176" s="125"/>
      <c r="J176" s="121"/>
      <c r="K176" s="124"/>
      <c r="L176" s="104"/>
      <c r="M176" s="104"/>
      <c r="N176" s="104"/>
      <c r="O176" s="104"/>
      <c r="P176" s="104"/>
      <c r="Q176" s="110"/>
      <c r="R176" s="104"/>
      <c r="S176" s="104"/>
      <c r="T176" s="104"/>
      <c r="U176" s="104"/>
      <c r="V176" s="104"/>
      <c r="W176" s="104"/>
      <c r="X176" s="104"/>
      <c r="Y176" s="104"/>
      <c r="Z176" s="104"/>
      <c r="AA176" s="104"/>
      <c r="AB176" s="104"/>
      <c r="AC176" s="104"/>
      <c r="AD176" s="104"/>
      <c r="AE176" s="108"/>
      <c r="AF176" s="110"/>
      <c r="AG176" s="108"/>
      <c r="AH176" s="108" t="str">
        <f>+IF(OR(AF176=1,AF176&lt;=5),"Moderado",IF(OR(AF176=6,AF176&lt;=11),"Mayor","Catastrófico"))</f>
        <v>Moderado</v>
      </c>
      <c r="AI176" s="111"/>
      <c r="AJ176" s="108"/>
      <c r="AK176" s="114"/>
      <c r="AL176" s="114"/>
      <c r="AM176" s="117"/>
      <c r="AN176" s="117"/>
      <c r="AO176" s="52"/>
      <c r="AP176" s="117"/>
      <c r="AQ176" s="52"/>
      <c r="AR176" s="117"/>
      <c r="AS176" s="52"/>
      <c r="AT176" s="117"/>
      <c r="AU176" s="52"/>
      <c r="AV176" s="117"/>
      <c r="AW176" s="52"/>
      <c r="AX176" s="117"/>
      <c r="AY176" s="52"/>
      <c r="AZ176" s="117"/>
      <c r="BA176" s="52"/>
      <c r="BB176" s="109"/>
      <c r="BC176" s="109"/>
      <c r="BD176" s="117"/>
      <c r="BE176" s="109"/>
      <c r="BF176" s="109"/>
      <c r="BG176" s="109"/>
      <c r="BH176" s="105"/>
      <c r="BI176" s="106"/>
      <c r="BJ176" s="107"/>
      <c r="BK176" s="107"/>
      <c r="BL176" s="106"/>
      <c r="BM176" s="106"/>
      <c r="BN176" s="108"/>
      <c r="BO176" s="108"/>
      <c r="BP176" s="93"/>
      <c r="BQ176" s="93"/>
      <c r="BR176" s="93"/>
      <c r="BS176" s="93"/>
      <c r="BT176" s="93"/>
      <c r="BU176" s="93"/>
      <c r="BV176" s="93"/>
      <c r="BW176" s="93"/>
      <c r="BX176" s="93"/>
      <c r="BY176" s="93"/>
      <c r="BZ176" s="93"/>
      <c r="CA176" s="93"/>
      <c r="CB176" s="93"/>
      <c r="CC176" s="93"/>
      <c r="CD176" s="93"/>
      <c r="CE176" s="100"/>
      <c r="CF176" s="100"/>
      <c r="CG176" s="100"/>
      <c r="CH176" s="100"/>
      <c r="CI176" s="100"/>
      <c r="CJ176" s="100"/>
    </row>
  </sheetData>
  <sheetProtection selectLockedCells="1"/>
  <autoFilter ref="A35:CC134" xr:uid="{00000000-0009-0000-0000-000000000000}"/>
  <mergeCells count="1644">
    <mergeCell ref="AM96:AM101"/>
    <mergeCell ref="AN96:AN101"/>
    <mergeCell ref="AP96:AP101"/>
    <mergeCell ref="AX96:AX101"/>
    <mergeCell ref="AZ96:AZ101"/>
    <mergeCell ref="BB96:BB101"/>
    <mergeCell ref="BC96:BC101"/>
    <mergeCell ref="BD96:BD101"/>
    <mergeCell ref="BE96:BE101"/>
    <mergeCell ref="BF96:BF101"/>
    <mergeCell ref="BG96:BG101"/>
    <mergeCell ref="K88:K89"/>
    <mergeCell ref="I90:I95"/>
    <mergeCell ref="K92:K95"/>
    <mergeCell ref="K90:K91"/>
    <mergeCell ref="AK92:AK95"/>
    <mergeCell ref="AL92:AL95"/>
    <mergeCell ref="K96:K101"/>
    <mergeCell ref="AK96:AK101"/>
    <mergeCell ref="AL96:AL101"/>
    <mergeCell ref="AP72:AP77"/>
    <mergeCell ref="AR72:AR77"/>
    <mergeCell ref="AT72:AT77"/>
    <mergeCell ref="AV72:AV77"/>
    <mergeCell ref="AX72:AX77"/>
    <mergeCell ref="AZ72:AZ77"/>
    <mergeCell ref="BB72:BB77"/>
    <mergeCell ref="BC72:BC77"/>
    <mergeCell ref="O78:O83"/>
    <mergeCell ref="Q78:Q83"/>
    <mergeCell ref="R78:R83"/>
    <mergeCell ref="AZ78:AZ83"/>
    <mergeCell ref="BB78:BB83"/>
    <mergeCell ref="BC78:BC83"/>
    <mergeCell ref="AM92:AM95"/>
    <mergeCell ref="AE78:AE83"/>
    <mergeCell ref="AF78:AF83"/>
    <mergeCell ref="AG78:AG83"/>
    <mergeCell ref="AH78:AH83"/>
    <mergeCell ref="AI78:AI83"/>
    <mergeCell ref="AJ78:AJ83"/>
    <mergeCell ref="AK78:AK83"/>
    <mergeCell ref="AM78:AM83"/>
    <mergeCell ref="AL78:AL83"/>
    <mergeCell ref="AN78:AN83"/>
    <mergeCell ref="AP78:AP83"/>
    <mergeCell ref="AR78:AR83"/>
    <mergeCell ref="AT78:AT83"/>
    <mergeCell ref="AB72:AB77"/>
    <mergeCell ref="AK72:AK77"/>
    <mergeCell ref="AL72:AL77"/>
    <mergeCell ref="AC72:AC77"/>
    <mergeCell ref="I29:AM29"/>
    <mergeCell ref="H42:H47"/>
    <mergeCell ref="I42:I47"/>
    <mergeCell ref="K43:K47"/>
    <mergeCell ref="AK42:AK47"/>
    <mergeCell ref="AL42:AL47"/>
    <mergeCell ref="AM42:AM47"/>
    <mergeCell ref="AN42:AN47"/>
    <mergeCell ref="AP42:AP47"/>
    <mergeCell ref="AR42:AR47"/>
    <mergeCell ref="AT42:AT47"/>
    <mergeCell ref="AV42:AV47"/>
    <mergeCell ref="AX42:AX47"/>
    <mergeCell ref="AZ42:AZ47"/>
    <mergeCell ref="BB42:BB47"/>
    <mergeCell ref="BC42:BC47"/>
    <mergeCell ref="BD42:BD47"/>
    <mergeCell ref="AE42:AE47"/>
    <mergeCell ref="AF42:AF47"/>
    <mergeCell ref="AD42:AD47"/>
    <mergeCell ref="L42:L47"/>
    <mergeCell ref="M42:M47"/>
    <mergeCell ref="N42:N47"/>
    <mergeCell ref="O42:O47"/>
    <mergeCell ref="I30:AM30"/>
    <mergeCell ref="BD36:BD41"/>
    <mergeCell ref="AH42:AH47"/>
    <mergeCell ref="AK36:AK41"/>
    <mergeCell ref="AL36:AL41"/>
    <mergeCell ref="AV36:AV41"/>
    <mergeCell ref="V36:V41"/>
    <mergeCell ref="W36:W41"/>
    <mergeCell ref="BG159:BG164"/>
    <mergeCell ref="BH159:BH164"/>
    <mergeCell ref="BI159:BI164"/>
    <mergeCell ref="BJ159:BJ164"/>
    <mergeCell ref="BK159:BK164"/>
    <mergeCell ref="BL159:BL164"/>
    <mergeCell ref="BM159:BM164"/>
    <mergeCell ref="BN159:BN164"/>
    <mergeCell ref="BO159:BO164"/>
    <mergeCell ref="CE159:CE164"/>
    <mergeCell ref="CF159:CF164"/>
    <mergeCell ref="CG159:CG164"/>
    <mergeCell ref="CH159:CH164"/>
    <mergeCell ref="CI159:CI164"/>
    <mergeCell ref="CJ159:CJ164"/>
    <mergeCell ref="K160:K161"/>
    <mergeCell ref="K162:K164"/>
    <mergeCell ref="AI159:AI164"/>
    <mergeCell ref="AJ159:AJ164"/>
    <mergeCell ref="AK159:AK164"/>
    <mergeCell ref="AL159:AL164"/>
    <mergeCell ref="AM159:AM164"/>
    <mergeCell ref="AN159:AN164"/>
    <mergeCell ref="AP159:AP164"/>
    <mergeCell ref="AR159:AR164"/>
    <mergeCell ref="AT159:AT164"/>
    <mergeCell ref="AV159:AV164"/>
    <mergeCell ref="AX159:AX164"/>
    <mergeCell ref="AZ159:AZ164"/>
    <mergeCell ref="BB159:BB164"/>
    <mergeCell ref="BC159:BC164"/>
    <mergeCell ref="BD159:BD164"/>
    <mergeCell ref="BE159:BE164"/>
    <mergeCell ref="BF159:BF164"/>
    <mergeCell ref="R159:R164"/>
    <mergeCell ref="S159:S164"/>
    <mergeCell ref="T159:T164"/>
    <mergeCell ref="U159:U164"/>
    <mergeCell ref="V159:V164"/>
    <mergeCell ref="W159:W164"/>
    <mergeCell ref="X159:X164"/>
    <mergeCell ref="Y159:Y164"/>
    <mergeCell ref="Z159:Z164"/>
    <mergeCell ref="AA159:AA164"/>
    <mergeCell ref="AB159:AB164"/>
    <mergeCell ref="AC159:AC164"/>
    <mergeCell ref="AD159:AD164"/>
    <mergeCell ref="AE159:AE164"/>
    <mergeCell ref="AF159:AF164"/>
    <mergeCell ref="AG159:AG164"/>
    <mergeCell ref="AH159:AH164"/>
    <mergeCell ref="BH153:BH158"/>
    <mergeCell ref="BI153:BI158"/>
    <mergeCell ref="BJ153:BJ158"/>
    <mergeCell ref="BK153:BK158"/>
    <mergeCell ref="BL153:BL158"/>
    <mergeCell ref="BM153:BM158"/>
    <mergeCell ref="BN153:BN158"/>
    <mergeCell ref="BO153:BO158"/>
    <mergeCell ref="CE153:CE158"/>
    <mergeCell ref="CF153:CF158"/>
    <mergeCell ref="CG153:CG158"/>
    <mergeCell ref="CH153:CH158"/>
    <mergeCell ref="CI153:CI158"/>
    <mergeCell ref="CJ153:CJ158"/>
    <mergeCell ref="K154:K155"/>
    <mergeCell ref="K156:K158"/>
    <mergeCell ref="A159:A164"/>
    <mergeCell ref="B159:B164"/>
    <mergeCell ref="C159:C164"/>
    <mergeCell ref="D159:D164"/>
    <mergeCell ref="E159:E164"/>
    <mergeCell ref="F159:F164"/>
    <mergeCell ref="G159:G164"/>
    <mergeCell ref="H159:H164"/>
    <mergeCell ref="I159:I164"/>
    <mergeCell ref="J159:J164"/>
    <mergeCell ref="L159:L164"/>
    <mergeCell ref="M159:M164"/>
    <mergeCell ref="N159:N164"/>
    <mergeCell ref="O159:O164"/>
    <mergeCell ref="P159:P164"/>
    <mergeCell ref="Q159:Q164"/>
    <mergeCell ref="AJ153:AJ158"/>
    <mergeCell ref="AK153:AK158"/>
    <mergeCell ref="AL153:AL158"/>
    <mergeCell ref="AM153:AM158"/>
    <mergeCell ref="AN153:AN158"/>
    <mergeCell ref="AP153:AP158"/>
    <mergeCell ref="AR153:AR158"/>
    <mergeCell ref="AT153:AT158"/>
    <mergeCell ref="AV153:AV158"/>
    <mergeCell ref="AX153:AX158"/>
    <mergeCell ref="AZ153:AZ158"/>
    <mergeCell ref="BB153:BB158"/>
    <mergeCell ref="BC153:BC158"/>
    <mergeCell ref="BD153:BD158"/>
    <mergeCell ref="BE153:BE158"/>
    <mergeCell ref="BF153:BF158"/>
    <mergeCell ref="BG153:BG158"/>
    <mergeCell ref="S153:S158"/>
    <mergeCell ref="T153:T158"/>
    <mergeCell ref="U153:U158"/>
    <mergeCell ref="V153:V158"/>
    <mergeCell ref="W153:W158"/>
    <mergeCell ref="X153:X158"/>
    <mergeCell ref="Y153:Y158"/>
    <mergeCell ref="Z153:Z158"/>
    <mergeCell ref="AA153:AA158"/>
    <mergeCell ref="AB153:AB158"/>
    <mergeCell ref="AC153:AC158"/>
    <mergeCell ref="AD153:AD158"/>
    <mergeCell ref="AE153:AE158"/>
    <mergeCell ref="AF153:AF158"/>
    <mergeCell ref="AG153:AG158"/>
    <mergeCell ref="AH153:AH158"/>
    <mergeCell ref="AI153:AI158"/>
    <mergeCell ref="A153:A158"/>
    <mergeCell ref="B153:B158"/>
    <mergeCell ref="C153:C158"/>
    <mergeCell ref="D153:D158"/>
    <mergeCell ref="E153:E158"/>
    <mergeCell ref="F153:F158"/>
    <mergeCell ref="G153:G158"/>
    <mergeCell ref="H153:H158"/>
    <mergeCell ref="I153:I158"/>
    <mergeCell ref="J153:J158"/>
    <mergeCell ref="L153:L158"/>
    <mergeCell ref="M153:M158"/>
    <mergeCell ref="N153:N158"/>
    <mergeCell ref="O153:O158"/>
    <mergeCell ref="P153:P158"/>
    <mergeCell ref="Q153:Q158"/>
    <mergeCell ref="R153:R158"/>
    <mergeCell ref="BG147:BG152"/>
    <mergeCell ref="BH147:BH152"/>
    <mergeCell ref="BI147:BI152"/>
    <mergeCell ref="BJ147:BJ152"/>
    <mergeCell ref="BK147:BK152"/>
    <mergeCell ref="BL147:BL152"/>
    <mergeCell ref="BM147:BM152"/>
    <mergeCell ref="BN147:BN152"/>
    <mergeCell ref="BO147:BO152"/>
    <mergeCell ref="CE147:CE152"/>
    <mergeCell ref="CF147:CF152"/>
    <mergeCell ref="CG147:CG152"/>
    <mergeCell ref="CH147:CH152"/>
    <mergeCell ref="CI147:CI152"/>
    <mergeCell ref="CJ147:CJ152"/>
    <mergeCell ref="K150:K152"/>
    <mergeCell ref="K148:K149"/>
    <mergeCell ref="AI147:AI152"/>
    <mergeCell ref="AJ147:AJ152"/>
    <mergeCell ref="AK147:AK152"/>
    <mergeCell ref="AL147:AL152"/>
    <mergeCell ref="AM147:AM152"/>
    <mergeCell ref="AN147:AN152"/>
    <mergeCell ref="AP147:AP152"/>
    <mergeCell ref="AR147:AR152"/>
    <mergeCell ref="AT147:AT152"/>
    <mergeCell ref="AV147:AV152"/>
    <mergeCell ref="AX147:AX152"/>
    <mergeCell ref="AZ147:AZ152"/>
    <mergeCell ref="BB147:BB152"/>
    <mergeCell ref="BC147:BC152"/>
    <mergeCell ref="BD147:BD152"/>
    <mergeCell ref="BE147:BE152"/>
    <mergeCell ref="BF147:BF152"/>
    <mergeCell ref="R147:R152"/>
    <mergeCell ref="S147:S152"/>
    <mergeCell ref="T147:T152"/>
    <mergeCell ref="U147:U152"/>
    <mergeCell ref="V147:V152"/>
    <mergeCell ref="W147:W152"/>
    <mergeCell ref="X147:X152"/>
    <mergeCell ref="Y147:Y152"/>
    <mergeCell ref="Z147:Z152"/>
    <mergeCell ref="AA147:AA152"/>
    <mergeCell ref="AB147:AB152"/>
    <mergeCell ref="AC147:AC152"/>
    <mergeCell ref="AD147:AD152"/>
    <mergeCell ref="AE147:AE152"/>
    <mergeCell ref="AF147:AF152"/>
    <mergeCell ref="AG147:AG152"/>
    <mergeCell ref="AH147:AH152"/>
    <mergeCell ref="A147:A152"/>
    <mergeCell ref="B147:B152"/>
    <mergeCell ref="C147:C152"/>
    <mergeCell ref="D147:D152"/>
    <mergeCell ref="E147:E152"/>
    <mergeCell ref="F147:F152"/>
    <mergeCell ref="G147:G152"/>
    <mergeCell ref="H147:H152"/>
    <mergeCell ref="I147:I152"/>
    <mergeCell ref="J147:J152"/>
    <mergeCell ref="L147:L152"/>
    <mergeCell ref="M147:M152"/>
    <mergeCell ref="N147:N152"/>
    <mergeCell ref="O147:O152"/>
    <mergeCell ref="P147:P152"/>
    <mergeCell ref="Q147:Q152"/>
    <mergeCell ref="BF141:BF146"/>
    <mergeCell ref="BD141:BD146"/>
    <mergeCell ref="BE141:BE146"/>
    <mergeCell ref="Q141:Q146"/>
    <mergeCell ref="R141:R146"/>
    <mergeCell ref="S141:S146"/>
    <mergeCell ref="T141:T146"/>
    <mergeCell ref="U141:U146"/>
    <mergeCell ref="V141:V146"/>
    <mergeCell ref="W141:W146"/>
    <mergeCell ref="X141:X146"/>
    <mergeCell ref="Y141:Y146"/>
    <mergeCell ref="Z141:Z146"/>
    <mergeCell ref="AA141:AA146"/>
    <mergeCell ref="AB141:AB146"/>
    <mergeCell ref="AC141:AC146"/>
    <mergeCell ref="BG141:BG146"/>
    <mergeCell ref="BH141:BH146"/>
    <mergeCell ref="BI141:BI146"/>
    <mergeCell ref="BJ141:BJ146"/>
    <mergeCell ref="BK141:BK146"/>
    <mergeCell ref="BL141:BL146"/>
    <mergeCell ref="BM141:BM146"/>
    <mergeCell ref="BN141:BN146"/>
    <mergeCell ref="BO141:BO146"/>
    <mergeCell ref="CE141:CE146"/>
    <mergeCell ref="CF141:CF146"/>
    <mergeCell ref="CG141:CG146"/>
    <mergeCell ref="CH141:CH146"/>
    <mergeCell ref="CI141:CI146"/>
    <mergeCell ref="CJ141:CJ146"/>
    <mergeCell ref="K141:K143"/>
    <mergeCell ref="K144:K146"/>
    <mergeCell ref="AH141:AH146"/>
    <mergeCell ref="AI141:AI146"/>
    <mergeCell ref="AJ141:AJ146"/>
    <mergeCell ref="AK141:AK146"/>
    <mergeCell ref="AL141:AL146"/>
    <mergeCell ref="AM141:AM146"/>
    <mergeCell ref="AN141:AN146"/>
    <mergeCell ref="AP141:AP146"/>
    <mergeCell ref="AR141:AR146"/>
    <mergeCell ref="AT141:AT146"/>
    <mergeCell ref="AV141:AV146"/>
    <mergeCell ref="AX141:AX146"/>
    <mergeCell ref="AZ141:AZ146"/>
    <mergeCell ref="BB141:BB146"/>
    <mergeCell ref="BC141:BC146"/>
    <mergeCell ref="AD141:AD146"/>
    <mergeCell ref="AE141:AE146"/>
    <mergeCell ref="AF141:AF146"/>
    <mergeCell ref="AG141:AG146"/>
    <mergeCell ref="BF135:BF140"/>
    <mergeCell ref="BG135:BG140"/>
    <mergeCell ref="A141:A146"/>
    <mergeCell ref="B141:B146"/>
    <mergeCell ref="C141:C146"/>
    <mergeCell ref="D141:D146"/>
    <mergeCell ref="E141:E146"/>
    <mergeCell ref="F141:F146"/>
    <mergeCell ref="G141:G146"/>
    <mergeCell ref="H141:H146"/>
    <mergeCell ref="I141:I146"/>
    <mergeCell ref="J141:J146"/>
    <mergeCell ref="L141:L146"/>
    <mergeCell ref="M141:M146"/>
    <mergeCell ref="N141:N146"/>
    <mergeCell ref="O141:O146"/>
    <mergeCell ref="P141:P146"/>
    <mergeCell ref="BB135:BB140"/>
    <mergeCell ref="BC135:BC140"/>
    <mergeCell ref="BD135:BD140"/>
    <mergeCell ref="BE135:BE140"/>
    <mergeCell ref="P135:P140"/>
    <mergeCell ref="Q135:Q140"/>
    <mergeCell ref="R135:R140"/>
    <mergeCell ref="S135:S140"/>
    <mergeCell ref="T135:T140"/>
    <mergeCell ref="U135:U140"/>
    <mergeCell ref="V135:V140"/>
    <mergeCell ref="CJ135:CJ140"/>
    <mergeCell ref="K139:K140"/>
    <mergeCell ref="H135:H140"/>
    <mergeCell ref="I135:I140"/>
    <mergeCell ref="K137:K138"/>
    <mergeCell ref="AK135:AK140"/>
    <mergeCell ref="AL135:AL140"/>
    <mergeCell ref="AM135:AM140"/>
    <mergeCell ref="AN135:AN140"/>
    <mergeCell ref="AP135:AP140"/>
    <mergeCell ref="AG135:AG140"/>
    <mergeCell ref="AH135:AH140"/>
    <mergeCell ref="AI135:AI140"/>
    <mergeCell ref="AJ135:AJ140"/>
    <mergeCell ref="BH135:BH140"/>
    <mergeCell ref="BI135:BI140"/>
    <mergeCell ref="BJ135:BJ140"/>
    <mergeCell ref="BK135:BK140"/>
    <mergeCell ref="BL135:BL140"/>
    <mergeCell ref="BM135:BM140"/>
    <mergeCell ref="BN135:BN140"/>
    <mergeCell ref="BO135:BO140"/>
    <mergeCell ref="CE135:CE140"/>
    <mergeCell ref="CF135:CF140"/>
    <mergeCell ref="CG135:CG140"/>
    <mergeCell ref="CH135:CH140"/>
    <mergeCell ref="CI135:CI140"/>
    <mergeCell ref="AR135:AR140"/>
    <mergeCell ref="AT135:AT140"/>
    <mergeCell ref="AV135:AV140"/>
    <mergeCell ref="AX135:AX140"/>
    <mergeCell ref="AZ135:AZ140"/>
    <mergeCell ref="W135:W140"/>
    <mergeCell ref="X135:X140"/>
    <mergeCell ref="Y135:Y140"/>
    <mergeCell ref="Z135:Z140"/>
    <mergeCell ref="AA135:AA140"/>
    <mergeCell ref="AB135:AB140"/>
    <mergeCell ref="AC135:AC140"/>
    <mergeCell ref="AD135:AD140"/>
    <mergeCell ref="AE135:AE140"/>
    <mergeCell ref="AF135:AF140"/>
    <mergeCell ref="K36:K37"/>
    <mergeCell ref="K38:K41"/>
    <mergeCell ref="A135:A140"/>
    <mergeCell ref="B135:B140"/>
    <mergeCell ref="C135:C140"/>
    <mergeCell ref="D135:D140"/>
    <mergeCell ref="E135:E140"/>
    <mergeCell ref="F135:F140"/>
    <mergeCell ref="G135:G140"/>
    <mergeCell ref="J135:J140"/>
    <mergeCell ref="K135:K136"/>
    <mergeCell ref="L135:L140"/>
    <mergeCell ref="M135:M140"/>
    <mergeCell ref="N135:N140"/>
    <mergeCell ref="O135:O140"/>
    <mergeCell ref="I55:I59"/>
    <mergeCell ref="E54:E59"/>
    <mergeCell ref="E60:E65"/>
    <mergeCell ref="E66:E71"/>
    <mergeCell ref="E72:E77"/>
    <mergeCell ref="E78:E83"/>
    <mergeCell ref="E102:E107"/>
    <mergeCell ref="CE129:CE134"/>
    <mergeCell ref="CF129:CF134"/>
    <mergeCell ref="CG129:CG134"/>
    <mergeCell ref="CH129:CH134"/>
    <mergeCell ref="CI129:CI134"/>
    <mergeCell ref="CJ129:CJ134"/>
    <mergeCell ref="BB132:BB134"/>
    <mergeCell ref="BC132:BC134"/>
    <mergeCell ref="BE132:BE134"/>
    <mergeCell ref="BF132:BF134"/>
    <mergeCell ref="BG132:BG134"/>
    <mergeCell ref="CE123:CE128"/>
    <mergeCell ref="CF123:CF128"/>
    <mergeCell ref="CG123:CG128"/>
    <mergeCell ref="CH123:CH128"/>
    <mergeCell ref="CI123:CI128"/>
    <mergeCell ref="CJ123:CJ128"/>
    <mergeCell ref="BO123:BO128"/>
    <mergeCell ref="BN129:BN134"/>
    <mergeCell ref="BI129:BI134"/>
    <mergeCell ref="BJ129:BJ134"/>
    <mergeCell ref="BK129:BK134"/>
    <mergeCell ref="BL129:BL134"/>
    <mergeCell ref="BM129:BM134"/>
    <mergeCell ref="BH123:BH128"/>
    <mergeCell ref="BI123:BI128"/>
    <mergeCell ref="BJ123:BJ128"/>
    <mergeCell ref="BK123:BK128"/>
    <mergeCell ref="BL123:BL128"/>
    <mergeCell ref="BM123:BM128"/>
    <mergeCell ref="BH129:BH134"/>
    <mergeCell ref="BF123:BF128"/>
    <mergeCell ref="CG96:CG101"/>
    <mergeCell ref="CH96:CH101"/>
    <mergeCell ref="CI96:CI101"/>
    <mergeCell ref="CJ96:CJ101"/>
    <mergeCell ref="CE114:CE122"/>
    <mergeCell ref="CF114:CF122"/>
    <mergeCell ref="CG114:CG122"/>
    <mergeCell ref="CH114:CH122"/>
    <mergeCell ref="CI114:CI122"/>
    <mergeCell ref="CJ114:CJ122"/>
    <mergeCell ref="E129:E134"/>
    <mergeCell ref="H129:H130"/>
    <mergeCell ref="H131:H132"/>
    <mergeCell ref="H133:H134"/>
    <mergeCell ref="I129:I130"/>
    <mergeCell ref="I131:I132"/>
    <mergeCell ref="I133:I134"/>
    <mergeCell ref="K129:K130"/>
    <mergeCell ref="K133:K134"/>
    <mergeCell ref="AK132:AK134"/>
    <mergeCell ref="AL132:AL134"/>
    <mergeCell ref="AM132:AM134"/>
    <mergeCell ref="AN132:AN134"/>
    <mergeCell ref="AP132:AP134"/>
    <mergeCell ref="AR132:AR134"/>
    <mergeCell ref="AT132:AT134"/>
    <mergeCell ref="AV132:AV134"/>
    <mergeCell ref="BO129:BO134"/>
    <mergeCell ref="M129:M134"/>
    <mergeCell ref="N129:N134"/>
    <mergeCell ref="O129:O134"/>
    <mergeCell ref="Z123:Z128"/>
    <mergeCell ref="CE78:CE83"/>
    <mergeCell ref="CF78:CF83"/>
    <mergeCell ref="CG78:CG83"/>
    <mergeCell ref="CH78:CH83"/>
    <mergeCell ref="CI78:CI83"/>
    <mergeCell ref="CJ78:CJ83"/>
    <mergeCell ref="CE102:CE107"/>
    <mergeCell ref="CF102:CF107"/>
    <mergeCell ref="CG102:CG107"/>
    <mergeCell ref="CH102:CH107"/>
    <mergeCell ref="CI102:CI107"/>
    <mergeCell ref="CJ102:CJ107"/>
    <mergeCell ref="CE108:CE113"/>
    <mergeCell ref="CF108:CF113"/>
    <mergeCell ref="CG108:CG113"/>
    <mergeCell ref="CH108:CH113"/>
    <mergeCell ref="CI108:CI113"/>
    <mergeCell ref="CJ108:CJ113"/>
    <mergeCell ref="CE84:CE89"/>
    <mergeCell ref="CF84:CF89"/>
    <mergeCell ref="CG84:CG89"/>
    <mergeCell ref="CH84:CH89"/>
    <mergeCell ref="CI84:CI89"/>
    <mergeCell ref="CJ84:CJ89"/>
    <mergeCell ref="CE90:CE95"/>
    <mergeCell ref="CF90:CF95"/>
    <mergeCell ref="CG90:CG95"/>
    <mergeCell ref="CH90:CH95"/>
    <mergeCell ref="CI90:CI95"/>
    <mergeCell ref="CJ90:CJ95"/>
    <mergeCell ref="CE96:CE101"/>
    <mergeCell ref="CF96:CF101"/>
    <mergeCell ref="CJ48:CJ53"/>
    <mergeCell ref="AT102:AT107"/>
    <mergeCell ref="CE54:CE59"/>
    <mergeCell ref="CF54:CF59"/>
    <mergeCell ref="CG54:CG59"/>
    <mergeCell ref="CH54:CH59"/>
    <mergeCell ref="CI54:CI59"/>
    <mergeCell ref="CJ54:CJ59"/>
    <mergeCell ref="CE66:CE71"/>
    <mergeCell ref="CF66:CF71"/>
    <mergeCell ref="CG66:CG71"/>
    <mergeCell ref="CH66:CH71"/>
    <mergeCell ref="CI66:CI71"/>
    <mergeCell ref="CJ66:CJ71"/>
    <mergeCell ref="CE72:CE77"/>
    <mergeCell ref="CF72:CF77"/>
    <mergeCell ref="CG72:CG77"/>
    <mergeCell ref="CH72:CH77"/>
    <mergeCell ref="CI72:CI77"/>
    <mergeCell ref="CJ72:CJ77"/>
    <mergeCell ref="CE62:CE65"/>
    <mergeCell ref="CE60:CE61"/>
    <mergeCell ref="CF60:CF61"/>
    <mergeCell ref="CG60:CG61"/>
    <mergeCell ref="CH60:CH61"/>
    <mergeCell ref="CI60:CI61"/>
    <mergeCell ref="CJ60:CJ61"/>
    <mergeCell ref="CF62:CF65"/>
    <mergeCell ref="CG62:CG65"/>
    <mergeCell ref="CH62:CH65"/>
    <mergeCell ref="CI62:CI65"/>
    <mergeCell ref="CJ62:CJ65"/>
    <mergeCell ref="E36:E41"/>
    <mergeCell ref="E42:E47"/>
    <mergeCell ref="E108:E113"/>
    <mergeCell ref="E114:E122"/>
    <mergeCell ref="E123:E128"/>
    <mergeCell ref="CE33:CJ34"/>
    <mergeCell ref="CE36:CE41"/>
    <mergeCell ref="CF36:CF41"/>
    <mergeCell ref="CG36:CG41"/>
    <mergeCell ref="CH36:CH41"/>
    <mergeCell ref="CI36:CI41"/>
    <mergeCell ref="CJ36:CJ41"/>
    <mergeCell ref="CE42:CE47"/>
    <mergeCell ref="CF42:CF47"/>
    <mergeCell ref="CG42:CG47"/>
    <mergeCell ref="CH42:CH47"/>
    <mergeCell ref="CI42:CI47"/>
    <mergeCell ref="CJ42:CJ47"/>
    <mergeCell ref="CE48:CE53"/>
    <mergeCell ref="CF48:CF53"/>
    <mergeCell ref="CG48:CG53"/>
    <mergeCell ref="BF93:BF95"/>
    <mergeCell ref="BG93:BG95"/>
    <mergeCell ref="AV84:AV89"/>
    <mergeCell ref="H49:H50"/>
    <mergeCell ref="H51:H53"/>
    <mergeCell ref="AP114:AP117"/>
    <mergeCell ref="AR114:AR117"/>
    <mergeCell ref="AT114:AT117"/>
    <mergeCell ref="AV114:AV117"/>
    <mergeCell ref="CH48:CH53"/>
    <mergeCell ref="CI48:CI53"/>
    <mergeCell ref="BG123:BG128"/>
    <mergeCell ref="D84:D89"/>
    <mergeCell ref="I96:I101"/>
    <mergeCell ref="H103:H107"/>
    <mergeCell ref="I103:I107"/>
    <mergeCell ref="K110:K113"/>
    <mergeCell ref="K102:K107"/>
    <mergeCell ref="H123:H128"/>
    <mergeCell ref="I123:I128"/>
    <mergeCell ref="AK114:AK117"/>
    <mergeCell ref="AM114:AM117"/>
    <mergeCell ref="AN114:AN117"/>
    <mergeCell ref="BF84:BF89"/>
    <mergeCell ref="BG84:BG89"/>
    <mergeCell ref="AV93:AV95"/>
    <mergeCell ref="AX93:AX95"/>
    <mergeCell ref="AZ93:AZ95"/>
    <mergeCell ref="AX108:AX113"/>
    <mergeCell ref="AZ108:AZ113"/>
    <mergeCell ref="BB108:BB113"/>
    <mergeCell ref="BD84:BD89"/>
    <mergeCell ref="BF108:BF113"/>
    <mergeCell ref="BG108:BG113"/>
    <mergeCell ref="BD102:BD107"/>
    <mergeCell ref="BE102:BE107"/>
    <mergeCell ref="BF102:BF107"/>
    <mergeCell ref="BG102:BG107"/>
    <mergeCell ref="Z84:Z89"/>
    <mergeCell ref="J102:J107"/>
    <mergeCell ref="AC123:AC128"/>
    <mergeCell ref="AD123:AD128"/>
    <mergeCell ref="W114:W122"/>
    <mergeCell ref="BE36:BE41"/>
    <mergeCell ref="AK54:AK59"/>
    <mergeCell ref="BB123:BB128"/>
    <mergeCell ref="BC123:BC128"/>
    <mergeCell ref="BD123:BD128"/>
    <mergeCell ref="BE123:BE128"/>
    <mergeCell ref="I26:AM26"/>
    <mergeCell ref="H114:H116"/>
    <mergeCell ref="H117:H122"/>
    <mergeCell ref="I114:I116"/>
    <mergeCell ref="I117:I122"/>
    <mergeCell ref="K114:K116"/>
    <mergeCell ref="K117:K122"/>
    <mergeCell ref="AL114:AL117"/>
    <mergeCell ref="I27:AM27"/>
    <mergeCell ref="K69:K71"/>
    <mergeCell ref="AV102:AV107"/>
    <mergeCell ref="AX102:AX107"/>
    <mergeCell ref="AZ102:AZ107"/>
    <mergeCell ref="BB102:BB107"/>
    <mergeCell ref="BC102:BC107"/>
    <mergeCell ref="AI90:AI95"/>
    <mergeCell ref="AJ90:AJ95"/>
    <mergeCell ref="BB36:BB41"/>
    <mergeCell ref="BC36:BC41"/>
    <mergeCell ref="O114:O122"/>
    <mergeCell ref="P114:P122"/>
    <mergeCell ref="Q114:Q122"/>
    <mergeCell ref="R114:R122"/>
    <mergeCell ref="T108:T113"/>
    <mergeCell ref="AK108:AK113"/>
    <mergeCell ref="AL108:AL113"/>
    <mergeCell ref="AX132:AX134"/>
    <mergeCell ref="AZ132:AZ134"/>
    <mergeCell ref="BD132:BD134"/>
    <mergeCell ref="AF129:AF134"/>
    <mergeCell ref="AV78:AV83"/>
    <mergeCell ref="AX78:AX83"/>
    <mergeCell ref="L78:L83"/>
    <mergeCell ref="AN36:AN41"/>
    <mergeCell ref="AP36:AP41"/>
    <mergeCell ref="AR36:AR41"/>
    <mergeCell ref="AT36:AT41"/>
    <mergeCell ref="BC114:BC117"/>
    <mergeCell ref="AP123:AP128"/>
    <mergeCell ref="AR123:AR128"/>
    <mergeCell ref="AE123:AE128"/>
    <mergeCell ref="X129:X134"/>
    <mergeCell ref="AG129:AG134"/>
    <mergeCell ref="AH129:AH134"/>
    <mergeCell ref="AI129:AI134"/>
    <mergeCell ref="AJ129:AJ134"/>
    <mergeCell ref="AA123:AA128"/>
    <mergeCell ref="AB123:AB128"/>
    <mergeCell ref="AX123:AX128"/>
    <mergeCell ref="AZ123:AZ128"/>
    <mergeCell ref="P72:P77"/>
    <mergeCell ref="AM108:AM113"/>
    <mergeCell ref="T102:T107"/>
    <mergeCell ref="M96:M101"/>
    <mergeCell ref="N96:N101"/>
    <mergeCell ref="S90:S95"/>
    <mergeCell ref="AM72:AM77"/>
    <mergeCell ref="AN72:AN77"/>
    <mergeCell ref="A129:A134"/>
    <mergeCell ref="B129:B134"/>
    <mergeCell ref="C129:C134"/>
    <mergeCell ref="D129:D134"/>
    <mergeCell ref="L129:L134"/>
    <mergeCell ref="M123:M128"/>
    <mergeCell ref="N123:N128"/>
    <mergeCell ref="O123:O128"/>
    <mergeCell ref="P123:P128"/>
    <mergeCell ref="Q123:Q128"/>
    <mergeCell ref="AF123:AF128"/>
    <mergeCell ref="AG123:AG128"/>
    <mergeCell ref="AH123:AH128"/>
    <mergeCell ref="AI123:AI128"/>
    <mergeCell ref="AJ123:AJ128"/>
    <mergeCell ref="Y123:Y128"/>
    <mergeCell ref="AA129:AA134"/>
    <mergeCell ref="AB129:AB134"/>
    <mergeCell ref="AC129:AC134"/>
    <mergeCell ref="AD129:AD134"/>
    <mergeCell ref="S129:S134"/>
    <mergeCell ref="T129:T134"/>
    <mergeCell ref="U129:U134"/>
    <mergeCell ref="V129:V134"/>
    <mergeCell ref="W129:W134"/>
    <mergeCell ref="P129:P134"/>
    <mergeCell ref="Q129:Q134"/>
    <mergeCell ref="R129:R134"/>
    <mergeCell ref="X123:X128"/>
    <mergeCell ref="Y129:Y134"/>
    <mergeCell ref="Z129:Z134"/>
    <mergeCell ref="AE129:AE134"/>
    <mergeCell ref="A123:A128"/>
    <mergeCell ref="B123:B128"/>
    <mergeCell ref="C123:C128"/>
    <mergeCell ref="D123:D128"/>
    <mergeCell ref="L123:L128"/>
    <mergeCell ref="BN123:BN128"/>
    <mergeCell ref="BK114:BK122"/>
    <mergeCell ref="AE114:AE122"/>
    <mergeCell ref="AF114:AF122"/>
    <mergeCell ref="AG114:AG122"/>
    <mergeCell ref="AH114:AH122"/>
    <mergeCell ref="AI114:AI122"/>
    <mergeCell ref="AJ114:AJ122"/>
    <mergeCell ref="Y114:Y122"/>
    <mergeCell ref="Z114:Z122"/>
    <mergeCell ref="AA114:AA122"/>
    <mergeCell ref="AB114:AB122"/>
    <mergeCell ref="AC114:AC122"/>
    <mergeCell ref="A114:A122"/>
    <mergeCell ref="B114:B122"/>
    <mergeCell ref="C114:C122"/>
    <mergeCell ref="D114:D122"/>
    <mergeCell ref="L114:L122"/>
    <mergeCell ref="X114:X122"/>
    <mergeCell ref="M114:M122"/>
    <mergeCell ref="N114:N122"/>
    <mergeCell ref="V123:V128"/>
    <mergeCell ref="W123:W128"/>
    <mergeCell ref="AK123:AK128"/>
    <mergeCell ref="AL123:AL128"/>
    <mergeCell ref="AM123:AM128"/>
    <mergeCell ref="AN123:AN128"/>
    <mergeCell ref="S123:S128"/>
    <mergeCell ref="T123:T128"/>
    <mergeCell ref="U123:U128"/>
    <mergeCell ref="R123:R128"/>
    <mergeCell ref="AT123:AT128"/>
    <mergeCell ref="AV123:AV128"/>
    <mergeCell ref="AX114:AX117"/>
    <mergeCell ref="AZ114:AZ117"/>
    <mergeCell ref="BB118:BB122"/>
    <mergeCell ref="BC118:BC122"/>
    <mergeCell ref="BD118:BD122"/>
    <mergeCell ref="BE118:BE122"/>
    <mergeCell ref="T114:T122"/>
    <mergeCell ref="U114:U122"/>
    <mergeCell ref="V114:V122"/>
    <mergeCell ref="AR108:AR113"/>
    <mergeCell ref="AT108:AT113"/>
    <mergeCell ref="AV108:AV113"/>
    <mergeCell ref="S108:S113"/>
    <mergeCell ref="AD114:AD122"/>
    <mergeCell ref="BN114:BN122"/>
    <mergeCell ref="BO114:BO122"/>
    <mergeCell ref="AN118:AN122"/>
    <mergeCell ref="AP118:AP122"/>
    <mergeCell ref="AK118:AK122"/>
    <mergeCell ref="AL119:AL122"/>
    <mergeCell ref="AM118:AM122"/>
    <mergeCell ref="BB114:BB117"/>
    <mergeCell ref="BD114:BD117"/>
    <mergeCell ref="BE114:BE117"/>
    <mergeCell ref="BC108:BC113"/>
    <mergeCell ref="BD108:BD113"/>
    <mergeCell ref="BE108:BE113"/>
    <mergeCell ref="AR118:AR122"/>
    <mergeCell ref="AT118:AT122"/>
    <mergeCell ref="AV118:AV122"/>
    <mergeCell ref="AX118:AX122"/>
    <mergeCell ref="AZ118:AZ122"/>
    <mergeCell ref="BH114:BH122"/>
    <mergeCell ref="BI114:BI122"/>
    <mergeCell ref="BJ114:BJ122"/>
    <mergeCell ref="BL114:BL122"/>
    <mergeCell ref="BM114:BM122"/>
    <mergeCell ref="BN108:BN113"/>
    <mergeCell ref="BO108:BO113"/>
    <mergeCell ref="BF118:BF122"/>
    <mergeCell ref="BG118:BG122"/>
    <mergeCell ref="BF114:BF117"/>
    <mergeCell ref="BG114:BG117"/>
    <mergeCell ref="BI102:BI107"/>
    <mergeCell ref="BJ102:BJ107"/>
    <mergeCell ref="BK102:BK107"/>
    <mergeCell ref="BL102:BL107"/>
    <mergeCell ref="BM102:BM107"/>
    <mergeCell ref="AK102:AK107"/>
    <mergeCell ref="AL102:AL107"/>
    <mergeCell ref="AM102:AM107"/>
    <mergeCell ref="AN102:AN107"/>
    <mergeCell ref="AP102:AP107"/>
    <mergeCell ref="AR102:AR107"/>
    <mergeCell ref="M108:M113"/>
    <mergeCell ref="N108:N113"/>
    <mergeCell ref="O108:O113"/>
    <mergeCell ref="P108:P113"/>
    <mergeCell ref="Q108:Q113"/>
    <mergeCell ref="U102:U107"/>
    <mergeCell ref="P102:P107"/>
    <mergeCell ref="Q102:Q107"/>
    <mergeCell ref="R102:R107"/>
    <mergeCell ref="BH108:BH113"/>
    <mergeCell ref="BI108:BI113"/>
    <mergeCell ref="BJ108:BJ113"/>
    <mergeCell ref="BK108:BK113"/>
    <mergeCell ref="BL108:BL113"/>
    <mergeCell ref="BM108:BM113"/>
    <mergeCell ref="AE108:AE113"/>
    <mergeCell ref="AF108:AF113"/>
    <mergeCell ref="AG108:AG113"/>
    <mergeCell ref="AH108:AH113"/>
    <mergeCell ref="AI108:AI113"/>
    <mergeCell ref="AJ108:AJ113"/>
    <mergeCell ref="C108:C113"/>
    <mergeCell ref="D108:D113"/>
    <mergeCell ref="L108:L113"/>
    <mergeCell ref="BH102:BH107"/>
    <mergeCell ref="AE102:AE107"/>
    <mergeCell ref="AF102:AF107"/>
    <mergeCell ref="AG102:AG107"/>
    <mergeCell ref="AH102:AH107"/>
    <mergeCell ref="AI102:AI107"/>
    <mergeCell ref="AJ102:AJ107"/>
    <mergeCell ref="Y102:Y107"/>
    <mergeCell ref="Z102:Z107"/>
    <mergeCell ref="AA102:AA107"/>
    <mergeCell ref="AB102:AB107"/>
    <mergeCell ref="AC102:AC107"/>
    <mergeCell ref="AD102:AD107"/>
    <mergeCell ref="S102:S107"/>
    <mergeCell ref="AC108:AC113"/>
    <mergeCell ref="AD108:AD113"/>
    <mergeCell ref="O102:O107"/>
    <mergeCell ref="Y108:Y113"/>
    <mergeCell ref="Z108:Z113"/>
    <mergeCell ref="AA108:AA113"/>
    <mergeCell ref="AB108:AB113"/>
    <mergeCell ref="U108:U113"/>
    <mergeCell ref="V108:V113"/>
    <mergeCell ref="W108:W113"/>
    <mergeCell ref="X108:X113"/>
    <mergeCell ref="H108:H113"/>
    <mergeCell ref="I108:I113"/>
    <mergeCell ref="AN108:AN113"/>
    <mergeCell ref="AP108:AP113"/>
    <mergeCell ref="BO96:BO101"/>
    <mergeCell ref="A102:A107"/>
    <mergeCell ref="B102:B107"/>
    <mergeCell ref="C102:C107"/>
    <mergeCell ref="D102:D107"/>
    <mergeCell ref="L102:L107"/>
    <mergeCell ref="BH96:BH101"/>
    <mergeCell ref="BI96:BI101"/>
    <mergeCell ref="BJ96:BJ101"/>
    <mergeCell ref="BK96:BK101"/>
    <mergeCell ref="BL96:BL101"/>
    <mergeCell ref="BM96:BM101"/>
    <mergeCell ref="AE96:AE101"/>
    <mergeCell ref="AF96:AF101"/>
    <mergeCell ref="AG96:AG101"/>
    <mergeCell ref="AH96:AH101"/>
    <mergeCell ref="AI96:AI101"/>
    <mergeCell ref="AJ96:AJ101"/>
    <mergeCell ref="Y96:Y101"/>
    <mergeCell ref="Z96:Z101"/>
    <mergeCell ref="AA96:AA101"/>
    <mergeCell ref="AB96:AB101"/>
    <mergeCell ref="AC96:AC101"/>
    <mergeCell ref="AD96:AD101"/>
    <mergeCell ref="BN102:BN107"/>
    <mergeCell ref="X102:X107"/>
    <mergeCell ref="M102:M107"/>
    <mergeCell ref="N102:N107"/>
    <mergeCell ref="BO102:BO107"/>
    <mergeCell ref="X96:X101"/>
    <mergeCell ref="V102:V107"/>
    <mergeCell ref="W102:W107"/>
    <mergeCell ref="BN96:BN101"/>
    <mergeCell ref="T90:T95"/>
    <mergeCell ref="U90:U95"/>
    <mergeCell ref="V90:V95"/>
    <mergeCell ref="W90:W95"/>
    <mergeCell ref="X90:X95"/>
    <mergeCell ref="M90:M95"/>
    <mergeCell ref="N90:N95"/>
    <mergeCell ref="O90:O95"/>
    <mergeCell ref="P90:P95"/>
    <mergeCell ref="Q90:Q95"/>
    <mergeCell ref="R90:R95"/>
    <mergeCell ref="O96:O101"/>
    <mergeCell ref="P96:P101"/>
    <mergeCell ref="Q96:Q101"/>
    <mergeCell ref="R96:R101"/>
    <mergeCell ref="BN90:BN95"/>
    <mergeCell ref="BH90:BH95"/>
    <mergeCell ref="BI90:BI95"/>
    <mergeCell ref="BJ90:BJ95"/>
    <mergeCell ref="BK90:BK95"/>
    <mergeCell ref="BL90:BL95"/>
    <mergeCell ref="BM90:BM95"/>
    <mergeCell ref="AE90:AE95"/>
    <mergeCell ref="S96:S101"/>
    <mergeCell ref="T96:T101"/>
    <mergeCell ref="U96:U101"/>
    <mergeCell ref="V96:V101"/>
    <mergeCell ref="W96:W101"/>
    <mergeCell ref="AR96:AR101"/>
    <mergeCell ref="AT96:AT101"/>
    <mergeCell ref="AV96:AV101"/>
    <mergeCell ref="BN84:BN89"/>
    <mergeCell ref="X84:X89"/>
    <mergeCell ref="M84:M89"/>
    <mergeCell ref="N84:N89"/>
    <mergeCell ref="O84:O89"/>
    <mergeCell ref="P84:P89"/>
    <mergeCell ref="Q84:Q89"/>
    <mergeCell ref="R84:R89"/>
    <mergeCell ref="A90:A95"/>
    <mergeCell ref="B90:B95"/>
    <mergeCell ref="C90:C95"/>
    <mergeCell ref="D90:D95"/>
    <mergeCell ref="L90:L95"/>
    <mergeCell ref="BH84:BH89"/>
    <mergeCell ref="BI84:BI89"/>
    <mergeCell ref="BJ84:BJ89"/>
    <mergeCell ref="BK84:BK89"/>
    <mergeCell ref="AX84:AX89"/>
    <mergeCell ref="AZ84:AZ89"/>
    <mergeCell ref="BC84:BC89"/>
    <mergeCell ref="AN93:AN95"/>
    <mergeCell ref="AP93:AP95"/>
    <mergeCell ref="AR93:AR95"/>
    <mergeCell ref="AT93:AT95"/>
    <mergeCell ref="BB93:BB95"/>
    <mergeCell ref="BC93:BC95"/>
    <mergeCell ref="E84:E89"/>
    <mergeCell ref="E90:E95"/>
    <mergeCell ref="AF84:AF89"/>
    <mergeCell ref="BE84:BE89"/>
    <mergeCell ref="AT84:AT89"/>
    <mergeCell ref="AD90:AD95"/>
    <mergeCell ref="A84:A89"/>
    <mergeCell ref="B84:B89"/>
    <mergeCell ref="C84:C89"/>
    <mergeCell ref="L84:L89"/>
    <mergeCell ref="E96:E101"/>
    <mergeCell ref="F84:F89"/>
    <mergeCell ref="F96:F101"/>
    <mergeCell ref="J84:J89"/>
    <mergeCell ref="J90:J95"/>
    <mergeCell ref="J96:J101"/>
    <mergeCell ref="G84:G89"/>
    <mergeCell ref="G90:G95"/>
    <mergeCell ref="G96:G101"/>
    <mergeCell ref="H85:H87"/>
    <mergeCell ref="H88:H89"/>
    <mergeCell ref="I85:I87"/>
    <mergeCell ref="I88:I89"/>
    <mergeCell ref="K85:K87"/>
    <mergeCell ref="H92:H93"/>
    <mergeCell ref="H90:H91"/>
    <mergeCell ref="H96:H97"/>
    <mergeCell ref="H98:H101"/>
    <mergeCell ref="BO90:BO95"/>
    <mergeCell ref="BO84:BO89"/>
    <mergeCell ref="AA84:AA89"/>
    <mergeCell ref="AB84:AB89"/>
    <mergeCell ref="AC84:AC89"/>
    <mergeCell ref="AD84:AD89"/>
    <mergeCell ref="S84:S89"/>
    <mergeCell ref="T84:T89"/>
    <mergeCell ref="U84:U89"/>
    <mergeCell ref="V84:V89"/>
    <mergeCell ref="W84:W89"/>
    <mergeCell ref="AK84:AK89"/>
    <mergeCell ref="AL84:AL89"/>
    <mergeCell ref="AM84:AM89"/>
    <mergeCell ref="AN84:AN89"/>
    <mergeCell ref="AP84:AP89"/>
    <mergeCell ref="AR84:AR89"/>
    <mergeCell ref="BD93:BD95"/>
    <mergeCell ref="BE93:BE95"/>
    <mergeCell ref="BB84:BB89"/>
    <mergeCell ref="BL84:BL89"/>
    <mergeCell ref="BM84:BM89"/>
    <mergeCell ref="AE84:AE89"/>
    <mergeCell ref="AG84:AG89"/>
    <mergeCell ref="AH84:AH89"/>
    <mergeCell ref="AI84:AI89"/>
    <mergeCell ref="AJ84:AJ89"/>
    <mergeCell ref="Y84:Y89"/>
    <mergeCell ref="AF90:AF95"/>
    <mergeCell ref="AG90:AG95"/>
    <mergeCell ref="AH90:AH95"/>
    <mergeCell ref="AC90:AC95"/>
    <mergeCell ref="A78:A83"/>
    <mergeCell ref="B78:B83"/>
    <mergeCell ref="C78:C83"/>
    <mergeCell ref="D78:D83"/>
    <mergeCell ref="BO78:BO83"/>
    <mergeCell ref="Y78:Y83"/>
    <mergeCell ref="Z78:Z83"/>
    <mergeCell ref="AA78:AA83"/>
    <mergeCell ref="AB78:AB83"/>
    <mergeCell ref="AC78:AC83"/>
    <mergeCell ref="AD78:AD83"/>
    <mergeCell ref="S78:S83"/>
    <mergeCell ref="T78:T83"/>
    <mergeCell ref="U78:U83"/>
    <mergeCell ref="V78:V83"/>
    <mergeCell ref="W78:W83"/>
    <mergeCell ref="BE60:BE65"/>
    <mergeCell ref="AC60:AC65"/>
    <mergeCell ref="AD60:AD65"/>
    <mergeCell ref="BD60:BD65"/>
    <mergeCell ref="BO72:BO77"/>
    <mergeCell ref="BH72:BH77"/>
    <mergeCell ref="BI72:BI77"/>
    <mergeCell ref="BJ72:BJ77"/>
    <mergeCell ref="BD78:BD83"/>
    <mergeCell ref="BE78:BE83"/>
    <mergeCell ref="BN78:BN83"/>
    <mergeCell ref="X78:X83"/>
    <mergeCell ref="BF78:BF83"/>
    <mergeCell ref="BG78:BG83"/>
    <mergeCell ref="BH78:BH83"/>
    <mergeCell ref="BI78:BI83"/>
    <mergeCell ref="BJ78:BJ83"/>
    <mergeCell ref="BK78:BK83"/>
    <mergeCell ref="BL78:BL83"/>
    <mergeCell ref="BM78:BM83"/>
    <mergeCell ref="BL72:BL77"/>
    <mergeCell ref="BM72:BM77"/>
    <mergeCell ref="AE72:AE77"/>
    <mergeCell ref="AF72:AF77"/>
    <mergeCell ref="AG72:AG77"/>
    <mergeCell ref="AH72:AH77"/>
    <mergeCell ref="AI72:AI77"/>
    <mergeCell ref="AJ72:AJ77"/>
    <mergeCell ref="AR66:AR71"/>
    <mergeCell ref="AT66:AT71"/>
    <mergeCell ref="AV66:AV71"/>
    <mergeCell ref="AX66:AX71"/>
    <mergeCell ref="BO66:BO71"/>
    <mergeCell ref="BF66:BF71"/>
    <mergeCell ref="BG66:BG71"/>
    <mergeCell ref="AK66:AK71"/>
    <mergeCell ref="AL66:AL71"/>
    <mergeCell ref="AM66:AM71"/>
    <mergeCell ref="AN66:AN71"/>
    <mergeCell ref="BK72:BK77"/>
    <mergeCell ref="BN72:BN77"/>
    <mergeCell ref="AZ66:AZ71"/>
    <mergeCell ref="BB66:BB71"/>
    <mergeCell ref="BC66:BC71"/>
    <mergeCell ref="BD66:BD71"/>
    <mergeCell ref="BE66:BE71"/>
    <mergeCell ref="BD72:BD77"/>
    <mergeCell ref="BE72:BE77"/>
    <mergeCell ref="AD72:AD77"/>
    <mergeCell ref="S72:S77"/>
    <mergeCell ref="T72:T77"/>
    <mergeCell ref="Q72:Q77"/>
    <mergeCell ref="R72:R77"/>
    <mergeCell ref="A66:A71"/>
    <mergeCell ref="B66:B71"/>
    <mergeCell ref="C66:C71"/>
    <mergeCell ref="D66:D71"/>
    <mergeCell ref="G66:G71"/>
    <mergeCell ref="G72:G77"/>
    <mergeCell ref="R66:R71"/>
    <mergeCell ref="H66:H71"/>
    <mergeCell ref="I66:I71"/>
    <mergeCell ref="U72:U77"/>
    <mergeCell ref="V72:V77"/>
    <mergeCell ref="W72:W77"/>
    <mergeCell ref="X72:X77"/>
    <mergeCell ref="L66:L71"/>
    <mergeCell ref="M66:M71"/>
    <mergeCell ref="N66:N71"/>
    <mergeCell ref="X66:X71"/>
    <mergeCell ref="Y66:Y71"/>
    <mergeCell ref="Z66:Z71"/>
    <mergeCell ref="AA66:AA71"/>
    <mergeCell ref="I72:I77"/>
    <mergeCell ref="AA72:AA77"/>
    <mergeCell ref="H72:H77"/>
    <mergeCell ref="O72:O77"/>
    <mergeCell ref="BN60:BN65"/>
    <mergeCell ref="AD66:AD71"/>
    <mergeCell ref="S66:S71"/>
    <mergeCell ref="T66:T71"/>
    <mergeCell ref="U66:U71"/>
    <mergeCell ref="V66:V71"/>
    <mergeCell ref="W66:W71"/>
    <mergeCell ref="O66:O71"/>
    <mergeCell ref="P66:P71"/>
    <mergeCell ref="Q66:Q71"/>
    <mergeCell ref="AR60:AR65"/>
    <mergeCell ref="AT60:AT65"/>
    <mergeCell ref="AV60:AV65"/>
    <mergeCell ref="BH66:BH71"/>
    <mergeCell ref="BI66:BI71"/>
    <mergeCell ref="BJ66:BJ71"/>
    <mergeCell ref="BK66:BK71"/>
    <mergeCell ref="BL66:BL71"/>
    <mergeCell ref="BB60:BB65"/>
    <mergeCell ref="BC60:BC65"/>
    <mergeCell ref="BM60:BM65"/>
    <mergeCell ref="AE60:AE65"/>
    <mergeCell ref="AF60:AF65"/>
    <mergeCell ref="BF60:BF65"/>
    <mergeCell ref="AB60:AB65"/>
    <mergeCell ref="BG60:BG65"/>
    <mergeCell ref="AP66:AP71"/>
    <mergeCell ref="AZ60:AZ65"/>
    <mergeCell ref="AC66:AC71"/>
    <mergeCell ref="BF72:BF77"/>
    <mergeCell ref="BG72:BG77"/>
    <mergeCell ref="AA60:AA65"/>
    <mergeCell ref="M60:M65"/>
    <mergeCell ref="N60:N65"/>
    <mergeCell ref="O60:O65"/>
    <mergeCell ref="P60:P65"/>
    <mergeCell ref="Q60:Q65"/>
    <mergeCell ref="R60:R65"/>
    <mergeCell ref="AD48:AD53"/>
    <mergeCell ref="G54:G59"/>
    <mergeCell ref="T54:T59"/>
    <mergeCell ref="U54:U59"/>
    <mergeCell ref="V54:V59"/>
    <mergeCell ref="W54:W59"/>
    <mergeCell ref="AX60:AX65"/>
    <mergeCell ref="AF48:AF53"/>
    <mergeCell ref="Y48:Y53"/>
    <mergeCell ref="Z48:Z53"/>
    <mergeCell ref="AE48:AE53"/>
    <mergeCell ref="V60:V65"/>
    <mergeCell ref="AG60:AG65"/>
    <mergeCell ref="AH60:AH65"/>
    <mergeCell ref="AI60:AI65"/>
    <mergeCell ref="AJ60:AJ65"/>
    <mergeCell ref="Y60:Y65"/>
    <mergeCell ref="Z60:Z65"/>
    <mergeCell ref="X60:X65"/>
    <mergeCell ref="AN54:AN59"/>
    <mergeCell ref="AP54:AP59"/>
    <mergeCell ref="AA48:AA53"/>
    <mergeCell ref="AB48:AB53"/>
    <mergeCell ref="AC48:AC53"/>
    <mergeCell ref="J54:J59"/>
    <mergeCell ref="BL54:BL59"/>
    <mergeCell ref="BM54:BM59"/>
    <mergeCell ref="AE54:AE59"/>
    <mergeCell ref="AF54:AF59"/>
    <mergeCell ref="AG54:AG59"/>
    <mergeCell ref="AH54:AH59"/>
    <mergeCell ref="AI54:AI59"/>
    <mergeCell ref="AJ54:AJ59"/>
    <mergeCell ref="Y54:Y59"/>
    <mergeCell ref="Z54:Z59"/>
    <mergeCell ref="AA54:AA59"/>
    <mergeCell ref="AB54:AB59"/>
    <mergeCell ref="AC54:AC59"/>
    <mergeCell ref="BG54:BG59"/>
    <mergeCell ref="BC54:BC59"/>
    <mergeCell ref="BD54:BD59"/>
    <mergeCell ref="BE54:BE59"/>
    <mergeCell ref="BF54:BF59"/>
    <mergeCell ref="AZ54:AZ59"/>
    <mergeCell ref="BB54:BB59"/>
    <mergeCell ref="AR54:AR59"/>
    <mergeCell ref="AT54:AT59"/>
    <mergeCell ref="AV54:AV59"/>
    <mergeCell ref="AX54:AX59"/>
    <mergeCell ref="AM54:AM59"/>
    <mergeCell ref="BO60:BO65"/>
    <mergeCell ref="BN66:BN71"/>
    <mergeCell ref="BH60:BH65"/>
    <mergeCell ref="BI60:BI65"/>
    <mergeCell ref="BJ60:BJ65"/>
    <mergeCell ref="BK60:BK65"/>
    <mergeCell ref="BL60:BL65"/>
    <mergeCell ref="BN54:BN59"/>
    <mergeCell ref="X54:X59"/>
    <mergeCell ref="M54:M59"/>
    <mergeCell ref="N54:N59"/>
    <mergeCell ref="O54:O59"/>
    <mergeCell ref="BO54:BO59"/>
    <mergeCell ref="W48:W53"/>
    <mergeCell ref="AK60:AK65"/>
    <mergeCell ref="AL60:AL65"/>
    <mergeCell ref="AM60:AM65"/>
    <mergeCell ref="AN60:AN65"/>
    <mergeCell ref="AP60:AP65"/>
    <mergeCell ref="BM66:BM71"/>
    <mergeCell ref="AE66:AE71"/>
    <mergeCell ref="AF66:AF71"/>
    <mergeCell ref="AG66:AG71"/>
    <mergeCell ref="AH66:AH71"/>
    <mergeCell ref="AI66:AI71"/>
    <mergeCell ref="AJ66:AJ71"/>
    <mergeCell ref="AB66:AB71"/>
    <mergeCell ref="BO48:BO53"/>
    <mergeCell ref="BH54:BH59"/>
    <mergeCell ref="BI54:BI59"/>
    <mergeCell ref="BJ54:BJ59"/>
    <mergeCell ref="BK54:BK59"/>
    <mergeCell ref="BO42:BO47"/>
    <mergeCell ref="BN42:BN47"/>
    <mergeCell ref="BN48:BN53"/>
    <mergeCell ref="AI42:AI47"/>
    <mergeCell ref="AJ42:AJ47"/>
    <mergeCell ref="BH42:BH47"/>
    <mergeCell ref="BF49:BF53"/>
    <mergeCell ref="BG49:BG53"/>
    <mergeCell ref="BJ48:BJ53"/>
    <mergeCell ref="BK48:BK53"/>
    <mergeCell ref="BL48:BL53"/>
    <mergeCell ref="BM48:BM53"/>
    <mergeCell ref="AZ49:AZ53"/>
    <mergeCell ref="BB49:BB53"/>
    <mergeCell ref="BC49:BC53"/>
    <mergeCell ref="BD49:BD53"/>
    <mergeCell ref="BE49:BE53"/>
    <mergeCell ref="AI48:AI53"/>
    <mergeCell ref="AJ48:AJ53"/>
    <mergeCell ref="BF42:BF47"/>
    <mergeCell ref="BG42:BG47"/>
    <mergeCell ref="AK49:AK53"/>
    <mergeCell ref="AL49:AL53"/>
    <mergeCell ref="AM49:AM53"/>
    <mergeCell ref="AN49:AN53"/>
    <mergeCell ref="AP49:AP53"/>
    <mergeCell ref="AR49:AR53"/>
    <mergeCell ref="AT49:AT53"/>
    <mergeCell ref="AV49:AV53"/>
    <mergeCell ref="AX49:AX53"/>
    <mergeCell ref="BE42:BE47"/>
    <mergeCell ref="BO33:BO34"/>
    <mergeCell ref="L34:AE34"/>
    <mergeCell ref="AF34:AJ34"/>
    <mergeCell ref="AK34:AM34"/>
    <mergeCell ref="AN34:BC34"/>
    <mergeCell ref="BD34:BE34"/>
    <mergeCell ref="BF34:BG34"/>
    <mergeCell ref="Q36:Q41"/>
    <mergeCell ref="R36:R41"/>
    <mergeCell ref="S36:S41"/>
    <mergeCell ref="T36:T41"/>
    <mergeCell ref="BH34:BI34"/>
    <mergeCell ref="BL34:BN34"/>
    <mergeCell ref="BJ36:BJ41"/>
    <mergeCell ref="BK36:BK41"/>
    <mergeCell ref="BL36:BL41"/>
    <mergeCell ref="BM36:BM41"/>
    <mergeCell ref="BN36:BN41"/>
    <mergeCell ref="BO36:BO41"/>
    <mergeCell ref="AG36:AG41"/>
    <mergeCell ref="AH36:AH41"/>
    <mergeCell ref="AI36:AI41"/>
    <mergeCell ref="AJ36:AJ41"/>
    <mergeCell ref="BH36:BH41"/>
    <mergeCell ref="BI36:BI41"/>
    <mergeCell ref="AA36:AA41"/>
    <mergeCell ref="AB36:AB41"/>
    <mergeCell ref="AC36:AC41"/>
    <mergeCell ref="AD36:AD41"/>
    <mergeCell ref="AE36:AE41"/>
    <mergeCell ref="BG36:BG41"/>
    <mergeCell ref="AF36:AF41"/>
    <mergeCell ref="B36:B41"/>
    <mergeCell ref="C36:C41"/>
    <mergeCell ref="D36:D41"/>
    <mergeCell ref="M36:M41"/>
    <mergeCell ref="G42:G47"/>
    <mergeCell ref="U42:U47"/>
    <mergeCell ref="V42:V47"/>
    <mergeCell ref="B42:B47"/>
    <mergeCell ref="C42:C47"/>
    <mergeCell ref="D42:D47"/>
    <mergeCell ref="B48:B53"/>
    <mergeCell ref="C48:C53"/>
    <mergeCell ref="D48:D53"/>
    <mergeCell ref="R42:R47"/>
    <mergeCell ref="I49:I50"/>
    <mergeCell ref="I51:I53"/>
    <mergeCell ref="E48:E53"/>
    <mergeCell ref="U36:U41"/>
    <mergeCell ref="G48:G53"/>
    <mergeCell ref="K51:K53"/>
    <mergeCell ref="M48:M53"/>
    <mergeCell ref="N48:N53"/>
    <mergeCell ref="O48:O53"/>
    <mergeCell ref="P48:P53"/>
    <mergeCell ref="Q48:Q53"/>
    <mergeCell ref="R48:R53"/>
    <mergeCell ref="L48:L53"/>
    <mergeCell ref="S48:S53"/>
    <mergeCell ref="T48:T53"/>
    <mergeCell ref="U48:U53"/>
    <mergeCell ref="V48:V53"/>
    <mergeCell ref="P42:P47"/>
    <mergeCell ref="A1:AO1"/>
    <mergeCell ref="AP1:BW1"/>
    <mergeCell ref="C4:G4"/>
    <mergeCell ref="C5:G5"/>
    <mergeCell ref="G8:AM8"/>
    <mergeCell ref="I9:AM9"/>
    <mergeCell ref="I18:AM18"/>
    <mergeCell ref="I19:AM19"/>
    <mergeCell ref="I20:AM20"/>
    <mergeCell ref="F36:F41"/>
    <mergeCell ref="F42:F47"/>
    <mergeCell ref="F48:F53"/>
    <mergeCell ref="F54:F59"/>
    <mergeCell ref="F60:F65"/>
    <mergeCell ref="F66:F71"/>
    <mergeCell ref="F72:F77"/>
    <mergeCell ref="F78:F83"/>
    <mergeCell ref="BJ33:BN33"/>
    <mergeCell ref="BJ34:BK34"/>
    <mergeCell ref="BI42:BI47"/>
    <mergeCell ref="BJ42:BJ47"/>
    <mergeCell ref="BK42:BK47"/>
    <mergeCell ref="BL42:BL47"/>
    <mergeCell ref="BM42:BM47"/>
    <mergeCell ref="A42:A47"/>
    <mergeCell ref="I23:AM23"/>
    <mergeCell ref="I10:AM10"/>
    <mergeCell ref="I11:AM11"/>
    <mergeCell ref="I12:AM12"/>
    <mergeCell ref="I13:AM13"/>
    <mergeCell ref="I14:AM14"/>
    <mergeCell ref="I15:AM15"/>
    <mergeCell ref="I16:AM16"/>
    <mergeCell ref="I17:AM17"/>
    <mergeCell ref="I21:AM21"/>
    <mergeCell ref="I25:AM25"/>
    <mergeCell ref="Z42:Z47"/>
    <mergeCell ref="AA42:AA47"/>
    <mergeCell ref="AB42:AB47"/>
    <mergeCell ref="AL54:AL59"/>
    <mergeCell ref="AD54:AD59"/>
    <mergeCell ref="AG42:AG47"/>
    <mergeCell ref="I24:AM24"/>
    <mergeCell ref="I22:AM22"/>
    <mergeCell ref="L36:L41"/>
    <mergeCell ref="N36:N41"/>
    <mergeCell ref="A33:K34"/>
    <mergeCell ref="L33:AJ33"/>
    <mergeCell ref="G36:G41"/>
    <mergeCell ref="J36:J41"/>
    <mergeCell ref="W42:W47"/>
    <mergeCell ref="H36:H41"/>
    <mergeCell ref="I36:I41"/>
    <mergeCell ref="S42:S47"/>
    <mergeCell ref="T42:T47"/>
    <mergeCell ref="A36:A41"/>
    <mergeCell ref="AK33:BI33"/>
    <mergeCell ref="A54:A59"/>
    <mergeCell ref="B54:B59"/>
    <mergeCell ref="C54:C59"/>
    <mergeCell ref="D54:D59"/>
    <mergeCell ref="L54:L59"/>
    <mergeCell ref="BH48:BH53"/>
    <mergeCell ref="BI48:BI53"/>
    <mergeCell ref="X36:X41"/>
    <mergeCell ref="Y36:Y41"/>
    <mergeCell ref="Z36:Z41"/>
    <mergeCell ref="X42:X47"/>
    <mergeCell ref="Y42:Y47"/>
    <mergeCell ref="J108:J113"/>
    <mergeCell ref="J114:J122"/>
    <mergeCell ref="H55:H59"/>
    <mergeCell ref="H63:H65"/>
    <mergeCell ref="G78:G83"/>
    <mergeCell ref="AX36:AX41"/>
    <mergeCell ref="AZ36:AZ41"/>
    <mergeCell ref="AG48:AG53"/>
    <mergeCell ref="AH48:AH53"/>
    <mergeCell ref="BF36:BF41"/>
    <mergeCell ref="AC42:AC47"/>
    <mergeCell ref="AM36:AM41"/>
    <mergeCell ref="Y90:Y95"/>
    <mergeCell ref="Z90:Z95"/>
    <mergeCell ref="AA90:AA95"/>
    <mergeCell ref="AB90:AB95"/>
    <mergeCell ref="O36:O41"/>
    <mergeCell ref="P36:P41"/>
    <mergeCell ref="Q42:Q47"/>
    <mergeCell ref="S54:S59"/>
    <mergeCell ref="S114:S122"/>
    <mergeCell ref="J42:J47"/>
    <mergeCell ref="J48:J53"/>
    <mergeCell ref="J60:J65"/>
    <mergeCell ref="J66:J71"/>
    <mergeCell ref="H78:H83"/>
    <mergeCell ref="I78:I83"/>
    <mergeCell ref="K78:K79"/>
    <mergeCell ref="Y72:Y77"/>
    <mergeCell ref="Z72:Z77"/>
    <mergeCell ref="M78:M83"/>
    <mergeCell ref="N78:N83"/>
    <mergeCell ref="G123:G128"/>
    <mergeCell ref="G129:G134"/>
    <mergeCell ref="F102:F107"/>
    <mergeCell ref="F108:F113"/>
    <mergeCell ref="J72:J77"/>
    <mergeCell ref="J78:J83"/>
    <mergeCell ref="X48:X53"/>
    <mergeCell ref="K54:K59"/>
    <mergeCell ref="K80:K81"/>
    <mergeCell ref="K82:K83"/>
    <mergeCell ref="J123:J128"/>
    <mergeCell ref="J129:J134"/>
    <mergeCell ref="W60:W65"/>
    <mergeCell ref="G60:G65"/>
    <mergeCell ref="L72:L77"/>
    <mergeCell ref="P78:P83"/>
    <mergeCell ref="P54:P59"/>
    <mergeCell ref="Q54:Q59"/>
    <mergeCell ref="R54:R59"/>
    <mergeCell ref="K123:K125"/>
    <mergeCell ref="K126:K128"/>
    <mergeCell ref="K72:K77"/>
    <mergeCell ref="S60:S65"/>
    <mergeCell ref="T60:T65"/>
    <mergeCell ref="U60:U65"/>
    <mergeCell ref="M72:M77"/>
    <mergeCell ref="N72:N77"/>
    <mergeCell ref="A48:A53"/>
    <mergeCell ref="I63:I65"/>
    <mergeCell ref="K62:K65"/>
    <mergeCell ref="A60:A65"/>
    <mergeCell ref="B60:B65"/>
    <mergeCell ref="C60:C65"/>
    <mergeCell ref="D60:D65"/>
    <mergeCell ref="L60:L65"/>
    <mergeCell ref="G102:G107"/>
    <mergeCell ref="G108:G113"/>
    <mergeCell ref="G114:G122"/>
    <mergeCell ref="H169:H170"/>
    <mergeCell ref="H167:H168"/>
    <mergeCell ref="I169:I170"/>
    <mergeCell ref="I167:I168"/>
    <mergeCell ref="K165:K170"/>
    <mergeCell ref="R108:R113"/>
    <mergeCell ref="F114:F122"/>
    <mergeCell ref="F123:F128"/>
    <mergeCell ref="F129:F134"/>
    <mergeCell ref="A72:A77"/>
    <mergeCell ref="B72:B77"/>
    <mergeCell ref="C72:C77"/>
    <mergeCell ref="D72:D77"/>
    <mergeCell ref="A96:A101"/>
    <mergeCell ref="B96:B101"/>
    <mergeCell ref="C96:C101"/>
    <mergeCell ref="D96:D101"/>
    <mergeCell ref="L96:L101"/>
    <mergeCell ref="F90:F95"/>
    <mergeCell ref="A108:A113"/>
    <mergeCell ref="B108:B113"/>
    <mergeCell ref="AM167:AM168"/>
    <mergeCell ref="AM169:AM170"/>
    <mergeCell ref="S165:S170"/>
    <mergeCell ref="T165:T170"/>
    <mergeCell ref="U165:U170"/>
    <mergeCell ref="V165:V170"/>
    <mergeCell ref="W165:W170"/>
    <mergeCell ref="X165:X170"/>
    <mergeCell ref="Y165:Y170"/>
    <mergeCell ref="Z165:Z170"/>
    <mergeCell ref="AA165:AA170"/>
    <mergeCell ref="AB165:AB170"/>
    <mergeCell ref="A165:A170"/>
    <mergeCell ref="B165:B170"/>
    <mergeCell ref="C165:C170"/>
    <mergeCell ref="D165:D170"/>
    <mergeCell ref="E165:E170"/>
    <mergeCell ref="F165:F170"/>
    <mergeCell ref="G165:G170"/>
    <mergeCell ref="J165:J170"/>
    <mergeCell ref="L165:L170"/>
    <mergeCell ref="M165:M170"/>
    <mergeCell ref="N165:N170"/>
    <mergeCell ref="O165:O170"/>
    <mergeCell ref="P165:P170"/>
    <mergeCell ref="Q165:Q170"/>
    <mergeCell ref="R165:R170"/>
    <mergeCell ref="AN165:AN166"/>
    <mergeCell ref="AJ165:AJ170"/>
    <mergeCell ref="AN167:AN168"/>
    <mergeCell ref="AN169:AN170"/>
    <mergeCell ref="BI165:BI170"/>
    <mergeCell ref="BJ165:BJ170"/>
    <mergeCell ref="BK165:BK170"/>
    <mergeCell ref="AV169:AV170"/>
    <mergeCell ref="AX165:AX166"/>
    <mergeCell ref="AX167:AX168"/>
    <mergeCell ref="AX169:AX170"/>
    <mergeCell ref="AC165:AC170"/>
    <mergeCell ref="AD165:AD170"/>
    <mergeCell ref="AE165:AE170"/>
    <mergeCell ref="AF165:AF170"/>
    <mergeCell ref="AG165:AG170"/>
    <mergeCell ref="AH165:AH170"/>
    <mergeCell ref="AI165:AI170"/>
    <mergeCell ref="BE165:BE166"/>
    <mergeCell ref="BE167:BE168"/>
    <mergeCell ref="BE169:BE170"/>
    <mergeCell ref="BF165:BF166"/>
    <mergeCell ref="BF167:BF168"/>
    <mergeCell ref="BF169:BF170"/>
    <mergeCell ref="BH165:BH170"/>
    <mergeCell ref="AK165:AK166"/>
    <mergeCell ref="AK167:AK168"/>
    <mergeCell ref="AK169:AK170"/>
    <mergeCell ref="AL165:AL166"/>
    <mergeCell ref="AL167:AL168"/>
    <mergeCell ref="AL169:AL170"/>
    <mergeCell ref="AM165:AM166"/>
    <mergeCell ref="CH165:CH170"/>
    <mergeCell ref="CI165:CI170"/>
    <mergeCell ref="CJ165:CJ170"/>
    <mergeCell ref="AP165:AP166"/>
    <mergeCell ref="AP167:AP168"/>
    <mergeCell ref="AP169:AP170"/>
    <mergeCell ref="AR165:AR166"/>
    <mergeCell ref="T171:T176"/>
    <mergeCell ref="BL165:BL170"/>
    <mergeCell ref="BM165:BM170"/>
    <mergeCell ref="BN165:BN170"/>
    <mergeCell ref="BO165:BO170"/>
    <mergeCell ref="CE165:CE170"/>
    <mergeCell ref="CF165:CF170"/>
    <mergeCell ref="CG165:CG170"/>
    <mergeCell ref="AZ167:AZ168"/>
    <mergeCell ref="AZ169:AZ170"/>
    <mergeCell ref="BB165:BB166"/>
    <mergeCell ref="BB167:BB168"/>
    <mergeCell ref="BB169:BB170"/>
    <mergeCell ref="BC165:BC166"/>
    <mergeCell ref="BC167:BC168"/>
    <mergeCell ref="BD165:BD166"/>
    <mergeCell ref="BD167:BD168"/>
    <mergeCell ref="BD169:BD170"/>
    <mergeCell ref="AR167:AR168"/>
    <mergeCell ref="AR169:AR170"/>
    <mergeCell ref="AT165:AT166"/>
    <mergeCell ref="AT167:AT168"/>
    <mergeCell ref="AT169:AT170"/>
    <mergeCell ref="AV165:AV166"/>
    <mergeCell ref="AV167:AV168"/>
    <mergeCell ref="A171:A176"/>
    <mergeCell ref="B171:B176"/>
    <mergeCell ref="C171:C176"/>
    <mergeCell ref="D171:D176"/>
    <mergeCell ref="E171:E176"/>
    <mergeCell ref="F171:F176"/>
    <mergeCell ref="G171:G176"/>
    <mergeCell ref="J171:J176"/>
    <mergeCell ref="K171:K176"/>
    <mergeCell ref="L171:L176"/>
    <mergeCell ref="M171:M176"/>
    <mergeCell ref="N171:N176"/>
    <mergeCell ref="O171:O176"/>
    <mergeCell ref="P171:P176"/>
    <mergeCell ref="Q171:Q176"/>
    <mergeCell ref="R171:R176"/>
    <mergeCell ref="S171:S176"/>
    <mergeCell ref="H175:H176"/>
    <mergeCell ref="I175:I176"/>
    <mergeCell ref="H171:H174"/>
    <mergeCell ref="I171:I174"/>
    <mergeCell ref="AE171:AE176"/>
    <mergeCell ref="AF171:AF176"/>
    <mergeCell ref="AG171:AG176"/>
    <mergeCell ref="AH171:AH176"/>
    <mergeCell ref="AI171:AI176"/>
    <mergeCell ref="AJ171:AJ176"/>
    <mergeCell ref="AK171:AK176"/>
    <mergeCell ref="AL171:AL176"/>
    <mergeCell ref="AM171:AM176"/>
    <mergeCell ref="AN171:AN176"/>
    <mergeCell ref="AP171:AP176"/>
    <mergeCell ref="AR171:AR176"/>
    <mergeCell ref="AT171:AT176"/>
    <mergeCell ref="BE171:BE176"/>
    <mergeCell ref="AV171:AV176"/>
    <mergeCell ref="AX171:AX176"/>
    <mergeCell ref="AZ171:AZ176"/>
    <mergeCell ref="BB171:BB176"/>
    <mergeCell ref="BC171:BC176"/>
    <mergeCell ref="BD171:BD176"/>
    <mergeCell ref="I28:AM28"/>
    <mergeCell ref="CI171:CI176"/>
    <mergeCell ref="CJ171:CJ176"/>
    <mergeCell ref="BG165:BG166"/>
    <mergeCell ref="BG167:BG168"/>
    <mergeCell ref="BG169:BG170"/>
    <mergeCell ref="BC169:BC170"/>
    <mergeCell ref="U171:U176"/>
    <mergeCell ref="V171:V176"/>
    <mergeCell ref="W171:W176"/>
    <mergeCell ref="X171:X176"/>
    <mergeCell ref="Y171:Y176"/>
    <mergeCell ref="Z171:Z176"/>
    <mergeCell ref="AA171:AA176"/>
    <mergeCell ref="AB171:AB176"/>
    <mergeCell ref="AC171:AC176"/>
    <mergeCell ref="AD171:AD176"/>
    <mergeCell ref="AZ165:AZ166"/>
    <mergeCell ref="BH171:BH176"/>
    <mergeCell ref="BI171:BI176"/>
    <mergeCell ref="BJ171:BJ176"/>
    <mergeCell ref="BK171:BK176"/>
    <mergeCell ref="BL171:BL176"/>
    <mergeCell ref="BM171:BM176"/>
    <mergeCell ref="BN171:BN176"/>
    <mergeCell ref="BO171:BO176"/>
    <mergeCell ref="CE171:CE176"/>
    <mergeCell ref="CF171:CF176"/>
    <mergeCell ref="CG171:CG176"/>
    <mergeCell ref="CH171:CH176"/>
    <mergeCell ref="BF171:BF176"/>
    <mergeCell ref="BG171:BG176"/>
  </mergeCells>
  <phoneticPr fontId="6" type="noConversion"/>
  <conditionalFormatting sqref="AJ36 AJ42 AJ48 AJ54 AJ60 AJ66 AJ72 AJ78 AJ84 AJ90 AJ96 AJ102 AJ108 AJ114 AJ123 AJ129 AJ135 AJ141 AJ147 AJ153">
    <cfRule type="cellIs" dxfId="51" priority="120" operator="equal">
      <formula>"Bajo"</formula>
    </cfRule>
    <cfRule type="cellIs" dxfId="50" priority="117" operator="equal">
      <formula>"Extremo"</formula>
    </cfRule>
    <cfRule type="cellIs" dxfId="49" priority="118" operator="equal">
      <formula>"Alto"</formula>
    </cfRule>
    <cfRule type="cellIs" dxfId="48" priority="119" operator="equal">
      <formula>"Moderado"</formula>
    </cfRule>
  </conditionalFormatting>
  <conditionalFormatting sqref="AJ159 AJ165">
    <cfRule type="cellIs" dxfId="47" priority="33" operator="equal">
      <formula>"Extremo"</formula>
    </cfRule>
    <cfRule type="cellIs" dxfId="46" priority="34" operator="equal">
      <formula>"Alto"</formula>
    </cfRule>
    <cfRule type="cellIs" dxfId="45" priority="35" operator="equal">
      <formula>"Moderado"</formula>
    </cfRule>
    <cfRule type="cellIs" dxfId="44" priority="36" operator="equal">
      <formula>"Bajo"</formula>
    </cfRule>
  </conditionalFormatting>
  <conditionalFormatting sqref="AJ171">
    <cfRule type="cellIs" dxfId="43" priority="7" operator="equal">
      <formula>"Moderado"</formula>
    </cfRule>
    <cfRule type="cellIs" dxfId="42" priority="5" operator="equal">
      <formula>"Extremo"</formula>
    </cfRule>
    <cfRule type="cellIs" dxfId="41" priority="6" operator="equal">
      <formula>"Alto"</formula>
    </cfRule>
    <cfRule type="cellIs" dxfId="40" priority="8" operator="equal">
      <formula>"Bajo"</formula>
    </cfRule>
  </conditionalFormatting>
  <conditionalFormatting sqref="BK19">
    <cfRule type="cellIs" dxfId="39" priority="99" stopIfTrue="1" operator="between">
      <formula>21</formula>
      <formula>30</formula>
    </cfRule>
    <cfRule type="cellIs" dxfId="38" priority="98" stopIfTrue="1" operator="between">
      <formula>31</formula>
      <formula>60</formula>
    </cfRule>
    <cfRule type="cellIs" dxfId="37" priority="100" stopIfTrue="1" operator="between">
      <formula>11</formula>
      <formula>20</formula>
    </cfRule>
  </conditionalFormatting>
  <conditionalFormatting sqref="BK20:BK22">
    <cfRule type="cellIs" dxfId="36" priority="97" stopIfTrue="1" operator="equal">
      <formula>"ACEPTABLE"</formula>
    </cfRule>
    <cfRule type="cellIs" dxfId="35" priority="96" stopIfTrue="1" operator="equal">
      <formula>"TOLERABLE"</formula>
    </cfRule>
    <cfRule type="cellIs" dxfId="34" priority="95" stopIfTrue="1" operator="equal">
      <formula>"MODERADO"</formula>
    </cfRule>
    <cfRule type="cellIs" dxfId="33" priority="94" stopIfTrue="1" operator="equal">
      <formula>"IMPORTANTE"</formula>
    </cfRule>
    <cfRule type="cellIs" dxfId="32" priority="93" stopIfTrue="1" operator="equal">
      <formula>"INACEPTABLE"</formula>
    </cfRule>
  </conditionalFormatting>
  <conditionalFormatting sqref="BN36 BN42 BN48 BN54 BN60 BN66 BN72 BN78 BN84 BN90 BN96 BN102 BN108 BN114 BN123 BN129">
    <cfRule type="cellIs" dxfId="31" priority="113" operator="equal">
      <formula>"Extremo"</formula>
    </cfRule>
    <cfRule type="cellIs" dxfId="30" priority="115" operator="equal">
      <formula>"Moderado"</formula>
    </cfRule>
    <cfRule type="cellIs" dxfId="29" priority="116" operator="equal">
      <formula>"Bajo"</formula>
    </cfRule>
    <cfRule type="cellIs" dxfId="28" priority="114" operator="equal">
      <formula>"Alto"</formula>
    </cfRule>
  </conditionalFormatting>
  <conditionalFormatting sqref="BN135">
    <cfRule type="cellIs" dxfId="27" priority="84" operator="equal">
      <formula>"Bajo"</formula>
    </cfRule>
    <cfRule type="cellIs" dxfId="26" priority="83" operator="equal">
      <formula>"Moderado"</formula>
    </cfRule>
    <cfRule type="cellIs" dxfId="25" priority="82" operator="equal">
      <formula>"Alto"</formula>
    </cfRule>
    <cfRule type="cellIs" dxfId="24" priority="81" operator="equal">
      <formula>"Extremo"</formula>
    </cfRule>
  </conditionalFormatting>
  <conditionalFormatting sqref="BN141">
    <cfRule type="cellIs" dxfId="23" priority="72" operator="equal">
      <formula>"Bajo"</formula>
    </cfRule>
    <cfRule type="cellIs" dxfId="22" priority="71" operator="equal">
      <formula>"Moderado"</formula>
    </cfRule>
    <cfRule type="cellIs" dxfId="21" priority="70" operator="equal">
      <formula>"Alto"</formula>
    </cfRule>
    <cfRule type="cellIs" dxfId="20" priority="69" operator="equal">
      <formula>"Extremo"</formula>
    </cfRule>
  </conditionalFormatting>
  <conditionalFormatting sqref="BN147">
    <cfRule type="cellIs" dxfId="19" priority="57" operator="equal">
      <formula>"Extremo"</formula>
    </cfRule>
    <cfRule type="cellIs" dxfId="18" priority="58" operator="equal">
      <formula>"Alto"</formula>
    </cfRule>
    <cfRule type="cellIs" dxfId="17" priority="59" operator="equal">
      <formula>"Moderado"</formula>
    </cfRule>
    <cfRule type="cellIs" dxfId="16" priority="60" operator="equal">
      <formula>"Bajo"</formula>
    </cfRule>
  </conditionalFormatting>
  <conditionalFormatting sqref="BN153">
    <cfRule type="cellIs" dxfId="15" priority="48" operator="equal">
      <formula>"Bajo"</formula>
    </cfRule>
    <cfRule type="cellIs" dxfId="14" priority="47" operator="equal">
      <formula>"Moderado"</formula>
    </cfRule>
    <cfRule type="cellIs" dxfId="13" priority="46" operator="equal">
      <formula>"Alto"</formula>
    </cfRule>
    <cfRule type="cellIs" dxfId="12" priority="45" operator="equal">
      <formula>"Extremo"</formula>
    </cfRule>
  </conditionalFormatting>
  <conditionalFormatting sqref="BN159">
    <cfRule type="cellIs" dxfId="11" priority="29" operator="equal">
      <formula>"Extremo"</formula>
    </cfRule>
    <cfRule type="cellIs" dxfId="10" priority="32" operator="equal">
      <formula>"Bajo"</formula>
    </cfRule>
    <cfRule type="cellIs" dxfId="9" priority="31" operator="equal">
      <formula>"Moderado"</formula>
    </cfRule>
    <cfRule type="cellIs" dxfId="8" priority="30" operator="equal">
      <formula>"Alto"</formula>
    </cfRule>
  </conditionalFormatting>
  <conditionalFormatting sqref="BN165">
    <cfRule type="cellIs" dxfId="7" priority="20" operator="equal">
      <formula>"Bajo"</formula>
    </cfRule>
    <cfRule type="cellIs" dxfId="6" priority="19" operator="equal">
      <formula>"Moderado"</formula>
    </cfRule>
    <cfRule type="cellIs" dxfId="5" priority="18" operator="equal">
      <formula>"Alto"</formula>
    </cfRule>
    <cfRule type="cellIs" dxfId="4" priority="17" operator="equal">
      <formula>"Extremo"</formula>
    </cfRule>
  </conditionalFormatting>
  <conditionalFormatting sqref="BN171">
    <cfRule type="cellIs" dxfId="3" priority="4" operator="equal">
      <formula>"Bajo"</formula>
    </cfRule>
    <cfRule type="cellIs" dxfId="2" priority="3" operator="equal">
      <formula>"Moderado"</formula>
    </cfRule>
    <cfRule type="cellIs" dxfId="1" priority="2" operator="equal">
      <formula>"Alto"</formula>
    </cfRule>
    <cfRule type="cellIs" dxfId="0" priority="1" operator="equal">
      <formula>"Extremo"</formula>
    </cfRule>
  </conditionalFormatting>
  <dataValidations count="40">
    <dataValidation type="list" allowBlank="1" showInputMessage="1" showErrorMessage="1" sqref="AL129:AL132" xr:uid="{00000000-0002-0000-0000-00000B000000}">
      <formula1>$H$129:$H$134</formula1>
    </dataValidation>
    <dataValidation type="list" allowBlank="1" showInputMessage="1" showErrorMessage="1" sqref="AL123" xr:uid="{00000000-0002-0000-0000-00000C000000}">
      <formula1>$H$123:$H$128</formula1>
    </dataValidation>
    <dataValidation type="list" allowBlank="1" showInputMessage="1" showErrorMessage="1" sqref="AL108" xr:uid="{00000000-0002-0000-0000-00000F000000}">
      <formula1>$H$108:$H$113</formula1>
    </dataValidation>
    <dataValidation type="list" allowBlank="1" showInputMessage="1" showErrorMessage="1" sqref="AL102" xr:uid="{00000000-0002-0000-0000-000010000000}">
      <formula1>$H$102:$H$107</formula1>
    </dataValidation>
    <dataValidation type="list" allowBlank="1" showInputMessage="1" showErrorMessage="1" sqref="AL96:AL101" xr:uid="{00000000-0002-0000-0000-000011000000}">
      <formula1>$H$96:$H$101</formula1>
    </dataValidation>
    <dataValidation type="list" allowBlank="1" showInputMessage="1" showErrorMessage="1" sqref="AL90:AL92" xr:uid="{00000000-0002-0000-0000-000012000000}">
      <formula1>$H$90:$H$95</formula1>
    </dataValidation>
    <dataValidation type="list" allowBlank="1" showInputMessage="1" showErrorMessage="1" sqref="AL84" xr:uid="{00000000-0002-0000-0000-000013000000}">
      <formula1>$H$84:$H$89</formula1>
    </dataValidation>
    <dataValidation type="list" allowBlank="1" showInputMessage="1" showErrorMessage="1" sqref="AL72" xr:uid="{00000000-0002-0000-0000-000017000000}">
      <formula1>$H$72:$H$77</formula1>
    </dataValidation>
    <dataValidation type="list" allowBlank="1" showInputMessage="1" showErrorMessage="1" sqref="AL66" xr:uid="{00000000-0002-0000-0000-000018000000}">
      <formula1>$H$66:$H$71</formula1>
    </dataValidation>
    <dataValidation type="list" allowBlank="1" showInputMessage="1" showErrorMessage="1" sqref="AL60" xr:uid="{00000000-0002-0000-0000-000019000000}">
      <formula1>$H$60:$H$65</formula1>
    </dataValidation>
    <dataValidation type="list" allowBlank="1" showInputMessage="1" showErrorMessage="1" sqref="AL54" xr:uid="{00000000-0002-0000-0000-00001B000000}">
      <formula1>$H$54:$H$59</formula1>
    </dataValidation>
    <dataValidation type="list" allowBlank="1" showInputMessage="1" showErrorMessage="1" sqref="AL48:AL49" xr:uid="{00000000-0002-0000-0000-00001C000000}">
      <formula1>$H$48:$H$53</formula1>
    </dataValidation>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AF35" xr:uid="{00000000-0002-0000-0000-00001E000000}"/>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E35 AG35:AI35" xr:uid="{00000000-0002-0000-0000-00001F000000}"/>
    <dataValidation allowBlank="1" showInputMessage="1" showErrorMessage="1" prompt="Si el resultado de las calificaciones del control o promedio en el diseño de los controles, está por debajo de 96%, se debe establecer un plan de acción que permita tener un control bien diseñado" sqref="BB35" xr:uid="{00000000-0002-0000-0000-000020000000}"/>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BF35" xr:uid="{00000000-0002-0000-0000-000021000000}"/>
    <dataValidation allowBlank="1" showInputMessage="1" showErrorMessage="1" prompt="Promedio entre el diseño Total de Control y Total Solidez Individual " sqref="BH35" xr:uid="{00000000-0002-0000-0000-000022000000}"/>
    <dataValidation allowBlank="1" showInputMessage="1" showErrorMessage="1" prompt="- Adecuado (15)_x000a__x000a_- Inadecuado (0)_x000a_" sqref="AP35:AQ35" xr:uid="{00000000-0002-0000-0000-000023000000}"/>
    <dataValidation allowBlank="1" showInputMessage="1" showErrorMessage="1" prompt="- Se investigan y se resuelven Oportunamente (15)_x000a__x000a_- No se investigan y resuelven Oportunamente (0)_x000a_" sqref="AX35:AY35" xr:uid="{00000000-0002-0000-0000-000024000000}"/>
    <dataValidation allowBlank="1" showInputMessage="1" showErrorMessage="1" prompt="Completa (10)_x000a__x000a_Incompleta (5)_x000a__x000a_No esxiste (0)" sqref="AZ35:BA35" xr:uid="{00000000-0002-0000-0000-000025000000}"/>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AM35" xr:uid="{00000000-0002-0000-0000-000026000000}"/>
    <dataValidation allowBlank="1" showInputMessage="1" showErrorMessage="1" prompt="- Asignado (15)_x000a__x000a_- No Asignado (0)" sqref="AN35:AO35" xr:uid="{00000000-0002-0000-0000-000027000000}"/>
    <dataValidation allowBlank="1" showInputMessage="1" showErrorMessage="1" prompt="- Oportuna (15)_x000a__x000a_- Inoportuna (0)_x000a_" sqref="AR35:AS35" xr:uid="{00000000-0002-0000-0000-000028000000}"/>
    <dataValidation allowBlank="1" showInputMessage="1" showErrorMessage="1" prompt="- Prevenir (15)_x000a__x000a_- Detectar (10)_x000a__x000a_- No es un Control (0)" sqref="AT35:AU35" xr:uid="{00000000-0002-0000-0000-000029000000}"/>
    <dataValidation allowBlank="1" showInputMessage="1" showErrorMessage="1" prompt="- Confiable (15)_x000a__x000a_- No Confiable (0)_x000a_" sqref="AV35:AW35" xr:uid="{00000000-0002-0000-0000-00002A000000}"/>
    <dataValidation allowBlank="1" showInputMessage="1" showErrorMessage="1" prompt="Fuerte: Calificación entre 96 y 100_x000a__x000a_Moderado: Calificación entre 86 y 95_x000a__x000a_Débil: Calificación entre 0 y 85" sqref="BC35" xr:uid="{00000000-0002-0000-0000-00002B000000}"/>
    <dataValidation allowBlank="1" showInputMessage="1" showErrorMessage="1" prompt="Fuerte: Siempre se ejecuta_x000a__x000a_Moderado: Algunas veces_x000a__x000a_Débil: No se ejecuta " sqref="BD35:BE35" xr:uid="{00000000-0002-0000-0000-00002C000000}"/>
    <dataValidation allowBlank="1" showInputMessage="1" showErrorMessage="1" prompt="Fuerte: 100_x000a__x000a_Moderado: 50_x000a__x000a_Débil: 0" sqref="BG35" xr:uid="{00000000-0002-0000-0000-00002D000000}"/>
    <dataValidation allowBlank="1" showInputMessage="1" showErrorMessage="1" prompt="Fuerte: 100_x000a__x000a_Moderado: Entre 50 y 99_x000a__x000a_Débil: Menor a 50" sqref="BI35" xr:uid="{00000000-0002-0000-0000-00002E000000}"/>
    <dataValidation type="list" allowBlank="1" showInputMessage="1" showErrorMessage="1" sqref="AL42" xr:uid="{00000000-0002-0000-0000-000030000000}">
      <formula1>$H$42:$H$47</formula1>
    </dataValidation>
    <dataValidation type="list" allowBlank="1" showInputMessage="1" showErrorMessage="1" sqref="BG4:BI4" xr:uid="{00000000-0002-0000-0000-00002F000000}">
      <formula1>#REF!</formula1>
    </dataValidation>
    <dataValidation type="list" allowBlank="1" showInputMessage="1" showErrorMessage="1" sqref="AL135:AL140" xr:uid="{2D6EC704-41A3-4E60-92A3-E437233BD2CA}">
      <formula1>$H$135</formula1>
    </dataValidation>
    <dataValidation type="list" allowBlank="1" showInputMessage="1" showErrorMessage="1" sqref="AL114:AL122" xr:uid="{8C68381F-627E-4B85-AECE-05EB866FC0C1}">
      <formula1>$H$114:$H$122</formula1>
    </dataValidation>
    <dataValidation type="list" allowBlank="1" showInputMessage="1" showErrorMessage="1" sqref="AL141:AL146" xr:uid="{81879253-3414-4D36-BF7B-F56C5B85050A}">
      <formula1>$H$141</formula1>
    </dataValidation>
    <dataValidation type="list" allowBlank="1" showInputMessage="1" showErrorMessage="1" sqref="AL147:AL152" xr:uid="{D6457DCD-3DBC-4B4F-9A14-7DC637C780E3}">
      <formula1>$H$147</formula1>
    </dataValidation>
    <dataValidation type="list" allowBlank="1" showInputMessage="1" showErrorMessage="1" sqref="AL153:AL158" xr:uid="{D76A9113-2661-48CC-9CF4-B3B70EC5C863}">
      <formula1>$H$153</formula1>
    </dataValidation>
    <dataValidation type="list" allowBlank="1" showInputMessage="1" showErrorMessage="1" sqref="AL159:AL164" xr:uid="{9BE46BEA-0DA5-452D-A63D-71CD633E4B5D}">
      <formula1>$H$159</formula1>
    </dataValidation>
    <dataValidation type="list" allowBlank="1" showInputMessage="1" showErrorMessage="1" sqref="AL165:AL170" xr:uid="{956BE47F-F2B8-4CC2-BD4E-198B6BD7E9DE}">
      <formula1>$H$165:$H$170</formula1>
    </dataValidation>
    <dataValidation type="list" allowBlank="1" showInputMessage="1" showErrorMessage="1" sqref="AL171:AL176" xr:uid="{04BEEC9D-0DCE-4CD5-B7FA-61B74EF2F08F}">
      <formula1>$K$171</formula1>
    </dataValidation>
    <dataValidation type="list" allowBlank="1" showInputMessage="1" showErrorMessage="1" sqref="AL78:AL83" xr:uid="{BB0B2E7A-FA5C-41C7-9CBD-AFF577E76E52}">
      <formula1>$H$78</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D102 D108 D72 D78 D123 BB93:BC93 BE93:BG93 AK96 AK92 BE123:BG123 BB123 D36 D42 D60 AK42 D54 AK54 AK60 AK66 AK72 AK78 BB78:BC78 BE78:BG78 D84 AK84 BB84:BC84 BE84:BG84 D90 D96 AK102 BB102:BC102 BE102:BG102 BB108:BC108 BE108:BG108 AK123 AK108 D135 AK135 AK129:AK132 AL118 D48 D141 AK141 D147 AK147 D153 AK153 D159 AK159 D165 AK165 AK167 AK169 D171 D129 D114 D66" unlockedFormula="1"/>
  </ignoredError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E2149336-A755-4851-93A7-D612D8D9E092}">
          <x14:formula1>
            <xm:f>Listados!$B$26:$B$27</xm:f>
          </x14:formula1>
          <xm:sqref>AN36 AP36 AR36 AV36 AX36 AX102:AX113 AN42 AP42 AR42 AV42 AN48:AN49 AP48:AP49 AR48:AR49 AV48:AV49 AX48:AX49 AN54 AP54 AR54 AV54 AX54 AN60 AP60 AR60 AV60 AX60 AN66 AP66 AR66 AV66 AX66 AX42 AN72 AP72 AR72 AV72 AN90:AN93 AX72 AN78:AN84 AV102:AV113 AR102:AR113 AP102:AP113 AN102:AN108 AV123:AV132 AR123:AR132 AN123:AN132 AP123:AP132 AX123:AX132 AV135 AP135 AR135 AX135 AN135 AX169 AP141 AR141 AN141 AV141 AX141 AP147 AR147 AN147 AV147 AX147 AP153 AR153 AN153 AV153 AX153 AP159 AR159 AN159 AV159 AX159 AP165 AR165 AN165 AV165 AX165 AN167 AN169 AP167 AP169 AR167 AR169 AV167 AV169 AX167 AX171 AN171 AP171 AR171 AV171 AN96 AP78:AP96 AR78:AR96 AV78:AV96 AX78:AX96 L36:AD176</xm:sqref>
        </x14:dataValidation>
        <x14:dataValidation type="list" allowBlank="1" showInputMessage="1" showErrorMessage="1" xr:uid="{D8099DEB-4210-49C7-AB0E-C06AC2F4F968}">
          <x14:formula1>
            <xm:f>Listados!$K$3:$K$7</xm:f>
          </x14:formula1>
          <xm:sqref>AF123:AF176 AF36:AF113</xm:sqref>
        </x14:dataValidation>
        <x14:dataValidation type="list" allowBlank="1" showInputMessage="1" showErrorMessage="1" xr:uid="{B6A69BC3-927A-4E1A-BD6E-180750C06B35}">
          <x14:formula1>
            <xm:f>Listados!$C$26:$C$28</xm:f>
          </x14:formula1>
          <xm:sqref>AZ36 AZ171 AZ48:AZ49 AZ54 AZ60 AZ66 AZ42 AZ72 AZ123:AZ132 AZ135 AZ141 AZ147 AZ153 AZ159 AZ165 AZ167 AZ169 AZ78:AZ96 AZ102:AZ113</xm:sqref>
        </x14:dataValidation>
        <x14:dataValidation type="list" allowBlank="1" showInputMessage="1" showErrorMessage="1" xr:uid="{F08E2552-2D99-4D04-9C49-0BF28CF012C4}">
          <x14:formula1>
            <xm:f>Listados!$D$26:$D$28</xm:f>
          </x14:formula1>
          <xm:sqref>AT36 AT171 AT48:AT49 AT54 AT60 AT66 AT42 AT72 AT123:AT132 AT135 AT141 AT147 AT153 AT159 AT165 AT167 AT169 AT78:AT96 AT102:AT113</xm:sqref>
        </x14:dataValidation>
        <x14:dataValidation type="list" allowBlank="1" showInputMessage="1" showErrorMessage="1" xr:uid="{71D05E18-5889-457C-A7A6-28561DA7D181}">
          <x14:formula1>
            <xm:f>Listados!$E$26:$E$28</xm:f>
          </x14:formula1>
          <xm:sqref>BD36 BD72 BD48:BD49 BD54 BD60 BD66 BD42 BD123:BD132 BD135 BD141 BD147 BD153 BD159 BD165 BD167 BD169 BD171 BD78:BD96 BD102:BD113</xm:sqref>
        </x14:dataValidation>
        <x14:dataValidation type="list" allowBlank="1" showInputMessage="1" showErrorMessage="1" xr:uid="{9A4EFE01-871E-4278-BF0C-806ABF1F35A7}">
          <x14:formula1>
            <xm:f>Listados!$G$26:$G$27</xm:f>
          </x14:formula1>
          <xm:sqref>AM36 AM171 AM48:AM49 AM54 AM60 AM66 AM42 AM78 AM72 AM90:AM92 AM102 AM84 AM108 AM123 AM129:AM132 AM135 AM141 AM147 AM153 AM159 AM165 AM167 AM169 AM96</xm:sqref>
        </x14:dataValidation>
        <x14:dataValidation type="list" allowBlank="1" showInputMessage="1" showErrorMessage="1" xr:uid="{88459410-C44C-42FE-BF60-7E68A5C89413}">
          <x14:formula1>
            <xm:f>Listados!$E$8:$E$9</xm:f>
          </x14:formula1>
          <xm:sqref>I36 I48:I49 I54 I60:I62 I66 I72 I78 I175 I84:I85 I102:I103 I114 I108 I96 I123 I117 I129 I131 I133 I135 I141 I147 I153 I159 I165:I167 I169 I42 I88:I90</xm:sqref>
        </x14:dataValidation>
        <x14:dataValidation type="list" allowBlank="1" showInputMessage="1" showErrorMessage="1" xr:uid="{EEFF59E5-E382-4BC2-B186-8EAFF1FC62F1}">
          <x14:formula1>
            <xm:f>Hoja1!$A$2:$A$3</xm:f>
          </x14:formula1>
          <xm:sqref>CJ72:CJ77 CJ62:CJ65 CJ102:CJ107</xm:sqref>
        </x14:dataValidation>
        <x14:dataValidation type="list" allowBlank="1" showInputMessage="1" showErrorMessage="1" xr:uid="{2C93640A-DC2A-488D-A020-6B7AC6FE695A}">
          <x14:formula1>
            <xm:f>Listados!$A$3:$A$7</xm:f>
          </x14:formula1>
          <xm:sqref>F36:F176</xm:sqref>
        </x14:dataValidation>
        <x14:dataValidation type="list" allowBlank="1" showInputMessage="1" showErrorMessage="1" xr:uid="{39F7055B-9DE1-42F6-A0BB-E39F6DBC9DE4}">
          <x14:formula1>
            <xm:f>Listados!$B$3:$B$7</xm:f>
          </x14:formula1>
          <xm:sqref>G36:G176</xm:sqref>
        </x14:dataValidation>
        <x14:dataValidation type="list" allowBlank="1" showInputMessage="1" showErrorMessage="1" xr:uid="{BAFD9AB4-455C-4D2A-9917-EC6510C34468}">
          <x14:formula1>
            <xm:f>Listados!$C$3:$C$5</xm:f>
          </x14:formula1>
          <xm:sqref>J36:J176</xm:sqref>
        </x14:dataValidation>
        <x14:dataValidation type="list" allowBlank="1" showInputMessage="1" showErrorMessage="1" xr:uid="{47386507-46A5-4A7D-969E-6239EAF54102}">
          <x14:formula1>
            <xm:f>Hoja1!$A$1:$A$3</xm:f>
          </x14:formula1>
          <xm:sqref>CJ42:CJ47 CJ60:CJ61 CJ129:CJ134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0D66-739C-4F06-BF8F-AD71391A4F80}">
  <dimension ref="A1:A3"/>
  <sheetViews>
    <sheetView workbookViewId="0"/>
  </sheetViews>
  <sheetFormatPr baseColWidth="10" defaultColWidth="11.42578125" defaultRowHeight="15" x14ac:dyDescent="0.25"/>
  <sheetData>
    <row r="1" spans="1:1" x14ac:dyDescent="0.25">
      <c r="A1" t="s">
        <v>184</v>
      </c>
    </row>
    <row r="2" spans="1:1" x14ac:dyDescent="0.25">
      <c r="A2" t="s">
        <v>306</v>
      </c>
    </row>
    <row r="3" spans="1:1" x14ac:dyDescent="0.25">
      <c r="A3" t="s">
        <v>307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4:G52"/>
  <sheetViews>
    <sheetView zoomScale="80" zoomScaleNormal="80" workbookViewId="0"/>
  </sheetViews>
  <sheetFormatPr baseColWidth="10" defaultColWidth="11.42578125" defaultRowHeight="15" x14ac:dyDescent="0.25"/>
  <cols>
    <col min="2" max="2" width="12.28515625" customWidth="1"/>
    <col min="3" max="3" width="72.140625" customWidth="1"/>
    <col min="4" max="4" width="9.28515625" customWidth="1"/>
    <col min="5" max="5" width="11.42578125" customWidth="1"/>
    <col min="6" max="6" width="10.85546875" customWidth="1"/>
    <col min="7" max="7" width="9.140625" customWidth="1"/>
  </cols>
  <sheetData>
    <row r="4" spans="2:7" ht="15" customHeight="1" x14ac:dyDescent="0.25">
      <c r="B4" s="192" t="s">
        <v>308</v>
      </c>
      <c r="C4" s="192"/>
      <c r="D4" s="192"/>
      <c r="E4" s="192"/>
      <c r="F4" s="192"/>
      <c r="G4" s="193"/>
    </row>
    <row r="5" spans="2:7" x14ac:dyDescent="0.25">
      <c r="B5" s="192"/>
      <c r="C5" s="192"/>
      <c r="D5" s="192"/>
      <c r="E5" s="192"/>
      <c r="F5" s="192"/>
      <c r="G5" s="193"/>
    </row>
    <row r="6" spans="2:7" x14ac:dyDescent="0.25">
      <c r="C6" s="4"/>
      <c r="D6" s="4"/>
      <c r="E6" s="4"/>
      <c r="F6" s="4"/>
      <c r="G6" s="4"/>
    </row>
    <row r="7" spans="2:7" x14ac:dyDescent="0.25">
      <c r="B7" s="28" t="s">
        <v>309</v>
      </c>
      <c r="C7" s="23" t="s">
        <v>310</v>
      </c>
      <c r="D7" s="23" t="s">
        <v>311</v>
      </c>
      <c r="E7" s="23" t="s">
        <v>312</v>
      </c>
      <c r="F7" s="23" t="s">
        <v>313</v>
      </c>
      <c r="G7" s="23" t="s">
        <v>314</v>
      </c>
    </row>
    <row r="8" spans="2:7" ht="45" x14ac:dyDescent="0.25">
      <c r="B8" s="33" t="s">
        <v>315</v>
      </c>
      <c r="C8" s="34" t="s">
        <v>316</v>
      </c>
      <c r="D8" s="33" t="s">
        <v>317</v>
      </c>
      <c r="E8" s="33" t="s">
        <v>317</v>
      </c>
      <c r="F8" s="33" t="s">
        <v>317</v>
      </c>
      <c r="G8" s="33" t="s">
        <v>317</v>
      </c>
    </row>
    <row r="9" spans="2:7" ht="116.25" customHeight="1" x14ac:dyDescent="0.25">
      <c r="B9" s="33" t="s">
        <v>318</v>
      </c>
      <c r="C9" s="34" t="s">
        <v>319</v>
      </c>
      <c r="D9" s="33" t="s">
        <v>317</v>
      </c>
      <c r="E9" s="33" t="s">
        <v>317</v>
      </c>
      <c r="F9" s="33" t="s">
        <v>317</v>
      </c>
      <c r="G9" s="33" t="s">
        <v>317</v>
      </c>
    </row>
    <row r="10" spans="2:7" ht="70.5" customHeight="1" x14ac:dyDescent="0.25">
      <c r="B10" s="33" t="s">
        <v>320</v>
      </c>
      <c r="C10" s="34" t="s">
        <v>321</v>
      </c>
      <c r="D10" s="33" t="s">
        <v>317</v>
      </c>
      <c r="E10" s="33" t="s">
        <v>317</v>
      </c>
      <c r="F10" s="33" t="s">
        <v>317</v>
      </c>
      <c r="G10" s="33" t="s">
        <v>317</v>
      </c>
    </row>
    <row r="11" spans="2:7" ht="57.75" hidden="1" customHeight="1" x14ac:dyDescent="0.25">
      <c r="B11" s="33">
        <v>4</v>
      </c>
      <c r="C11" s="34" t="s">
        <v>322</v>
      </c>
      <c r="D11" s="33" t="s">
        <v>317</v>
      </c>
      <c r="E11" s="33" t="s">
        <v>317</v>
      </c>
      <c r="F11" s="33" t="s">
        <v>317</v>
      </c>
      <c r="G11" s="33" t="s">
        <v>317</v>
      </c>
    </row>
    <row r="12" spans="2:7" ht="30" x14ac:dyDescent="0.25">
      <c r="B12" s="33" t="s">
        <v>323</v>
      </c>
      <c r="C12" s="34" t="s">
        <v>324</v>
      </c>
      <c r="D12" s="33" t="s">
        <v>317</v>
      </c>
      <c r="E12" s="33" t="s">
        <v>317</v>
      </c>
      <c r="F12" s="33" t="s">
        <v>317</v>
      </c>
      <c r="G12" s="33" t="s">
        <v>317</v>
      </c>
    </row>
    <row r="13" spans="2:7" ht="75" x14ac:dyDescent="0.25">
      <c r="B13" s="33" t="s">
        <v>325</v>
      </c>
      <c r="C13" s="34" t="s">
        <v>326</v>
      </c>
      <c r="D13" s="33" t="s">
        <v>317</v>
      </c>
      <c r="E13" s="33" t="s">
        <v>317</v>
      </c>
      <c r="F13" s="33" t="s">
        <v>317</v>
      </c>
      <c r="G13" s="33" t="s">
        <v>317</v>
      </c>
    </row>
    <row r="14" spans="2:7" ht="67.5" customHeight="1" x14ac:dyDescent="0.25">
      <c r="B14" s="33" t="s">
        <v>318</v>
      </c>
      <c r="C14" s="34" t="s">
        <v>327</v>
      </c>
      <c r="D14" s="33" t="s">
        <v>317</v>
      </c>
      <c r="E14" s="33" t="s">
        <v>317</v>
      </c>
      <c r="F14" s="33" t="s">
        <v>317</v>
      </c>
      <c r="G14" s="33" t="s">
        <v>317</v>
      </c>
    </row>
    <row r="15" spans="2:7" ht="73.5" customHeight="1" x14ac:dyDescent="0.25">
      <c r="B15" s="33" t="s">
        <v>328</v>
      </c>
      <c r="C15" s="34" t="s">
        <v>329</v>
      </c>
      <c r="D15" s="33" t="s">
        <v>317</v>
      </c>
      <c r="E15" s="33" t="s">
        <v>317</v>
      </c>
      <c r="F15" s="33" t="s">
        <v>317</v>
      </c>
      <c r="G15" s="33" t="s">
        <v>317</v>
      </c>
    </row>
    <row r="16" spans="2:7" ht="30" hidden="1" x14ac:dyDescent="0.25">
      <c r="B16" s="33">
        <v>9</v>
      </c>
      <c r="C16" s="34" t="s">
        <v>330</v>
      </c>
      <c r="D16" s="33" t="s">
        <v>317</v>
      </c>
      <c r="E16" s="33" t="s">
        <v>317</v>
      </c>
      <c r="F16" s="33" t="s">
        <v>317</v>
      </c>
      <c r="G16" s="33" t="s">
        <v>317</v>
      </c>
    </row>
    <row r="17" spans="2:7" ht="30" hidden="1" x14ac:dyDescent="0.25">
      <c r="B17" s="33">
        <v>10</v>
      </c>
      <c r="C17" s="34" t="s">
        <v>331</v>
      </c>
      <c r="D17" s="33" t="s">
        <v>317</v>
      </c>
      <c r="E17" s="33" t="s">
        <v>317</v>
      </c>
      <c r="F17" s="33" t="s">
        <v>317</v>
      </c>
      <c r="G17" s="33" t="s">
        <v>317</v>
      </c>
    </row>
    <row r="18" spans="2:7" ht="45" x14ac:dyDescent="0.25">
      <c r="B18" s="33" t="s">
        <v>318</v>
      </c>
      <c r="C18" s="34" t="s">
        <v>332</v>
      </c>
      <c r="D18" s="33" t="s">
        <v>317</v>
      </c>
      <c r="E18" s="33" t="s">
        <v>317</v>
      </c>
      <c r="F18" s="33" t="s">
        <v>317</v>
      </c>
      <c r="G18" s="33" t="s">
        <v>317</v>
      </c>
    </row>
    <row r="19" spans="2:7" ht="30" x14ac:dyDescent="0.25">
      <c r="B19" s="33" t="s">
        <v>318</v>
      </c>
      <c r="C19" s="34" t="s">
        <v>333</v>
      </c>
      <c r="D19" s="33" t="s">
        <v>317</v>
      </c>
      <c r="E19" s="33" t="s">
        <v>317</v>
      </c>
      <c r="F19" s="33" t="s">
        <v>317</v>
      </c>
      <c r="G19" s="33" t="s">
        <v>317</v>
      </c>
    </row>
    <row r="20" spans="2:7" ht="45" x14ac:dyDescent="0.25">
      <c r="B20" s="33" t="s">
        <v>318</v>
      </c>
      <c r="C20" s="34" t="s">
        <v>334</v>
      </c>
      <c r="D20" s="33" t="s">
        <v>317</v>
      </c>
      <c r="E20" s="33" t="s">
        <v>317</v>
      </c>
      <c r="F20" s="33" t="s">
        <v>317</v>
      </c>
      <c r="G20" s="33" t="s">
        <v>317</v>
      </c>
    </row>
    <row r="21" spans="2:7" ht="54.75" customHeight="1" x14ac:dyDescent="0.25">
      <c r="B21" s="33" t="s">
        <v>318</v>
      </c>
      <c r="C21" s="34" t="s">
        <v>335</v>
      </c>
      <c r="D21" s="33" t="s">
        <v>317</v>
      </c>
      <c r="E21" s="33" t="s">
        <v>317</v>
      </c>
      <c r="F21" s="33" t="s">
        <v>317</v>
      </c>
      <c r="G21" s="33" t="s">
        <v>317</v>
      </c>
    </row>
    <row r="22" spans="2:7" ht="62.25" customHeight="1" x14ac:dyDescent="0.25">
      <c r="B22" s="33" t="s">
        <v>336</v>
      </c>
      <c r="C22" s="34" t="s">
        <v>337</v>
      </c>
      <c r="D22" s="33" t="s">
        <v>317</v>
      </c>
      <c r="E22" s="33" t="s">
        <v>317</v>
      </c>
      <c r="F22" s="33" t="s">
        <v>317</v>
      </c>
      <c r="G22" s="33" t="s">
        <v>317</v>
      </c>
    </row>
    <row r="23" spans="2:7" ht="96.75" customHeight="1" x14ac:dyDescent="0.25">
      <c r="B23" s="33" t="s">
        <v>338</v>
      </c>
      <c r="C23" s="34" t="s">
        <v>339</v>
      </c>
      <c r="D23" s="33" t="s">
        <v>317</v>
      </c>
      <c r="E23" s="33" t="s">
        <v>317</v>
      </c>
      <c r="F23" s="33" t="s">
        <v>317</v>
      </c>
      <c r="G23" s="33" t="s">
        <v>317</v>
      </c>
    </row>
    <row r="24" spans="2:7" ht="59.25" customHeight="1" x14ac:dyDescent="0.25">
      <c r="B24" s="33">
        <v>17</v>
      </c>
      <c r="C24" s="34" t="s">
        <v>340</v>
      </c>
      <c r="D24" s="33" t="s">
        <v>317</v>
      </c>
      <c r="E24" s="33" t="s">
        <v>317</v>
      </c>
      <c r="F24" s="33" t="s">
        <v>317</v>
      </c>
      <c r="G24" s="33" t="s">
        <v>317</v>
      </c>
    </row>
    <row r="25" spans="2:7" ht="45" customHeight="1" x14ac:dyDescent="0.25">
      <c r="B25" s="33" t="s">
        <v>325</v>
      </c>
      <c r="C25" s="34" t="s">
        <v>341</v>
      </c>
      <c r="D25" s="33" t="s">
        <v>317</v>
      </c>
      <c r="E25" s="33" t="s">
        <v>317</v>
      </c>
      <c r="F25" s="33" t="s">
        <v>317</v>
      </c>
      <c r="G25" s="33" t="s">
        <v>317</v>
      </c>
    </row>
    <row r="26" spans="2:7" hidden="1" x14ac:dyDescent="0.25">
      <c r="B26" s="33">
        <v>18</v>
      </c>
      <c r="C26" s="34"/>
      <c r="D26" s="35" t="s">
        <v>317</v>
      </c>
      <c r="E26" s="35" t="s">
        <v>317</v>
      </c>
      <c r="F26" s="35" t="s">
        <v>317</v>
      </c>
      <c r="G26" s="35" t="s">
        <v>317</v>
      </c>
    </row>
    <row r="27" spans="2:7" hidden="1" x14ac:dyDescent="0.25">
      <c r="B27" s="33">
        <v>18</v>
      </c>
      <c r="C27" s="34"/>
      <c r="D27" s="35" t="s">
        <v>317</v>
      </c>
      <c r="E27" s="35" t="s">
        <v>317</v>
      </c>
      <c r="F27" s="35" t="s">
        <v>317</v>
      </c>
      <c r="G27" s="35" t="s">
        <v>317</v>
      </c>
    </row>
    <row r="28" spans="2:7" hidden="1" x14ac:dyDescent="0.25">
      <c r="B28" s="33">
        <v>18</v>
      </c>
      <c r="C28" s="27"/>
      <c r="D28" t="s">
        <v>317</v>
      </c>
      <c r="E28" t="s">
        <v>317</v>
      </c>
      <c r="F28" t="s">
        <v>317</v>
      </c>
      <c r="G28" t="s">
        <v>317</v>
      </c>
    </row>
    <row r="29" spans="2:7" hidden="1" x14ac:dyDescent="0.25">
      <c r="B29" s="33">
        <v>18</v>
      </c>
      <c r="C29" s="27"/>
      <c r="D29" t="s">
        <v>317</v>
      </c>
      <c r="E29" t="s">
        <v>317</v>
      </c>
      <c r="F29" t="s">
        <v>317</v>
      </c>
      <c r="G29" t="s">
        <v>317</v>
      </c>
    </row>
    <row r="30" spans="2:7" hidden="1" x14ac:dyDescent="0.25">
      <c r="B30" s="33">
        <v>18</v>
      </c>
      <c r="C30" s="27"/>
      <c r="D30" t="s">
        <v>317</v>
      </c>
      <c r="E30" t="s">
        <v>317</v>
      </c>
      <c r="F30" t="s">
        <v>317</v>
      </c>
      <c r="G30" t="s">
        <v>317</v>
      </c>
    </row>
    <row r="31" spans="2:7" hidden="1" x14ac:dyDescent="0.25">
      <c r="B31" s="33">
        <v>18</v>
      </c>
      <c r="C31" s="27"/>
      <c r="D31" t="s">
        <v>317</v>
      </c>
      <c r="E31" t="s">
        <v>317</v>
      </c>
      <c r="F31" t="s">
        <v>317</v>
      </c>
      <c r="G31" t="s">
        <v>317</v>
      </c>
    </row>
    <row r="32" spans="2:7" hidden="1" x14ac:dyDescent="0.25">
      <c r="B32" s="33">
        <v>18</v>
      </c>
      <c r="C32" s="5"/>
      <c r="D32" t="s">
        <v>317</v>
      </c>
      <c r="E32" t="s">
        <v>317</v>
      </c>
      <c r="F32" t="s">
        <v>317</v>
      </c>
      <c r="G32" t="s">
        <v>317</v>
      </c>
    </row>
    <row r="33" spans="2:7" hidden="1" x14ac:dyDescent="0.25">
      <c r="B33" s="33">
        <v>18</v>
      </c>
      <c r="C33" s="5"/>
      <c r="D33" t="s">
        <v>317</v>
      </c>
      <c r="E33" t="s">
        <v>317</v>
      </c>
      <c r="F33" t="s">
        <v>317</v>
      </c>
      <c r="G33" t="s">
        <v>317</v>
      </c>
    </row>
    <row r="34" spans="2:7" hidden="1" x14ac:dyDescent="0.25">
      <c r="B34" s="33">
        <v>18</v>
      </c>
      <c r="C34" s="5"/>
      <c r="D34" t="s">
        <v>317</v>
      </c>
      <c r="E34" t="s">
        <v>317</v>
      </c>
      <c r="F34" t="s">
        <v>317</v>
      </c>
      <c r="G34" t="s">
        <v>317</v>
      </c>
    </row>
    <row r="35" spans="2:7" hidden="1" x14ac:dyDescent="0.25">
      <c r="B35" s="33">
        <v>18</v>
      </c>
      <c r="C35" s="5"/>
      <c r="D35" t="s">
        <v>317</v>
      </c>
      <c r="E35" t="s">
        <v>317</v>
      </c>
      <c r="F35" t="s">
        <v>317</v>
      </c>
      <c r="G35" t="s">
        <v>317</v>
      </c>
    </row>
    <row r="36" spans="2:7" hidden="1" x14ac:dyDescent="0.25">
      <c r="B36" s="33">
        <v>18</v>
      </c>
      <c r="C36" s="5"/>
      <c r="D36" t="s">
        <v>317</v>
      </c>
      <c r="E36" t="s">
        <v>317</v>
      </c>
      <c r="F36" t="s">
        <v>317</v>
      </c>
      <c r="G36" t="s">
        <v>317</v>
      </c>
    </row>
    <row r="37" spans="2:7" hidden="1" x14ac:dyDescent="0.25">
      <c r="B37" s="33">
        <v>18</v>
      </c>
      <c r="C37" s="5"/>
      <c r="D37" t="s">
        <v>317</v>
      </c>
      <c r="E37" t="s">
        <v>317</v>
      </c>
      <c r="F37" t="s">
        <v>317</v>
      </c>
      <c r="G37" t="s">
        <v>317</v>
      </c>
    </row>
    <row r="38" spans="2:7" hidden="1" x14ac:dyDescent="0.25">
      <c r="B38" s="33">
        <v>18</v>
      </c>
      <c r="C38" s="5"/>
      <c r="D38" t="s">
        <v>317</v>
      </c>
      <c r="E38" t="s">
        <v>317</v>
      </c>
      <c r="F38" t="s">
        <v>317</v>
      </c>
      <c r="G38" t="s">
        <v>317</v>
      </c>
    </row>
    <row r="39" spans="2:7" hidden="1" x14ac:dyDescent="0.25">
      <c r="B39" s="33">
        <v>18</v>
      </c>
      <c r="C39" s="5"/>
      <c r="D39" t="s">
        <v>317</v>
      </c>
      <c r="E39" t="s">
        <v>317</v>
      </c>
      <c r="F39" t="s">
        <v>317</v>
      </c>
      <c r="G39" t="s">
        <v>317</v>
      </c>
    </row>
    <row r="40" spans="2:7" hidden="1" x14ac:dyDescent="0.25">
      <c r="B40" s="33">
        <v>18</v>
      </c>
      <c r="C40" s="5"/>
      <c r="D40" t="s">
        <v>317</v>
      </c>
      <c r="E40" t="s">
        <v>317</v>
      </c>
      <c r="F40" t="s">
        <v>317</v>
      </c>
      <c r="G40" t="s">
        <v>317</v>
      </c>
    </row>
    <row r="41" spans="2:7" hidden="1" x14ac:dyDescent="0.25">
      <c r="B41" s="33">
        <v>18</v>
      </c>
      <c r="C41" s="5"/>
      <c r="D41" t="s">
        <v>317</v>
      </c>
      <c r="E41" t="s">
        <v>317</v>
      </c>
      <c r="F41" t="s">
        <v>317</v>
      </c>
      <c r="G41" t="s">
        <v>317</v>
      </c>
    </row>
    <row r="42" spans="2:7" hidden="1" x14ac:dyDescent="0.25">
      <c r="B42" s="33">
        <v>18</v>
      </c>
      <c r="C42" s="5"/>
      <c r="D42" t="s">
        <v>317</v>
      </c>
      <c r="E42" t="s">
        <v>317</v>
      </c>
      <c r="F42" t="s">
        <v>317</v>
      </c>
      <c r="G42" t="s">
        <v>317</v>
      </c>
    </row>
    <row r="43" spans="2:7" hidden="1" x14ac:dyDescent="0.25">
      <c r="B43" s="33">
        <v>18</v>
      </c>
      <c r="C43" s="5"/>
      <c r="D43" t="s">
        <v>317</v>
      </c>
      <c r="E43" t="s">
        <v>317</v>
      </c>
      <c r="F43" t="s">
        <v>317</v>
      </c>
      <c r="G43" t="s">
        <v>317</v>
      </c>
    </row>
    <row r="44" spans="2:7" hidden="1" x14ac:dyDescent="0.25">
      <c r="B44" s="33">
        <v>18</v>
      </c>
      <c r="C44" s="5"/>
      <c r="D44" t="s">
        <v>317</v>
      </c>
      <c r="E44" t="s">
        <v>317</v>
      </c>
      <c r="F44" t="s">
        <v>317</v>
      </c>
      <c r="G44" t="s">
        <v>317</v>
      </c>
    </row>
    <row r="45" spans="2:7" ht="30" x14ac:dyDescent="0.25">
      <c r="B45" s="33" t="s">
        <v>342</v>
      </c>
      <c r="C45" s="43" t="s">
        <v>343</v>
      </c>
      <c r="D45" s="42" t="s">
        <v>317</v>
      </c>
      <c r="E45" s="42" t="s">
        <v>317</v>
      </c>
      <c r="F45" s="42" t="s">
        <v>317</v>
      </c>
      <c r="G45" s="42" t="s">
        <v>317</v>
      </c>
    </row>
    <row r="46" spans="2:7" ht="45" x14ac:dyDescent="0.25">
      <c r="B46" s="33" t="s">
        <v>315</v>
      </c>
      <c r="C46" s="43" t="s">
        <v>344</v>
      </c>
      <c r="D46" s="42" t="s">
        <v>317</v>
      </c>
      <c r="E46" s="42" t="s">
        <v>317</v>
      </c>
      <c r="F46" s="42" t="s">
        <v>317</v>
      </c>
      <c r="G46" s="42" t="s">
        <v>317</v>
      </c>
    </row>
    <row r="47" spans="2:7" ht="45" x14ac:dyDescent="0.25">
      <c r="B47" s="33" t="s">
        <v>345</v>
      </c>
      <c r="C47" s="43" t="s">
        <v>346</v>
      </c>
      <c r="D47" s="42" t="s">
        <v>317</v>
      </c>
      <c r="E47" s="42" t="s">
        <v>317</v>
      </c>
      <c r="F47" s="42" t="s">
        <v>317</v>
      </c>
      <c r="G47" s="42" t="s">
        <v>317</v>
      </c>
    </row>
    <row r="48" spans="2:7" ht="45" x14ac:dyDescent="0.25">
      <c r="B48" s="33" t="s">
        <v>345</v>
      </c>
      <c r="C48" s="43" t="s">
        <v>347</v>
      </c>
      <c r="D48" s="42" t="s">
        <v>317</v>
      </c>
      <c r="E48" s="42" t="s">
        <v>317</v>
      </c>
      <c r="F48" s="42" t="s">
        <v>317</v>
      </c>
      <c r="G48" s="42" t="s">
        <v>317</v>
      </c>
    </row>
    <row r="49" spans="2:7" ht="45" x14ac:dyDescent="0.25">
      <c r="B49" s="33" t="s">
        <v>345</v>
      </c>
      <c r="C49" s="43" t="s">
        <v>348</v>
      </c>
      <c r="D49" s="42" t="s">
        <v>317</v>
      </c>
      <c r="E49" s="42" t="s">
        <v>317</v>
      </c>
      <c r="F49" s="42" t="s">
        <v>317</v>
      </c>
      <c r="G49" s="42" t="s">
        <v>317</v>
      </c>
    </row>
    <row r="50" spans="2:7" ht="45" x14ac:dyDescent="0.25">
      <c r="B50" s="33" t="s">
        <v>345</v>
      </c>
      <c r="C50" s="43" t="s">
        <v>349</v>
      </c>
      <c r="D50" s="42" t="s">
        <v>317</v>
      </c>
      <c r="E50" s="42" t="s">
        <v>317</v>
      </c>
      <c r="F50" s="42" t="s">
        <v>317</v>
      </c>
      <c r="G50" s="42" t="s">
        <v>317</v>
      </c>
    </row>
    <row r="51" spans="2:7" ht="60" x14ac:dyDescent="0.25">
      <c r="B51" s="33" t="s">
        <v>350</v>
      </c>
      <c r="C51" s="43" t="s">
        <v>351</v>
      </c>
      <c r="D51" s="42" t="s">
        <v>317</v>
      </c>
      <c r="E51" s="42" t="s">
        <v>317</v>
      </c>
      <c r="F51" s="42" t="s">
        <v>317</v>
      </c>
      <c r="G51" s="42" t="s">
        <v>317</v>
      </c>
    </row>
    <row r="52" spans="2:7" ht="30" x14ac:dyDescent="0.25">
      <c r="B52" s="33" t="s">
        <v>350</v>
      </c>
      <c r="C52" s="43" t="s">
        <v>352</v>
      </c>
      <c r="D52" s="42" t="s">
        <v>317</v>
      </c>
      <c r="E52" s="42" t="s">
        <v>317</v>
      </c>
      <c r="F52" s="42" t="s">
        <v>317</v>
      </c>
      <c r="G52" s="42" t="s">
        <v>317</v>
      </c>
    </row>
  </sheetData>
  <mergeCells count="1">
    <mergeCell ref="B4:G5"/>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opLeftCell="A7" zoomScale="80" zoomScaleNormal="80" workbookViewId="0">
      <selection activeCell="B8" sqref="B8"/>
    </sheetView>
  </sheetViews>
  <sheetFormatPr baseColWidth="10" defaultColWidth="11.42578125" defaultRowHeight="15" x14ac:dyDescent="0.25"/>
  <cols>
    <col min="1" max="1" width="16.7109375" customWidth="1"/>
    <col min="2" max="2" width="155.85546875" customWidth="1"/>
    <col min="3" max="3" width="82.85546875" customWidth="1"/>
    <col min="4" max="4" width="88.7109375" customWidth="1"/>
    <col min="5" max="5" width="68.85546875" customWidth="1"/>
  </cols>
  <sheetData>
    <row r="2" spans="1:8" x14ac:dyDescent="0.25">
      <c r="A2" s="31" t="s">
        <v>309</v>
      </c>
      <c r="B2" s="32" t="s">
        <v>353</v>
      </c>
      <c r="C2" s="32" t="s">
        <v>354</v>
      </c>
      <c r="D2" s="32" t="s">
        <v>355</v>
      </c>
      <c r="E2" s="32" t="s">
        <v>356</v>
      </c>
      <c r="F2" s="29"/>
      <c r="G2" s="29"/>
      <c r="H2" s="29"/>
    </row>
    <row r="3" spans="1:8" ht="106.5" customHeight="1" x14ac:dyDescent="0.25">
      <c r="A3" s="33" t="s">
        <v>315</v>
      </c>
      <c r="B3" s="34" t="s">
        <v>357</v>
      </c>
      <c r="C3" s="35"/>
      <c r="D3" s="35"/>
      <c r="E3" s="35"/>
      <c r="F3" s="30"/>
      <c r="G3" s="30"/>
      <c r="H3" s="30"/>
    </row>
    <row r="4" spans="1:8" ht="154.5" customHeight="1" x14ac:dyDescent="0.25">
      <c r="A4" s="33" t="s">
        <v>318</v>
      </c>
      <c r="B4" s="34" t="s">
        <v>358</v>
      </c>
      <c r="C4" s="34"/>
      <c r="D4" s="35"/>
      <c r="E4" s="35"/>
    </row>
    <row r="5" spans="1:8" ht="285" customHeight="1" x14ac:dyDescent="0.25">
      <c r="A5" s="33" t="s">
        <v>320</v>
      </c>
      <c r="B5" s="34" t="s">
        <v>359</v>
      </c>
      <c r="C5" s="34" t="s">
        <v>360</v>
      </c>
      <c r="D5" s="35"/>
      <c r="E5" s="35"/>
    </row>
    <row r="6" spans="1:8" ht="60" x14ac:dyDescent="0.25">
      <c r="A6" s="33" t="s">
        <v>361</v>
      </c>
      <c r="B6" s="34" t="s">
        <v>362</v>
      </c>
      <c r="C6" s="35"/>
      <c r="D6" s="35"/>
      <c r="E6" s="35"/>
    </row>
    <row r="7" spans="1:8" ht="151.5" customHeight="1" x14ac:dyDescent="0.25">
      <c r="A7" s="33" t="s">
        <v>363</v>
      </c>
      <c r="B7" s="34" t="s">
        <v>364</v>
      </c>
      <c r="C7" s="35"/>
      <c r="D7" s="35"/>
      <c r="E7" s="35"/>
    </row>
    <row r="8" spans="1:8" ht="120" x14ac:dyDescent="0.25">
      <c r="A8" s="33" t="s">
        <v>325</v>
      </c>
      <c r="B8" s="34" t="s">
        <v>365</v>
      </c>
      <c r="C8" s="35"/>
      <c r="D8" s="35"/>
      <c r="E8" s="35"/>
    </row>
    <row r="9" spans="1:8" ht="258.75" customHeight="1" x14ac:dyDescent="0.25">
      <c r="A9" s="33">
        <v>8</v>
      </c>
      <c r="B9" s="34" t="s">
        <v>366</v>
      </c>
      <c r="C9" s="34"/>
      <c r="D9" s="35"/>
      <c r="E9" s="35"/>
    </row>
    <row r="10" spans="1:8" ht="105.75" customHeight="1" x14ac:dyDescent="0.25">
      <c r="A10" s="33">
        <v>9</v>
      </c>
      <c r="B10" s="34" t="s">
        <v>367</v>
      </c>
      <c r="C10" s="34" t="s">
        <v>368</v>
      </c>
      <c r="D10" s="34" t="s">
        <v>369</v>
      </c>
      <c r="E10" s="35"/>
    </row>
    <row r="11" spans="1:8" ht="190.5" customHeight="1" x14ac:dyDescent="0.25">
      <c r="A11" s="33" t="s">
        <v>328</v>
      </c>
      <c r="B11" s="34" t="s">
        <v>370</v>
      </c>
      <c r="C11" s="34"/>
      <c r="D11" s="35"/>
      <c r="E11" s="35"/>
    </row>
    <row r="12" spans="1:8" ht="146.25" customHeight="1" x14ac:dyDescent="0.25">
      <c r="A12" s="33" t="s">
        <v>318</v>
      </c>
      <c r="B12" s="34" t="s">
        <v>371</v>
      </c>
      <c r="C12" s="34" t="s">
        <v>372</v>
      </c>
      <c r="D12" s="34" t="s">
        <v>373</v>
      </c>
      <c r="E12" s="34" t="s">
        <v>374</v>
      </c>
    </row>
    <row r="13" spans="1:8" ht="222" customHeight="1" x14ac:dyDescent="0.25">
      <c r="A13" s="33" t="s">
        <v>318</v>
      </c>
      <c r="B13" s="34" t="s">
        <v>375</v>
      </c>
      <c r="C13" s="34"/>
      <c r="D13" s="35"/>
      <c r="E13" s="35"/>
    </row>
    <row r="14" spans="1:8" ht="154.5" customHeight="1" x14ac:dyDescent="0.25">
      <c r="A14" s="33" t="s">
        <v>318</v>
      </c>
      <c r="B14" s="38" t="s">
        <v>376</v>
      </c>
      <c r="C14" s="34" t="s">
        <v>377</v>
      </c>
      <c r="D14" s="34" t="s">
        <v>378</v>
      </c>
      <c r="E14" s="34"/>
    </row>
    <row r="15" spans="1:8" ht="154.5" customHeight="1" x14ac:dyDescent="0.25">
      <c r="A15" s="33" t="s">
        <v>318</v>
      </c>
      <c r="B15" s="34" t="s">
        <v>379</v>
      </c>
      <c r="C15" s="34"/>
      <c r="D15" s="34"/>
      <c r="E15" s="34"/>
    </row>
    <row r="16" spans="1:8" ht="105" customHeight="1" x14ac:dyDescent="0.25">
      <c r="A16" s="33" t="s">
        <v>318</v>
      </c>
      <c r="B16" s="34" t="s">
        <v>380</v>
      </c>
      <c r="C16" s="34"/>
      <c r="D16" s="34"/>
      <c r="E16" s="34"/>
    </row>
    <row r="17" spans="1:5" ht="186" customHeight="1" x14ac:dyDescent="0.25">
      <c r="A17" s="33" t="s">
        <v>381</v>
      </c>
      <c r="B17" s="34" t="s">
        <v>382</v>
      </c>
      <c r="C17" s="34"/>
      <c r="D17" s="34"/>
      <c r="E17" s="34"/>
    </row>
    <row r="18" spans="1:5" ht="153.75" customHeight="1" x14ac:dyDescent="0.25">
      <c r="A18" s="33" t="s">
        <v>338</v>
      </c>
      <c r="B18" s="34" t="s">
        <v>383</v>
      </c>
      <c r="C18" s="34" t="s">
        <v>384</v>
      </c>
      <c r="D18" s="34"/>
      <c r="E18" s="34"/>
    </row>
    <row r="19" spans="1:5" ht="220.5" customHeight="1" x14ac:dyDescent="0.25">
      <c r="A19" s="33">
        <v>19</v>
      </c>
      <c r="B19" s="34" t="s">
        <v>385</v>
      </c>
      <c r="C19" s="34" t="s">
        <v>386</v>
      </c>
      <c r="D19" s="34" t="s">
        <v>387</v>
      </c>
      <c r="E19" s="34"/>
    </row>
    <row r="20" spans="1:5" ht="147.75" customHeight="1" x14ac:dyDescent="0.25">
      <c r="A20" s="33">
        <v>20</v>
      </c>
      <c r="B20" s="34" t="s">
        <v>388</v>
      </c>
      <c r="C20" s="34"/>
      <c r="D20" s="34"/>
      <c r="E20" s="34"/>
    </row>
    <row r="21" spans="1:5" ht="165" x14ac:dyDescent="0.25">
      <c r="A21" s="42" t="s">
        <v>342</v>
      </c>
      <c r="B21" s="41" t="s">
        <v>389</v>
      </c>
      <c r="C21" s="44" t="s">
        <v>390</v>
      </c>
      <c r="D21" s="44" t="s">
        <v>391</v>
      </c>
      <c r="E21" s="44" t="s">
        <v>392</v>
      </c>
    </row>
    <row r="22" spans="1:5" ht="141.75" x14ac:dyDescent="0.25">
      <c r="A22" s="42" t="s">
        <v>315</v>
      </c>
      <c r="B22" s="41" t="s">
        <v>393</v>
      </c>
      <c r="C22" s="45"/>
      <c r="D22" s="45"/>
      <c r="E22" s="45"/>
    </row>
    <row r="23" spans="1:5" ht="60" x14ac:dyDescent="0.25">
      <c r="A23" s="33" t="s">
        <v>345</v>
      </c>
      <c r="B23" s="34" t="s">
        <v>394</v>
      </c>
      <c r="C23" s="35"/>
      <c r="D23" s="35"/>
      <c r="E23" s="35"/>
    </row>
    <row r="24" spans="1:5" ht="75" x14ac:dyDescent="0.25">
      <c r="A24" s="33" t="s">
        <v>345</v>
      </c>
      <c r="B24" s="34" t="s">
        <v>395</v>
      </c>
      <c r="C24" s="35"/>
      <c r="D24" s="35"/>
      <c r="E24" s="35"/>
    </row>
    <row r="25" spans="1:5" ht="75" x14ac:dyDescent="0.25">
      <c r="A25" s="33" t="s">
        <v>345</v>
      </c>
      <c r="B25" s="34" t="s">
        <v>396</v>
      </c>
      <c r="C25" s="35"/>
      <c r="D25" s="35"/>
      <c r="E25" s="35"/>
    </row>
    <row r="26" spans="1:5" ht="75" x14ac:dyDescent="0.25">
      <c r="A26" s="33" t="s">
        <v>345</v>
      </c>
      <c r="B26" s="34" t="s">
        <v>397</v>
      </c>
      <c r="C26" s="35"/>
      <c r="D26" s="35"/>
      <c r="E26" s="35"/>
    </row>
    <row r="27" spans="1:5" ht="210" x14ac:dyDescent="0.25">
      <c r="A27" s="33" t="s">
        <v>350</v>
      </c>
      <c r="B27" s="34" t="s">
        <v>398</v>
      </c>
      <c r="C27" s="34" t="s">
        <v>399</v>
      </c>
      <c r="D27" s="46" t="s">
        <v>400</v>
      </c>
      <c r="E27" s="35"/>
    </row>
    <row r="28" spans="1:5" x14ac:dyDescent="0.25">
      <c r="A28" s="33"/>
      <c r="B28" s="34"/>
      <c r="C28" s="35"/>
      <c r="D28" s="35"/>
      <c r="E28" s="35"/>
    </row>
    <row r="29" spans="1:5" x14ac:dyDescent="0.25">
      <c r="A29" s="33"/>
      <c r="B29" s="34"/>
      <c r="C29" s="35"/>
      <c r="D29" s="35"/>
      <c r="E29" s="35"/>
    </row>
    <row r="30" spans="1:5" x14ac:dyDescent="0.25">
      <c r="A30" s="33"/>
      <c r="B30" s="34"/>
      <c r="C30" s="35"/>
      <c r="D30" s="35"/>
      <c r="E30" s="35"/>
    </row>
    <row r="31" spans="1:5" x14ac:dyDescent="0.25">
      <c r="A31" s="33"/>
      <c r="B31" s="34"/>
      <c r="C31" s="35"/>
      <c r="D31" s="35"/>
      <c r="E31" s="35"/>
    </row>
    <row r="32" spans="1:5" x14ac:dyDescent="0.25">
      <c r="A32" s="33"/>
      <c r="B32" s="34"/>
      <c r="C32" s="35"/>
      <c r="D32" s="35"/>
      <c r="E32" s="35"/>
    </row>
    <row r="33" spans="1:5" x14ac:dyDescent="0.25">
      <c r="A33" s="33"/>
      <c r="B33" s="34"/>
      <c r="C33" s="35"/>
      <c r="D33" s="35"/>
      <c r="E33" s="35"/>
    </row>
  </sheetData>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2"/>
  <sheetViews>
    <sheetView workbookViewId="0">
      <selection activeCell="D12" sqref="D12"/>
    </sheetView>
  </sheetViews>
  <sheetFormatPr baseColWidth="10" defaultColWidth="11.42578125" defaultRowHeight="15" x14ac:dyDescent="0.25"/>
  <cols>
    <col min="1" max="1" width="18.140625" style="17" customWidth="1"/>
    <col min="2" max="2" width="20.85546875" style="17" customWidth="1"/>
    <col min="3" max="3" width="48.7109375" style="17" customWidth="1"/>
    <col min="4" max="4" width="35" style="17" customWidth="1"/>
    <col min="5" max="5" width="13.28515625" style="17" customWidth="1"/>
    <col min="6" max="6" width="12.28515625" style="17" bestFit="1" customWidth="1"/>
    <col min="7" max="7" width="23.42578125" style="17" customWidth="1"/>
    <col min="8" max="8" width="24.85546875" style="17" customWidth="1"/>
    <col min="9" max="9" width="17.7109375" style="17" customWidth="1"/>
    <col min="10" max="10" width="11.42578125" style="17"/>
    <col min="11" max="11" width="17.140625" style="17" customWidth="1"/>
    <col min="12" max="12" width="19.42578125" style="17" customWidth="1"/>
    <col min="13" max="13" width="37.28515625" style="17" customWidth="1"/>
    <col min="14" max="14" width="21.42578125" style="17" customWidth="1"/>
    <col min="15" max="20" width="11.42578125" style="17"/>
    <col min="21" max="21" width="19.42578125" style="17" bestFit="1" customWidth="1"/>
    <col min="22" max="16384" width="11.42578125" style="17"/>
  </cols>
  <sheetData>
    <row r="2" spans="1:23" ht="15.75" thickBot="1" x14ac:dyDescent="0.3">
      <c r="A2" s="16" t="s">
        <v>401</v>
      </c>
      <c r="B2" s="16" t="s">
        <v>402</v>
      </c>
      <c r="C2" s="16" t="s">
        <v>403</v>
      </c>
      <c r="D2" s="16" t="s">
        <v>404</v>
      </c>
      <c r="E2" s="16" t="s">
        <v>405</v>
      </c>
      <c r="F2" s="16" t="s">
        <v>406</v>
      </c>
      <c r="G2" s="16" t="s">
        <v>407</v>
      </c>
      <c r="H2" s="16" t="s">
        <v>408</v>
      </c>
      <c r="I2" s="16" t="s">
        <v>409</v>
      </c>
      <c r="K2" s="16" t="s">
        <v>406</v>
      </c>
      <c r="L2" s="16" t="s">
        <v>407</v>
      </c>
      <c r="M2" s="16" t="s">
        <v>410</v>
      </c>
      <c r="P2" s="16" t="s">
        <v>411</v>
      </c>
      <c r="S2" s="194" t="s">
        <v>412</v>
      </c>
      <c r="T2" s="194"/>
      <c r="U2" s="194"/>
      <c r="V2" s="194"/>
    </row>
    <row r="3" spans="1:23" ht="21.75" thickBot="1" x14ac:dyDescent="0.4">
      <c r="A3" s="18" t="s">
        <v>169</v>
      </c>
      <c r="B3" s="18" t="s">
        <v>214</v>
      </c>
      <c r="C3" s="18" t="s">
        <v>135</v>
      </c>
      <c r="D3" s="18" t="s">
        <v>413</v>
      </c>
      <c r="E3" s="19" t="s">
        <v>414</v>
      </c>
      <c r="F3" s="18" t="s">
        <v>415</v>
      </c>
      <c r="G3" s="18" t="s">
        <v>416</v>
      </c>
      <c r="H3" s="17" t="s">
        <v>417</v>
      </c>
      <c r="I3" s="17" t="s">
        <v>140</v>
      </c>
      <c r="K3" s="18" t="s">
        <v>151</v>
      </c>
      <c r="L3" s="18" t="s">
        <v>416</v>
      </c>
      <c r="M3" s="17" t="s">
        <v>418</v>
      </c>
      <c r="N3" s="17" t="s">
        <v>419</v>
      </c>
      <c r="P3" s="17" t="s">
        <v>419</v>
      </c>
      <c r="Q3" s="17" t="s">
        <v>420</v>
      </c>
      <c r="S3" s="17" t="s">
        <v>421</v>
      </c>
      <c r="T3" s="17" t="s">
        <v>421</v>
      </c>
      <c r="U3" s="17" t="str">
        <f>+CONCATENATE(S3,T3)</f>
        <v>FuerteFuerte</v>
      </c>
      <c r="V3" s="17" t="s">
        <v>421</v>
      </c>
      <c r="W3" s="20"/>
    </row>
    <row r="4" spans="1:23" ht="21.75" thickBot="1" x14ac:dyDescent="0.4">
      <c r="A4" s="18" t="s">
        <v>236</v>
      </c>
      <c r="B4" s="18" t="s">
        <v>272</v>
      </c>
      <c r="C4" s="18" t="s">
        <v>209</v>
      </c>
      <c r="D4" s="18" t="s">
        <v>422</v>
      </c>
      <c r="E4" s="19" t="s">
        <v>171</v>
      </c>
      <c r="F4" s="18" t="s">
        <v>139</v>
      </c>
      <c r="G4" s="18" t="s">
        <v>423</v>
      </c>
      <c r="H4" s="18" t="s">
        <v>424</v>
      </c>
      <c r="I4" s="17" t="s">
        <v>425</v>
      </c>
      <c r="K4" s="18" t="s">
        <v>139</v>
      </c>
      <c r="L4" s="18" t="s">
        <v>423</v>
      </c>
      <c r="M4" s="17" t="s">
        <v>426</v>
      </c>
      <c r="N4" s="17" t="s">
        <v>419</v>
      </c>
      <c r="P4" s="17" t="s">
        <v>427</v>
      </c>
      <c r="Q4" s="17" t="s">
        <v>428</v>
      </c>
      <c r="S4" s="17" t="s">
        <v>421</v>
      </c>
      <c r="T4" s="17" t="s">
        <v>427</v>
      </c>
      <c r="U4" s="17" t="str">
        <f t="shared" ref="U4:U11" si="0">+CONCATENATE(S4,T4)</f>
        <v>FuerteModerado</v>
      </c>
      <c r="V4" s="17" t="s">
        <v>427</v>
      </c>
      <c r="W4" s="20"/>
    </row>
    <row r="5" spans="1:23" ht="21.75" thickBot="1" x14ac:dyDescent="0.4">
      <c r="A5" s="18" t="s">
        <v>131</v>
      </c>
      <c r="B5" s="18" t="s">
        <v>237</v>
      </c>
      <c r="C5" s="18" t="s">
        <v>149</v>
      </c>
      <c r="D5" s="18" t="s">
        <v>429</v>
      </c>
      <c r="E5" s="19"/>
      <c r="F5" s="18" t="s">
        <v>430</v>
      </c>
      <c r="G5" s="18" t="s">
        <v>427</v>
      </c>
      <c r="H5" s="17" t="s">
        <v>431</v>
      </c>
      <c r="K5" s="18" t="s">
        <v>158</v>
      </c>
      <c r="L5" s="18" t="s">
        <v>427</v>
      </c>
      <c r="M5" s="17" t="s">
        <v>432</v>
      </c>
      <c r="N5" s="17" t="s">
        <v>427</v>
      </c>
      <c r="P5" s="17" t="s">
        <v>433</v>
      </c>
      <c r="Q5" s="17" t="s">
        <v>434</v>
      </c>
      <c r="S5" s="17" t="s">
        <v>421</v>
      </c>
      <c r="T5" s="17" t="s">
        <v>435</v>
      </c>
      <c r="U5" s="17" t="str">
        <f t="shared" si="0"/>
        <v>FuerteDébil</v>
      </c>
      <c r="V5" s="17" t="s">
        <v>435</v>
      </c>
      <c r="W5" s="20"/>
    </row>
    <row r="6" spans="1:23" ht="30.75" thickBot="1" x14ac:dyDescent="0.4">
      <c r="A6" s="18" t="s">
        <v>436</v>
      </c>
      <c r="B6" s="21" t="s">
        <v>251</v>
      </c>
      <c r="C6" s="18"/>
      <c r="D6" s="19"/>
      <c r="E6" s="19"/>
      <c r="F6" s="18" t="s">
        <v>437</v>
      </c>
      <c r="G6" s="18" t="s">
        <v>438</v>
      </c>
      <c r="H6" s="17" t="s">
        <v>439</v>
      </c>
      <c r="K6" s="18" t="s">
        <v>437</v>
      </c>
      <c r="L6" s="18" t="s">
        <v>438</v>
      </c>
      <c r="M6" s="17" t="s">
        <v>440</v>
      </c>
      <c r="N6" s="17" t="s">
        <v>433</v>
      </c>
      <c r="P6" s="17" t="s">
        <v>441</v>
      </c>
      <c r="Q6" s="17" t="s">
        <v>442</v>
      </c>
      <c r="S6" s="17" t="s">
        <v>427</v>
      </c>
      <c r="T6" s="17" t="s">
        <v>421</v>
      </c>
      <c r="U6" s="17" t="str">
        <f t="shared" si="0"/>
        <v>ModeradoFuerte</v>
      </c>
      <c r="V6" s="17" t="s">
        <v>427</v>
      </c>
      <c r="W6" s="20"/>
    </row>
    <row r="7" spans="1:23" ht="45" x14ac:dyDescent="0.35">
      <c r="A7" s="21" t="s">
        <v>443</v>
      </c>
      <c r="B7" s="21" t="s">
        <v>132</v>
      </c>
      <c r="C7" s="22"/>
      <c r="D7" s="19"/>
      <c r="E7" s="19"/>
      <c r="F7" s="18" t="s">
        <v>444</v>
      </c>
      <c r="G7" s="18" t="s">
        <v>445</v>
      </c>
      <c r="H7" s="18"/>
      <c r="K7" s="18" t="s">
        <v>444</v>
      </c>
      <c r="L7" s="18" t="s">
        <v>445</v>
      </c>
      <c r="M7" s="17" t="s">
        <v>446</v>
      </c>
      <c r="N7" s="17" t="s">
        <v>441</v>
      </c>
      <c r="S7" s="17" t="s">
        <v>427</v>
      </c>
      <c r="T7" s="17" t="s">
        <v>427</v>
      </c>
      <c r="U7" s="17" t="str">
        <f t="shared" si="0"/>
        <v>ModeradoModerado</v>
      </c>
      <c r="V7" s="17" t="s">
        <v>427</v>
      </c>
      <c r="W7" s="20"/>
    </row>
    <row r="8" spans="1:23" ht="21" x14ac:dyDescent="0.35">
      <c r="A8" s="19"/>
      <c r="B8" s="19"/>
      <c r="C8" s="19"/>
      <c r="D8" s="19"/>
      <c r="E8" s="19" t="s">
        <v>134</v>
      </c>
      <c r="K8" s="18" t="s">
        <v>151</v>
      </c>
      <c r="L8" s="17">
        <v>1</v>
      </c>
      <c r="M8" s="17" t="s">
        <v>447</v>
      </c>
      <c r="N8" s="17" t="s">
        <v>419</v>
      </c>
      <c r="S8" s="17" t="s">
        <v>427</v>
      </c>
      <c r="T8" s="17" t="s">
        <v>435</v>
      </c>
      <c r="U8" s="17" t="str">
        <f t="shared" si="0"/>
        <v>ModeradoDébil</v>
      </c>
      <c r="V8" s="17" t="s">
        <v>435</v>
      </c>
    </row>
    <row r="9" spans="1:23" ht="21" x14ac:dyDescent="0.35">
      <c r="A9" s="19"/>
      <c r="B9" s="19"/>
      <c r="C9" s="19"/>
      <c r="D9" s="19"/>
      <c r="E9" s="19" t="s">
        <v>171</v>
      </c>
      <c r="K9" s="18" t="s">
        <v>139</v>
      </c>
      <c r="L9" s="17">
        <v>2</v>
      </c>
      <c r="M9" s="17" t="s">
        <v>448</v>
      </c>
      <c r="N9" s="17" t="s">
        <v>419</v>
      </c>
      <c r="S9" s="17" t="s">
        <v>435</v>
      </c>
      <c r="T9" s="17" t="s">
        <v>421</v>
      </c>
      <c r="U9" s="17" t="str">
        <f t="shared" si="0"/>
        <v>DébilFuerte</v>
      </c>
      <c r="V9" s="17" t="s">
        <v>435</v>
      </c>
    </row>
    <row r="10" spans="1:23" ht="21" x14ac:dyDescent="0.35">
      <c r="A10" s="19"/>
      <c r="B10" s="19"/>
      <c r="C10" s="19"/>
      <c r="D10" s="19"/>
      <c r="E10" s="19"/>
      <c r="K10" s="18" t="s">
        <v>158</v>
      </c>
      <c r="L10" s="17">
        <v>3</v>
      </c>
      <c r="M10" s="17" t="s">
        <v>449</v>
      </c>
      <c r="N10" s="17" t="s">
        <v>427</v>
      </c>
      <c r="S10" s="17" t="s">
        <v>435</v>
      </c>
      <c r="T10" s="17" t="s">
        <v>427</v>
      </c>
      <c r="U10" s="17" t="str">
        <f t="shared" si="0"/>
        <v>DébilModerado</v>
      </c>
      <c r="V10" s="17" t="s">
        <v>435</v>
      </c>
    </row>
    <row r="11" spans="1:23" ht="21" x14ac:dyDescent="0.35">
      <c r="A11" s="19"/>
      <c r="B11" s="19"/>
      <c r="C11" s="19"/>
      <c r="D11" s="19"/>
      <c r="E11" s="19"/>
      <c r="K11" s="18" t="s">
        <v>437</v>
      </c>
      <c r="L11" s="17">
        <v>4</v>
      </c>
      <c r="M11" s="17" t="s">
        <v>450</v>
      </c>
      <c r="N11" s="17" t="s">
        <v>433</v>
      </c>
      <c r="S11" s="17" t="s">
        <v>435</v>
      </c>
      <c r="T11" s="17" t="s">
        <v>435</v>
      </c>
      <c r="U11" s="17" t="str">
        <f t="shared" si="0"/>
        <v>DébilDébil</v>
      </c>
      <c r="V11" s="17" t="s">
        <v>435</v>
      </c>
    </row>
    <row r="12" spans="1:23" ht="21" x14ac:dyDescent="0.35">
      <c r="A12" s="19"/>
      <c r="B12" s="19"/>
      <c r="C12" s="19"/>
      <c r="D12" s="19"/>
      <c r="E12" s="19"/>
      <c r="K12" s="18" t="s">
        <v>444</v>
      </c>
      <c r="L12" s="17">
        <v>5</v>
      </c>
      <c r="M12" s="17" t="s">
        <v>451</v>
      </c>
      <c r="N12" s="17" t="s">
        <v>441</v>
      </c>
    </row>
    <row r="13" spans="1:23" ht="21" x14ac:dyDescent="0.35">
      <c r="A13" s="19"/>
      <c r="B13" s="19"/>
      <c r="C13" s="22"/>
      <c r="D13" s="19"/>
      <c r="E13" s="19"/>
      <c r="K13" s="18" t="s">
        <v>416</v>
      </c>
      <c r="L13" s="17">
        <v>1</v>
      </c>
      <c r="M13" s="17" t="s">
        <v>452</v>
      </c>
      <c r="N13" s="17" t="s">
        <v>419</v>
      </c>
    </row>
    <row r="14" spans="1:23" ht="21" x14ac:dyDescent="0.35">
      <c r="A14" s="19"/>
      <c r="B14" s="19"/>
      <c r="C14" s="22"/>
      <c r="D14" s="19"/>
      <c r="E14" s="19"/>
      <c r="K14" s="18" t="s">
        <v>423</v>
      </c>
      <c r="L14" s="17">
        <v>2</v>
      </c>
      <c r="M14" s="17" t="s">
        <v>453</v>
      </c>
      <c r="N14" s="17" t="s">
        <v>427</v>
      </c>
    </row>
    <row r="15" spans="1:23" ht="21" x14ac:dyDescent="0.35">
      <c r="A15" s="19"/>
      <c r="B15" s="19"/>
      <c r="C15" s="22"/>
      <c r="D15" s="19"/>
      <c r="E15" s="19"/>
      <c r="K15" s="18" t="s">
        <v>427</v>
      </c>
      <c r="L15" s="17">
        <v>3</v>
      </c>
      <c r="M15" s="17" t="s">
        <v>454</v>
      </c>
      <c r="N15" s="17" t="s">
        <v>433</v>
      </c>
    </row>
    <row r="16" spans="1:23" ht="21" x14ac:dyDescent="0.35">
      <c r="A16" s="19"/>
      <c r="B16" s="19"/>
      <c r="C16" s="22"/>
      <c r="D16" s="19"/>
      <c r="E16" s="19"/>
      <c r="K16" s="18" t="s">
        <v>438</v>
      </c>
      <c r="L16" s="17">
        <v>4</v>
      </c>
      <c r="M16" s="17" t="s">
        <v>455</v>
      </c>
      <c r="N16" s="17" t="s">
        <v>441</v>
      </c>
    </row>
    <row r="17" spans="1:14" ht="21" x14ac:dyDescent="0.35">
      <c r="A17" s="19"/>
      <c r="B17" s="19"/>
      <c r="C17" s="22"/>
      <c r="D17" s="19"/>
      <c r="E17" s="19"/>
      <c r="K17" s="18" t="s">
        <v>445</v>
      </c>
      <c r="L17" s="17">
        <v>5</v>
      </c>
      <c r="M17" s="17" t="s">
        <v>456</v>
      </c>
      <c r="N17" s="17" t="s">
        <v>441</v>
      </c>
    </row>
    <row r="18" spans="1:14" ht="21" x14ac:dyDescent="0.35">
      <c r="A18" s="19"/>
      <c r="B18" s="19"/>
      <c r="C18" s="22"/>
      <c r="D18" s="19"/>
      <c r="E18" s="19"/>
      <c r="J18" s="17">
        <v>-1</v>
      </c>
      <c r="K18" s="18" t="s">
        <v>151</v>
      </c>
      <c r="M18" s="17" t="s">
        <v>457</v>
      </c>
      <c r="N18" s="17" t="s">
        <v>427</v>
      </c>
    </row>
    <row r="19" spans="1:14" ht="21" x14ac:dyDescent="0.35">
      <c r="A19" s="19"/>
      <c r="B19" s="19"/>
      <c r="C19" s="22"/>
      <c r="D19" s="19"/>
      <c r="E19" s="19"/>
      <c r="J19" s="17">
        <v>0</v>
      </c>
      <c r="K19" s="18" t="s">
        <v>151</v>
      </c>
      <c r="M19" s="17" t="s">
        <v>458</v>
      </c>
      <c r="N19" s="17" t="s">
        <v>433</v>
      </c>
    </row>
    <row r="20" spans="1:14" ht="21" x14ac:dyDescent="0.35">
      <c r="A20" s="19"/>
      <c r="B20" s="19"/>
      <c r="C20" s="22"/>
      <c r="D20" s="19"/>
      <c r="E20" s="19"/>
      <c r="J20" s="17">
        <v>1</v>
      </c>
      <c r="K20" s="18" t="s">
        <v>151</v>
      </c>
      <c r="M20" s="17" t="s">
        <v>459</v>
      </c>
      <c r="N20" s="17" t="s">
        <v>433</v>
      </c>
    </row>
    <row r="21" spans="1:14" x14ac:dyDescent="0.25">
      <c r="J21" s="17">
        <v>2</v>
      </c>
      <c r="K21" s="18" t="s">
        <v>139</v>
      </c>
      <c r="M21" s="17" t="s">
        <v>460</v>
      </c>
      <c r="N21" s="17" t="s">
        <v>441</v>
      </c>
    </row>
    <row r="22" spans="1:14" x14ac:dyDescent="0.25">
      <c r="J22" s="17">
        <v>3</v>
      </c>
      <c r="K22" s="18" t="s">
        <v>158</v>
      </c>
      <c r="M22" s="17" t="s">
        <v>461</v>
      </c>
      <c r="N22" s="17" t="s">
        <v>441</v>
      </c>
    </row>
    <row r="23" spans="1:14" x14ac:dyDescent="0.25">
      <c r="J23" s="17">
        <v>4</v>
      </c>
      <c r="K23" s="18" t="s">
        <v>437</v>
      </c>
      <c r="M23" s="17" t="s">
        <v>462</v>
      </c>
      <c r="N23" s="17" t="s">
        <v>433</v>
      </c>
    </row>
    <row r="24" spans="1:14" x14ac:dyDescent="0.25">
      <c r="J24" s="17">
        <v>5</v>
      </c>
      <c r="K24" s="18" t="s">
        <v>444</v>
      </c>
      <c r="M24" s="17" t="s">
        <v>463</v>
      </c>
      <c r="N24" s="17" t="s">
        <v>433</v>
      </c>
    </row>
    <row r="25" spans="1:14" x14ac:dyDescent="0.25">
      <c r="B25" s="16" t="s">
        <v>464</v>
      </c>
      <c r="C25" s="16" t="s">
        <v>465</v>
      </c>
      <c r="E25" s="16" t="s">
        <v>65</v>
      </c>
      <c r="G25" s="16" t="s">
        <v>466</v>
      </c>
      <c r="M25" s="17" t="s">
        <v>467</v>
      </c>
      <c r="N25" s="17" t="s">
        <v>441</v>
      </c>
    </row>
    <row r="26" spans="1:14" x14ac:dyDescent="0.25">
      <c r="B26" s="17" t="s">
        <v>138</v>
      </c>
      <c r="C26" s="17" t="s">
        <v>142</v>
      </c>
      <c r="D26" s="17" t="s">
        <v>141</v>
      </c>
      <c r="E26" s="17" t="s">
        <v>143</v>
      </c>
      <c r="G26" s="17" t="s">
        <v>140</v>
      </c>
      <c r="J26" s="17">
        <v>-1</v>
      </c>
      <c r="K26" s="18" t="s">
        <v>416</v>
      </c>
      <c r="M26" s="17" t="s">
        <v>468</v>
      </c>
      <c r="N26" s="17" t="s">
        <v>441</v>
      </c>
    </row>
    <row r="27" spans="1:14" x14ac:dyDescent="0.25">
      <c r="B27" s="17" t="s">
        <v>137</v>
      </c>
      <c r="C27" s="17" t="s">
        <v>469</v>
      </c>
      <c r="D27" s="17" t="s">
        <v>163</v>
      </c>
      <c r="E27" s="17" t="s">
        <v>470</v>
      </c>
      <c r="G27" s="17" t="s">
        <v>162</v>
      </c>
      <c r="J27" s="17">
        <v>0</v>
      </c>
      <c r="K27" s="18" t="s">
        <v>416</v>
      </c>
      <c r="M27" s="17" t="s">
        <v>471</v>
      </c>
      <c r="N27" s="17" t="s">
        <v>441</v>
      </c>
    </row>
    <row r="28" spans="1:14" x14ac:dyDescent="0.25">
      <c r="C28" s="17" t="s">
        <v>472</v>
      </c>
      <c r="D28" s="17" t="s">
        <v>473</v>
      </c>
      <c r="E28" s="17" t="s">
        <v>474</v>
      </c>
      <c r="J28" s="17">
        <v>1</v>
      </c>
      <c r="K28" s="18" t="s">
        <v>416</v>
      </c>
    </row>
    <row r="29" spans="1:14" x14ac:dyDescent="0.25">
      <c r="G29" s="17" t="s">
        <v>140</v>
      </c>
      <c r="J29" s="17">
        <v>2</v>
      </c>
      <c r="K29" s="18" t="s">
        <v>423</v>
      </c>
    </row>
    <row r="30" spans="1:14" x14ac:dyDescent="0.25">
      <c r="G30" s="17" t="s">
        <v>475</v>
      </c>
      <c r="J30" s="17">
        <v>3</v>
      </c>
      <c r="K30" s="18" t="s">
        <v>427</v>
      </c>
    </row>
    <row r="31" spans="1:14" x14ac:dyDescent="0.25">
      <c r="J31" s="17">
        <v>4</v>
      </c>
      <c r="K31" s="18" t="s">
        <v>438</v>
      </c>
    </row>
    <row r="32" spans="1:14" x14ac:dyDescent="0.25">
      <c r="J32" s="17">
        <v>5</v>
      </c>
      <c r="K32" s="18" t="s">
        <v>445</v>
      </c>
    </row>
  </sheetData>
  <sheetProtection selectLockedCells="1"/>
  <mergeCells count="1">
    <mergeCell ref="S2:V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5DC68DEC931894C9501D5CF1F37FF97" ma:contentTypeVersion="10" ma:contentTypeDescription="Crear nuevo documento." ma:contentTypeScope="" ma:versionID="31810d9265db0fe095ce1a59e5e16d42">
  <xsd:schema xmlns:xsd="http://www.w3.org/2001/XMLSchema" xmlns:xs="http://www.w3.org/2001/XMLSchema" xmlns:p="http://schemas.microsoft.com/office/2006/metadata/properties" xmlns:ns3="a73926ee-391e-43c7-8ce8-9c2728cd45f8" xmlns:ns4="31522cbd-449e-4f17-83d7-d383f3295077" targetNamespace="http://schemas.microsoft.com/office/2006/metadata/properties" ma:root="true" ma:fieldsID="d5283c591db0d983086b2c560a3a3a98" ns3:_="" ns4:_="">
    <xsd:import namespace="a73926ee-391e-43c7-8ce8-9c2728cd45f8"/>
    <xsd:import namespace="31522cbd-449e-4f17-83d7-d383f32950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926ee-391e-43c7-8ce8-9c2728cd45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522cbd-449e-4f17-83d7-d383f32950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77692C-EF78-472D-83F7-25D09EFE39B6}">
  <ds:schemaRefs>
    <ds:schemaRef ds:uri="http://schemas.microsoft.com/office/2006/documentManagement/types"/>
    <ds:schemaRef ds:uri="http://schemas.microsoft.com/office/2006/metadata/properties"/>
    <ds:schemaRef ds:uri="http://purl.org/dc/dcmitype/"/>
    <ds:schemaRef ds:uri="31522cbd-449e-4f17-83d7-d383f3295077"/>
    <ds:schemaRef ds:uri="http://purl.org/dc/elements/1.1/"/>
    <ds:schemaRef ds:uri="http://schemas.microsoft.com/office/infopath/2007/PartnerControls"/>
    <ds:schemaRef ds:uri="http://schemas.openxmlformats.org/package/2006/metadata/core-properties"/>
    <ds:schemaRef ds:uri="a73926ee-391e-43c7-8ce8-9c2728cd45f8"/>
    <ds:schemaRef ds:uri="http://www.w3.org/XML/1998/namespace"/>
    <ds:schemaRef ds:uri="http://purl.org/dc/terms/"/>
  </ds:schemaRefs>
</ds:datastoreItem>
</file>

<file path=customXml/itemProps2.xml><?xml version="1.0" encoding="utf-8"?>
<ds:datastoreItem xmlns:ds="http://schemas.openxmlformats.org/officeDocument/2006/customXml" ds:itemID="{25498745-A27B-4B22-802C-F658D9CD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926ee-391e-43c7-8ce8-9c2728cd45f8"/>
    <ds:schemaRef ds:uri="31522cbd-449e-4f17-83d7-d383f3295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A20AF5-BAFC-4742-B6AB-BD90A1F252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Riesgos Corrupción</vt:lpstr>
      <vt:lpstr>Hoja1</vt:lpstr>
      <vt:lpstr>Riesgo Corrupción</vt:lpstr>
      <vt:lpstr>Descripción del Control </vt:lpstr>
      <vt:lpstr>Listados</vt:lpstr>
      <vt:lpstr>'Matriz Riesgos Corrupción'!Área_de_impresión</vt:lpstr>
      <vt:lpstr>'Matriz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dc:creator>
  <cp:keywords/>
  <dc:description/>
  <cp:lastModifiedBy>Luisa Fernanda Ibagon Moreno</cp:lastModifiedBy>
  <cp:revision/>
  <dcterms:created xsi:type="dcterms:W3CDTF">2020-08-31T01:37:35Z</dcterms:created>
  <dcterms:modified xsi:type="dcterms:W3CDTF">2024-01-31T16:43:19Z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0x010100C5DC68DEC931894C9501D5CF1F37FF97</vt:lpwstr>
  </property>
</Properties>
</file>