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mc:AlternateContent xmlns:mc="http://schemas.openxmlformats.org/markup-compatibility/2006">
    <mc:Choice Requires="x15">
      <x15ac:absPath xmlns:x15ac="http://schemas.microsoft.com/office/spreadsheetml/2010/11/ac" url="C:\Users\Lizeth\Downloads\"/>
    </mc:Choice>
  </mc:AlternateContent>
  <xr:revisionPtr revIDLastSave="0" documentId="13_ncr:8001_{95520C62-ED85-418E-9C33-ABB3F0A10456}"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'7787'!$A$1:$K$466</definedName>
    <definedName name="_xlnm.Print_Area" localSheetId="7">TOTAL!$C$1:$O$15</definedName>
    <definedName name="_xlnm.Print_Titles" localSheetId="0">'7787'!$20:$21</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9" i="251" l="1"/>
  <c r="K98" i="266"/>
  <c r="K99" i="266"/>
  <c r="K100" i="266"/>
  <c r="I180" i="265"/>
  <c r="I230" i="265"/>
  <c r="I249" i="265"/>
  <c r="K249" i="265" s="1"/>
  <c r="K325" i="265"/>
  <c r="K326" i="265"/>
  <c r="K327" i="265"/>
  <c r="K328" i="265"/>
  <c r="K329" i="265"/>
  <c r="K330" i="265"/>
  <c r="K331" i="265"/>
  <c r="K332" i="265"/>
  <c r="K333" i="265"/>
  <c r="K334" i="265"/>
  <c r="K335" i="265"/>
  <c r="K336" i="265"/>
  <c r="K337" i="265"/>
  <c r="K338" i="265"/>
  <c r="K339" i="265"/>
  <c r="K340" i="265"/>
  <c r="K341" i="265"/>
  <c r="K342" i="265"/>
  <c r="K343" i="265"/>
  <c r="K344" i="265"/>
  <c r="K345" i="265"/>
  <c r="K346" i="265"/>
  <c r="K347" i="265"/>
  <c r="K348" i="265"/>
  <c r="K349" i="265"/>
  <c r="K350" i="265"/>
  <c r="K351" i="265"/>
  <c r="K352" i="265"/>
  <c r="K353" i="265"/>
  <c r="K354" i="265"/>
  <c r="K355" i="265"/>
  <c r="K356" i="265"/>
  <c r="K357" i="265"/>
  <c r="K59" i="264"/>
  <c r="K60" i="264"/>
  <c r="K61" i="264"/>
  <c r="K62" i="264"/>
  <c r="K63" i="264"/>
  <c r="K64" i="264"/>
  <c r="K65" i="264"/>
  <c r="K66" i="264"/>
  <c r="K67" i="264"/>
  <c r="K68" i="264"/>
  <c r="K69" i="264"/>
  <c r="K70" i="264"/>
  <c r="K71" i="264"/>
  <c r="K85" i="263"/>
  <c r="K86" i="263"/>
  <c r="K87" i="263"/>
  <c r="K88" i="263"/>
  <c r="K89" i="263"/>
  <c r="K90" i="263"/>
  <c r="K91" i="263"/>
  <c r="K92" i="263"/>
  <c r="K93" i="263"/>
  <c r="K94" i="263"/>
  <c r="K95" i="263"/>
  <c r="K96" i="263"/>
  <c r="K97" i="263"/>
  <c r="I240" i="262"/>
  <c r="I386" i="262"/>
  <c r="I466" i="262"/>
  <c r="K478" i="262"/>
  <c r="K479" i="262"/>
  <c r="K480" i="262"/>
  <c r="K481" i="262"/>
  <c r="K482" i="262"/>
  <c r="K483" i="262"/>
  <c r="K484" i="262"/>
  <c r="K485" i="262"/>
  <c r="K486" i="262"/>
  <c r="K487" i="262"/>
  <c r="K488" i="262"/>
  <c r="K489" i="262"/>
  <c r="K490" i="262"/>
  <c r="K491" i="262"/>
  <c r="K492" i="262"/>
  <c r="K493" i="262"/>
  <c r="K494" i="262"/>
  <c r="K495" i="262"/>
  <c r="K496" i="262"/>
  <c r="K497" i="262"/>
  <c r="K498" i="262"/>
  <c r="K499" i="262"/>
  <c r="K500" i="262"/>
  <c r="K501" i="262"/>
  <c r="K502" i="262"/>
  <c r="K503" i="262"/>
  <c r="K504" i="262"/>
  <c r="K505" i="262"/>
  <c r="K506" i="262"/>
  <c r="K507" i="262"/>
  <c r="K508" i="262"/>
  <c r="K509" i="262"/>
  <c r="K510" i="262"/>
  <c r="K511" i="262"/>
  <c r="K512" i="262"/>
  <c r="K513" i="262"/>
  <c r="K514" i="262"/>
  <c r="K515" i="262"/>
  <c r="K516" i="262"/>
  <c r="K517" i="262"/>
  <c r="K518" i="262"/>
  <c r="K519" i="262"/>
  <c r="K520" i="262"/>
  <c r="K521" i="262"/>
  <c r="K522" i="262"/>
  <c r="K523" i="262"/>
  <c r="K524" i="262"/>
  <c r="K525" i="262"/>
  <c r="K526" i="262"/>
  <c r="K527" i="262"/>
  <c r="K528" i="262"/>
  <c r="K529" i="262"/>
  <c r="K530" i="262"/>
  <c r="K531" i="262"/>
  <c r="K532" i="262"/>
  <c r="K533" i="262"/>
  <c r="K534" i="262"/>
  <c r="K535" i="262"/>
  <c r="K536" i="262"/>
  <c r="K537" i="262"/>
  <c r="K538" i="262"/>
  <c r="K539" i="262"/>
  <c r="K540" i="262"/>
  <c r="K541" i="262"/>
  <c r="K542" i="262"/>
  <c r="K543" i="262"/>
  <c r="K544" i="262"/>
  <c r="K545" i="262"/>
  <c r="K546" i="262"/>
  <c r="K547" i="262"/>
  <c r="K548" i="262"/>
  <c r="K549" i="262"/>
  <c r="K550" i="262"/>
  <c r="K551" i="262"/>
  <c r="K552" i="262"/>
  <c r="K553" i="262"/>
  <c r="K554" i="262"/>
  <c r="K555" i="262"/>
  <c r="K556" i="262"/>
  <c r="K557" i="262"/>
  <c r="K558" i="262"/>
  <c r="K559" i="262"/>
  <c r="K560" i="262"/>
  <c r="K561" i="262"/>
  <c r="K562" i="262"/>
  <c r="K563" i="262"/>
  <c r="K564" i="262"/>
  <c r="K565" i="262"/>
  <c r="K566" i="262"/>
  <c r="K567" i="262"/>
  <c r="K568" i="262"/>
  <c r="K569" i="262"/>
  <c r="K570" i="262"/>
  <c r="K571" i="262"/>
  <c r="K572" i="262"/>
  <c r="K573" i="262"/>
  <c r="K574" i="262"/>
  <c r="K575" i="262"/>
  <c r="K576" i="262"/>
  <c r="K577" i="262"/>
  <c r="K578" i="262"/>
  <c r="K579" i="262"/>
  <c r="K580" i="262"/>
  <c r="K581" i="262"/>
  <c r="K582" i="262"/>
  <c r="K583" i="262"/>
  <c r="K584" i="262"/>
  <c r="K585" i="262"/>
  <c r="K586" i="262"/>
  <c r="K587" i="262"/>
  <c r="K588" i="262"/>
  <c r="K589" i="262"/>
  <c r="K590" i="262"/>
  <c r="K591" i="262"/>
  <c r="K592" i="262"/>
  <c r="K593" i="262"/>
  <c r="K594" i="262"/>
  <c r="K595" i="262"/>
  <c r="K596" i="262"/>
  <c r="K597" i="262"/>
  <c r="K598" i="262"/>
  <c r="K599" i="262"/>
  <c r="D609" i="262"/>
  <c r="K445" i="261"/>
  <c r="K446" i="261"/>
  <c r="K447" i="261"/>
  <c r="K448" i="261"/>
  <c r="K449" i="261"/>
  <c r="K450" i="261"/>
  <c r="K451" i="261"/>
  <c r="K452" i="261"/>
  <c r="K453" i="261"/>
  <c r="K454" i="261"/>
  <c r="K455" i="261"/>
  <c r="K456" i="261"/>
  <c r="K457" i="261"/>
  <c r="K458" i="261"/>
  <c r="K459" i="261"/>
  <c r="K460" i="261"/>
  <c r="K461" i="261"/>
  <c r="K462" i="261"/>
  <c r="K463" i="261"/>
  <c r="K464" i="261"/>
  <c r="I168" i="261"/>
  <c r="I159" i="261"/>
  <c r="I126" i="261"/>
  <c r="I204" i="261"/>
  <c r="K204" i="261" s="1"/>
  <c r="I274" i="261"/>
  <c r="I276" i="261"/>
  <c r="I277" i="261"/>
  <c r="K277" i="261" s="1"/>
  <c r="I279" i="261"/>
  <c r="K279" i="261" s="1"/>
  <c r="I280" i="261"/>
  <c r="I282" i="261"/>
  <c r="K282" i="261" s="1"/>
  <c r="I300" i="261"/>
  <c r="I305" i="261"/>
  <c r="I315" i="261"/>
  <c r="I316" i="261"/>
  <c r="J469" i="261"/>
  <c r="K355" i="251"/>
  <c r="K356" i="251"/>
  <c r="K357" i="251"/>
  <c r="K358" i="251"/>
  <c r="K359" i="251"/>
  <c r="K360" i="251"/>
  <c r="K361" i="251"/>
  <c r="K362" i="251"/>
  <c r="K363" i="251"/>
  <c r="K364" i="251"/>
  <c r="K365" i="251"/>
  <c r="K366" i="251"/>
  <c r="K367" i="251"/>
  <c r="K368" i="251"/>
  <c r="K369" i="251"/>
  <c r="K370" i="251"/>
  <c r="K371" i="251"/>
  <c r="K372" i="251"/>
  <c r="K373" i="251"/>
  <c r="K374" i="251"/>
  <c r="K375" i="251"/>
  <c r="K376" i="251"/>
  <c r="K377" i="251"/>
  <c r="K378" i="251"/>
  <c r="K379" i="251"/>
  <c r="K380" i="251"/>
  <c r="K381" i="251"/>
  <c r="K382" i="251"/>
  <c r="K383" i="251"/>
  <c r="K384" i="251"/>
  <c r="K385" i="251"/>
  <c r="K386" i="251"/>
  <c r="K387" i="251"/>
  <c r="K388" i="251"/>
  <c r="K389" i="251"/>
  <c r="K390" i="251"/>
  <c r="K391" i="251"/>
  <c r="K392" i="251"/>
  <c r="K393" i="251"/>
  <c r="K394" i="251"/>
  <c r="K395" i="251"/>
  <c r="K396" i="251"/>
  <c r="K397" i="251"/>
  <c r="K398" i="251"/>
  <c r="K399" i="251"/>
  <c r="K400" i="251"/>
  <c r="K401" i="251"/>
  <c r="K402" i="251"/>
  <c r="K403" i="251"/>
  <c r="K404" i="251"/>
  <c r="K405" i="251"/>
  <c r="K406" i="251"/>
  <c r="K407" i="251"/>
  <c r="K408" i="251"/>
  <c r="K409" i="251"/>
  <c r="K410" i="251"/>
  <c r="K411" i="251"/>
  <c r="K412" i="251"/>
  <c r="K413" i="251"/>
  <c r="K414" i="251"/>
  <c r="K415" i="251"/>
  <c r="K97" i="266"/>
  <c r="K104" i="266"/>
  <c r="I154" i="265"/>
  <c r="K154" i="265" s="1"/>
  <c r="K298" i="265"/>
  <c r="K299" i="265"/>
  <c r="K300" i="265"/>
  <c r="K301" i="265"/>
  <c r="K302" i="265"/>
  <c r="K303" i="265"/>
  <c r="K304" i="265"/>
  <c r="K305" i="265"/>
  <c r="K306" i="265"/>
  <c r="K307" i="265"/>
  <c r="K308" i="265"/>
  <c r="K309" i="265"/>
  <c r="K310" i="265"/>
  <c r="K311" i="265"/>
  <c r="K312" i="265"/>
  <c r="K313" i="265"/>
  <c r="K314" i="265"/>
  <c r="K315" i="265"/>
  <c r="K316" i="265"/>
  <c r="K317" i="265"/>
  <c r="K318" i="265"/>
  <c r="K319" i="265"/>
  <c r="K320" i="265"/>
  <c r="K321" i="265"/>
  <c r="K322" i="265"/>
  <c r="K323" i="265"/>
  <c r="K324" i="265"/>
  <c r="K54" i="264"/>
  <c r="K55" i="264"/>
  <c r="K56" i="264"/>
  <c r="K57" i="264"/>
  <c r="K58" i="264"/>
  <c r="I40" i="263"/>
  <c r="K68" i="263"/>
  <c r="K69" i="263"/>
  <c r="K70" i="263"/>
  <c r="K71" i="263"/>
  <c r="K72" i="263"/>
  <c r="K73" i="263"/>
  <c r="K74" i="263"/>
  <c r="K75" i="263"/>
  <c r="K76" i="263"/>
  <c r="K77" i="263"/>
  <c r="K78" i="263"/>
  <c r="K79" i="263"/>
  <c r="K80" i="263"/>
  <c r="K81" i="263"/>
  <c r="K82" i="263"/>
  <c r="K83" i="263"/>
  <c r="K84" i="263"/>
  <c r="K100" i="263"/>
  <c r="K317" i="262"/>
  <c r="K318" i="262"/>
  <c r="K319" i="262"/>
  <c r="K320" i="262"/>
  <c r="K321" i="262"/>
  <c r="K322" i="262"/>
  <c r="K323" i="262"/>
  <c r="K324" i="262"/>
  <c r="K325" i="262"/>
  <c r="K326" i="262"/>
  <c r="K327" i="262"/>
  <c r="K328" i="262"/>
  <c r="K329" i="262"/>
  <c r="K330" i="262"/>
  <c r="K331" i="262"/>
  <c r="K332" i="262"/>
  <c r="K333" i="262"/>
  <c r="K334" i="262"/>
  <c r="K335" i="262"/>
  <c r="K336" i="262"/>
  <c r="K337" i="262"/>
  <c r="K338" i="262"/>
  <c r="K339" i="262"/>
  <c r="K340" i="262"/>
  <c r="K341" i="262"/>
  <c r="K342" i="262"/>
  <c r="K343" i="262"/>
  <c r="K344" i="262"/>
  <c r="K345" i="262"/>
  <c r="K346" i="262"/>
  <c r="K347" i="262"/>
  <c r="K348" i="262"/>
  <c r="K349" i="262"/>
  <c r="K350" i="262"/>
  <c r="K351" i="262"/>
  <c r="K352" i="262"/>
  <c r="K353" i="262"/>
  <c r="K354" i="262"/>
  <c r="K355" i="262"/>
  <c r="K356" i="262"/>
  <c r="K357" i="262"/>
  <c r="K358" i="262"/>
  <c r="K359" i="262"/>
  <c r="K360" i="262"/>
  <c r="K361" i="262"/>
  <c r="K362" i="262"/>
  <c r="K363" i="262"/>
  <c r="K364" i="262"/>
  <c r="K365" i="262"/>
  <c r="K366" i="262"/>
  <c r="K367" i="262"/>
  <c r="K368" i="262"/>
  <c r="K369" i="262"/>
  <c r="K370" i="262"/>
  <c r="K371" i="262"/>
  <c r="K372" i="262"/>
  <c r="K373" i="262"/>
  <c r="K374" i="262"/>
  <c r="K375" i="262"/>
  <c r="K376" i="262"/>
  <c r="K377" i="262"/>
  <c r="K378" i="262"/>
  <c r="K379" i="262"/>
  <c r="K380" i="262"/>
  <c r="K381" i="262"/>
  <c r="K382" i="262"/>
  <c r="K383" i="262"/>
  <c r="K384" i="262"/>
  <c r="K385" i="262"/>
  <c r="K386" i="262"/>
  <c r="K387" i="262"/>
  <c r="K388" i="262"/>
  <c r="K389" i="262"/>
  <c r="K390" i="262"/>
  <c r="K391" i="262"/>
  <c r="K392" i="262"/>
  <c r="K393" i="262"/>
  <c r="K394" i="262"/>
  <c r="K395" i="262"/>
  <c r="K396" i="262"/>
  <c r="K397" i="262"/>
  <c r="K398" i="262"/>
  <c r="K399" i="262"/>
  <c r="K400" i="262"/>
  <c r="K401" i="262"/>
  <c r="K402" i="262"/>
  <c r="K403" i="262"/>
  <c r="K404" i="262"/>
  <c r="K405" i="262"/>
  <c r="K406" i="262"/>
  <c r="K407" i="262"/>
  <c r="K408" i="262"/>
  <c r="K409" i="262"/>
  <c r="K410" i="262"/>
  <c r="K411" i="262"/>
  <c r="K412" i="262"/>
  <c r="K413" i="262"/>
  <c r="K414" i="262"/>
  <c r="K415" i="262"/>
  <c r="K416" i="262"/>
  <c r="K417" i="262"/>
  <c r="K418" i="262"/>
  <c r="K419" i="262"/>
  <c r="K420" i="262"/>
  <c r="K421" i="262"/>
  <c r="K422" i="262"/>
  <c r="K423" i="262"/>
  <c r="K424" i="262"/>
  <c r="K425" i="262"/>
  <c r="K426" i="262"/>
  <c r="K427" i="262"/>
  <c r="K428" i="262"/>
  <c r="K429" i="262"/>
  <c r="K430" i="262"/>
  <c r="K431" i="262"/>
  <c r="K432" i="262"/>
  <c r="K433" i="262"/>
  <c r="K434" i="262"/>
  <c r="K435" i="262"/>
  <c r="K436" i="262"/>
  <c r="K437" i="262"/>
  <c r="K438" i="262"/>
  <c r="K439" i="262"/>
  <c r="K440" i="262"/>
  <c r="K441" i="262"/>
  <c r="K442" i="262"/>
  <c r="K443" i="262"/>
  <c r="K444" i="262"/>
  <c r="K445" i="262"/>
  <c r="K446" i="262"/>
  <c r="K447" i="262"/>
  <c r="K448" i="262"/>
  <c r="K449" i="262"/>
  <c r="K450" i="262"/>
  <c r="K451" i="262"/>
  <c r="K452" i="262"/>
  <c r="K453" i="262"/>
  <c r="K454" i="262"/>
  <c r="K455" i="262"/>
  <c r="K456" i="262"/>
  <c r="K457" i="262"/>
  <c r="K458" i="262"/>
  <c r="K459" i="262"/>
  <c r="K460" i="262"/>
  <c r="K461" i="262"/>
  <c r="K462" i="262"/>
  <c r="K463" i="262"/>
  <c r="K464" i="262"/>
  <c r="K465" i="262"/>
  <c r="K466" i="262"/>
  <c r="K467" i="262"/>
  <c r="K468" i="262"/>
  <c r="K469" i="262"/>
  <c r="K470" i="262"/>
  <c r="K471" i="262"/>
  <c r="K472" i="262"/>
  <c r="K473" i="262"/>
  <c r="K474" i="262"/>
  <c r="K475" i="262"/>
  <c r="K476" i="262"/>
  <c r="K477" i="262"/>
  <c r="K600" i="262"/>
  <c r="K601" i="262"/>
  <c r="K602" i="262"/>
  <c r="K603" i="262"/>
  <c r="K604" i="262"/>
  <c r="K605" i="262"/>
  <c r="K391" i="261"/>
  <c r="K392" i="261"/>
  <c r="K393" i="261"/>
  <c r="K394" i="261"/>
  <c r="K395" i="261"/>
  <c r="K396" i="261"/>
  <c r="K397" i="261"/>
  <c r="K398" i="261"/>
  <c r="K399" i="261"/>
  <c r="K400" i="261"/>
  <c r="K401" i="261"/>
  <c r="K402" i="261"/>
  <c r="K403" i="261"/>
  <c r="K404" i="261"/>
  <c r="K405" i="261"/>
  <c r="K406" i="261"/>
  <c r="K407" i="261"/>
  <c r="K408" i="261"/>
  <c r="K409" i="261"/>
  <c r="K410" i="261"/>
  <c r="K411" i="261"/>
  <c r="K412" i="261"/>
  <c r="K413" i="261"/>
  <c r="K414" i="261"/>
  <c r="K415" i="261"/>
  <c r="K416" i="261"/>
  <c r="K417" i="261"/>
  <c r="K418" i="261"/>
  <c r="K419" i="261"/>
  <c r="K420" i="261"/>
  <c r="K421" i="261"/>
  <c r="K422" i="261"/>
  <c r="K423" i="261"/>
  <c r="K424" i="261"/>
  <c r="K425" i="261"/>
  <c r="K426" i="261"/>
  <c r="K427" i="261"/>
  <c r="K428" i="261"/>
  <c r="K429" i="261"/>
  <c r="K430" i="261"/>
  <c r="K431" i="261"/>
  <c r="K432" i="261"/>
  <c r="K433" i="261"/>
  <c r="K434" i="261"/>
  <c r="K435" i="261"/>
  <c r="K436" i="261"/>
  <c r="K437" i="261"/>
  <c r="K438" i="261"/>
  <c r="K439" i="261"/>
  <c r="K440" i="261"/>
  <c r="K441" i="261"/>
  <c r="K442" i="261"/>
  <c r="K443" i="261"/>
  <c r="K444" i="261"/>
  <c r="K352" i="251"/>
  <c r="K353" i="251"/>
  <c r="K354" i="251"/>
  <c r="K287" i="251"/>
  <c r="K288" i="251"/>
  <c r="K289" i="251"/>
  <c r="K290" i="251"/>
  <c r="K291" i="251"/>
  <c r="K292" i="251"/>
  <c r="K293" i="251"/>
  <c r="K294" i="251"/>
  <c r="K295" i="251"/>
  <c r="K296" i="251"/>
  <c r="K297" i="251"/>
  <c r="K298" i="251"/>
  <c r="K299" i="251"/>
  <c r="K300" i="251"/>
  <c r="K301" i="251"/>
  <c r="K302" i="251"/>
  <c r="K303" i="251"/>
  <c r="K304" i="251"/>
  <c r="K305" i="251"/>
  <c r="K306" i="251"/>
  <c r="K307" i="251"/>
  <c r="K308" i="251"/>
  <c r="K309" i="251"/>
  <c r="K310" i="251"/>
  <c r="K311" i="251"/>
  <c r="K312" i="251"/>
  <c r="K313" i="251"/>
  <c r="K314" i="251"/>
  <c r="K315" i="251"/>
  <c r="K316" i="251"/>
  <c r="K317" i="251"/>
  <c r="K318" i="251"/>
  <c r="K319" i="251"/>
  <c r="K320" i="251"/>
  <c r="K321" i="251"/>
  <c r="K322" i="251"/>
  <c r="K323" i="251"/>
  <c r="K324" i="251"/>
  <c r="K325" i="251"/>
  <c r="K326" i="251"/>
  <c r="K327" i="251"/>
  <c r="K328" i="251"/>
  <c r="K329" i="251"/>
  <c r="K330" i="251"/>
  <c r="K331" i="251"/>
  <c r="K332" i="251"/>
  <c r="K333" i="251"/>
  <c r="K334" i="251"/>
  <c r="K335" i="251"/>
  <c r="K336" i="251"/>
  <c r="K337" i="251"/>
  <c r="K338" i="251"/>
  <c r="K339" i="251"/>
  <c r="K340" i="251"/>
  <c r="K341" i="251"/>
  <c r="K342" i="251"/>
  <c r="K343" i="251"/>
  <c r="K344" i="251"/>
  <c r="K345" i="251"/>
  <c r="K346" i="251"/>
  <c r="K347" i="251"/>
  <c r="K348" i="251"/>
  <c r="K349" i="251"/>
  <c r="K350" i="251"/>
  <c r="K351" i="251"/>
  <c r="D465" i="251"/>
  <c r="I17" i="261"/>
  <c r="I15" i="266"/>
  <c r="I16" i="266"/>
  <c r="I42" i="266"/>
  <c r="I54" i="266"/>
  <c r="I81" i="266"/>
  <c r="I83" i="266"/>
  <c r="K83" i="266" s="1"/>
  <c r="I91" i="266"/>
  <c r="K91" i="266" s="1"/>
  <c r="K96" i="266"/>
  <c r="I52" i="265"/>
  <c r="I73" i="265"/>
  <c r="I80" i="265"/>
  <c r="I147" i="265"/>
  <c r="I158" i="265"/>
  <c r="K158" i="265" s="1"/>
  <c r="I162" i="265"/>
  <c r="K162" i="265" s="1"/>
  <c r="I164" i="265"/>
  <c r="K164" i="265" s="1"/>
  <c r="I165" i="265"/>
  <c r="I167" i="265"/>
  <c r="K167" i="265" s="1"/>
  <c r="I176" i="265"/>
  <c r="K176" i="265" s="1"/>
  <c r="I190" i="265"/>
  <c r="K190" i="265" s="1"/>
  <c r="I216" i="265"/>
  <c r="K216" i="265" s="1"/>
  <c r="I228" i="265"/>
  <c r="K228" i="265" s="1"/>
  <c r="K281" i="265"/>
  <c r="K282" i="265"/>
  <c r="K283" i="265"/>
  <c r="K284" i="265"/>
  <c r="K285" i="265"/>
  <c r="K286" i="265"/>
  <c r="K287" i="265"/>
  <c r="K288" i="265"/>
  <c r="K289" i="265"/>
  <c r="K290" i="265"/>
  <c r="K291" i="265"/>
  <c r="K292" i="265"/>
  <c r="K293" i="265"/>
  <c r="K294" i="265"/>
  <c r="K295" i="265"/>
  <c r="K296" i="265"/>
  <c r="K297" i="265"/>
  <c r="I41" i="264"/>
  <c r="I43" i="264"/>
  <c r="K43" i="264" s="1"/>
  <c r="K53" i="264"/>
  <c r="I16" i="263"/>
  <c r="I49" i="263"/>
  <c r="K49" i="263" s="1"/>
  <c r="I27" i="262"/>
  <c r="I95" i="262"/>
  <c r="I153" i="262"/>
  <c r="K153" i="262" s="1"/>
  <c r="I220" i="262"/>
  <c r="K220" i="262" s="1"/>
  <c r="K291" i="262"/>
  <c r="K292" i="262"/>
  <c r="K293" i="262"/>
  <c r="K294" i="262"/>
  <c r="K295" i="262"/>
  <c r="K296" i="262"/>
  <c r="K297" i="262"/>
  <c r="K298" i="262"/>
  <c r="K299" i="262"/>
  <c r="K300" i="262"/>
  <c r="K301" i="262"/>
  <c r="K302" i="262"/>
  <c r="K303" i="262"/>
  <c r="K304" i="262"/>
  <c r="K305" i="262"/>
  <c r="K306" i="262"/>
  <c r="K307" i="262"/>
  <c r="K308" i="262"/>
  <c r="K309" i="262"/>
  <c r="K310" i="262"/>
  <c r="K311" i="262"/>
  <c r="K312" i="262"/>
  <c r="K313" i="262"/>
  <c r="K314" i="262"/>
  <c r="K315" i="262"/>
  <c r="K316" i="262"/>
  <c r="I36" i="261"/>
  <c r="I80" i="261"/>
  <c r="K80" i="261" s="1"/>
  <c r="I167" i="261"/>
  <c r="K167" i="261" s="1"/>
  <c r="I187" i="261"/>
  <c r="K187" i="261" s="1"/>
  <c r="K372" i="261"/>
  <c r="K373" i="261"/>
  <c r="K374" i="261"/>
  <c r="K375" i="261"/>
  <c r="K376" i="261"/>
  <c r="K377" i="261"/>
  <c r="K378" i="261"/>
  <c r="K379" i="261"/>
  <c r="K380" i="261"/>
  <c r="K381" i="261"/>
  <c r="K382" i="261"/>
  <c r="K383" i="261"/>
  <c r="K384" i="261"/>
  <c r="K385" i="261"/>
  <c r="K386" i="261"/>
  <c r="K387" i="261"/>
  <c r="K388" i="261"/>
  <c r="K389" i="261"/>
  <c r="K390" i="261"/>
  <c r="K248" i="251"/>
  <c r="K249" i="251"/>
  <c r="K250" i="251"/>
  <c r="K251" i="251"/>
  <c r="K252" i="251"/>
  <c r="K253" i="251"/>
  <c r="K254" i="251"/>
  <c r="K255" i="251"/>
  <c r="K256" i="251"/>
  <c r="K257" i="251"/>
  <c r="K258" i="251"/>
  <c r="K259" i="251"/>
  <c r="K260" i="251"/>
  <c r="K261" i="251"/>
  <c r="K262" i="251"/>
  <c r="K263" i="251"/>
  <c r="K264" i="251"/>
  <c r="K265" i="251"/>
  <c r="K266" i="251"/>
  <c r="K267" i="251"/>
  <c r="K268" i="251"/>
  <c r="K269" i="251"/>
  <c r="K270" i="251"/>
  <c r="K271" i="251"/>
  <c r="K272" i="251"/>
  <c r="K273" i="251"/>
  <c r="K274" i="251"/>
  <c r="K275" i="251"/>
  <c r="K276" i="251"/>
  <c r="K277" i="251"/>
  <c r="K278" i="251"/>
  <c r="K279" i="251"/>
  <c r="K280" i="251"/>
  <c r="K281" i="251"/>
  <c r="K282" i="251"/>
  <c r="K283" i="251"/>
  <c r="K284" i="251"/>
  <c r="K285" i="251"/>
  <c r="K286" i="251"/>
  <c r="K95" i="266"/>
  <c r="K269" i="265"/>
  <c r="K270" i="265"/>
  <c r="K271" i="265"/>
  <c r="K272" i="265"/>
  <c r="K273" i="265"/>
  <c r="K274" i="265"/>
  <c r="K275" i="265"/>
  <c r="K276" i="265"/>
  <c r="K277" i="265"/>
  <c r="K278" i="265"/>
  <c r="K279" i="265"/>
  <c r="K280" i="265"/>
  <c r="K51" i="264"/>
  <c r="K52" i="264"/>
  <c r="I15" i="263"/>
  <c r="I23" i="263"/>
  <c r="I43" i="263"/>
  <c r="K43" i="263" s="1"/>
  <c r="I45" i="263"/>
  <c r="K45" i="263" s="1"/>
  <c r="K62" i="263"/>
  <c r="K63" i="263"/>
  <c r="K64" i="263"/>
  <c r="K65" i="263"/>
  <c r="K66" i="263"/>
  <c r="K67" i="263"/>
  <c r="I66" i="262"/>
  <c r="I77" i="262"/>
  <c r="I159" i="262"/>
  <c r="K159" i="262" s="1"/>
  <c r="I253" i="262"/>
  <c r="K253" i="262" s="1"/>
  <c r="K282" i="262"/>
  <c r="K283" i="262"/>
  <c r="K284" i="262"/>
  <c r="K285" i="262"/>
  <c r="K286" i="262"/>
  <c r="K287" i="262"/>
  <c r="K288" i="262"/>
  <c r="K289" i="262"/>
  <c r="K290" i="262"/>
  <c r="K336" i="261"/>
  <c r="K337" i="261"/>
  <c r="K338" i="261"/>
  <c r="K339" i="261"/>
  <c r="K340" i="261"/>
  <c r="K341" i="261"/>
  <c r="K342" i="261"/>
  <c r="K343" i="261"/>
  <c r="K344" i="261"/>
  <c r="K345" i="261"/>
  <c r="K346" i="261"/>
  <c r="K347" i="261"/>
  <c r="K348" i="261"/>
  <c r="K349" i="261"/>
  <c r="K350" i="261"/>
  <c r="K351" i="261"/>
  <c r="K352" i="261"/>
  <c r="K353" i="261"/>
  <c r="K354" i="261"/>
  <c r="K355" i="261"/>
  <c r="K356" i="261"/>
  <c r="K357" i="261"/>
  <c r="K358" i="261"/>
  <c r="K359" i="261"/>
  <c r="K360" i="261"/>
  <c r="K361" i="261"/>
  <c r="K362" i="261"/>
  <c r="K363" i="261"/>
  <c r="K364" i="261"/>
  <c r="K365" i="261"/>
  <c r="K366" i="261"/>
  <c r="K367" i="261"/>
  <c r="K368" i="261"/>
  <c r="K369" i="261"/>
  <c r="K370" i="261"/>
  <c r="K371" i="261"/>
  <c r="D472" i="261"/>
  <c r="K227" i="251"/>
  <c r="K228" i="251"/>
  <c r="K229" i="251"/>
  <c r="K230" i="251"/>
  <c r="K231" i="251"/>
  <c r="K232" i="251"/>
  <c r="K233" i="251"/>
  <c r="K234" i="251"/>
  <c r="K235" i="251"/>
  <c r="K236" i="251"/>
  <c r="K237" i="251"/>
  <c r="K238" i="251"/>
  <c r="K239" i="251"/>
  <c r="K240" i="251"/>
  <c r="K241" i="251"/>
  <c r="K242" i="251"/>
  <c r="K243" i="251"/>
  <c r="K244" i="251"/>
  <c r="K245" i="251"/>
  <c r="K246" i="251"/>
  <c r="K247" i="251"/>
  <c r="I111" i="251"/>
  <c r="K111" i="251" s="1"/>
  <c r="K90" i="266"/>
  <c r="K92" i="266"/>
  <c r="K93" i="266"/>
  <c r="K94" i="266"/>
  <c r="I105" i="265"/>
  <c r="I107" i="265"/>
  <c r="K237" i="265"/>
  <c r="K238" i="265"/>
  <c r="K239" i="265"/>
  <c r="K240" i="265"/>
  <c r="K241" i="265"/>
  <c r="K242" i="265"/>
  <c r="K243" i="265"/>
  <c r="K244" i="265"/>
  <c r="K245" i="265"/>
  <c r="K246" i="265"/>
  <c r="K247" i="265"/>
  <c r="K248" i="265"/>
  <c r="K250" i="265"/>
  <c r="K251" i="265"/>
  <c r="K252" i="265"/>
  <c r="K253" i="265"/>
  <c r="K254" i="265"/>
  <c r="K255" i="265"/>
  <c r="K256" i="265"/>
  <c r="K257" i="265"/>
  <c r="K258" i="265"/>
  <c r="K259" i="265"/>
  <c r="K260" i="265"/>
  <c r="K261" i="265"/>
  <c r="K262" i="265"/>
  <c r="K263" i="265"/>
  <c r="K264" i="265"/>
  <c r="K265" i="265"/>
  <c r="K266" i="265"/>
  <c r="K267" i="265"/>
  <c r="K268" i="265"/>
  <c r="I24" i="262"/>
  <c r="I125" i="262"/>
  <c r="K125" i="262" s="1"/>
  <c r="I188" i="262"/>
  <c r="K188" i="262" s="1"/>
  <c r="K273" i="262"/>
  <c r="K274" i="262"/>
  <c r="K275" i="262"/>
  <c r="K276" i="262"/>
  <c r="K277" i="262"/>
  <c r="K278" i="262"/>
  <c r="K279" i="262"/>
  <c r="K280" i="262"/>
  <c r="K281" i="262"/>
  <c r="K274" i="261"/>
  <c r="K275" i="261"/>
  <c r="K276" i="261"/>
  <c r="K278" i="261"/>
  <c r="K280" i="261"/>
  <c r="K281" i="261"/>
  <c r="K283" i="261"/>
  <c r="K284" i="261"/>
  <c r="K285" i="261"/>
  <c r="K286" i="261"/>
  <c r="K287" i="261"/>
  <c r="K288" i="261"/>
  <c r="K289" i="261"/>
  <c r="K290" i="261"/>
  <c r="K291" i="261"/>
  <c r="K292" i="261"/>
  <c r="K293" i="261"/>
  <c r="K294" i="261"/>
  <c r="K295" i="261"/>
  <c r="K296" i="261"/>
  <c r="K297" i="261"/>
  <c r="K298" i="261"/>
  <c r="K299" i="261"/>
  <c r="K300" i="261"/>
  <c r="K301" i="261"/>
  <c r="K302" i="261"/>
  <c r="K303" i="261"/>
  <c r="K304" i="261"/>
  <c r="K305" i="261"/>
  <c r="K306" i="261"/>
  <c r="K307" i="261"/>
  <c r="K308" i="261"/>
  <c r="K309" i="261"/>
  <c r="K310" i="261"/>
  <c r="K311" i="261"/>
  <c r="K312" i="261"/>
  <c r="K313" i="261"/>
  <c r="K314" i="261"/>
  <c r="K315" i="261"/>
  <c r="K316" i="261"/>
  <c r="K317" i="261"/>
  <c r="K318" i="261"/>
  <c r="K319" i="261"/>
  <c r="K320" i="261"/>
  <c r="K321" i="261"/>
  <c r="K322" i="261"/>
  <c r="K323" i="261"/>
  <c r="K324" i="261"/>
  <c r="K325" i="261"/>
  <c r="K326" i="261"/>
  <c r="K327" i="261"/>
  <c r="K328" i="261"/>
  <c r="K329" i="261"/>
  <c r="K330" i="261"/>
  <c r="K331" i="261"/>
  <c r="K332" i="261"/>
  <c r="K333" i="261"/>
  <c r="K334" i="261"/>
  <c r="K335" i="261"/>
  <c r="K198" i="251"/>
  <c r="K199" i="251"/>
  <c r="K200" i="251"/>
  <c r="K201" i="251"/>
  <c r="K202" i="251"/>
  <c r="K203" i="251"/>
  <c r="K204" i="251"/>
  <c r="K205" i="251"/>
  <c r="K206" i="251"/>
  <c r="K207" i="251"/>
  <c r="K208" i="251"/>
  <c r="K209" i="251"/>
  <c r="K210" i="251"/>
  <c r="K211" i="251"/>
  <c r="K212" i="251"/>
  <c r="K213" i="251"/>
  <c r="K214" i="251"/>
  <c r="K215" i="251"/>
  <c r="K216" i="251"/>
  <c r="K217" i="251"/>
  <c r="K218" i="251"/>
  <c r="K219" i="251"/>
  <c r="K220" i="251"/>
  <c r="K221" i="251"/>
  <c r="K222" i="251"/>
  <c r="K223" i="251"/>
  <c r="K224" i="251"/>
  <c r="K225" i="251"/>
  <c r="K226" i="251"/>
  <c r="I39" i="265"/>
  <c r="I128" i="265"/>
  <c r="I189" i="265"/>
  <c r="K189" i="265" s="1"/>
  <c r="K217" i="265"/>
  <c r="K218" i="265"/>
  <c r="K219" i="265"/>
  <c r="K220" i="265"/>
  <c r="K221" i="265"/>
  <c r="K222" i="265"/>
  <c r="K223" i="265"/>
  <c r="K224" i="265"/>
  <c r="K225" i="265"/>
  <c r="K226" i="265"/>
  <c r="K227" i="265"/>
  <c r="K229" i="265"/>
  <c r="K230" i="265"/>
  <c r="K231" i="265"/>
  <c r="K232" i="265"/>
  <c r="K233" i="265"/>
  <c r="K234" i="265"/>
  <c r="K235" i="265"/>
  <c r="K236" i="265"/>
  <c r="K268" i="262"/>
  <c r="K269" i="262"/>
  <c r="K270" i="262"/>
  <c r="K271" i="262"/>
  <c r="K272" i="262"/>
  <c r="K196" i="261"/>
  <c r="K197" i="261"/>
  <c r="K198" i="261"/>
  <c r="K199" i="261"/>
  <c r="K200" i="261"/>
  <c r="K201" i="261"/>
  <c r="K202" i="261"/>
  <c r="K203" i="261"/>
  <c r="K205" i="261"/>
  <c r="K206" i="261"/>
  <c r="K207" i="261"/>
  <c r="K208" i="261"/>
  <c r="K209" i="261"/>
  <c r="K210" i="261"/>
  <c r="K211" i="261"/>
  <c r="K212" i="261"/>
  <c r="K213" i="261"/>
  <c r="K214" i="261"/>
  <c r="K215" i="261"/>
  <c r="K216" i="261"/>
  <c r="K217" i="261"/>
  <c r="K218" i="261"/>
  <c r="K219" i="261"/>
  <c r="K220" i="261"/>
  <c r="K221" i="261"/>
  <c r="K222" i="261"/>
  <c r="K223" i="261"/>
  <c r="K224" i="261"/>
  <c r="K225" i="261"/>
  <c r="K226" i="261"/>
  <c r="K227" i="261"/>
  <c r="K228" i="261"/>
  <c r="K229" i="261"/>
  <c r="K230" i="261"/>
  <c r="K231" i="261"/>
  <c r="K232" i="261"/>
  <c r="K233" i="261"/>
  <c r="K234" i="261"/>
  <c r="K235" i="261"/>
  <c r="K236" i="261"/>
  <c r="K237" i="261"/>
  <c r="K238" i="261"/>
  <c r="K239" i="261"/>
  <c r="K240" i="261"/>
  <c r="K241" i="261"/>
  <c r="K242" i="261"/>
  <c r="K243" i="261"/>
  <c r="K244" i="261"/>
  <c r="K245" i="261"/>
  <c r="K246" i="261"/>
  <c r="K247" i="261"/>
  <c r="K248" i="261"/>
  <c r="K249" i="261"/>
  <c r="K250" i="261"/>
  <c r="K251" i="261"/>
  <c r="K252" i="261"/>
  <c r="K253" i="261"/>
  <c r="K254" i="261"/>
  <c r="K255" i="261"/>
  <c r="K256" i="261"/>
  <c r="K257" i="261"/>
  <c r="K258" i="261"/>
  <c r="K259" i="261"/>
  <c r="K260" i="261"/>
  <c r="K261" i="261"/>
  <c r="K262" i="261"/>
  <c r="K263" i="261"/>
  <c r="K264" i="261"/>
  <c r="K265" i="261"/>
  <c r="K266" i="261"/>
  <c r="K267" i="261"/>
  <c r="K268" i="261"/>
  <c r="K269" i="261"/>
  <c r="K270" i="261"/>
  <c r="K271" i="261"/>
  <c r="K272" i="261"/>
  <c r="K273" i="261"/>
  <c r="I28" i="251"/>
  <c r="I44" i="251"/>
  <c r="I45" i="251"/>
  <c r="I98" i="251"/>
  <c r="K98" i="251" s="1"/>
  <c r="K192" i="251"/>
  <c r="K193" i="251"/>
  <c r="K194" i="251"/>
  <c r="K195" i="251"/>
  <c r="K196" i="251"/>
  <c r="K197" i="251"/>
  <c r="K82" i="266"/>
  <c r="K84" i="266"/>
  <c r="K85" i="266"/>
  <c r="K86" i="266"/>
  <c r="K87" i="266"/>
  <c r="K88" i="266"/>
  <c r="K89" i="266"/>
  <c r="I139" i="265"/>
  <c r="K212" i="265"/>
  <c r="K213" i="265"/>
  <c r="K214" i="265"/>
  <c r="K215" i="265"/>
  <c r="K49" i="264"/>
  <c r="K50" i="264"/>
  <c r="K57" i="263"/>
  <c r="K58" i="263"/>
  <c r="K59" i="263"/>
  <c r="K60" i="263"/>
  <c r="K61" i="263"/>
  <c r="K241" i="262"/>
  <c r="K242" i="262"/>
  <c r="K243" i="262"/>
  <c r="K244" i="262"/>
  <c r="K245" i="262"/>
  <c r="K246" i="262"/>
  <c r="K247" i="262"/>
  <c r="K248" i="262"/>
  <c r="K249" i="262"/>
  <c r="K250" i="262"/>
  <c r="K251" i="262"/>
  <c r="K252" i="262"/>
  <c r="K254" i="262"/>
  <c r="K255" i="262"/>
  <c r="K256" i="262"/>
  <c r="K257" i="262"/>
  <c r="K258" i="262"/>
  <c r="K259" i="262"/>
  <c r="K260" i="262"/>
  <c r="K261" i="262"/>
  <c r="K262" i="262"/>
  <c r="K263" i="262"/>
  <c r="K264" i="262"/>
  <c r="K265" i="262"/>
  <c r="K266" i="262"/>
  <c r="K267" i="262"/>
  <c r="K168" i="261"/>
  <c r="K169" i="261"/>
  <c r="K170" i="261"/>
  <c r="K171" i="261"/>
  <c r="K172" i="261"/>
  <c r="K173" i="261"/>
  <c r="K174" i="261"/>
  <c r="K175" i="261"/>
  <c r="K176" i="261"/>
  <c r="K177" i="261"/>
  <c r="K178" i="261"/>
  <c r="K179" i="261"/>
  <c r="K180" i="261"/>
  <c r="K181" i="261"/>
  <c r="K182" i="261"/>
  <c r="K183" i="261"/>
  <c r="K184" i="261"/>
  <c r="K185" i="261"/>
  <c r="K186" i="261"/>
  <c r="K188" i="261"/>
  <c r="K189" i="261"/>
  <c r="K190" i="261"/>
  <c r="K191" i="261"/>
  <c r="K192" i="261"/>
  <c r="K193" i="261"/>
  <c r="K194" i="261"/>
  <c r="K195" i="261"/>
  <c r="K468" i="261"/>
  <c r="K177" i="251"/>
  <c r="K178" i="251"/>
  <c r="K179" i="251"/>
  <c r="K180" i="251"/>
  <c r="K181" i="251"/>
  <c r="K182" i="251"/>
  <c r="K183" i="251"/>
  <c r="K184" i="251"/>
  <c r="K185" i="251"/>
  <c r="K186" i="251"/>
  <c r="K187" i="251"/>
  <c r="K188" i="251"/>
  <c r="K189" i="251"/>
  <c r="K190" i="251"/>
  <c r="K191" i="251"/>
  <c r="K191" i="265"/>
  <c r="K192" i="265"/>
  <c r="K193" i="265"/>
  <c r="K194" i="265"/>
  <c r="K195" i="265"/>
  <c r="K196" i="265"/>
  <c r="K197" i="265"/>
  <c r="K198" i="265"/>
  <c r="K199" i="265"/>
  <c r="K200" i="265"/>
  <c r="K201" i="265"/>
  <c r="K202" i="265"/>
  <c r="K203" i="265"/>
  <c r="K204" i="265"/>
  <c r="K205" i="265"/>
  <c r="K206" i="265"/>
  <c r="K207" i="265"/>
  <c r="K208" i="265"/>
  <c r="K209" i="265"/>
  <c r="K210" i="265"/>
  <c r="K187" i="265"/>
  <c r="K188" i="265"/>
  <c r="K39" i="264"/>
  <c r="K40" i="264"/>
  <c r="K41" i="264"/>
  <c r="K42" i="264"/>
  <c r="K44" i="264"/>
  <c r="K45" i="264"/>
  <c r="K46" i="264"/>
  <c r="K47" i="264"/>
  <c r="K48" i="264"/>
  <c r="K46" i="263"/>
  <c r="K47" i="263"/>
  <c r="K48" i="263"/>
  <c r="K50" i="263"/>
  <c r="K51" i="263"/>
  <c r="K52" i="263"/>
  <c r="K53" i="263"/>
  <c r="K54" i="263"/>
  <c r="K55" i="263"/>
  <c r="K56" i="263"/>
  <c r="K239" i="262"/>
  <c r="K240" i="262"/>
  <c r="K205" i="262"/>
  <c r="K206" i="262"/>
  <c r="K207" i="262"/>
  <c r="K208" i="262"/>
  <c r="K209" i="262"/>
  <c r="K210" i="262"/>
  <c r="K211" i="262"/>
  <c r="K212" i="262"/>
  <c r="K213" i="262"/>
  <c r="K214" i="262"/>
  <c r="K215" i="262"/>
  <c r="K216" i="262"/>
  <c r="K217" i="262"/>
  <c r="K218" i="262"/>
  <c r="K219" i="262"/>
  <c r="K221" i="262"/>
  <c r="K222" i="262"/>
  <c r="K223" i="262"/>
  <c r="K224" i="262"/>
  <c r="K225" i="262"/>
  <c r="K226" i="262"/>
  <c r="K227" i="262"/>
  <c r="K228" i="262"/>
  <c r="K229" i="262"/>
  <c r="K230" i="262"/>
  <c r="K231" i="262"/>
  <c r="K232" i="262"/>
  <c r="K233" i="262"/>
  <c r="K234" i="262"/>
  <c r="K235" i="262"/>
  <c r="K236" i="262"/>
  <c r="K237" i="262"/>
  <c r="K238" i="262"/>
  <c r="K126" i="261"/>
  <c r="K127" i="261"/>
  <c r="K128" i="261"/>
  <c r="K129" i="261"/>
  <c r="K130" i="261"/>
  <c r="K131" i="261"/>
  <c r="K132" i="261"/>
  <c r="K133" i="261"/>
  <c r="K134" i="261"/>
  <c r="K135" i="261"/>
  <c r="K136" i="261"/>
  <c r="K137" i="261"/>
  <c r="K138" i="261"/>
  <c r="K139" i="261"/>
  <c r="K140" i="261"/>
  <c r="K141" i="261"/>
  <c r="K142" i="261"/>
  <c r="K143" i="261"/>
  <c r="K144" i="261"/>
  <c r="K145" i="261"/>
  <c r="K146" i="261"/>
  <c r="K147" i="261"/>
  <c r="K148" i="261"/>
  <c r="K149" i="261"/>
  <c r="K150" i="261"/>
  <c r="K151" i="261"/>
  <c r="K152" i="261"/>
  <c r="K153" i="261"/>
  <c r="K154" i="261"/>
  <c r="K155" i="261"/>
  <c r="K156" i="261"/>
  <c r="K157" i="261"/>
  <c r="K158" i="261"/>
  <c r="K159" i="261"/>
  <c r="K160" i="261"/>
  <c r="K161" i="261"/>
  <c r="K162" i="261"/>
  <c r="K163" i="261"/>
  <c r="K164" i="261"/>
  <c r="K165" i="261"/>
  <c r="K166" i="261"/>
  <c r="K149" i="251"/>
  <c r="K150" i="251"/>
  <c r="K151" i="251"/>
  <c r="K152" i="251"/>
  <c r="K153" i="251"/>
  <c r="K154" i="251"/>
  <c r="K155" i="251"/>
  <c r="K156" i="251"/>
  <c r="K157" i="251"/>
  <c r="K158" i="251"/>
  <c r="K159" i="251"/>
  <c r="K160" i="251"/>
  <c r="K161" i="251"/>
  <c r="K162" i="251"/>
  <c r="K163" i="251"/>
  <c r="K164" i="251"/>
  <c r="K165" i="251"/>
  <c r="K166" i="251"/>
  <c r="K167" i="251"/>
  <c r="K168" i="251"/>
  <c r="K169" i="251"/>
  <c r="K170" i="251"/>
  <c r="K171" i="251"/>
  <c r="K172" i="251"/>
  <c r="K173" i="251"/>
  <c r="K174" i="251"/>
  <c r="K175" i="251"/>
  <c r="K176" i="251"/>
  <c r="K65" i="266"/>
  <c r="K66" i="266"/>
  <c r="K67" i="266"/>
  <c r="K68" i="266"/>
  <c r="K69" i="266"/>
  <c r="K70" i="266"/>
  <c r="K71" i="266"/>
  <c r="K72" i="266"/>
  <c r="K73" i="266"/>
  <c r="K74" i="266"/>
  <c r="K75" i="266"/>
  <c r="K76" i="266"/>
  <c r="K147" i="265"/>
  <c r="K148" i="265"/>
  <c r="K149" i="265"/>
  <c r="K150" i="265"/>
  <c r="K151" i="265"/>
  <c r="K152" i="265"/>
  <c r="K153" i="265"/>
  <c r="K155" i="265"/>
  <c r="K156" i="265"/>
  <c r="K157" i="265"/>
  <c r="K159" i="265"/>
  <c r="K160" i="265"/>
  <c r="K161" i="265"/>
  <c r="K163" i="265"/>
  <c r="K165" i="265"/>
  <c r="K166" i="265"/>
  <c r="K168" i="265"/>
  <c r="K169" i="265"/>
  <c r="K170" i="265"/>
  <c r="K171" i="265"/>
  <c r="K172" i="265"/>
  <c r="K173" i="265"/>
  <c r="K174" i="265"/>
  <c r="K175" i="265"/>
  <c r="K177" i="265"/>
  <c r="K178" i="265"/>
  <c r="K179" i="265"/>
  <c r="K180" i="265"/>
  <c r="K181" i="265"/>
  <c r="K182" i="265"/>
  <c r="K183" i="265"/>
  <c r="K184" i="265"/>
  <c r="K185" i="265"/>
  <c r="K186" i="265"/>
  <c r="K20" i="264"/>
  <c r="K21" i="264"/>
  <c r="K22" i="264"/>
  <c r="K23" i="264"/>
  <c r="K24" i="264"/>
  <c r="K25" i="264"/>
  <c r="K26" i="264"/>
  <c r="K27" i="264"/>
  <c r="K28" i="264"/>
  <c r="K29" i="264"/>
  <c r="K30" i="264"/>
  <c r="K31" i="264"/>
  <c r="K32" i="264"/>
  <c r="K33" i="264"/>
  <c r="K34" i="264"/>
  <c r="K35" i="264"/>
  <c r="K36" i="264"/>
  <c r="K37" i="264"/>
  <c r="K38" i="264"/>
  <c r="K31" i="263"/>
  <c r="K32" i="263"/>
  <c r="K33" i="263"/>
  <c r="K34" i="263"/>
  <c r="K35" i="263"/>
  <c r="K36" i="263"/>
  <c r="K37" i="263"/>
  <c r="K38" i="263"/>
  <c r="K39" i="263"/>
  <c r="K40" i="263"/>
  <c r="K41" i="263"/>
  <c r="K42" i="263"/>
  <c r="K44" i="263"/>
  <c r="K102" i="262"/>
  <c r="K103" i="262"/>
  <c r="K104" i="262"/>
  <c r="K105" i="262"/>
  <c r="K106" i="262"/>
  <c r="K107" i="262"/>
  <c r="K108" i="262"/>
  <c r="K109" i="262"/>
  <c r="K110" i="262"/>
  <c r="K111" i="262"/>
  <c r="K112" i="262"/>
  <c r="K113" i="262"/>
  <c r="K114" i="262"/>
  <c r="K115" i="262"/>
  <c r="K116" i="262"/>
  <c r="K117" i="262"/>
  <c r="K118" i="262"/>
  <c r="K119" i="262"/>
  <c r="K120" i="262"/>
  <c r="K121" i="262"/>
  <c r="K122" i="262"/>
  <c r="K123" i="262"/>
  <c r="K124" i="262"/>
  <c r="K126" i="262"/>
  <c r="K127" i="262"/>
  <c r="K128" i="262"/>
  <c r="K129" i="262"/>
  <c r="K130" i="262"/>
  <c r="K131" i="262"/>
  <c r="K132" i="262"/>
  <c r="K133" i="262"/>
  <c r="K134" i="262"/>
  <c r="K135" i="262"/>
  <c r="K136" i="262"/>
  <c r="K137" i="262"/>
  <c r="K138" i="262"/>
  <c r="K139" i="262"/>
  <c r="K140" i="262"/>
  <c r="K141" i="262"/>
  <c r="K142" i="262"/>
  <c r="K143" i="262"/>
  <c r="K144" i="262"/>
  <c r="K145" i="262"/>
  <c r="K146" i="262"/>
  <c r="K147" i="262"/>
  <c r="K148" i="262"/>
  <c r="K149" i="262"/>
  <c r="K150" i="262"/>
  <c r="K151" i="262"/>
  <c r="K152" i="262"/>
  <c r="K154" i="262"/>
  <c r="K155" i="262"/>
  <c r="K156" i="262"/>
  <c r="K157" i="262"/>
  <c r="K158" i="262"/>
  <c r="K160" i="262"/>
  <c r="K161" i="262"/>
  <c r="K162" i="262"/>
  <c r="K163" i="262"/>
  <c r="K164" i="262"/>
  <c r="K165" i="262"/>
  <c r="K166" i="262"/>
  <c r="K167" i="262"/>
  <c r="K168" i="262"/>
  <c r="K169" i="262"/>
  <c r="K170" i="262"/>
  <c r="K171" i="262"/>
  <c r="K172" i="262"/>
  <c r="K173" i="262"/>
  <c r="K174" i="262"/>
  <c r="K175" i="262"/>
  <c r="K176" i="262"/>
  <c r="K177" i="262"/>
  <c r="K178" i="262"/>
  <c r="K179" i="262"/>
  <c r="K180" i="262"/>
  <c r="K181" i="262"/>
  <c r="K182" i="262"/>
  <c r="K183" i="262"/>
  <c r="K184" i="262"/>
  <c r="K185" i="262"/>
  <c r="K186" i="262"/>
  <c r="K187" i="262"/>
  <c r="K189" i="262"/>
  <c r="K190" i="262"/>
  <c r="K191" i="262"/>
  <c r="K192" i="262"/>
  <c r="K193" i="262"/>
  <c r="K194" i="262"/>
  <c r="K195" i="262"/>
  <c r="K196" i="262"/>
  <c r="K197" i="262"/>
  <c r="K198" i="262"/>
  <c r="K199" i="262"/>
  <c r="K200" i="262"/>
  <c r="K201" i="262"/>
  <c r="K202" i="262"/>
  <c r="K203" i="262"/>
  <c r="K204" i="262"/>
  <c r="K67" i="261"/>
  <c r="K68" i="261"/>
  <c r="K69" i="261"/>
  <c r="K70" i="261"/>
  <c r="K71" i="261"/>
  <c r="K72" i="261"/>
  <c r="K73" i="261"/>
  <c r="K74" i="261"/>
  <c r="K75" i="261"/>
  <c r="K76" i="261"/>
  <c r="K77" i="261"/>
  <c r="K78" i="261"/>
  <c r="K79" i="261"/>
  <c r="K81" i="261"/>
  <c r="K82" i="261"/>
  <c r="K83" i="261"/>
  <c r="K84" i="261"/>
  <c r="K85" i="261"/>
  <c r="K86" i="261"/>
  <c r="K87" i="261"/>
  <c r="K88" i="261"/>
  <c r="K89" i="261"/>
  <c r="K90" i="261"/>
  <c r="K91" i="261"/>
  <c r="K92" i="261"/>
  <c r="K93" i="261"/>
  <c r="K94" i="261"/>
  <c r="K95" i="261"/>
  <c r="K96" i="261"/>
  <c r="K97" i="261"/>
  <c r="K98" i="261"/>
  <c r="K99" i="261"/>
  <c r="K100" i="261"/>
  <c r="K101" i="261"/>
  <c r="K102" i="261"/>
  <c r="K103" i="261"/>
  <c r="K104" i="261"/>
  <c r="K105" i="261"/>
  <c r="K106" i="261"/>
  <c r="K107" i="261"/>
  <c r="K108" i="261"/>
  <c r="K109" i="261"/>
  <c r="K110" i="261"/>
  <c r="K111" i="261"/>
  <c r="K112" i="261"/>
  <c r="K113" i="261"/>
  <c r="K114" i="261"/>
  <c r="K115" i="261"/>
  <c r="K116" i="261"/>
  <c r="K117" i="261"/>
  <c r="K118" i="261"/>
  <c r="K119" i="261"/>
  <c r="K120" i="261"/>
  <c r="K121" i="261"/>
  <c r="K122" i="261"/>
  <c r="K123" i="261"/>
  <c r="K124" i="261"/>
  <c r="K125" i="261"/>
  <c r="K79" i="251"/>
  <c r="K80" i="251"/>
  <c r="K81" i="251"/>
  <c r="K82" i="251"/>
  <c r="K83" i="251"/>
  <c r="K84" i="251"/>
  <c r="K85" i="251"/>
  <c r="K86" i="251"/>
  <c r="K87" i="251"/>
  <c r="K88" i="251"/>
  <c r="K89" i="251"/>
  <c r="K90" i="251"/>
  <c r="K91" i="251"/>
  <c r="K92" i="251"/>
  <c r="K93" i="251"/>
  <c r="K94" i="251"/>
  <c r="K95" i="251"/>
  <c r="K96" i="251"/>
  <c r="K97" i="251"/>
  <c r="K99" i="251"/>
  <c r="K100" i="251"/>
  <c r="K101" i="251"/>
  <c r="K102" i="251"/>
  <c r="K103" i="251"/>
  <c r="K104" i="251"/>
  <c r="K105" i="251"/>
  <c r="K106" i="251"/>
  <c r="K107" i="251"/>
  <c r="K108" i="251"/>
  <c r="K109" i="251"/>
  <c r="K110" i="251"/>
  <c r="K112" i="251"/>
  <c r="K113" i="251"/>
  <c r="K114" i="251"/>
  <c r="K115" i="251"/>
  <c r="K116" i="251"/>
  <c r="K117" i="251"/>
  <c r="K118" i="251"/>
  <c r="K119" i="251"/>
  <c r="K120" i="251"/>
  <c r="K121" i="251"/>
  <c r="K122" i="251"/>
  <c r="K123" i="251"/>
  <c r="K124" i="251"/>
  <c r="K125" i="251"/>
  <c r="K126" i="251"/>
  <c r="K127" i="251"/>
  <c r="K128" i="251"/>
  <c r="K129" i="251"/>
  <c r="K130" i="251"/>
  <c r="K131" i="251"/>
  <c r="K132" i="251"/>
  <c r="K133" i="251"/>
  <c r="K134" i="251"/>
  <c r="K135" i="251"/>
  <c r="K136" i="251"/>
  <c r="K137" i="251"/>
  <c r="K138" i="251"/>
  <c r="K139" i="251"/>
  <c r="K140" i="251"/>
  <c r="K141" i="251"/>
  <c r="K142" i="251"/>
  <c r="K143" i="251"/>
  <c r="K144" i="251"/>
  <c r="K145" i="251"/>
  <c r="K146" i="251"/>
  <c r="K147" i="251"/>
  <c r="K148" i="251"/>
  <c r="I13" i="264"/>
  <c r="I9" i="263"/>
  <c r="I12" i="266"/>
  <c r="I11" i="262"/>
  <c r="I469" i="261" l="1"/>
  <c r="K23" i="251"/>
  <c r="K24" i="251"/>
  <c r="K25" i="25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22" i="251"/>
  <c r="K105" i="266" l="1"/>
  <c r="J360" i="265"/>
  <c r="K73" i="264" l="1"/>
  <c r="K80" i="266" l="1"/>
  <c r="K81" i="266"/>
  <c r="K77" i="266" l="1"/>
  <c r="K78" i="266"/>
  <c r="K79" i="266"/>
  <c r="K101" i="263"/>
  <c r="K102" i="263"/>
  <c r="K103" i="263"/>
  <c r="K104" i="263"/>
  <c r="K358" i="265" l="1"/>
  <c r="K359" i="265"/>
  <c r="J606" i="262"/>
  <c r="I606" i="262" l="1"/>
  <c r="I360" i="265"/>
  <c r="K91" i="262"/>
  <c r="K92" i="262"/>
  <c r="K93" i="262"/>
  <c r="K94" i="262"/>
  <c r="K95" i="262"/>
  <c r="K96" i="262"/>
  <c r="K97" i="262"/>
  <c r="K98" i="262"/>
  <c r="K99" i="262"/>
  <c r="K100" i="262"/>
  <c r="K101" i="262"/>
  <c r="K29" i="263" l="1"/>
  <c r="K30" i="263"/>
  <c r="I105" i="263"/>
  <c r="K63" i="262"/>
  <c r="K64" i="262"/>
  <c r="K65" i="262"/>
  <c r="K66" i="262"/>
  <c r="K67" i="262"/>
  <c r="K68" i="262"/>
  <c r="K69" i="262"/>
  <c r="K70" i="262"/>
  <c r="K71" i="262"/>
  <c r="K72" i="262"/>
  <c r="K73" i="262"/>
  <c r="K74" i="262"/>
  <c r="K75" i="262"/>
  <c r="K76" i="262"/>
  <c r="K77" i="262"/>
  <c r="K78" i="262"/>
  <c r="K79" i="262"/>
  <c r="K80" i="262"/>
  <c r="K81" i="262"/>
  <c r="K82" i="262"/>
  <c r="K83" i="262"/>
  <c r="K84" i="262"/>
  <c r="K85" i="262"/>
  <c r="K86" i="262"/>
  <c r="K87" i="262"/>
  <c r="K88" i="262"/>
  <c r="K89" i="262"/>
  <c r="K90" i="262"/>
  <c r="I609" i="262"/>
  <c r="K19" i="263" l="1"/>
  <c r="K20" i="263"/>
  <c r="K21" i="263"/>
  <c r="K22" i="263"/>
  <c r="K23" i="263"/>
  <c r="K24" i="263"/>
  <c r="K25" i="263"/>
  <c r="K26" i="263"/>
  <c r="K27" i="263"/>
  <c r="K28" i="263"/>
  <c r="K42" i="262"/>
  <c r="K43" i="262"/>
  <c r="K44" i="262"/>
  <c r="K45" i="262"/>
  <c r="K46" i="262"/>
  <c r="K47" i="262"/>
  <c r="K48" i="262"/>
  <c r="K49" i="262"/>
  <c r="K50" i="262"/>
  <c r="K51" i="262"/>
  <c r="K52" i="262"/>
  <c r="K53" i="262"/>
  <c r="K54" i="262"/>
  <c r="K55" i="262"/>
  <c r="K56" i="262"/>
  <c r="K57" i="262"/>
  <c r="K58" i="262"/>
  <c r="K59" i="262"/>
  <c r="K60" i="262"/>
  <c r="K61" i="262"/>
  <c r="K62" i="262"/>
  <c r="K65" i="261"/>
  <c r="K66" i="261"/>
  <c r="K16" i="266" l="1"/>
  <c r="K17" i="266"/>
  <c r="K18" i="266"/>
  <c r="K19" i="266"/>
  <c r="K20" i="266"/>
  <c r="K21" i="266"/>
  <c r="K22" i="266"/>
  <c r="K23" i="266"/>
  <c r="K24" i="266"/>
  <c r="K25" i="266"/>
  <c r="K26" i="266"/>
  <c r="K27" i="266"/>
  <c r="K28" i="266"/>
  <c r="K29" i="266"/>
  <c r="K30" i="266"/>
  <c r="K31" i="266"/>
  <c r="K32" i="266"/>
  <c r="K33" i="266"/>
  <c r="K34" i="266"/>
  <c r="K35" i="266"/>
  <c r="K36" i="266"/>
  <c r="K37" i="266"/>
  <c r="K38" i="266"/>
  <c r="K39" i="266"/>
  <c r="K40" i="266"/>
  <c r="K41" i="266"/>
  <c r="K42" i="266"/>
  <c r="K43" i="266"/>
  <c r="K44" i="266"/>
  <c r="K45" i="266"/>
  <c r="K46" i="266"/>
  <c r="K47" i="266"/>
  <c r="K48" i="266"/>
  <c r="K49" i="266"/>
  <c r="K50" i="266"/>
  <c r="K51" i="266"/>
  <c r="K52" i="266"/>
  <c r="K53" i="266"/>
  <c r="K54" i="266"/>
  <c r="K55" i="266"/>
  <c r="K56" i="266"/>
  <c r="K57" i="266"/>
  <c r="K58" i="266"/>
  <c r="K59" i="266"/>
  <c r="K60" i="266"/>
  <c r="K61" i="266"/>
  <c r="K62" i="266"/>
  <c r="K63" i="266"/>
  <c r="K64" i="266"/>
  <c r="K15" i="266"/>
  <c r="K15" i="265"/>
  <c r="K16" i="265"/>
  <c r="K17" i="265"/>
  <c r="K18" i="265"/>
  <c r="K19" i="265"/>
  <c r="K20" i="265"/>
  <c r="K21" i="265"/>
  <c r="K22" i="265"/>
  <c r="K23" i="265"/>
  <c r="K24" i="265"/>
  <c r="K25" i="265"/>
  <c r="K26" i="265"/>
  <c r="K27" i="265"/>
  <c r="K28" i="265"/>
  <c r="K29" i="265"/>
  <c r="K30" i="265"/>
  <c r="K31" i="265"/>
  <c r="K32" i="265"/>
  <c r="K33" i="265"/>
  <c r="K34" i="265"/>
  <c r="K35" i="265"/>
  <c r="K36" i="265"/>
  <c r="K37" i="265"/>
  <c r="K38" i="265"/>
  <c r="K39" i="265"/>
  <c r="K40" i="265"/>
  <c r="K41" i="265"/>
  <c r="K42" i="265"/>
  <c r="K43" i="265"/>
  <c r="K44" i="265"/>
  <c r="K45" i="265"/>
  <c r="K46" i="265"/>
  <c r="K47" i="265"/>
  <c r="K48" i="265"/>
  <c r="K49" i="265"/>
  <c r="K50" i="265"/>
  <c r="K51" i="265"/>
  <c r="K52" i="265"/>
  <c r="K53" i="265"/>
  <c r="K54" i="265"/>
  <c r="K55" i="265"/>
  <c r="K56" i="265"/>
  <c r="K57" i="265"/>
  <c r="K58" i="265"/>
  <c r="K59" i="265"/>
  <c r="K60" i="265"/>
  <c r="K61" i="265"/>
  <c r="K62" i="265"/>
  <c r="K63" i="265"/>
  <c r="K64" i="265"/>
  <c r="K65" i="265"/>
  <c r="K66" i="265"/>
  <c r="K67" i="265"/>
  <c r="K68" i="265"/>
  <c r="K69" i="265"/>
  <c r="K70" i="265"/>
  <c r="K71" i="265"/>
  <c r="K72" i="265"/>
  <c r="K73" i="265"/>
  <c r="K74" i="265"/>
  <c r="K75" i="265"/>
  <c r="K76" i="265"/>
  <c r="K77" i="265"/>
  <c r="K78" i="265"/>
  <c r="K79" i="265"/>
  <c r="K80" i="265"/>
  <c r="K81" i="265"/>
  <c r="K82" i="265"/>
  <c r="K83" i="265"/>
  <c r="K84" i="265"/>
  <c r="K85" i="265"/>
  <c r="K86" i="265"/>
  <c r="K87" i="265"/>
  <c r="K88" i="265"/>
  <c r="K89" i="265"/>
  <c r="K90" i="265"/>
  <c r="K91" i="265"/>
  <c r="K92" i="265"/>
  <c r="K93" i="265"/>
  <c r="K94" i="265"/>
  <c r="K95" i="265"/>
  <c r="K96" i="265"/>
  <c r="K97" i="265"/>
  <c r="K98" i="265"/>
  <c r="K99" i="265"/>
  <c r="K100" i="265"/>
  <c r="K101" i="265"/>
  <c r="K102" i="265"/>
  <c r="K103" i="265"/>
  <c r="K104" i="265"/>
  <c r="K105" i="265"/>
  <c r="K106" i="265"/>
  <c r="K107" i="265"/>
  <c r="K108" i="265"/>
  <c r="K109" i="265"/>
  <c r="K110" i="265"/>
  <c r="K111" i="265"/>
  <c r="K112" i="265"/>
  <c r="K113" i="265"/>
  <c r="K114" i="265"/>
  <c r="K115" i="265"/>
  <c r="K116" i="265"/>
  <c r="K117" i="265"/>
  <c r="K118" i="265"/>
  <c r="K119" i="265"/>
  <c r="K120" i="265"/>
  <c r="K121" i="265"/>
  <c r="K122" i="265"/>
  <c r="K123" i="265"/>
  <c r="K124" i="265"/>
  <c r="K125" i="265"/>
  <c r="K126" i="265"/>
  <c r="K127" i="265"/>
  <c r="K128" i="265"/>
  <c r="K129" i="265"/>
  <c r="K130" i="265"/>
  <c r="K131" i="265"/>
  <c r="K132" i="265"/>
  <c r="K133" i="265"/>
  <c r="K134" i="265"/>
  <c r="K135" i="265"/>
  <c r="K136" i="265"/>
  <c r="K137" i="265"/>
  <c r="K138" i="265"/>
  <c r="K139" i="265"/>
  <c r="K140" i="265"/>
  <c r="K141" i="265"/>
  <c r="K142" i="265"/>
  <c r="K143" i="265"/>
  <c r="K144" i="265"/>
  <c r="K145" i="265"/>
  <c r="K146" i="265"/>
  <c r="K211" i="265"/>
  <c r="K14" i="265"/>
  <c r="K17" i="264"/>
  <c r="K18" i="264"/>
  <c r="K19" i="264"/>
  <c r="K16" i="264"/>
  <c r="K13" i="263"/>
  <c r="K14" i="263"/>
  <c r="K15" i="263"/>
  <c r="K16" i="263"/>
  <c r="K17" i="263"/>
  <c r="K18" i="263"/>
  <c r="K12" i="263"/>
  <c r="K15" i="262"/>
  <c r="K16" i="262"/>
  <c r="K17" i="262"/>
  <c r="K18" i="262"/>
  <c r="K19" i="262"/>
  <c r="K20" i="262"/>
  <c r="K21" i="262"/>
  <c r="K22" i="262"/>
  <c r="K23" i="262"/>
  <c r="K24" i="262"/>
  <c r="K25" i="262"/>
  <c r="K26" i="262"/>
  <c r="K27" i="262"/>
  <c r="K28" i="262"/>
  <c r="K29" i="262"/>
  <c r="K30" i="262"/>
  <c r="K31" i="262"/>
  <c r="K32" i="262"/>
  <c r="K33" i="262"/>
  <c r="K34" i="262"/>
  <c r="K35" i="262"/>
  <c r="K36" i="262"/>
  <c r="K37" i="262"/>
  <c r="K38" i="262"/>
  <c r="K39" i="262"/>
  <c r="K40" i="262"/>
  <c r="K41" i="262"/>
  <c r="K14" i="262"/>
  <c r="K21" i="261"/>
  <c r="K22" i="261"/>
  <c r="K23" i="261"/>
  <c r="K24" i="261"/>
  <c r="K25" i="261"/>
  <c r="K26" i="261"/>
  <c r="K27" i="261"/>
  <c r="K28" i="261"/>
  <c r="K29" i="261"/>
  <c r="K30" i="261"/>
  <c r="K31" i="261"/>
  <c r="K32" i="261"/>
  <c r="K33" i="261"/>
  <c r="K34" i="261"/>
  <c r="K35" i="261"/>
  <c r="K36" i="261"/>
  <c r="K37" i="261"/>
  <c r="K38" i="261"/>
  <c r="K39" i="261"/>
  <c r="K40" i="261"/>
  <c r="K41" i="261"/>
  <c r="K42" i="261"/>
  <c r="K43" i="261"/>
  <c r="K44" i="261"/>
  <c r="K45" i="261"/>
  <c r="K46" i="261"/>
  <c r="K47" i="261"/>
  <c r="K48" i="261"/>
  <c r="K49" i="261"/>
  <c r="K50" i="261"/>
  <c r="K51" i="261"/>
  <c r="K52" i="261"/>
  <c r="K53" i="261"/>
  <c r="K54" i="261"/>
  <c r="K55" i="261"/>
  <c r="K56" i="261"/>
  <c r="K57" i="261"/>
  <c r="K58" i="261"/>
  <c r="K59" i="261"/>
  <c r="K60" i="261"/>
  <c r="K61" i="261"/>
  <c r="K62" i="261"/>
  <c r="K63" i="261"/>
  <c r="K64" i="261"/>
  <c r="K20" i="261"/>
  <c r="E11" i="252"/>
  <c r="E10" i="252"/>
  <c r="E9" i="252"/>
  <c r="E8" i="252"/>
  <c r="E7" i="252"/>
  <c r="E6" i="252"/>
  <c r="K360" i="265" l="1"/>
  <c r="K469" i="261"/>
  <c r="K606" i="262"/>
  <c r="K105" i="263"/>
  <c r="J105" i="263" l="1"/>
  <c r="J462" i="251" l="1"/>
  <c r="K39" i="267"/>
  <c r="K38" i="267"/>
  <c r="K37" i="267"/>
  <c r="K36" i="267"/>
  <c r="K35" i="267"/>
  <c r="K34" i="267"/>
  <c r="K33" i="267"/>
  <c r="K32" i="267"/>
  <c r="K31" i="267"/>
  <c r="K30" i="267"/>
  <c r="K29" i="267"/>
  <c r="K28" i="267"/>
  <c r="I462" i="251" l="1"/>
  <c r="I106" i="266" l="1"/>
  <c r="O39" i="267" l="1"/>
  <c r="J74" i="264" l="1"/>
  <c r="I74" i="264"/>
  <c r="I363" i="265" l="1"/>
  <c r="I23" i="267" l="1"/>
  <c r="J23" i="267"/>
  <c r="K22" i="267"/>
  <c r="K21" i="267"/>
  <c r="K20" i="267"/>
  <c r="K19" i="267"/>
  <c r="K18" i="267"/>
  <c r="K17" i="267"/>
  <c r="K16" i="267"/>
  <c r="K15" i="267"/>
  <c r="K14" i="267"/>
  <c r="K13" i="267"/>
  <c r="K12" i="267"/>
  <c r="K9" i="267"/>
  <c r="K8" i="267"/>
  <c r="K7" i="267"/>
  <c r="K23" i="267" s="1"/>
  <c r="K11" i="267"/>
  <c r="K10" i="267"/>
  <c r="I11" i="265" l="1"/>
  <c r="F11" i="252" l="1"/>
  <c r="F10" i="252"/>
  <c r="F9" i="252"/>
  <c r="F8" i="252"/>
  <c r="F7" i="252"/>
  <c r="F6" i="252"/>
  <c r="G109" i="266" l="1"/>
  <c r="K11" i="252" s="1"/>
  <c r="D109" i="266"/>
  <c r="H11" i="252" s="1"/>
  <c r="J106" i="266"/>
  <c r="I109" i="266" s="1"/>
  <c r="E109" i="266"/>
  <c r="D363" i="265"/>
  <c r="E363" i="265"/>
  <c r="I10" i="252" s="1"/>
  <c r="G363" i="265"/>
  <c r="K10" i="252" s="1"/>
  <c r="D77" i="264"/>
  <c r="H9" i="252" s="1"/>
  <c r="I77" i="264"/>
  <c r="E77" i="264"/>
  <c r="G77" i="264"/>
  <c r="K9" i="252" s="1"/>
  <c r="D108" i="263"/>
  <c r="H8" i="252" s="1"/>
  <c r="I108" i="263"/>
  <c r="G108" i="263"/>
  <c r="K8" i="252" s="1"/>
  <c r="J609" i="262"/>
  <c r="M7" i="252"/>
  <c r="E609" i="262"/>
  <c r="I7" i="252" s="1"/>
  <c r="G609" i="262"/>
  <c r="K7" i="252" s="1"/>
  <c r="H6" i="252"/>
  <c r="I472" i="261"/>
  <c r="E472" i="261"/>
  <c r="G472" i="261"/>
  <c r="K6" i="252" s="1"/>
  <c r="E5" i="252"/>
  <c r="E12" i="252" s="1"/>
  <c r="F5" i="252"/>
  <c r="F4" i="252" s="1"/>
  <c r="F12" i="252" s="1"/>
  <c r="G5" i="252"/>
  <c r="M9" i="252" l="1"/>
  <c r="J77" i="264"/>
  <c r="N9" i="252" s="1"/>
  <c r="M8" i="252"/>
  <c r="J108" i="263"/>
  <c r="N8" i="252" s="1"/>
  <c r="K74" i="264"/>
  <c r="K77" i="264" s="1"/>
  <c r="O9" i="252" s="1"/>
  <c r="K108" i="263"/>
  <c r="O8" i="252" s="1"/>
  <c r="G12" i="252"/>
  <c r="I9" i="252"/>
  <c r="F77" i="264"/>
  <c r="J9" i="252" s="1"/>
  <c r="I6" i="252"/>
  <c r="F472" i="261"/>
  <c r="J6" i="252" s="1"/>
  <c r="I11" i="252"/>
  <c r="F109" i="266"/>
  <c r="J11" i="252" s="1"/>
  <c r="M11" i="252"/>
  <c r="J109" i="266"/>
  <c r="N11" i="252" s="1"/>
  <c r="M10" i="252"/>
  <c r="J363" i="265"/>
  <c r="N10" i="252" s="1"/>
  <c r="M6" i="252"/>
  <c r="J472" i="261"/>
  <c r="N6" i="252" s="1"/>
  <c r="H7" i="252"/>
  <c r="N7" i="252"/>
  <c r="F609" i="262"/>
  <c r="J7" i="252" s="1"/>
  <c r="H10" i="252"/>
  <c r="F363" i="265"/>
  <c r="J10" i="252" s="1"/>
  <c r="K472" i="261"/>
  <c r="O6" i="252" s="1"/>
  <c r="K609" i="262"/>
  <c r="O7" i="252" s="1"/>
  <c r="H609" i="262"/>
  <c r="L7" i="252" s="1"/>
  <c r="K363" i="265"/>
  <c r="O10" i="252" s="1"/>
  <c r="K106" i="266"/>
  <c r="K109" i="266" s="1"/>
  <c r="O11" i="252" s="1"/>
  <c r="H109" i="266"/>
  <c r="L11" i="252" s="1"/>
  <c r="H363" i="265"/>
  <c r="L10" i="252" s="1"/>
  <c r="H77" i="264"/>
  <c r="L9" i="252" s="1"/>
  <c r="H472" i="261"/>
  <c r="L6" i="252" s="1"/>
  <c r="G465" i="251"/>
  <c r="K5" i="252" s="1"/>
  <c r="E465" i="251"/>
  <c r="I5" i="252" s="1"/>
  <c r="I465" i="251"/>
  <c r="M5" i="252" s="1"/>
  <c r="M12" i="252" l="1"/>
  <c r="K462" i="251"/>
  <c r="K465" i="251" s="1"/>
  <c r="O5" i="252" s="1"/>
  <c r="O4" i="252" s="1"/>
  <c r="M4" i="252"/>
  <c r="H5" i="252"/>
  <c r="F465" i="251"/>
  <c r="J5" i="252" s="1"/>
  <c r="J465" i="251"/>
  <c r="N5" i="252" s="1"/>
  <c r="K12" i="252"/>
  <c r="H465" i="251"/>
  <c r="L5" i="252" s="1"/>
  <c r="O12" i="252" l="1"/>
  <c r="H4" i="252"/>
  <c r="N4" i="252" s="1"/>
  <c r="H12" i="252"/>
  <c r="N12" i="252" l="1"/>
  <c r="E108" i="263"/>
  <c r="F108" i="263" s="1"/>
  <c r="J8" i="252" s="1"/>
  <c r="H108" i="263" l="1"/>
  <c r="L8" i="252" s="1"/>
  <c r="L4" i="252" s="1"/>
  <c r="I8" i="252"/>
  <c r="I4" i="252" s="1"/>
  <c r="L12" i="252" l="1"/>
  <c r="I12" i="252"/>
  <c r="J4" i="252"/>
</calcChain>
</file>

<file path=xl/sharedStrings.xml><?xml version="1.0" encoding="utf-8"?>
<sst xmlns="http://schemas.openxmlformats.org/spreadsheetml/2006/main" count="10284" uniqueCount="5025">
  <si>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</si>
  <si>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</si>
  <si>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</si>
  <si>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</si>
  <si>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</si>
  <si>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</si>
  <si>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</si>
  <si>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</si>
  <si>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</si>
  <si>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</si>
  <si>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</si>
  <si>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</si>
  <si>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</si>
  <si>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</si>
  <si>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</si>
  <si>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</si>
  <si>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</si>
  <si>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</si>
  <si>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</si>
  <si>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</si>
  <si>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</si>
  <si>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</si>
  <si>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</si>
  <si>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</si>
  <si>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</si>
  <si>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</si>
  <si>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</si>
  <si>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</si>
  <si>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</si>
  <si>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</si>
  <si>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</si>
  <si>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</si>
  <si>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</si>
  <si>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</si>
  <si>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</si>
  <si>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</si>
  <si>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</si>
  <si>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</si>
  <si>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</si>
  <si>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</si>
  <si>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</si>
  <si>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</si>
  <si>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EMPRESA DE ACUEDUCTO Y ALCANTARILLADO DE BOGOTA ESP</t>
  </si>
  <si>
    <t>PROMOAMBIENTAL DISTRITO S A S ESP</t>
  </si>
  <si>
    <t>ANGELICA MARIA BALLESTEROS SARAY</t>
  </si>
  <si>
    <t>ALEYDA  AYALA CHAVARRIA</t>
  </si>
  <si>
    <t>MAITE DANIELA DUQUE ARCINIEGAS</t>
  </si>
  <si>
    <t>JESUS ALBERTO VALENCIA OCAMPO</t>
  </si>
  <si>
    <t>NELSON ANDRES SASTOQUE GONZALEZ</t>
  </si>
  <si>
    <t>DIEGO ENRIQUE RODRIGUEZ DELGADO</t>
  </si>
  <si>
    <t>SECRETARIA DISTRITAL DE GOBIERNO</t>
  </si>
  <si>
    <t>NADIA PIEDAD IBARGUEN MOSQUERA</t>
  </si>
  <si>
    <t>GEORGILIN DAYANA ESTEFANIA TELLEZ PEÑA</t>
  </si>
  <si>
    <t>DANIEL FELIPE MORA ROJAS</t>
  </si>
  <si>
    <t>LUZ AMANDA GUZMAN MOJICA</t>
  </si>
  <si>
    <t>MARIA CAMILA HERNANDEZ MORA</t>
  </si>
  <si>
    <t>ADRIANA  CASTELBLANCO DIAZ</t>
  </si>
  <si>
    <t>RAFAEL RICARDO VILLA ROJAS</t>
  </si>
  <si>
    <t>YISMAR  SALAS ARAUJO</t>
  </si>
  <si>
    <t>ANGELICA MARIA ANGARITA SERRANO</t>
  </si>
  <si>
    <t>CRISTHIAM MAURICIO LOSADA MONCADA</t>
  </si>
  <si>
    <t>BLANCA YANETH URIBE NEUTA</t>
  </si>
  <si>
    <t>LUIS ANGEL SALAZAR LARA</t>
  </si>
  <si>
    <t>ALVARO ANDRES FLOREZ CORDERO</t>
  </si>
  <si>
    <t>PRESTAR SERVICIOS PROFESIONALES EN LA SUBDIRECCIÓN DE ASUNTOS ÉTNICOS PARA APOYAR LA COORDINACIÓN DE LOS TEMAS RELACIONADOS CON LA POBLACIÓN GITANA O RROM EN TEMAS DE POLITICA PÚBLICA, SEGUIMIENTO A LA IMPLEMENTACIÓN DE LOS PLANES DE ACCIONES AFIRMATIVAS PARA GRUPOS ÉTNICOS Y GESTIÓN INTERINSTITUCIONAL DE LOS MISMOS EN CONCERTACIÓN CON LAS POBLACIONES ÉTNICAS</t>
  </si>
  <si>
    <t>SANDRA LILIANA OSORIO BARRETO</t>
  </si>
  <si>
    <t>DIANA CAROLINA SARMIENTO BARRERA</t>
  </si>
  <si>
    <t>NUBIA  GALINDO CRUZ</t>
  </si>
  <si>
    <t>VANESSA  RUIZ RUIZ</t>
  </si>
  <si>
    <t>JAIRO ANDRES JIMENEZ SIERRA</t>
  </si>
  <si>
    <t>YULI KATHERIN LOPEZ PEÑA</t>
  </si>
  <si>
    <t>LEIDY JANNETH NAVARRO GUALDRON</t>
  </si>
  <si>
    <t>MARTHA MIREYA SANCHEZ FIGUEROA</t>
  </si>
  <si>
    <t>ADRIANA  AVILA TRIVIÑO</t>
  </si>
  <si>
    <t>ZULMA GINETH RAMOS RAMIREZ</t>
  </si>
  <si>
    <t>FRANCISCO JAVIER PIZARRO CASTRO</t>
  </si>
  <si>
    <t>RAFAEL ANDRES GUARIN REINA</t>
  </si>
  <si>
    <t>EDUARDO ANTONIO RINCON LOZANO</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</si>
  <si>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</si>
  <si>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DELFA PAULINA MAJIN JIMENEZ</t>
  </si>
  <si>
    <t>GUAYRA PUKA ARIAS FLORIAN</t>
  </si>
  <si>
    <t>CLAUDIA MARCELA MOZO GUERRERO</t>
  </si>
  <si>
    <t>JENNY CAROLINA HERRERA CAGUA</t>
  </si>
  <si>
    <t>ANDREA MILENA ARIAS PRIETO</t>
  </si>
  <si>
    <t>LILIANA MILENA HERNANDEZ ROJAS</t>
  </si>
  <si>
    <t>MONICA ROCIO ARANDA GUERRERO</t>
  </si>
  <si>
    <t>LAURA CAMILA GALVEZ TRUJILLO</t>
  </si>
  <si>
    <t>ANGELICA  MARIN AGUDELO</t>
  </si>
  <si>
    <t>ANA MARIA ORTIZ VEGA</t>
  </si>
  <si>
    <t>YALESI LILIANA CORTES HUESO</t>
  </si>
  <si>
    <t>MARIA FERNANDA PARADA RUEDA</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</si>
  <si>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</si>
  <si>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LUDHIANA  JARAMILLO CASTELBLANCO</t>
  </si>
  <si>
    <t>JUAN CARLOS RODRIGUEZ GUZMAN</t>
  </si>
  <si>
    <t>JENNY ANDREA LOPEZ GARZON</t>
  </si>
  <si>
    <t>DAVID ESTEBAN BAQUERO PARRA</t>
  </si>
  <si>
    <t>YULY KATHERINE ALVARADO CAMACHO</t>
  </si>
  <si>
    <t>LORENA  BUSTOS MOLANO</t>
  </si>
  <si>
    <t>ANGIE NATALI QUINTERO JIMENEZ</t>
  </si>
  <si>
    <t>GINA PAOLA GARAY ROBAYO</t>
  </si>
  <si>
    <t>ANA MERCEDES RICO PINTO</t>
  </si>
  <si>
    <t>DIEGO ANDRES ROMERO MIKAN</t>
  </si>
  <si>
    <t>GLADYS ALEXANDRA LUCERO CARDENAS RIVERA</t>
  </si>
  <si>
    <t>ALVARO FRANCISCO HERRERA SEQUERA</t>
  </si>
  <si>
    <t>CARLOS ANDRES VACA GOMEZ</t>
  </si>
  <si>
    <t>FERNANDO EUGENIO NAVARRO VARGAS</t>
  </si>
  <si>
    <t>DIANA CATALINA SALAMANCA GOMEZ</t>
  </si>
  <si>
    <t>LUIS YOBANY ROBLES RUBIANO</t>
  </si>
  <si>
    <t>LILIANA PATRICIA MARTINEZ TORRES</t>
  </si>
  <si>
    <t>LUIS HERNANDO BEJARANO</t>
  </si>
  <si>
    <t>LUISA FERNANDA GARAVITO APARICIO</t>
  </si>
  <si>
    <t>EDWIN ANTONIO DE LAS AGUAS MEJIA</t>
  </si>
  <si>
    <t>MARTHA CECILIA GONZALEZ MEZA</t>
  </si>
  <si>
    <t>ELKIN ALBERTO MARQUEZ CONTRERAS</t>
  </si>
  <si>
    <t>NELSON MIGUEL JAIME OLAYA</t>
  </si>
  <si>
    <t>GINA LIZETH GUTIERREZ ALVAREZ</t>
  </si>
  <si>
    <t>Prestación de servicios profesionales para fortalecer el seguimiento financiero a la ejecución de los recursos aportados por los FDL al Sistema BogotáSolidaria en Casa, en ejercicio de la coordinación de las alcaldías locales, asignada a la Secretaria Distrital de Gobierno por el artículo 6 del Decreto 113de 2020</t>
  </si>
  <si>
    <t>Prestación de servicios profesionales para el seguimiento en el desarrollo e implementación del programa Bogotá Solidaria en casa, en ejercicio de lacoordinación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</si>
  <si>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 veinte (20) localidades en el marco al Sistema Bogotá Solidaria en Casa, en ejercicio de la 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</si>
  <si>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lasveinte (20) localidades en el marco al Sistema Bogotá Solidaria en Casa, en ejercicio de la coordinación de las alcaldías locales, asignada a la SecretariaDistrital de Gobierno por el artículo 6 del Decreto 113 de 2020</t>
  </si>
  <si>
    <t>Prestación de servicios profesionales para el acompañamiento y seguimiento a las diferentes actividades de asistencia humanitaria que se desarrollen enlas veinte (20) localidades en el marco al Sistema Bogotá Solidaria en Casa, en ejercicio de la coordinación de las alcaldías locales, asignada a laSecretaria Distrital de Gobierno por el artículo 6 del Decreto 113 de 2020</t>
  </si>
  <si>
    <t>Prestación de servicios profesionales especializados para coordinar el proceso de acompañamiento y seguimiento jurídico, financiero y social al SistemaBogotá Solidaria en Casa, en ejercicio de la coordinación de las alcaldías locales, asignada a la Secretaria Distrital de Gobierno por el artículo 6 delDecreto 113 de 2020.</t>
  </si>
  <si>
    <t>Prestación de servicios de apoyo a la gestión de las labores de la coordinación de las Alcaldías locales en ejecución del Sistema Bogotá Solidaria en Casa,en ejercicio del rol asignado a la Secretaria Distrital de Gobierno por el artículo 6 del Decreto 113 de 2020</t>
  </si>
  <si>
    <t>Prestación de servicios profesionales especializados para fortalecer el seguimiento jurídico y contractual a la ejecución de los recursos de los FDL en elSistema Bogotá Solidaria en Casa, en ejercicio de la coordinación de las alcaldías locales, asignada a la Secretaria Distrital de Gobierno por el artículo 6del Decreto 113 de 2020</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</si>
  <si>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</si>
  <si>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</si>
  <si>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</si>
  <si>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</si>
  <si>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</si>
  <si>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</si>
  <si>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</si>
  <si>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</si>
  <si>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</si>
  <si>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</si>
  <si>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</si>
  <si>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</si>
  <si>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</si>
  <si>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</si>
  <si>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</si>
  <si>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</si>
  <si>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CODENSA S.A. ESP</t>
  </si>
  <si>
    <t>CLEMENCIA DEL PILAR GONZALEZ MARTINEZ</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</si>
  <si>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</si>
  <si>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</si>
  <si>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</si>
  <si>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</si>
  <si>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</si>
  <si>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TOTALES AL 31 DE JULIO 2020</t>
  </si>
  <si>
    <t>Contratos de Prestación de Servicios programa Bogotá solidaria en Casa</t>
  </si>
  <si>
    <t>CARLOS ANDRES SAENZ RIVEROS</t>
  </si>
  <si>
    <t>CLAUDIA PATRICIA GUZMAN ROA</t>
  </si>
  <si>
    <t>LUZ STELLA AMAYA NAVARRO</t>
  </si>
  <si>
    <t>LINA ROSA DIAZ BAYONA</t>
  </si>
  <si>
    <t>CLAUDIA MARCELA PEÑA CASTRO</t>
  </si>
  <si>
    <t>JEIMER  GUARNIZO GOMEZ</t>
  </si>
  <si>
    <t>LINA PAOLA HERNANDEZ ACOSTA</t>
  </si>
  <si>
    <t>JIMMY ALEJANDRO MONTES AMORTEGUI</t>
  </si>
  <si>
    <t>ROSALBA  SAENZ GOMEZ</t>
  </si>
  <si>
    <t>NANCY MAGALY GUERRERO GUTIERREZ</t>
  </si>
  <si>
    <t>DELIA MARGARITA NAVAS SOLANO</t>
  </si>
  <si>
    <t>LEIVER ALEXIS MORENO GUZMAN</t>
  </si>
  <si>
    <t>JORGE LINO MACHETA TELLEZ</t>
  </si>
  <si>
    <t>LUIS JOAQUIN PIMIENTO CASTRO</t>
  </si>
  <si>
    <t>MARIA KARINA GUERRERO CABRERA</t>
  </si>
  <si>
    <t>LAURA ANDREA DAZA OCAMPO</t>
  </si>
  <si>
    <t>MAICOL ANDRES QUIROGA BARRANTES</t>
  </si>
  <si>
    <t>PAOLA ANDREA CASTAÑEDA PAEZ</t>
  </si>
  <si>
    <t>TERESA CRISTINA MARGARITA ALBANO TORRES</t>
  </si>
  <si>
    <t>YOLIMA ELIZABETH LOPEZ FORERO</t>
  </si>
  <si>
    <t>481</t>
  </si>
  <si>
    <t>WENDY LORENA RAMIREZ ESPITIA</t>
  </si>
  <si>
    <t>SANDRO WILLIAM GONZALEZ</t>
  </si>
  <si>
    <t>DAVID ANDRES JIMENEZ</t>
  </si>
  <si>
    <t>CLAUDIO ALEJANDRO RODRIGUEZ CASTAÑEDA</t>
  </si>
  <si>
    <t>NELCY  CARDENAS MORA</t>
  </si>
  <si>
    <t>LAURA CAMILA PACHON PINZON</t>
  </si>
  <si>
    <t>129</t>
  </si>
  <si>
    <t>160</t>
  </si>
  <si>
    <t>293</t>
  </si>
  <si>
    <t>326</t>
  </si>
  <si>
    <t>YESENIA  PATIÑO FIGUEROA</t>
  </si>
  <si>
    <t>MARIA ANGELICA GARZON FIERRO</t>
  </si>
  <si>
    <t>JEANET  BARBOSA VERANO</t>
  </si>
  <si>
    <t>ADRIANA MARCELA SANCHEZ PARDO</t>
  </si>
  <si>
    <t>JULIETH ALEXANDRA SARMIENTO ARIAS</t>
  </si>
  <si>
    <t>KATHERINE ANDREA HERNANDEZ BOHORQUEZ</t>
  </si>
  <si>
    <t>FRANCISCO JAVIER DIAZ CANASTEROS</t>
  </si>
  <si>
    <t>JENNY ALEXANDRA CAMARGO RUBIO</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</si>
  <si>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QUE DEMANDEN MEDIDAS DE PREVENCIÓN O PROTECCIÓN</t>
  </si>
  <si>
    <t>328</t>
  </si>
  <si>
    <t>308</t>
  </si>
  <si>
    <t>120</t>
  </si>
  <si>
    <t>31</t>
  </si>
  <si>
    <t>OLENKA YAHAIDA MANCERA GUARIN</t>
  </si>
  <si>
    <t>LILIAN ROCIO ORJUELA DAZA</t>
  </si>
  <si>
    <t>YENNY PATRICIA JIMENEZ BOLIVAR</t>
  </si>
  <si>
    <t>NOHORA PATRICIA TRUJILLO TOVAR</t>
  </si>
  <si>
    <t>DIANA CAROLINA GONZALEZ TERREROS</t>
  </si>
  <si>
    <t>JOHAN SEBASTIAN TABIMA GARZON</t>
  </si>
  <si>
    <t>CATALINA  VELASQUEZ MILLAN</t>
  </si>
  <si>
    <t>CAMILO ERNESTO RAMIREZ CHAVES</t>
  </si>
  <si>
    <t>CAROL DAYAN MORENO VELA</t>
  </si>
  <si>
    <t>JUAN PABLO BARRERA JARA</t>
  </si>
  <si>
    <t>266</t>
  </si>
  <si>
    <t>1665</t>
  </si>
  <si>
    <t>1666</t>
  </si>
  <si>
    <t>362</t>
  </si>
  <si>
    <t>527</t>
  </si>
  <si>
    <t>1667</t>
  </si>
  <si>
    <t>26</t>
  </si>
  <si>
    <t>117</t>
  </si>
  <si>
    <t>1675</t>
  </si>
  <si>
    <t>1676</t>
  </si>
  <si>
    <t>438</t>
  </si>
  <si>
    <t>1677</t>
  </si>
  <si>
    <t>473</t>
  </si>
  <si>
    <t>1678</t>
  </si>
  <si>
    <t>431</t>
  </si>
  <si>
    <t>644</t>
  </si>
  <si>
    <t>1679</t>
  </si>
  <si>
    <t>491</t>
  </si>
  <si>
    <t>1681</t>
  </si>
  <si>
    <t>51</t>
  </si>
  <si>
    <t>167</t>
  </si>
  <si>
    <t>1684</t>
  </si>
  <si>
    <t>1685</t>
  </si>
  <si>
    <t>735</t>
  </si>
  <si>
    <t>1742</t>
  </si>
  <si>
    <t>PRESTAR SERVICIOS PROFESIONALES EN LA SUBDIRECCIÓN DE ASUNTOS ÉTNICOS PARA REALIZAR EL SEGUIMIENTO DE LOS PLANES DE ACCIONES AFIRMATIVAS PARA GRUPOS ÉTNICOS Y GESTIÓN TÉCNICA Y CONCEPTUAL EN TEMAS DE POLITICA PÚBLICA, CONSULTA PREVIA, Y GESTIÓN INTERINSTITUCIONALDE ESTOS TEMAS EN CONCERTACIÓN CON LAS POBLACIONES ÉTNICAS.</t>
  </si>
  <si>
    <t>PRESTAR SERVICIOS PROFESIONALES EN LA DIRECCIÓN DE CONVIVENCIA Y DIÁLOGO SOCIAL PARA LA TERRITORIALIZACIÓN DEL PLAN DE INTERVENCIÓNLOCAL EN CONVIVENCIA Y DIÁLOGO SOCIAL MOVILIZACIONES Y/O AGLOMERACIONES, LA IMPLEMENTACIÓN DE INICIATIVAS CIUDADANAS, EL FORTALECIMIENTO DE LA RED DISTRITAL DE DERECHOS HUMANOS, DIÁLOGO Y CONVIVENCIA Y DEMÁS POLÍTICAS PÚBLICAS.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</si>
  <si>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protección.v</t>
  </si>
  <si>
    <t>PRESTAR SERVICIOS PROFESIONALES EN LA DIRECCIÓN DE DERECHOS HUMANOS PARA APOYAR LA IMPLEMENTACIÓN DE LA POLÍTICA PÚBLICA INTEGRAL DE DERECHOS HUMANOS, EL SISTEMA DISTRITAL DE DERECHOS HUMANOS, LA FORMULACIÓN DE LA POLÍTICA PÚBLICA PARA LA LUCHA CONTRA LA TRATA DEPERSONAS Y LA REFORMULACIÓN DE POLÍTICAS ÉTNICAS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</si>
  <si>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</si>
  <si>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</si>
  <si>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3-3-1-16-05-52-7799 Fortalecimiento de las relaciones politicas entre la administración distrital y los actores políticos</t>
  </si>
  <si>
    <t>3-3-1-16-05-57-7801 Fortalecimiento de la gobernanza y gobernabilidad en las localidades de Bogotá</t>
  </si>
  <si>
    <t>WENCESLAO  MALAVER BERNAL</t>
  </si>
  <si>
    <t>LINDA CAROLINA GAMBOA PATERNINA</t>
  </si>
  <si>
    <t>GINA PAOLA ROJAS GUTIERREZ</t>
  </si>
  <si>
    <t>CAMILO ANDRES CASTAÑEDA HERNANDEZ</t>
  </si>
  <si>
    <t>VANESSA MARIA CAMILA ARAQUE SOSA</t>
  </si>
  <si>
    <t>SARA NOHELIA VELASQUEZ GUERRA</t>
  </si>
  <si>
    <t>JULIAN GERARDO ROJAS AGUIRRE</t>
  </si>
  <si>
    <t>EDUARD ALDEMAR SOTELO</t>
  </si>
  <si>
    <t>FABIO ANDRES BUSTOS ARDILA</t>
  </si>
  <si>
    <t>MARIA ELENA DIAZ SANCHEZ</t>
  </si>
  <si>
    <t>ANA MERCEDES ORJUELA RODRIGUEZ</t>
  </si>
  <si>
    <t>MARIA FERNANDA RODRIGUEZ PINEDA</t>
  </si>
  <si>
    <t>242</t>
  </si>
  <si>
    <t>404</t>
  </si>
  <si>
    <t>402</t>
  </si>
  <si>
    <t>EDWIN  CAICEDO MARINEZ</t>
  </si>
  <si>
    <t>JUAN FELIPE RODRIGUEZ MAURY</t>
  </si>
  <si>
    <t>MANUELA PATRICIA CASSIANI CASSERES</t>
  </si>
  <si>
    <t>JESSYMAR  ALVAREZ ROMAÑA</t>
  </si>
  <si>
    <t>ANDREA LILIANA URIBE RIOS</t>
  </si>
  <si>
    <t>JOHAN ALFREDO ARIAS PEREZ</t>
  </si>
  <si>
    <t>MAILY ESPERANZA DEL PILAR BOTELLO MARTINEZ</t>
  </si>
  <si>
    <t>415</t>
  </si>
  <si>
    <t>439</t>
  </si>
  <si>
    <t>354</t>
  </si>
  <si>
    <t>405</t>
  </si>
  <si>
    <t>376</t>
  </si>
  <si>
    <t>LUISA FERNANDA DUQUE PINEDA</t>
  </si>
  <si>
    <t>JUAN SEBASTIAN RODRIGUEZ ZAMUDIO</t>
  </si>
  <si>
    <t>FERNANDO  FLOREZ MORA</t>
  </si>
  <si>
    <t>DILAN CAMILO CHAPARRO MEJIA</t>
  </si>
  <si>
    <t>RAUL EDUARDO SILVA DIAZ</t>
  </si>
  <si>
    <t>STEFANNY  BARRETO TAFUR</t>
  </si>
  <si>
    <t>CAMILO EDUARDO FELICIANO ARIZA</t>
  </si>
  <si>
    <t>395</t>
  </si>
  <si>
    <t>421</t>
  </si>
  <si>
    <t>397</t>
  </si>
  <si>
    <t>398</t>
  </si>
  <si>
    <t>406</t>
  </si>
  <si>
    <t>429</t>
  </si>
  <si>
    <t>414</t>
  </si>
  <si>
    <t>29</t>
  </si>
  <si>
    <t>33</t>
  </si>
  <si>
    <t>27</t>
  </si>
  <si>
    <t>36</t>
  </si>
  <si>
    <t>21</t>
  </si>
  <si>
    <t>11</t>
  </si>
  <si>
    <t>6</t>
  </si>
  <si>
    <t>14</t>
  </si>
  <si>
    <t>12</t>
  </si>
  <si>
    <t>388</t>
  </si>
  <si>
    <t>407</t>
  </si>
  <si>
    <t>385</t>
  </si>
  <si>
    <t>381</t>
  </si>
  <si>
    <t>PAOLA  OSPINA CASTAÑEDA</t>
  </si>
  <si>
    <t>MARIA LUSELIA TOLOZA MARTINEZ</t>
  </si>
  <si>
    <t>ELVIA YANET QUEVEDO GUTIERREZ</t>
  </si>
  <si>
    <t>ASTRID DALILA CAMARGO VARGAS</t>
  </si>
  <si>
    <t>KARINA PAOLA GOMEZ BERNAL</t>
  </si>
  <si>
    <t>SANDRA MARCELA RIVERA MONTAÑA</t>
  </si>
  <si>
    <t>ANDRES VICENTE URIBE GELVEZ</t>
  </si>
  <si>
    <t>CARLOS GILBERTO GOMEZ CIFUENTES</t>
  </si>
  <si>
    <t>LUZ ANGELA GOMEZ GUERRERO</t>
  </si>
  <si>
    <t>GESSICA MAYERLY FRANCO MEZA</t>
  </si>
  <si>
    <t>412</t>
  </si>
  <si>
    <t>294</t>
  </si>
  <si>
    <t>337</t>
  </si>
  <si>
    <t>261</t>
  </si>
  <si>
    <t>279</t>
  </si>
  <si>
    <t>239</t>
  </si>
  <si>
    <t>396</t>
  </si>
  <si>
    <t>363</t>
  </si>
  <si>
    <t>408</t>
  </si>
  <si>
    <t>403</t>
  </si>
  <si>
    <t>265</t>
  </si>
  <si>
    <t>401</t>
  </si>
  <si>
    <t>323</t>
  </si>
  <si>
    <t>234</t>
  </si>
  <si>
    <t>394</t>
  </si>
  <si>
    <t>144</t>
  </si>
  <si>
    <t>411</t>
  </si>
  <si>
    <t>410</t>
  </si>
  <si>
    <t>409</t>
  </si>
  <si>
    <t>324</t>
  </si>
  <si>
    <t>392</t>
  </si>
  <si>
    <t>325</t>
  </si>
  <si>
    <t>390</t>
  </si>
  <si>
    <t>ERNESTO FABRIZIO ARMELLA VELASQUEZ</t>
  </si>
  <si>
    <t>CARLOS ANDRES GARZON PRIETO</t>
  </si>
  <si>
    <t>MAYERLY EYIVIA CUERVO BAQUERO</t>
  </si>
  <si>
    <t>NICOLAS RODRIGO AVENDANO RODRIGUEZ</t>
  </si>
  <si>
    <t>DIANA MILDRED LADINO GAMA</t>
  </si>
  <si>
    <t>413</t>
  </si>
  <si>
    <t>400</t>
  </si>
  <si>
    <t>331</t>
  </si>
  <si>
    <t>383</t>
  </si>
  <si>
    <t>VALERIA TATIANA GOMEZ TOVAR</t>
  </si>
  <si>
    <t>BOGOTA DISTRITO CAPITAL</t>
  </si>
  <si>
    <t>19</t>
  </si>
  <si>
    <t>23</t>
  </si>
  <si>
    <t>24</t>
  </si>
  <si>
    <t>JOHAN STIVEN ACOSTA TRUJILLO</t>
  </si>
  <si>
    <t>MANUELA  NARVAEZ BLANCO</t>
  </si>
  <si>
    <t>WILSON JAVIER MAHECHA</t>
  </si>
  <si>
    <t>JEISSON DANIEL POSADA PEÑA</t>
  </si>
  <si>
    <t>JOHN FREDY BARBOSA SALGADO</t>
  </si>
  <si>
    <t>JUAN DAVID RODRIGUEZ FAJARDO</t>
  </si>
  <si>
    <t>VANESSA  SAENZ AYERBE</t>
  </si>
  <si>
    <t>MARCEILI VIVIANA RIAÑO MARROQUIN</t>
  </si>
  <si>
    <t>JOHANNA CATALINA PINZON PERDOMO</t>
  </si>
  <si>
    <t>RUBI ESMERALDA CASTILLO ZULUAGA</t>
  </si>
  <si>
    <t>ALEJANDRA GEMA PARRA CISTERNAS</t>
  </si>
  <si>
    <t>SANDRA HELEANNE RIASCOS RIVAS</t>
  </si>
  <si>
    <t>OLGA LUCIA DIAZ RODRIGUEZ</t>
  </si>
  <si>
    <t>30</t>
  </si>
  <si>
    <t>32</t>
  </si>
  <si>
    <t>94</t>
  </si>
  <si>
    <t>JESSIKA LORENA OSORIO RAMIREZ</t>
  </si>
  <si>
    <t>JOSE ARGEMIRO ANZOLA ESCALANTE</t>
  </si>
  <si>
    <t>40</t>
  </si>
  <si>
    <t>LEIDY PAULA CORDOBA MORENO</t>
  </si>
  <si>
    <t>JOSE IGNACIO BAQUERO RODRIGUEZ</t>
  </si>
  <si>
    <t>NILSON ANDRES VILLALO PEÑALOZA</t>
  </si>
  <si>
    <t>100</t>
  </si>
  <si>
    <t>DIANA CECILIA CASTAÑEDA CASTILLA</t>
  </si>
  <si>
    <t>UNION TEMPORAL B&amp;C 21</t>
  </si>
  <si>
    <t>DAILY JOHANNA RIVEROS LUGO</t>
  </si>
  <si>
    <t>MARLEY YESENIA CORTES AVILA</t>
  </si>
  <si>
    <t>42</t>
  </si>
  <si>
    <t>45</t>
  </si>
  <si>
    <t>47</t>
  </si>
  <si>
    <t>48</t>
  </si>
  <si>
    <t>DOUGLAS SMITH CANO MORENO</t>
  </si>
  <si>
    <t>GUSTAVO ARLEY TREJOS</t>
  </si>
  <si>
    <t>MARIA YANETH RIVERA BEDOYA</t>
  </si>
  <si>
    <t>DIANA MARCELA PARRA VERA</t>
  </si>
  <si>
    <t>53</t>
  </si>
  <si>
    <t>56</t>
  </si>
  <si>
    <t>ALCIDES  AGUILAR PIRATOVA</t>
  </si>
  <si>
    <t>LUISA FERNANDA SANDOVAL MARTINEZ</t>
  </si>
  <si>
    <t>ANDRES FELIPE MUÑOZ</t>
  </si>
  <si>
    <t>JONATHAN  CARDENAS GARZON</t>
  </si>
  <si>
    <t>STEVEN ANDRES VACA VERGARA</t>
  </si>
  <si>
    <t>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</si>
  <si>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</si>
  <si>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DIEGO SEBASTIAN JURADO NUMPAQUE</t>
  </si>
  <si>
    <t>DIANA VALENTINA AREVALO BONILLA</t>
  </si>
  <si>
    <t>LUZ ANGELA VALENCIA LAVAO</t>
  </si>
  <si>
    <t>LUISA FERNANDA CUELLAR RODRIGUEZ</t>
  </si>
  <si>
    <t>247</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</si>
  <si>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</si>
  <si>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MELKIN JOSE MEJIA ALDANA</t>
  </si>
  <si>
    <t>MARIA ANGELICA GRANADOS QUIÑONES</t>
  </si>
  <si>
    <t>NEISER ELIAS CASSIANI HERNANDEZ</t>
  </si>
  <si>
    <t>FONNEGRA GERLEIN S.A.S</t>
  </si>
  <si>
    <t>JULIO CESAR SANCHEZ TAPIERO</t>
  </si>
  <si>
    <t>SANDRA MILENA RODRIGUEZ BOGOTA</t>
  </si>
  <si>
    <t>MARVY  SOLORZANO PERDOMO</t>
  </si>
  <si>
    <t>GUILLERMO  OTALORA LOZANO</t>
  </si>
  <si>
    <t>EDGAR ALFONSO CAMACHO SOLER</t>
  </si>
  <si>
    <t>57</t>
  </si>
  <si>
    <t>61</t>
  </si>
  <si>
    <t>JUAN SEBASTIAN MACHADO SANTOS</t>
  </si>
  <si>
    <t>JUAN ARMANDO RUBIANO GONZALEZ</t>
  </si>
  <si>
    <t>JHONNATTAN  JARAMILLO GARCIA</t>
  </si>
  <si>
    <t>HENRRY JOHAN GOMEZ CASTAÑEDA</t>
  </si>
  <si>
    <t>LUZ HEIDI QUIROGA GARCIA</t>
  </si>
  <si>
    <t>LUIS ALEJANDRO MALDONADO RAMIREZ</t>
  </si>
  <si>
    <t>Prestar servicios profesionales a la Subsecretaría de Gestión Local para apoyar el diseño e implementación de las estrategias para la divulgación de la gestión local en el territorio en el marco de la implementación del Centro de Gobierno Local</t>
  </si>
  <si>
    <t>ELIANA DEL PILAR GONZALEZ DAGUA</t>
  </si>
  <si>
    <t>LINA YENNYFER BEJARANO NEWBALL</t>
  </si>
  <si>
    <t>LUIS EDUARDO BARBOSA SANCHEZ</t>
  </si>
  <si>
    <t>CAMILO ALEJANDRO RODRIGUEZ FONSECA</t>
  </si>
  <si>
    <t>OSCAR IVAN MARQUEZ SALAZAR</t>
  </si>
  <si>
    <t>DANIEL FERNANDO TIQUE YARA</t>
  </si>
  <si>
    <t>PRESTAR LOS SERVICIOS PROFESIONALES BRINDANDO ACOMPAÑAMIENTO A LOS PROCESOS DE ESPACIOS COLABORATIVOS Y TRÁMITES A CARGO DE LA DIRECCIÓN DE GESTIÓN DE TALENTO HUMANO</t>
  </si>
  <si>
    <t>NICOLAS  PEÑA MORENO</t>
  </si>
  <si>
    <t>ALEJANDRA  AGUILAR ALBAÑIL</t>
  </si>
  <si>
    <t>DIANA VANESSA ACOSTA RAMOS</t>
  </si>
  <si>
    <t>74</t>
  </si>
  <si>
    <t>76</t>
  </si>
  <si>
    <t>78</t>
  </si>
  <si>
    <t>79</t>
  </si>
  <si>
    <t>85</t>
  </si>
  <si>
    <t>86</t>
  </si>
  <si>
    <t>MARGIORI  GONZALEZ SIABATO</t>
  </si>
  <si>
    <t>DAVID SANTIAGO ARANGO ANZOLA</t>
  </si>
  <si>
    <t>JOHANA  BETANCOURT DAZA</t>
  </si>
  <si>
    <t>LIZ DAHYAN FARFAN SANTANA</t>
  </si>
  <si>
    <t>DIEGO ALEJANDRO MARTINEZ GOMEZ</t>
  </si>
  <si>
    <t>MABEL EDILSA BERNAL ORTIZ</t>
  </si>
  <si>
    <t>EMIR  CARPIO LUVIEZA</t>
  </si>
  <si>
    <t>CRISTHIAN ALBERTO MATIZ GARZON</t>
  </si>
  <si>
    <t>DAVID FABIAN CIFUENTES TELLEZ</t>
  </si>
  <si>
    <t>MARTHA INES DEL RIO BETANCUR</t>
  </si>
  <si>
    <t>98</t>
  </si>
  <si>
    <t>99</t>
  </si>
  <si>
    <t>101</t>
  </si>
  <si>
    <t>258</t>
  </si>
  <si>
    <t>106</t>
  </si>
  <si>
    <t>107</t>
  </si>
  <si>
    <t>141</t>
  </si>
  <si>
    <t>83</t>
  </si>
  <si>
    <t>82</t>
  </si>
  <si>
    <t>205</t>
  </si>
  <si>
    <t>379</t>
  </si>
  <si>
    <t>137</t>
  </si>
  <si>
    <t>225</t>
  </si>
  <si>
    <t>EDNA JULIANA BARON BONILLA</t>
  </si>
  <si>
    <t>JERALD CAMILO MUNEVAR VASQUEZ</t>
  </si>
  <si>
    <t>LINA MARIA OLAVE MENDEZ</t>
  </si>
  <si>
    <t>CONSTRUCTORA INMOBILIARIA BOGOTA CENTRO SAS</t>
  </si>
  <si>
    <t>WILMAR  DIAZ ZAPATA</t>
  </si>
  <si>
    <t>PAULA LIZETH DAZA GARCIA</t>
  </si>
  <si>
    <t>JORGE ARMANDO SUAREZ MEDINA</t>
  </si>
  <si>
    <t>AIMER ANDRES MORENO RAMIREZ</t>
  </si>
  <si>
    <t>JOSE DAVID DIAZ HUERTAS</t>
  </si>
  <si>
    <t>GUSTAVO ADOLFO ESCOBAR HERNANDEZ</t>
  </si>
  <si>
    <t>CAROLINA  MORENO LEMOS</t>
  </si>
  <si>
    <t>2</t>
  </si>
  <si>
    <t>112</t>
  </si>
  <si>
    <t>68</t>
  </si>
  <si>
    <t>114</t>
  </si>
  <si>
    <t>113</t>
  </si>
  <si>
    <t>77</t>
  </si>
  <si>
    <t>119</t>
  </si>
  <si>
    <t>81</t>
  </si>
  <si>
    <t>109</t>
  </si>
  <si>
    <t>97</t>
  </si>
  <si>
    <t>309</t>
  </si>
  <si>
    <t>103</t>
  </si>
  <si>
    <t>104</t>
  </si>
  <si>
    <t>105</t>
  </si>
  <si>
    <t>111</t>
  </si>
  <si>
    <t>128</t>
  </si>
  <si>
    <t>148</t>
  </si>
  <si>
    <t>153</t>
  </si>
  <si>
    <t>108</t>
  </si>
  <si>
    <t>168</t>
  </si>
  <si>
    <t>295</t>
  </si>
  <si>
    <t>172</t>
  </si>
  <si>
    <t>173</t>
  </si>
  <si>
    <t>174</t>
  </si>
  <si>
    <t>296</t>
  </si>
  <si>
    <t>181</t>
  </si>
  <si>
    <t>156</t>
  </si>
  <si>
    <t>183</t>
  </si>
  <si>
    <t>116</t>
  </si>
  <si>
    <t>199</t>
  </si>
  <si>
    <t>246</t>
  </si>
  <si>
    <t>256</t>
  </si>
  <si>
    <t>355</t>
  </si>
  <si>
    <t>259</t>
  </si>
  <si>
    <t>351</t>
  </si>
  <si>
    <t>260</t>
  </si>
  <si>
    <t>357</t>
  </si>
  <si>
    <t>270</t>
  </si>
  <si>
    <t>365</t>
  </si>
  <si>
    <t>285</t>
  </si>
  <si>
    <t>367</t>
  </si>
  <si>
    <t>307</t>
  </si>
  <si>
    <t>335</t>
  </si>
  <si>
    <t>361</t>
  </si>
  <si>
    <t>336</t>
  </si>
  <si>
    <t>372</t>
  </si>
  <si>
    <t>373</t>
  </si>
  <si>
    <t>374</t>
  </si>
  <si>
    <t>393</t>
  </si>
  <si>
    <t>312</t>
  </si>
  <si>
    <t>311</t>
  </si>
  <si>
    <t>310</t>
  </si>
  <si>
    <t>89</t>
  </si>
  <si>
    <t>84</t>
  </si>
  <si>
    <t>93</t>
  </si>
  <si>
    <t>90</t>
  </si>
  <si>
    <t>59</t>
  </si>
  <si>
    <t>54</t>
  </si>
  <si>
    <t>96</t>
  </si>
  <si>
    <t>55</t>
  </si>
  <si>
    <t>66</t>
  </si>
  <si>
    <t>87</t>
  </si>
  <si>
    <t>80</t>
  </si>
  <si>
    <t>65</t>
  </si>
  <si>
    <t>64</t>
  </si>
  <si>
    <t>110</t>
  </si>
  <si>
    <t>140</t>
  </si>
  <si>
    <t>182</t>
  </si>
  <si>
    <t>203</t>
  </si>
  <si>
    <t>204</t>
  </si>
  <si>
    <t>184</t>
  </si>
  <si>
    <t>177</t>
  </si>
  <si>
    <t>220</t>
  </si>
  <si>
    <t>278</t>
  </si>
  <si>
    <t>289</t>
  </si>
  <si>
    <t>290</t>
  </si>
  <si>
    <t>301</t>
  </si>
  <si>
    <t>316</t>
  </si>
  <si>
    <t>343</t>
  </si>
  <si>
    <t>Entregar a título de arrendamiento a la Secretaría Distrital de Gobierno, el uso y goce del inmueble ubicado en la Carrera 3 No. 10 -72 de la Localidad de la Candelaria - Bogotá D.C., identificado con el folio de matrícula inmobiliaria No.50C00452831</t>
  </si>
  <si>
    <t>Entregar a título de arrendamiento a la Secretaría Distrital de Gobierno, el uso y goce del inmueble ubicado en la Calle 9 No. 9-60 de la localidad de la Candelaria - Bogotá D.C</t>
  </si>
  <si>
    <t>Entregar a título de arrendamiento a la Secretaría Distrital de Gobierno, el uso y goce del inmueble ubicado en la Carrera 65a No. 5a - 35 de la localidad de Puente Aranda - Bogotá D.C</t>
  </si>
  <si>
    <t>Prestar servicios profesionales en la Subsecretaría para la Gobernabilidad y la Garantía de Derechos en el ejercicio de la Secretaría Técnica Distrital de Discapacidad, brindando asistencia técnica y operativa requerida por las instancias del Sistema Distrital de Discapacidad para el adecuado desarrollo de sus actividades.</t>
  </si>
  <si>
    <t>WILSON EDUARDO MAYORGA CANGREJO</t>
  </si>
  <si>
    <t>MARIA EUGENIA MEDINA MARTINEZ</t>
  </si>
  <si>
    <t>Prestar servicios profesionales en la Subsecretaría de Gestión Local para brindar asistencia jurídica en las acciones de inspección, vigilancia y control</t>
  </si>
  <si>
    <t>Prestar servicios profesionales especializados en la Subsecretaría de Gestión Local para apoyar la coordinación de los aspectos relacionados con espacio público y ocupaciones ilegales</t>
  </si>
  <si>
    <t>Prestar servicios profesionales en la Subsecretaría de Gestión Local para brindar asistencia jurídica en aspectos relacionados con espacio público y ocupaciones ilegales</t>
  </si>
  <si>
    <t>Prestar servicios profesionales Especializado en la Subsecretaría de Gestión Local para brindar asistencia técnica en aspectos relacionados con espacio público y ocupaciones ilegales</t>
  </si>
  <si>
    <t>Prestar servicios profesionales en la Subsecretaría de Gestión Local para brindar asistencia técnicas en las acciones de inspección, vigilancia y control, así como estrategias preventivas y de acción relacionadas con las ocupaciones ilegales y/o espacio público</t>
  </si>
  <si>
    <t>Prestar servicios profesionales en la Subsecretaría de Gestión Local para brindar asistencia jurídica en las acciones de inspección, vigilancia y control, así como estrategias preventivas y de acción relacionadas con las ocupaciones ilegales y/o espacio público</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</si>
  <si>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</si>
  <si>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servicios profesionales especializados en la Subsecretaría de Gestión Local para el acompañamiento jurídico de los planes, programas y estrategias que se desarrollen en la dependencia en especial los relacionados con la descongestión de actuaciones administrativas</t>
  </si>
  <si>
    <t>17</t>
  </si>
  <si>
    <t>18</t>
  </si>
  <si>
    <t>22</t>
  </si>
  <si>
    <t>63</t>
  </si>
  <si>
    <t>37</t>
  </si>
  <si>
    <t>62</t>
  </si>
  <si>
    <t>71</t>
  </si>
  <si>
    <t>115</t>
  </si>
  <si>
    <t>72</t>
  </si>
  <si>
    <t>207</t>
  </si>
  <si>
    <t>201</t>
  </si>
  <si>
    <t>91</t>
  </si>
  <si>
    <t>194</t>
  </si>
  <si>
    <t>92</t>
  </si>
  <si>
    <t>196</t>
  </si>
  <si>
    <t>150</t>
  </si>
  <si>
    <t>195</t>
  </si>
  <si>
    <t>127</t>
  </si>
  <si>
    <t>283</t>
  </si>
  <si>
    <t>136</t>
  </si>
  <si>
    <t>132</t>
  </si>
  <si>
    <t>143</t>
  </si>
  <si>
    <t>281</t>
  </si>
  <si>
    <t>152</t>
  </si>
  <si>
    <t>133</t>
  </si>
  <si>
    <t>154</t>
  </si>
  <si>
    <t>149</t>
  </si>
  <si>
    <t>155</t>
  </si>
  <si>
    <t>159</t>
  </si>
  <si>
    <t>134</t>
  </si>
  <si>
    <t>166</t>
  </si>
  <si>
    <t>139</t>
  </si>
  <si>
    <t>175</t>
  </si>
  <si>
    <t>197</t>
  </si>
  <si>
    <t>176</t>
  </si>
  <si>
    <t>193</t>
  </si>
  <si>
    <t>180</t>
  </si>
  <si>
    <t>269</t>
  </si>
  <si>
    <t>267</t>
  </si>
  <si>
    <t>280</t>
  </si>
  <si>
    <t>147</t>
  </si>
  <si>
    <t>209</t>
  </si>
  <si>
    <t>210</t>
  </si>
  <si>
    <t>216</t>
  </si>
  <si>
    <t>138</t>
  </si>
  <si>
    <t>217</t>
  </si>
  <si>
    <t>222</t>
  </si>
  <si>
    <t>223</t>
  </si>
  <si>
    <t>224</t>
  </si>
  <si>
    <t>277</t>
  </si>
  <si>
    <t>232</t>
  </si>
  <si>
    <t>236</t>
  </si>
  <si>
    <t>314</t>
  </si>
  <si>
    <t>237</t>
  </si>
  <si>
    <t>245</t>
  </si>
  <si>
    <t>146</t>
  </si>
  <si>
    <t>249</t>
  </si>
  <si>
    <t>384</t>
  </si>
  <si>
    <t>135</t>
  </si>
  <si>
    <t>263</t>
  </si>
  <si>
    <t>382</t>
  </si>
  <si>
    <t>264</t>
  </si>
  <si>
    <t>268</t>
  </si>
  <si>
    <t>271</t>
  </si>
  <si>
    <t>282</t>
  </si>
  <si>
    <t>274</t>
  </si>
  <si>
    <t>378</t>
  </si>
  <si>
    <t>297</t>
  </si>
  <si>
    <t>380</t>
  </si>
  <si>
    <t>298</t>
  </si>
  <si>
    <t>255</t>
  </si>
  <si>
    <t>304</t>
  </si>
  <si>
    <t>305</t>
  </si>
  <si>
    <t>332</t>
  </si>
  <si>
    <t>333</t>
  </si>
  <si>
    <t>334</t>
  </si>
  <si>
    <t>341</t>
  </si>
  <si>
    <t>198</t>
  </si>
  <si>
    <t>200</t>
  </si>
  <si>
    <t>352</t>
  </si>
  <si>
    <t>353</t>
  </si>
  <si>
    <t>145</t>
  </si>
  <si>
    <t>358</t>
  </si>
  <si>
    <t>368</t>
  </si>
  <si>
    <t>369</t>
  </si>
  <si>
    <t>387</t>
  </si>
  <si>
    <t>389</t>
  </si>
  <si>
    <t>399</t>
  </si>
  <si>
    <t>187</t>
  </si>
  <si>
    <t>386</t>
  </si>
  <si>
    <t>13</t>
  </si>
  <si>
    <t>15</t>
  </si>
  <si>
    <t>35</t>
  </si>
  <si>
    <t>58</t>
  </si>
  <si>
    <t>69</t>
  </si>
  <si>
    <t>88</t>
  </si>
  <si>
    <t>126</t>
  </si>
  <si>
    <t>95</t>
  </si>
  <si>
    <t>123</t>
  </si>
  <si>
    <t>102</t>
  </si>
  <si>
    <t>185</t>
  </si>
  <si>
    <t>157</t>
  </si>
  <si>
    <t>169</t>
  </si>
  <si>
    <t>226</t>
  </si>
  <si>
    <t>206</t>
  </si>
  <si>
    <t>221</t>
  </si>
  <si>
    <t>218</t>
  </si>
  <si>
    <t>241</t>
  </si>
  <si>
    <t>243</t>
  </si>
  <si>
    <t>240</t>
  </si>
  <si>
    <t>253</t>
  </si>
  <si>
    <t>250</t>
  </si>
  <si>
    <t>244</t>
  </si>
  <si>
    <t>320</t>
  </si>
  <si>
    <t>342</t>
  </si>
  <si>
    <t>377</t>
  </si>
  <si>
    <t>276</t>
  </si>
  <si>
    <t>251</t>
  </si>
  <si>
    <t>350</t>
  </si>
  <si>
    <t>191</t>
  </si>
  <si>
    <t>211</t>
  </si>
  <si>
    <t>303</t>
  </si>
  <si>
    <t>5</t>
  </si>
  <si>
    <t>344</t>
  </si>
  <si>
    <t>ANA EDITH RODRIGUEZ PEREZ</t>
  </si>
  <si>
    <t>JENNIFFER ANDREA MARTINEZ CUBIDES</t>
  </si>
  <si>
    <t>FRANCY JOHANNA ARIAS CELIS</t>
  </si>
  <si>
    <t>ANDREA TATIANA FONSECA MENDOZA</t>
  </si>
  <si>
    <t>HOLLMANN ZEID SUAREZ BALAGUERA</t>
  </si>
  <si>
    <t>LINA JHINET REY VELASQUEZ</t>
  </si>
  <si>
    <t>FREDY ENRIQUE RODRIGUEZ MORA</t>
  </si>
  <si>
    <t>HECTOR CAMILO AREVALO QUIÑONES</t>
  </si>
  <si>
    <t>JULIO ANDRES GARCIA BARCO</t>
  </si>
  <si>
    <t>INGRIT LILIANA SIERRA SANABRIA</t>
  </si>
  <si>
    <t>LIBARDO  ALDANA BOLAÑOS</t>
  </si>
  <si>
    <t>MARIA ALEJANDRA MARTINEZ DE LA PEÑA</t>
  </si>
  <si>
    <t>MARIA CONSUELO GOMEZ ALBADAN</t>
  </si>
  <si>
    <t>TATIANA  CARRANZA GARZON</t>
  </si>
  <si>
    <t>FRANCY JINETH MOLANO MENDEZ</t>
  </si>
  <si>
    <t>ALEXANDER  SIERRA RODRIGUEZ</t>
  </si>
  <si>
    <t>DIANA JULIETH MARTINEZ CALDERON</t>
  </si>
  <si>
    <t>JAIR EDER PALACIOS PALACIOS</t>
  </si>
  <si>
    <t>LISSETH MARIA IBAÑEZ ROLONG</t>
  </si>
  <si>
    <t>BLEIDY YURANY CRUZ MOYA</t>
  </si>
  <si>
    <t>MARIA CAMILA CASTELLANOS HERNANDEZ</t>
  </si>
  <si>
    <t>PRESTAR SERVICIOS DE APOYO A LA GESTIÓN PARA LA ORGANIZACIÓN Y SEGUIMIENTO DE LAS ACTIVIDADES RELACIONADAS CON EL MANEJO Y CONTROL DE LOS INVENTARIOS, DE PROPIEDAD DE LA SECRETARIA DISTRITAL DE GOBIERNO</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</si>
  <si>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</si>
  <si>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</si>
  <si>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PRESTAR SERVICIOS PROFESIONALES PARA EL FORTALECIMIENTO TÉCNICO, SEGUIMIENTO Y ACOMPAÑAMIENTO EN LA IMPLEMENTACIÓN DE ACCIONES QUE CORRESPONDEN AL PROGRAMA DE DIÁLOGO SOCIAL DE LA DIRECCIÓN DE CONVIVENCIA Y DIÁLOGO SOCIAL</t>
  </si>
  <si>
    <t>PRESTAR SERVICIOS PROFESIONALES EN LA DIRECCIÓN DE CONVIVENCIA Y DIÁLOGO SOCIAL PARA APOYAR EL CORRECTO DESEMPEÑO MISIONAL DE LA DIRECCIÓN EN LOS TEMAS RELACIONADOS CON LA CONVIVENCIA, CERROS Y DIÁLOGO SOCIAL</t>
  </si>
  <si>
    <t>PRESTAR LOS SERVICIOS PROFESIONALES AL DESPACHO DE LA SECRETARIA DE GOBIERNO CON EL FIN DE APOYAR LOS TRÁMITES Y SERVICIOS PARA LA GESTIÓN REQUERIDOS</t>
  </si>
  <si>
    <t>PRESTAR SERVICIOS PROFESIONALES ESPECIALIZADOS EN EL MARCO DE LAS ACCIONES DE GESTIÓN POR ADELANTAR EN LA DIRECCIÓN DE CONVIVENCIA Y DIÁLOGO SOCIAL</t>
  </si>
  <si>
    <t>Prestar los servicios especializados para asesorar el diseño e implementación de estrategias de comunicación con la ciudadanía y la articulación, gestión y seguimiento de la agenda de las actividades de comunicación pública y relacionamiento con los grupos de interés de la secretaría de gobierno</t>
  </si>
  <si>
    <t>PRESTAR SERVICIOS PROFESIONALES ESPECIALIZADOS EN EL MARCO DE LAS ACCIONES DE GESTIÓN POR ADELANTAR LOS PROCESOS DE CONFLICTIVIDAD SOCIAL Y EL ANÁLISIS DE POLÍTICAS PÚBLICAS DE SEGURIDAD, CONVIVENCIA Y PARTICIPACIÓN CIUDADANA EN LA DIRECCIÓN DE CONVIVENCIA Y DIÁLOGO SOCIAL</t>
  </si>
  <si>
    <t>25</t>
  </si>
  <si>
    <t>10</t>
  </si>
  <si>
    <t>46</t>
  </si>
  <si>
    <t>50</t>
  </si>
  <si>
    <t>178</t>
  </si>
  <si>
    <t>186</t>
  </si>
  <si>
    <t>67</t>
  </si>
  <si>
    <t>16</t>
  </si>
  <si>
    <t>75</t>
  </si>
  <si>
    <t>227</t>
  </si>
  <si>
    <t>229</t>
  </si>
  <si>
    <t>235</t>
  </si>
  <si>
    <t>252</t>
  </si>
  <si>
    <t>188</t>
  </si>
  <si>
    <t>233</t>
  </si>
  <si>
    <t>130</t>
  </si>
  <si>
    <t>131</t>
  </si>
  <si>
    <t>161</t>
  </si>
  <si>
    <t>254</t>
  </si>
  <si>
    <t>142</t>
  </si>
  <si>
    <t>70</t>
  </si>
  <si>
    <t>158</t>
  </si>
  <si>
    <t>163</t>
  </si>
  <si>
    <t>164</t>
  </si>
  <si>
    <t>306</t>
  </si>
  <si>
    <t>179</t>
  </si>
  <si>
    <t>262</t>
  </si>
  <si>
    <t>302</t>
  </si>
  <si>
    <t>299</t>
  </si>
  <si>
    <t>214</t>
  </si>
  <si>
    <t>208</t>
  </si>
  <si>
    <t>219</t>
  </si>
  <si>
    <t>228</t>
  </si>
  <si>
    <t>231</t>
  </si>
  <si>
    <t>300</t>
  </si>
  <si>
    <t>284</t>
  </si>
  <si>
    <t>330</t>
  </si>
  <si>
    <t>338</t>
  </si>
  <si>
    <t>359</t>
  </si>
  <si>
    <t>292</t>
  </si>
  <si>
    <t>360</t>
  </si>
  <si>
    <t>375</t>
  </si>
  <si>
    <t>366</t>
  </si>
  <si>
    <t>370</t>
  </si>
  <si>
    <t>4</t>
  </si>
  <si>
    <t>7</t>
  </si>
  <si>
    <t>44</t>
  </si>
  <si>
    <t>34</t>
  </si>
  <si>
    <t>60</t>
  </si>
  <si>
    <t>121</t>
  </si>
  <si>
    <t>122</t>
  </si>
  <si>
    <t>165</t>
  </si>
  <si>
    <t>170</t>
  </si>
  <si>
    <t>202</t>
  </si>
  <si>
    <t>189</t>
  </si>
  <si>
    <t>171</t>
  </si>
  <si>
    <t>213</t>
  </si>
  <si>
    <t>190</t>
  </si>
  <si>
    <t>151</t>
  </si>
  <si>
    <t>248</t>
  </si>
  <si>
    <t>275</t>
  </si>
  <si>
    <t>329</t>
  </si>
  <si>
    <t>371</t>
  </si>
  <si>
    <t>364</t>
  </si>
  <si>
    <t>SARAH MARIA CANAL VELEZ</t>
  </si>
  <si>
    <t>FRANKLIN  OCHOA CASTILLO</t>
  </si>
  <si>
    <t>DIEGO NICOLAS GUTIERREZ GONZALEZ</t>
  </si>
  <si>
    <t>PAULA ANDREA CAÑON MARQUEZ</t>
  </si>
  <si>
    <t>NORELLA DEL PILAR FLECHAS GUERRERO</t>
  </si>
  <si>
    <t>PRESTAR LOS SERVICIOS PROFESIONALES A LA SECRETARIA DISTRITAL DE GOBIERNO EN LOS ASUNTOS RELACIONADOS CON LAS ESTRATEGIAS DE COMUNICACIONES, ACTIVIDADES DE CULTURA CIUDADANA, CONVIVENCIA Y PARTICIPACIÓN LIDERADAS POR EL DESPACHO</t>
  </si>
  <si>
    <t>43</t>
  </si>
  <si>
    <t>73</t>
  </si>
  <si>
    <t>287</t>
  </si>
  <si>
    <t>318</t>
  </si>
  <si>
    <t>162</t>
  </si>
  <si>
    <t>192</t>
  </si>
  <si>
    <t>257</t>
  </si>
  <si>
    <t>286</t>
  </si>
  <si>
    <t>327</t>
  </si>
  <si>
    <t>317</t>
  </si>
  <si>
    <t>238</t>
  </si>
  <si>
    <t>28</t>
  </si>
  <si>
    <t>41</t>
  </si>
  <si>
    <t>339</t>
  </si>
  <si>
    <t>39</t>
  </si>
  <si>
    <t>291</t>
  </si>
  <si>
    <t>NINA ADRIANA RINCON RODRIGUEZ</t>
  </si>
  <si>
    <t>AURA JANETH MALAGON ORJUELA</t>
  </si>
  <si>
    <t>LEONARDO  GUERRERO RODRIGUEZ</t>
  </si>
  <si>
    <t>LEONARDO  RIOS CARMONA</t>
  </si>
  <si>
    <t>XIOMARA ALEXANDRA RODRIGUEZ GARCIA</t>
  </si>
  <si>
    <t>LAURA PATRICIA LERMA BACCA</t>
  </si>
  <si>
    <t>RODRIGO  GARZON GRISALES</t>
  </si>
  <si>
    <t>ARCELIA  AGUDELO DURAN</t>
  </si>
  <si>
    <t>NURYS CECILIA MAYA MONSALVO</t>
  </si>
  <si>
    <t>CLAUDIA XIMENA OCHOA ANGEL</t>
  </si>
  <si>
    <t>JAIRO  MONCADA CAMARGO</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</si>
  <si>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</si>
  <si>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ESPECIALIZADOS A LA DIRECCIÓN DE GESTIÓN DEL TALENTO HUMANO CON EL FIN DE BRINDAR APOYO JURÍDICO DE MANERA TRANSVERSAL EN LOS PROCESOS A CARGO DE LA MISMA.</t>
  </si>
  <si>
    <t>PRESTAR LOS SERVICIOS PROFESIONALES A LA SUBSECRETARÍA DE GESTIÓN INSTITUCIONAL PARA LA IMPLEMENTACIÓN DE LA POLÍTICA PÚBLICA DISTRITAL DE ATENCIÓN A LA CIUDADANÍA</t>
  </si>
  <si>
    <t>Prestar servicios de apoyo para la generación de informes consolidados de gestión contractual de la Dirección y apoyo en el control y seguimiento al cumplimiento de los acuerdos de niveles de servicios tecnológicos que brinda la Dirección de Tecnologías e Información</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</si>
  <si>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</si>
  <si>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</si>
  <si>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ESPECIALIZADOS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t>
  </si>
  <si>
    <t>Prestar los servicios profesionales como analista en la Dirección de Tecnologías e Información realizando las actividades descritas en el proceso de Gerencia de TIC relacionadas con la gestión de sistemas de información.</t>
  </si>
  <si>
    <t>PRESTAR SERVICIOS PROFESIONALES PARA APOYAR A LA DIRECCIÓN DE GESTIÓN DE TALENTO HUMANO EN LOS PROCESOS DE VINCULACIÓN, CAPACITACIÓN Y BIENESTAR PARA LOS FUNCIONARIOS DE LA SECRETARÍA DISTRITAL DE GOBIERNO</t>
  </si>
  <si>
    <t>PRESTAR SERVICIOS PROFESIONALES PARA APOYAR A LA OFICINA DE ASUNTOS DISCIPLINARIOS DE LA SECRETARIA DISTRITAL DE GOBIERNO, EN MATERIA DISCIPLINARIA Y EN LA COORDINACIÓN DEL GRUPO SECRETARIAL.</t>
  </si>
  <si>
    <t>PRESTAR SERVICIOS DE APOYO A LA GESTIÓN PARA LA DESCONGESTION DEL AREA DISCIPLINARIA EN PRIMERA INSTANCIA QUE CORRESPONDA EN EL TRAMITE SECRETARIAL NECESARIO PARA EL DESARROLLO DE LOS PROCESOS DISCIPLINARIOS</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</si>
  <si>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</si>
  <si>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los servicios profesionales con el fin de apoyar los trámites y servicios a cargo del Despacho del Secretario Distrital de Gobierno</t>
  </si>
  <si>
    <t>PRESTAR LOS SERVICIOS PROFESIONALES A LA SECRETARIA DISTRITAL DE GOBIERNO COMO ENLACE Y CUBRIMIENTO PERIODÍSTICO DE LA GESTIÓN ADELANTADA EN EL NIVEL LOCAL</t>
  </si>
  <si>
    <t>Prestar los servicios profesionales en la Secretaría Distrital de Gobierno para realizar las actividades de automatización, soporte y desarrollo de procesos sobre a plataforma BMP Bizagi</t>
  </si>
  <si>
    <t>PRESTAR LOS SERVICIOS PROFESIONALES A LA SUBSECRETARÍA DE GESTIÓN INSTITUCIONAL PARA LA IMPLEMENTACIÓN DE LA POLÍTICA PÚBLICA DISTRITAL DE ATENCIÓN A LA CIUDADANÍA.</t>
  </si>
  <si>
    <t>PRESTAR SERVICIOS PROFESIONALES EN LA DIRECCIÓN ADMINISTRATIVA EN CUANTO A REALIZAR LA EJECUCIÓN Y SEGUIMIENTO ADMINISTRATIVO Y PRESUPUESTAL DE LOS RECURSOS ASIGNADOS</t>
  </si>
  <si>
    <t>8</t>
  </si>
  <si>
    <t>9</t>
  </si>
  <si>
    <t>20</t>
  </si>
  <si>
    <t>38</t>
  </si>
  <si>
    <t>118</t>
  </si>
  <si>
    <t>273</t>
  </si>
  <si>
    <t>230</t>
  </si>
  <si>
    <t>124</t>
  </si>
  <si>
    <t>125</t>
  </si>
  <si>
    <t>212</t>
  </si>
  <si>
    <t>215</t>
  </si>
  <si>
    <t>288</t>
  </si>
  <si>
    <t>272</t>
  </si>
  <si>
    <t>349</t>
  </si>
  <si>
    <t>313</t>
  </si>
  <si>
    <t>347</t>
  </si>
  <si>
    <t>315</t>
  </si>
  <si>
    <t>345</t>
  </si>
  <si>
    <t>319</t>
  </si>
  <si>
    <t>322</t>
  </si>
  <si>
    <t>340</t>
  </si>
  <si>
    <t>346</t>
  </si>
  <si>
    <t>348</t>
  </si>
  <si>
    <t>321</t>
  </si>
  <si>
    <t>356</t>
  </si>
  <si>
    <t>1</t>
  </si>
  <si>
    <t>3</t>
  </si>
  <si>
    <t>49</t>
  </si>
  <si>
    <t>391</t>
  </si>
  <si>
    <t>INGRITH KHATERINE MARTINEZ SANCHEZ</t>
  </si>
  <si>
    <t>ANLLY TATIANA SEGURA ALMANZA</t>
  </si>
  <si>
    <t>SERGIO ANDRES HERNANDEZ BOTIA</t>
  </si>
  <si>
    <t>52</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</si>
  <si>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</si>
  <si>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servicios profesionales especializados a la Subsecretaria de Gestión Local para apoyar la coordinación del Centro de Gobierno Local y sus componentes</t>
  </si>
  <si>
    <t>PRESTAR LOS SERVICIOS PROFESIONALES A LA DIRECCIÓN PARA LA GESTIÓN DEL DESARROLLO LOCAL - DGDL, EN LA ASISTENCIA TÉCNICA INTEGRAL DIRIGIDA A LOS FONDOS DE DESARROLLO LOCAL EN MATERIA DE INFRAESTRUCTURA Y OBRAS EN EL MARCO DE LA ESTRATEGIA DE INTERVENCIÓN</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</si>
  <si>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</si>
  <si>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profesionales para realizar el diseño, administración y desarrollos web que se requieran en la Subsecretaría de Gestión Local, en el marco de su misionalidad</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</si>
  <si>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</si>
  <si>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especializados en la Subsecretaría de Gestión Local para el acompañamiento de las estrategias de intervención en las alcaldías locales y de acciones de política pública que se requieran</t>
  </si>
  <si>
    <t>ICETEX</t>
  </si>
  <si>
    <t>MARTHA OFELIA SANTAMARIA PARDO</t>
  </si>
  <si>
    <t>GINNA PAOLA CORREA PIEDRAHITA</t>
  </si>
  <si>
    <t>CAROLINA  APACHE NARVAEZ</t>
  </si>
  <si>
    <t>PAULA ANDREA ESCOBAR RODRIGUEZ</t>
  </si>
  <si>
    <t>KARINE ALEJANDRA BAUTISTA FLOREZ</t>
  </si>
  <si>
    <t>JULY KATHERINE RINCON CASTELLANOS</t>
  </si>
  <si>
    <t>ELIZABETH  BUITRAGO SANCHEZ</t>
  </si>
  <si>
    <t>SOLICITUD DE CDP VIGENCIA FUTURA DEL CONTRATO VIGILANCIA - CTO 847-2021. objeto especifico:  prestar los servicios de vigilancia y seguridad privada en las modalidades de vigilancia fija y móvil con y sin armas y medios tecnológicos en las diferentes dependencias de la Secretaría Distrital de Gobierno</t>
  </si>
  <si>
    <t>Solicitud de cdp vigencia futura contrato No. 1465 de 2022</t>
  </si>
  <si>
    <t>SOLICITUD DE CDP PARA PAGO DE SERVICIOS PUBLICOS VIGENCIA 2023 Pago del al servicio público de CODENSA de la Casa de Pensamiento Indígena (CPI), ubicada en la Calle 9 No. 9 – 60, periodo facturado NOV/23/2022 a DIC/22/2022S, según facturas No. 706627299-5, 706627300-4, 706627302-9, 706627298-8, 706627305-0, 706627294-9, 706627297-0, 706627296-3, 706627295-6, 706627293-1.</t>
  </si>
  <si>
    <t>SOLICITUD DE CDP PARA PAGO DE SERVICIOS PUBLICOS VIGENCIA 2023 Pago del servicio público de ASEO de la Casa de Pensamiento Indígena (CPI), ubicada en la Calle 9 No. 9 – 60); periodo facturado OCT/28/2022 a NOV/27/2022, según facturas 706627299, 706627300, 706627302, 706627298 &lt;(&gt;,&lt;)&gt;706627294, 706627297, 706627296, 706627295, 706627293.</t>
  </si>
  <si>
    <t>SOLICITUD DE CDP PARA PAGO DE SERVICIOS PUBLICOS VIGENCIA 2023 Pago del servicio de aseo de la Casa POSÁ WIWA, ubicada en la Carrera 3 No. 10- 72, período de facturación 28/11/2022 a 28/12/2022, según factura 707180435-8</t>
  </si>
  <si>
    <t>SOLICITUD DE CDP PARA PAGO DE SERVICIOS PUBLICOS VIGENCIA 2023 Pago del servicio de energía de la Casa POSÁ WIWA, ubicada en la Carrera 3 No. 10- 72, período de facturación del 28/11/2022 a 28/12/2022, según factura 684858805-3</t>
  </si>
  <si>
    <t>PRESTAR LOS SERVICIOS PROFESIONALES PARA APOYAR LA COORDINACIÓN, GESTIÓN, PLANIFICACIÓN, IMPLEMENTACIÓN Y DESARROLLO DE LAS ACTIVIDADES CONDUCENTES A LA ORGANIZACIÓN, ARTICULACIÓN Y COORDINACIÓN DE ACCIONES DISTRITALES PARA LA PROTECCIÓN DE LAS COSTUMBRES, TRADICIONES Y CULTURA DE LAS COMUNIDADES ÉTNICAS RESIDENTES EN BOGOTÁ.</t>
  </si>
  <si>
    <t>PRESTAR SERVICIOS DE APOYO A LA GESTIÓN PARA REALIZAR LAS GESTIONES ADMINISTRATIVAS Y DE ASISTENCIA A LA CIUDADANÍA EN LOS ESPACIOS DE ATENCIÓN DIFERENCIAL PARA COMUNIDADES ÉTNICAS DEL DISTRITO.</t>
  </si>
  <si>
    <t>PRESTAR SERVICIOS PROFESIONALES PARA REALIZAR LA GESTIÓN TÉCNICA EN LA REFORMULACIÓN DE LAS POLÍTICAS PÚBLICAS ÉTNICAS CON ÉNFASIS EN LOS TEMAS RELACIONADOS CON VICTIMAS DEL CONFLICTO CON PERTENENCIA ÉTNICA</t>
  </si>
  <si>
    <t>PRESTAR SERVICIOS PROFESIONALES EN MODALIDAD DE TRABAJO REMOTO PARA EL APOYO JURÍDICO Y TÉCNICO EN EL MARCO DE LA FORMULACIÓN E IMPLEMENTACIÓN DE LAS POLÍTICAS PÚBLICAS ÉTNICAS</t>
  </si>
  <si>
    <t>SOLICITUD DE CDP PARA PAGO DE SERVICIOS PUBLICOS VIGENCIA 2023  Pago del servicio de energía de CONFIA SAN CRISTOBAL, ubicado en la Carrera 3 No. 30 A SUR 06, período facturado 09 de diciembre de 2022 al 05 de enero de 203, según factura 708368013-2</t>
  </si>
  <si>
    <t>SOLICITUD DE CDP PARA PAGO DE SERVICIOS PUBLICOS VIGENCIA 2023  Pago del servicio de aseo de CONFIA SAN CRISTOBAL, ubicado en la Carrera 3 No. 30 A SUR 06, período facturado 13 de noviembre al 12 de diciembre de 2022, según factura 708368013.</t>
  </si>
  <si>
    <t>PRESTAR SERVICIOS PROFESIONALES PARA ATENDER A LA CIUDADANÍA QUE ACUDA EN LA CASA GITANA Y REALIZAR EL ACOMPAÑAMIENTO A PROCESOS COMUNITARIOS Y ORGANIZACIONALES</t>
  </si>
  <si>
    <t>PRESTAR SERVICIOS PROFESIONALES, EN LA GESTIÓN PARA LA REFORMULACIÓN DE LA POLÍTICA PÚBLICA ÉTNICA Y APOYAR EL SEGUIMIENTO Y LA ARTICULACIÓN DEL PROCESO DEL TRAZADOR PRESUPUESTAL ÉTNICO</t>
  </si>
  <si>
    <t>PRESTAR SERVICIOS PROFESIONALES PARA APOYO JURÍDICO Y ATENDER A LA CIUDADANÍA EN EL MARCO DE LA ESTRATEGIA DE ARTICULACIÓN ENTRE LO DISTRITAL Y LO LOCAL</t>
  </si>
  <si>
    <t>PRESTAR SERVICIOS PROFESIONALES PARA LA GESTION TECNICA JURIDICA DE LA FORMULACIÓN E IMPLEMENTACIÓN DE LAS POLÍTICAS PÚBLICAS ÉTNICAS</t>
  </si>
  <si>
    <t>PRESTAR SERVICIOS PROFESIONALES PARA APOYAR LA COORDINACIÓN TÉCNICA EN LA REFORMULACIÓN E IMPLEMENTACIÓN DE LAS POLÍTICAS PÚBLICAS ÉTNICAS.</t>
  </si>
  <si>
    <t>PRESTAR SERVICIOS PROFESIONALES ESPECIALIZADOS EN LA SUBDIRECCIÓN DE ASUNTOS DE LA LIBERTAD RELIGIOSA Y DE CONCIENCIA PARA APOYAR LA COORDINACIÓN DE LA GESTIÓN TÉCNICA Y TERRITORIALIZACIÓN DE LA POLÍTICA PÚBLICA DISTRITAL DE LIBERTADES FUNDAMENTALES DE RELIGIÓN, CULTO Y CONCIENCIA, LA PLATAFORMA INTERRELIGIOSA PARA LA ACCIÓN SOCIAL Y COMUNITARIA (PIRPAS) Y ESPACIOS DE PARTICIPACIÓN DEL SECTOR RELGIOSO</t>
  </si>
  <si>
    <t>PRESTAR SERVICIOS PROFESIONALES PARA LA ATENCIÓN A LA CIUDADANÍA CON PERTENENCIA ÉTNICA.</t>
  </si>
  <si>
    <t>PRESTAR LOS SERVICIOS PROFESIONALES PARA APOYAR LA ATENCIÓN A LAS COMUNIDADES Y PUEBLOS ÉTNICOS DEL DISTRITO A TRAVÉS DE LOS ESPACIOS DE ATENCIÓN DIFERENCIADA Y LA REFORMULACIÓN E IMPLEMENTACIÓN DE LAS POLÍTICAS PÚBLICAS ÉTNICAS.</t>
  </si>
  <si>
    <t>PRESTAR LOS SERVICIOS PROFESIONALES PARA ATENDER A LA CIUDADANÍA QUE ACUDA A LOS ESPACIOS DE ATENCIÓN DIFERENCIADA Y REALIZAR EL ACOMPAÑAMIENTO A PROCESOS COMUNITARIOS Y ORGANIZACIONALES INDIGENAS</t>
  </si>
  <si>
    <t>PRESTAR SERVICIOS PROFESIONALES EN LA DIRECCIÓN DE DERECHOS HUMANOS COMO ENLACE TÉCNICO PARA GARANTIZAR LA ATENCIÓN REQUERIDA EN LA IMPLEMENTACIÓN DE LA RUTA DE PREVENCIÓN Y PROTECCIÓN PARA VÍCTIMAS DE ABUSO POLICIAL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</si>
  <si>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PRESTAR LOS SERVICIOS PROFESIONALES PARA APOYAR LA EJECUCIÓN Y SEGUIMIENTO DE LOS PROCESOS MISIONALES, PROYECTO DE INVERSIÓN, TRAZADOR PRESUPUESTAL Y,APLICACIÓN DEL CICLO DE POLÍTICAS PÚBLICAS CON ENFOQUE DIFERENCIAL</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</si>
  <si>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</si>
  <si>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POBLACION EN PROCESO DE REINCORPORACION Y REINTEGRACION A LA VIDA CIVIL, DEFENSORES Y DEFENSORAS DE DERECHOS HUMANOS, QUE DEMANDEN MEDIDAS DE PREVENCIÓN O PROTECCIÓN.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</si>
  <si>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t>
  </si>
  <si>
    <t>"PRESTAR SERVICIOS PROFESIONALES EN LA DIRECCIÓN DE DERECHOS HUMANOS COMO ENLACE TÉCNICO PARA GARANTIZAR LA ATENCIÓN REQUERIDA EN LA IMPLEMENTACIÓN DE LA RUTA DE PREVENCIÓN Y PROTECCIÓN,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</si>
  <si>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SOLICITUD DE CDP PARA PAGO DE SERVICIOS PUBLICOS VIGENCIA 2023  Pago del servicio de energía de la Casa Gitana de los Derechos del Pueblo Rrom, ubicado en la Carrera 65A No. 5A – 35 LC2&lt;(&gt;,&lt;)&gt; período facturado del 30 de noviembre al 30 de diciembre de 2022, según factura 707619080-7</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</si>
  <si>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t>
  </si>
  <si>
    <t>PRESTAR SERVICIOS PROFESIONALES EN LA ASISTENCIA JURIDICA PARA CUMPLIR CON LA POLÍTICA PUBLICA ÉTNICA DEL DISTRITO Y LAS LOCALIDADES, Y REALIZAR EL SEGUIMIENTO A LA IMPLEMENTACIÓN DEL ARTICULO 66 DEL PLAN DISTRITAL DE DESARROLLO 2020-2024 CONCERTADAS CON LOS PUEBLOS INDÍGENAS Y RROM.</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</si>
  <si>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</si>
  <si>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ESPACIOS DE PARTICIPACIÓN DEL SECTOR RELIGIOSO Y GRUPO DE TRABAJO DE LIBERTAD DE CONCIENCIA</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</si>
  <si>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</si>
  <si>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t>
  </si>
  <si>
    <t>PRESTAR SERVICIOS PROFESIONALES PARA LA IMPLEMENTACIÓN Y SEGUIMIENTO DE LAS ACCIONES CONCERTADAS CON LOS PUEBLOS INDÍGENAS DE ACUERDO CON EL ARTICULO 66 DEL PLAN DISTRITAL DE DESARROLLO 2020-2024</t>
  </si>
  <si>
    <t>PRESTAR SERVICIOS PROFESIONALES PARA COORDINAR Y APOYAR LA GESTIÓN, PLANIFICACIÓN, IMPLEMENTACIÓN Y DESARROLLO TÉCNICO DEL PLAN DE ACCIONES AFIRMATIVAS, EN ARTICULACIÓN CON LOS SECTORES, COMUNIDADES Y PUEBLOS ÉTNICOS RESIDENTES EN BOGOTÁ</t>
  </si>
  <si>
    <t>Prestar servicios profesionales para la atención a la ciudadanía con pertenencia étnica, en el marco de la estrategia de articulación entre lo distrital y lo local.</t>
  </si>
  <si>
    <t>PRESTAR SERVICIOS DE INTERPRETACIÓN EN LENGUA DE SEÑAS COLOMBIANA A LA POBLACIÓN CON DISCAPACIDAD AUDITIVA Y SORDOCEGUERA SEGÚN LOS REQUERIMIENTOS DE LA SUBSECRETARÍA PARA LA GOBERNABILIDAD Y LA GARANTÍA DE DERECHOS Y EL SISTEMA DISTRITAL DE DISCAPACIDAD; A TRAVÉS DE LA SECRETARÍA TÉCNICA DISTRITAL DE DISCAPACIDAD.</t>
  </si>
  <si>
    <t>PRESTAR SERVICIOS PROFESIONALES PARA LA IMPLEMENTACIÓN Y SEGUIMIENTO DE LAS ACCIONES CONCERTADAS CON LA POBLACIÓN PALENQUERA, DE ACUERDO CON EL ARTÍCULO 66 DEL PLAN DISTRITAL DE DESARROLLO 2020-2024</t>
  </si>
  <si>
    <t>SOLICITUD DE CDP PARA PAGO DE SERVICIOS PUBLICOS VIGENCIA 2023  Pago del servicio de energía de la Casa del Pensamiento Indígena ubicada en la Calle 9 No. 9 – 60&lt;(&gt;,&lt;)&gt; período del 22 de diciembre de 2022 al 23 de enero de 2023, según facturas 710401575-3, 710401676-0, 710401678-5, 710401674-6, 710401681-0, 710401670-7, 710401673-9, 710401672-1, 710401671-4 y 710401669-7</t>
  </si>
  <si>
    <t>SOLICITUD DE CDP PARA PAGO DE SERVICIOS PUBLICOS VIGENCIA 2023  Pago del servicio de aseo de la Casa del Pensamiento Indígena ubicada en la Calle 9 No. 9 – 60, período del 28 de noviembre al  al 27 de diciembre de 2022, según facturas 710401575-3, 710401676-0, 710401678-5, 710401674-6, 710401681-0, 710401670-7, 710401673-9, 710401672-1, 710401671-4 y 710401669-7</t>
  </si>
  <si>
    <t>Prestar los servicios de apoyo a la gestión para atender a la ciudadanía que asista a los espacios de atención diferenciada</t>
  </si>
  <si>
    <t>PRESTAR APOYO PROFESIONAL A LA SECRETARÍA TÉCNICA DISTRITAL DE DISCAPACIDAD EN EL DESARROLLO DE ACTIVIDADES ADMINISTRATIVAS Y OPERATIVAS PARA EL ADECUADO FUNCIONAMIENTO DE LAS INSTANCIAS DEL SISTEMA DISTRITAL DE DISCAPACIDAD&lt;(&gt;,&lt;)&gt; ASÍ COMO PARA LA REFORMULACIÓN DE LA POLÍTICA PÚBLICA DISTRITAL DE DISCAPACIDAD</t>
  </si>
  <si>
    <t>Prestar servicios profesionales para atender a la ciudadanía que asiste a los espacios de atención diferenciada y realizar el acompañamiento a procesos comunitarios y organizacionales</t>
  </si>
  <si>
    <t>Prestar los servicios de apoyo a la gestión, para atender, brindar acompañamiento técnico a la ciudadanía que asista a los espacios de atención diferenciada - EAD y gestionar administrativamente los requerimientos de los EAD</t>
  </si>
  <si>
    <t>PRESTAR SERVICIOS PROFESIONALES PARA APOYAR LA CONSTRUCCIÓN Y LA IMPLEMENTACIÓN DE UNA ESTRATEGIA DE CULTURA CIUDADANA PARA DISMINUIR EL RACISMO, LA XENOFOBIA, Y LA MARGINACIÓN SOCIAL EN BOGOTÁ D.C; ASÍ COMO LOS PROCESOS RELACIONADOS CON MUJER Y GÉNERO QUE SE ENCUENTREN A CARGO DE LA ENTIDAD.</t>
  </si>
  <si>
    <t>Prestar servicios profesionales para realizar la gestión técnica para la formulación e implementación de las políticas públicas étnicas</t>
  </si>
  <si>
    <t>SOLICITUD DE CDP PARA PAGO DE SERVICIOS PUBLICOS VIGENCIA 2023  PAGO DEL SERVICIO DE ACUEDUCTO Y ALCANTARILLADO DE LA CASA GITANA DE LOS DERECHOS DEL PUEBLO RROM, ubicada Carrera 65A No. 5A – 35 LC2, período facturado 03 de noviembre de 2022 al 02 enero de 2023, según factura No. 41178671719.</t>
  </si>
  <si>
    <t>Prestar los servicios profesionales para atender a la ciudadanía que acuda a los espacios de atención diferenciada y realizar el acompañamiento a procesos comunitarios y organizacionales</t>
  </si>
  <si>
    <t>Prestar servicios de apoyo a la gestión en temas relacionados con la población gitana en el seguimiento a la implementación de los planes de acciones afirmativas para grupos étnicos y gestión interinstitucional de los mismos en concertación con las poblaciones étnicas</t>
  </si>
  <si>
    <t>847-2021</t>
  </si>
  <si>
    <t>1465</t>
  </si>
  <si>
    <t>706627299-5</t>
  </si>
  <si>
    <t>706627299</t>
  </si>
  <si>
    <t>707180435-8</t>
  </si>
  <si>
    <t>684858805-3</t>
  </si>
  <si>
    <t>708368013-2</t>
  </si>
  <si>
    <t>708368013</t>
  </si>
  <si>
    <t>707619080-7</t>
  </si>
  <si>
    <t>710401675-3</t>
  </si>
  <si>
    <t>710401675</t>
  </si>
  <si>
    <t>41178671719</t>
  </si>
  <si>
    <t>LAURA INES VELEZ VASQUEZ</t>
  </si>
  <si>
    <t>JUANA VALENTINA HERNANDEZ ORTIZ</t>
  </si>
  <si>
    <t>LINA MARIA TREJOS SILVA</t>
  </si>
  <si>
    <t>YENNI ANDREA GUEVARA SANCHEZ</t>
  </si>
  <si>
    <t>CLAUDIA MARCELA RODRIGUEZ CARRILLO</t>
  </si>
  <si>
    <t>NIBARDO ENRIQUE FUERTES MORALES</t>
  </si>
  <si>
    <t>MAIRA ALEXANDRA COY CASTELLANOS</t>
  </si>
  <si>
    <t>JAVIER ALFONSO OROZCO FERNANDEZ</t>
  </si>
  <si>
    <t>LUIS ANDRES CARDENAS NIETO</t>
  </si>
  <si>
    <t>Pago de la autoliquidación adicional de diciembre de 2022 por el ingreso de servidores públicos con posterioridad al cierre de la nómina de ese mes. (Planta de Inversión).</t>
  </si>
  <si>
    <t>Pago de planilla de corrección con intereses de mora de unos funcionarios. (Planta de Inversión)</t>
  </si>
  <si>
    <t>PRESTAR SERVICIOS PROFESIONALES ESPECIALIZADOS EN LA SUBSECRETARÍA DE GESTIÓN LOCAL PARA LA ASESORÍA Y EL ACOMPAÑAMIENTO JURÍDICO REQUERIDOS EN LA IMPLEMENTACIÓN DE LOS PLANES&lt;(&gt; ,&lt;)&gt; PROGRAMAS Y PROYECTOS DE LIDERA LA DEPENDENCIA</t>
  </si>
  <si>
    <t>Prestar servicios profesionales especializados en la Subsecretaría de Gestión Local para el acompañamiento jurídico requeridos en la implementación de los planes, programas y proyectos que lidera la dependencia</t>
  </si>
  <si>
    <t>Prestar servicios profesionales a la Subsecretaría de Gestión Local para brindar asistencia jurídica en la coordinación, implementación y seguimiento del modelo de Gestión Policiva ante las diferentes dependencias e instancias distritales y locales.</t>
  </si>
  <si>
    <t>Prestar servicios profesionales especializados en la Subsecretaría de Gestión Local para brindar asistencia jurídica en las acciones de inspección&lt;(&gt;,&lt;)&gt; vigilancia y control</t>
  </si>
  <si>
    <t>Prestar los servicios profesionales a la Secretaría Distrital de Gobierno para el desarrollo de estrategias y actividades de cultura y convivencia ciudadana</t>
  </si>
  <si>
    <t>PRESTAR LOS SERVICIOS PROFESIONALES EN LA DIRECCIÓN PARA LA GESTIÓN ADMINISTRATIVA ESPECIAL DE POLICÍA PARA APOYAR LAS RESPUESTAS QUE DEBA EMITIR LA DIRECCIÓN DENTRO DE LAS ACCIONES CONSTITUCIONALES EN DONDE SEA VINCULADA, ASÍ COMO APOYAR LA DESCONGESTIÓN EN LA SUSTANCIACIÓN Y EL TRÁMITE DE LOS RECURSOS INTERPUESTOS CONTRA LAS DECISIONES DE LOS INSPECTORES DE POLICÍA, CORREGIDORES Y ALCALDES LOCALES</t>
  </si>
  <si>
    <t>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</si>
  <si>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PRESTAR LOS SERVICIOS PROFESIONALES PARA APOYAR A LA DIRECCIÓN PARA LA GESTIÓN POLICIVA EN LAS LABORES DE ARTICULACIÓN INTERNA DE LA SECRETARÍA ÚNICA.</t>
  </si>
  <si>
    <t>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</si>
  <si>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Pago de la nómina general de enero de 2023. (Planta de Inversión)</t>
  </si>
  <si>
    <t>Pago de intereses de cesantías 2022 (Planta de Inversión).</t>
  </si>
  <si>
    <t>Prestar servicios profesionales para asesorar la implementación y seguimiento del modelo de Gestión Policiva liderado desde la Secretaría Distrital de Gobierno.</t>
  </si>
  <si>
    <t>FERNANDO  VALENZUELA CORREDOR</t>
  </si>
  <si>
    <t>ADRIANA  FORERO FERNANDEZ</t>
  </si>
  <si>
    <t>FABIAN HERNANDO LOPEZ NARANJO</t>
  </si>
  <si>
    <t>PAOLA ANDREA QUIROGA PALACIO</t>
  </si>
  <si>
    <t>LAURA LIZETH VARGAS BALCEROS</t>
  </si>
  <si>
    <t>JULIAN ANDRES CUADROS GARZON</t>
  </si>
  <si>
    <t>OSCAR ARMANDO ALTURO FORERO</t>
  </si>
  <si>
    <t>FAVIO NELSON SANCHEZ POVEDA</t>
  </si>
  <si>
    <t>JONATHAN  HURADO RINCON</t>
  </si>
  <si>
    <t>WILSON PATRICIO BERGAÑO GUTIERREZ</t>
  </si>
  <si>
    <t>ANA BEATRIZ ACEVEDO MORENO</t>
  </si>
  <si>
    <t>CLAUDIA MARCELA VILLAMIZAR PINZON</t>
  </si>
  <si>
    <t>ANDRES FABIAN CRISTANCHO SAMACA</t>
  </si>
  <si>
    <t>ALEXANDRA  COMBITA GORDO</t>
  </si>
  <si>
    <t>EDUARDO  GRUESO ZUÑIGA</t>
  </si>
  <si>
    <t>LUIS ALFONSO BARBOSA CUERVO</t>
  </si>
  <si>
    <t>JONATHAN STEVEN SILVA SANCHEZ</t>
  </si>
  <si>
    <t>SEBASTIAN  HORTUA MORA</t>
  </si>
  <si>
    <t>KAREN LORENA MENDOZA BOCANEGRA</t>
  </si>
  <si>
    <t>MARLON DANIEL MOYA MONTOYA</t>
  </si>
  <si>
    <t>MARIANNE CHARLHOTTE ORTIZ CASTRO</t>
  </si>
  <si>
    <t>JUAN CARLOS RODRIGUEZ POVEDA</t>
  </si>
  <si>
    <t>JONATHAN ANDRES MUÑOZ BEDOYA</t>
  </si>
  <si>
    <t>JESUS DAVID FORERO NEIRA</t>
  </si>
  <si>
    <t>JOHN HENRY GONZALEZ VALBUENA</t>
  </si>
  <si>
    <t>PEDRO ANDRES BELTRAN OBREGON</t>
  </si>
  <si>
    <t>FABIO ENRIQUE SIERRA FLOREZ</t>
  </si>
  <si>
    <t>ESTHEFANY  CHAVERRA MOSQUERA</t>
  </si>
  <si>
    <t>BYRON DANILO PATIÑO LOZANO</t>
  </si>
  <si>
    <t>EDWIN ARMANDO RONCANCIO VELANDIA</t>
  </si>
  <si>
    <t>FABIAN ARMANDO MURCIA AVILA</t>
  </si>
  <si>
    <t>ANDRES FELIPE VARGAS GARRIDO</t>
  </si>
  <si>
    <t>DOLLY ALEXANDRA BERNAL FRANKY</t>
  </si>
  <si>
    <t>JAVIER FRANCISCO BECERRA CORNEJO</t>
  </si>
  <si>
    <t>ELVER EURIPIDES MARIN VEGA</t>
  </si>
  <si>
    <t>KAREN MILENA ELINAN RODRIGUEZ</t>
  </si>
  <si>
    <t>JENNY CAROLINA ACOSTA TALERO</t>
  </si>
  <si>
    <t>RICHARD ALEJANDRO MARIN ZIPACON</t>
  </si>
  <si>
    <t>ANGELIS  POVEDA LOPEZ</t>
  </si>
  <si>
    <t>DIEGO JOSE OBANDO PACHECO</t>
  </si>
  <si>
    <t>KELLY FELISA ESTUPIÑAN ROMERO</t>
  </si>
  <si>
    <t>LUISA FERNANDA SANCHEZ GORDILLO</t>
  </si>
  <si>
    <t>PRESTAR LOS SERVICIOS DE APOYO A LA GESTIÓN EN EL DESPACHO DE LA SECRETARÍA DISTRITAL DE GOBIERNO PARA EL DESARROLLO DE ESTRATEGIAS Y ACTIVIDADES DE ACUERDO A LA CULTURA CIUDADANA Y CONVIVENCIA</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</si>
  <si>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</si>
  <si>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 RELACIONADOS CON LA CONVIVENCIA, DIÁLOGO SOCIAL Y PROTESTA</t>
  </si>
  <si>
    <t>PRESTAR SERVICIOS PROFESIONALES PARA EL  FORTALECIMIENTO TÉCNICO, SEGUIMIENTO Y ACOMPAÑAMIENTO EN LA IMPLEMENTACIÓN DE ACCIONES QUE CORRESPONDEN AL PROGRAMA DE DIÁLOGO SOCIAL DE LA DIRECCIÓN DE CONVIVENCIA Y DIÁLOGO SOCIAL.</t>
  </si>
  <si>
    <t>PRESTAR SERVICIOS PROFESIONALES EN EL APOYO PSICOSOCIAL DE LA DIRECCIÓN DE CONVIVENCIA, DIÁLOGO SOCIAL Y PROTESTAS</t>
  </si>
  <si>
    <t>PRESTAR SERVICIOS PROFESIONALES ESPECIALIZADOS EN LA DIRECCIÓN DE CONVIVENCIA Y DIÁLOGO SOCIAL EN ACTIVIDADES RELACIONADAS CON EL SEGUIMIENTO Y PLANEACIÓN DE LOS CONTRATOS Y LA GESTIÓN CONTRACTUAL DE LA DIRECCIÓN</t>
  </si>
  <si>
    <t>PRESTAR SERVICIOS PROFESIONALES ESPECIALIZADOS EN LA DIRECCIÓN DE CONVIVENCIA Y DIÁLOGO SOCIAL PARA APOYAR AL DIRECTOR/A EN LA IMPLEMENTACIÓN DEL PROGRAMA DE DIÁLOGO SOCIAL</t>
  </si>
  <si>
    <t>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t>
  </si>
  <si>
    <t>PRESTAR SERVICIOS PROFESIONALES A LA DIRECCIÓN DE CONVIVENCIA Y DIÁLOGO SOCIAL PARA APOYAR LA IMPLEMENTACIÓN DEL PROGRAMA DE DIÁLOGO SOCIAL ASÍ COMO LAS ACTIVIDADES REQUERIDAS DEL SISTEMA ÚNICO DE GESTIÓN DE AGLOMERACIONES DE PÚBLICO -SUGA-</t>
  </si>
  <si>
    <t>GESTOR - ADTIVO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t>
  </si>
  <si>
    <t>PRESTAR SERVICIOS PROFESIONALES EN LA DIRECCIÓN DE CONVIVENCIA Y DIÁLOGO SOCIAL PARA APOYAR EL CUMPLIMIENTO DE LOS PROCESOS MISIONALES EN EL MARCO DE LAS ACCIONES DE GESTIÓN FINANCIERA Y ADMINISTRATIVA QUE SE DEBAN ADELANTAR</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</si>
  <si>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</si>
  <si>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JURÍDICOS A LA DIRECCIÓN DE CONVIVENCIA Y DIÁLOGO SOCIAL PARA EL ACOMPAÑAMIENTO A LAS VÍCTIMAS EN LOS PROCESOS DE CONFLICTIVIDAD SOCIAL</t>
  </si>
  <si>
    <t>PRESTAR SERVICIOS PROFESIONALES PARA IMPLEMENTAR EL PROGRAMA DE CULTURA DE DIÁLOGO CON ENFOQUE TERRITORIAL PARA LA RESOLUCIÓN ESTRATÉGICA DE CONFLICTOS DE LA DIRECCIÓN DE CONVIVENCIA Y DIÁLOGO SOCIAL</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</si>
  <si>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</si>
  <si>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t>
  </si>
  <si>
    <t>PRESTAR SERVICIOS DE APOYO A LA GESTIÓN EN LA DIRECCIÓN DE CONVIVENCIA Y DIÁLOGO SOCIAL PARA APOYAR EL CORRECTO DESEMPEÑO MISIONAL DE LA DIRECCIÓN EN LOS TEMAS RELACIONADOS CON LA CONVIVENCIA, DIÁLOGO SOCIAL, PARTICIPACIÓN Y PACTOS DE ACCIÓN COLECTIVA</t>
  </si>
  <si>
    <t>PRESTAR SERVICIOS PROFESIONALES PARA LA DIRECCIÓN DE CONVIVENCIA Y DIÁLOGO SOCIAL EN EL APOYO A LA COORDINACIÓN DE LAS ACCIONES QUE PROMUEVAN LA SANA CONVIVENCIA EN EL FÚTBOL DENTRO Y FUERA DEL ESTADIO Y LOS DEMÁS TEMAS RELACIONADOS CON LA CONVIVENCIA, DIÁLOGO SOCIAL Y PROTESTAS.</t>
  </si>
  <si>
    <t>PRESTAR SERVICIOS PROFESIONALES EN LA DIRECCIÓN DE CONVIVENCIA Y DIÁLOGO SOCIAL PARA APOYAR EL CORRECTO DESEMPEÑO MISIONAL DE LA MISMA, EN LOS TEMAS RELACIONADOS CON LA GESTIÓN FINANCIERA Y ADMINISTRATIVA.</t>
  </si>
  <si>
    <t>PRESTAR SERVICIOS PROFESIONALES EN MATERIA JURÍDICA, ASÍ COMO REALIZAR EL ACOMPAÑAMIENTO EN LA IMPLEMENTACIÓN DE ACCIONES QUE CORRESPONDEN AL PROGRAMA DE DIÁLOGO SOCIAL DE LA DIRECCIÓN DE CONVIVENCIA Y DIÁLOGO SOCIAL</t>
  </si>
  <si>
    <t>PRESTAR SERVICIOS DE APOYO A LA GESTIÓN QUE GARANTICEN EL ACOMPAÑAMIENTO A LA DIRECCIÓN DE CONVIVENCIA Y DIÁLOGO SOCIAL EN LOS DIFERENTES ASUNTOS ADMINISTRATIVO</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</si>
  <si>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</si>
  <si>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t>
  </si>
  <si>
    <t>PRESTAR SERVICIOS DE APOYO A LA GESTIÓN QUE GARANTICEN EL ACOMPAÑAMIENTO A LA DIRECCIÓN DE CONVIVENCIA Y DIÁLOGO SOCIAL EN LOS DIFERENTES ASUNTOS ADMINISTRATIVOS</t>
  </si>
  <si>
    <t>PRESTAR SERVICIOS PROFESIONALES ESPECIALIZADOS EN EL MARCO DE LAS ACCIONES DE GESTIÓN PARA LIDERAR EL PROGRAMA DE CULTURA DE DIÁLOGO CON ENFOQUE TERRITORIAL PARA LA RESOLUCIÓN ESTRATÉGICA DE CONFLICTOS ADELANTADA EN LA DIRECCIÓN DE CONVIVENCIA Y DIÁLOGO SOCIAL</t>
  </si>
  <si>
    <t>CULTURA - PRESTAR SERVICIOS DE APOYO A LA GESTIÓN PARA LA DIRECCIÓN DE CONVIVENCIA Y DIÁLOGO SOCIAL EN LA EJECUCIÓN DE LA ESTRATEGIA DE CULTURA CIUDADANA FOMENTANDO ESPACIOS DE PARTICIPACIÓN CON LAS ORGANIZACIONES SOCIALES</t>
  </si>
  <si>
    <t>OBSERVATORIO - 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</si>
  <si>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PARA EL SEGUIMIENTO Y ACOMPAÑAMIENTO EN LA IMPLEMENTACIÓN DE ACCIONES QUE CORRESPONDEN AL PROGRAMA DE DIÁLOGO SOCIAL DE LA DIRECCIÓN DE CONVIVENCIA Y DIÁLOGO SOCIAL</t>
  </si>
  <si>
    <t>TÉCNICO - PRESTAR SERVICIOS DE APOYO A LA GESTIÓN EN LA DIRECCIÓN DE CONVIVENCIA Y DIÁLOGO SOCIAL PARA APOYAR EL CUMPLIMIENTO DE LOS PROCESOS MISIONALES EN EL MARCO DE LAS ACCIONES DE GESTIÓN ADMINISTRATIVA QUE SE DEBAN ADELANTAR</t>
  </si>
  <si>
    <t>PRESTAR SERVICIOS PROFESIONALES EN LA EJECUCIÓN DE LA ESTRATEGIA DE CULTURA CIUDADANA FOMENTANDO EN ESPACIOS DE PARTICIPACIÓN CON LAS ORGANIZACIONES SOCIALES PARA LA DIRECCIÓN DE CONVIVENCIA Y DIÁLOGO SOCIAL</t>
  </si>
  <si>
    <t>PRESTAR SERVICIOS PROFESIONALES PARA LA IMPLEMENTACIÓN Y SEGUIMIENTO DE ACCIONES QUE FORTALECEN EL FUNCIONAMIENTO DE LOS CONSEJOS LOCALES Y DISTRITAL DE JUVENTUD, ASÍ COMO OTROS INSTRUMENTOS DE PARTICIPACIÓN CIUDADANA JUVENIL, EN EL MARCO DE LAS COMPETENCIAS DE LA SECRETARÍA DISTRITAL DE GOBIERNO</t>
  </si>
  <si>
    <t>PRESTAR SERVICIOS PROFESIONALES PARA LA DIRECCIÓN DE CONVIVENCIA Y DIÁLOGO SOCIAL EN LA IMPLEMENTACIÓN DE LA ESTRATEGIA DE CULTURA CIUDADANA FOMENTANDO ESPACIOS DE PARTICIPACIÓN CON LAS ORGANIZACIONES SOCIALES</t>
  </si>
  <si>
    <t>LINA PAOLA LAGOS RUIZ</t>
  </si>
  <si>
    <t>JAIME ANDRES SALAZAR LADINO</t>
  </si>
  <si>
    <t>ANGIE PAOLA FONSECA FIGUEROA</t>
  </si>
  <si>
    <t>JUAN DAVID SERNA OCAMPO</t>
  </si>
  <si>
    <t>HELENA  BERMUDEZ ARCINIEGAS</t>
  </si>
  <si>
    <t>JUSSAN ALEXANDER FUKER FIGUEREDO</t>
  </si>
  <si>
    <t>SAMUEL DAVID QUICENO PEREZ</t>
  </si>
  <si>
    <t>MIGUEL ANDRES RAMIREZ ROA</t>
  </si>
  <si>
    <t>DIEGO ARMANDO HERNANDEZ ALONSO</t>
  </si>
  <si>
    <t>DANIELA ALEJANDRA FIGUEROA BLANCO</t>
  </si>
  <si>
    <t>ERIKA BEATRIZ CUBILLOS QUINTERO</t>
  </si>
  <si>
    <t>HARVEY LEONARDO MILLAN CELIS</t>
  </si>
  <si>
    <t>GERMAN HERNANDO FLORIAN PRADA</t>
  </si>
  <si>
    <t>PRESTAR SERVICIOS PROFESIONALES EN LA IMPLEMENTACIÓN DE INSTRUMENTOS DE PARTICIPACIÓN CIUDADANA EN EL MARCO DEL MODELO DE GOBIERNO ABIERTO</t>
  </si>
  <si>
    <t>PRESTAR SUS SERVICIOS PROFESIONALES PARA ASISTIR LOS PROCESOS DE PARTICIPACIÓN&lt;(&gt;,&lt;)&gt; GOBIERNO ABIERTO Y SEGUIMIENTO ESTRATÉGICO A POLÍTICAS DE PARTICIPACIÓN RELATIVAS A LAS COMPETENCIAS DEL GRUPO DE PARTICIPACIÓN DE LA SECRETARIA DE GOBIERNO</t>
  </si>
  <si>
    <t>PRESTAR SUS SERVICIOS PROFESIONALES PARA APOYAR LA ARTICULACIÓN INTERINSTITUCIONAL DE LA SECRETARIA DE GOBIERNO EN LO REFERENTE A LAS ESTRATEGIAS DE GOBIERNO ABIERTO Y DEMÁS INSTRUMENTOS A CARGO DEL EQUIPO DE PARTICIPACIÓN.</t>
  </si>
  <si>
    <t>PRESTAR LOS SERVICIOS DE APOYO A LA GESTIÓN EN LA SECRETARÍA DISTRITAL DE GOBIERNO EN LOS ASUNTOS RELACIONADOS CON LAS ESTRATEGIAS DE COMUNICACIONES DESDE EL DESPACHO EN CUMPLIMIENTO AL MANEJO EFECTIVO DE LA INFORMACIÓN</t>
  </si>
  <si>
    <t>PRESTAR SERVICIOS PROFESIONALES PARA LA PLANEACIÓN Y EJECUCIÓN DE PROYECTOS ASOCIADOS A PARTICIPACIÓN CIUDADANA DESDE LOS FONDOS DE DESARROLLO LOCAL, ASÍ COMO EL DESARROLLO DE MECANISMOS DE PARTICIPACIÓN LOCAL COMO LOS PRESUPUESTOS PARTICIPATIVOS</t>
  </si>
  <si>
    <t>PRESTACIÓN DE SERVICIOS PROFESIONALES, COADYUVANDO EN LA GESTIÓN E INSTRUMENTALIZACIÓN DE POLÍTICAS PARA LA ADMINISTRACIÓN Y CREACIÓN DE DOCUMENTOS, INSTRUMENTOS Y ESPACIOS DE PARTICIPACIÓN EN EL MARCO DE LAS COMPETENCIAS DE LA SECRETARÍA DISTRITAL DE GOBIERNO.</t>
  </si>
  <si>
    <t>PRESTAR SERVICIOS PROFESIONALES EN EL DESARROLLO&lt;(&gt;,&lt;)&gt; SEGUIMIENTO Y ARTICULACIÓN REQUERIDOS PARA LA IMPLEMENTACIÓN DE LA POLÍTICA PÚBLICA DE PARTICIPACIÓN CIUDADANA INCIDENTE&lt;(&gt;,&lt;)&gt; ASÍ COMO LOS PLANES, PROGRAMAS Y ESTRATEGIAS EN MATERIA DE PARTICIPACIÓN CIUDADANA.</t>
  </si>
  <si>
    <t>PRESTACIÓN DE SERVICIOS PROFESIONALES ENFOCADOS EN LA FORMULACIÓN, GESTIÓN, SEGUIMIENTO Y SUPERVISIÓN DE LOS PROGRAMAS Y PROYECTOS QUE SE DESARROLLAN POR EL EQUIPO DE PARTICIPACIÓN</t>
  </si>
  <si>
    <t>PRESTAR SERVICIOS PROFESIONALES PARA IMPLEMENTAR MECANISMOS DE SEGUIMIENTO ESTRATÉGICO A LAS DIFERENTES INSTANCIAS DE PARTICIPACIÓN DISTRITAL EN EL MARCO DE LAS COMPETENCIAS DE LA SECRETARIA DE GOBIERNO</t>
  </si>
  <si>
    <t>PRESTACIÓN DE SERVICIOS PROFESIONALES PARA EL DESARROLLO DE INSTRUMENTOS DE PARTICIPACIÓN CIUDADANA&lt;(&gt;,&lt;)&gt; PROPENDIENDO POR EL CORRECTO FUNCIONAMIENTO Y ARTICULACIÓN DE LOS CONSEJOS LOCALES Y DISTRITAL DE JUVENTUD, DESDE LAS COMPETENCIAS DE LA SECRETARÍA DISTRITAL DE GOBIERNO</t>
  </si>
  <si>
    <t>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t>
  </si>
  <si>
    <t>PRESTAR SERVICIOS PROFESIONALES PARA LA ADMINISTRACIÓN, CONFIGURACIÓN Y DISEÑO DE PLATAFORMAS DIGITALES DEL LABORATORIO DE INNOVACIÓN GOLAB, APOYAR A LA GESTIÓN PARA EL DESARROLLO DE MATERIAL PEDAGÓGICO Y MATERIAL INFORMATIVO PARA PROCESOS DE FORMACIÓN Y APROPIACIÓN DE TIC E INNOVACIÓN Y ACOMPAÑAR LOS PROCESOS DE CONVOCATORIAS Y PRESENTACIONES NECESARIAS POR ESTA DEPENDENCIA.</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</si>
  <si>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</si>
  <si>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PARTICIPACION CIUDADANA EN EL MARCO DE GOBIERNO ABIERTO</t>
  </si>
  <si>
    <t>Prestar servicios profesionales para el acompañamiento a la planeación, implementación y seguimiento de instrumentos de participación ciudadana a nivel local e instancias de coordinación a nivel distrital, en el marco de las competencias de la secretaría distrital de gobierno</t>
  </si>
  <si>
    <t>PRESTACIÓN DE SERVICIOS PROFESIONALES ENFOCADOS EN EL ACOMPAÑAMIENTO Y SEGUIMIENTO TÉCNICO A LA PLANEACIÓN E IMPLEMENTACIÓN DE INSTRUMENTOS DE PARTICIPACIÓN CIUDADANA A NIVEL LOCAL, EN EL MARCO DE LAS COMPETENCIAS DE LA SECRETARÍA DISTRITAL DE GOBIERNO</t>
  </si>
  <si>
    <t>PRESTAR SERVICIOS DE APOYO EN PROCESOS DE ACTIVACIÓN Y MOVILIZACIÓN CIUDADANA QUE PERMITEN LA APROPIACIÓN DE LA CIUDADANÍA ANTE LOS DIVERSOS INSTRUMENTOS, MECANISMOS E INSTANCIAS DE PARTICIPACIÓN EN EL MARCO DE LAS COMPETENCIAS DE LA SECRETARÍA DISTRITAL DE GOBIERNO</t>
  </si>
  <si>
    <t>PRESTAR SERVICIOS PROFESIONALES EN LA SUBSECRETARÍA PARA LA GOBERNABILIDAD Y LA GARANTÍA DE DERECHOS PARA APOYAR PROCESOS LOGÍSTICOS  Y ADMINISTRATIVOS DE LA SUBSECRETARÍA Y SUS DEPENDENCIAS ADSCRITAS.</t>
  </si>
  <si>
    <t>DIANA MARCELA BARBOSA HERNANDEZ</t>
  </si>
  <si>
    <t>PAOLA ANDREA GALVIS RODRIGUEZ</t>
  </si>
  <si>
    <t>REALIZAR LA ADICION Y PRORROGA NO.2 DEL CONTRATO 439 DE 2022 SUSCRITO ENTRE LA SECRETARIA DISTRITAL DE GOBIERNO Y RAUL ANDRES GUTIERREZ SANCHEZ CEDIDO A DIANA MARCELA BARBOSA HERNÁNDEZ</t>
  </si>
  <si>
    <t>Prestar los servicios profesionales especializados para atender los espacios generados por las instancias de integración territorial y el apoyo al seguimiento de las metas establecidas en el proyecto de inversión 7799, conforme a los lineamientos que le determine el Supervisor del contrato.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</si>
  <si>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</si>
  <si>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</si>
  <si>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ADRIANA MARIA ARIAS PINILLA</t>
  </si>
  <si>
    <t>JULIAN LEONARDO FUNEQUE CORREDOR</t>
  </si>
  <si>
    <t>DANIELA ANDREA CANO PEREZ</t>
  </si>
  <si>
    <t>LAURA PAOLA ORTEGON REYES</t>
  </si>
  <si>
    <t>ANDREA DEL PILAR CAMACHO ROZO</t>
  </si>
  <si>
    <t>JESSICA JOHANA ANGARITA VARGAS</t>
  </si>
  <si>
    <t>FEDERICO ALFREDO RAMIREZ CASTILLO</t>
  </si>
  <si>
    <t>LUIS FELIPE ZAMUDIO GONZALEZ</t>
  </si>
  <si>
    <t>LUIS EDUARDO VIANA FONTALVO</t>
  </si>
  <si>
    <t>ANDREA  TORRES ROA</t>
  </si>
  <si>
    <t>DAVID ALEJANDRO GUERRERO GUEVARA</t>
  </si>
  <si>
    <t>DAIHANA  GONZALEZ RESTREPO</t>
  </si>
  <si>
    <t>ALEJANDRA MARIA RODRIGUEZ SALAZAR</t>
  </si>
  <si>
    <t>ANGELA MARIA MALAGON VILLAMARIN</t>
  </si>
  <si>
    <t>JONATHAN FABIAN CASTRO SILVA</t>
  </si>
  <si>
    <t>KAREN JULIETH SANDOVAL CASALLAS</t>
  </si>
  <si>
    <t>JORGE LUIS SANCHEZ HERNANDEZ</t>
  </si>
  <si>
    <t>ADRIANA AMPARO PASTRAN BELTRAN</t>
  </si>
  <si>
    <t>ALEJANDRA  SIERRA MONSALVE</t>
  </si>
  <si>
    <t>ADRIANA CONSTANZA AHUMADA MALDONADO</t>
  </si>
  <si>
    <t>JENNYFER MARIA QUEVEDO RODRIGUEZ</t>
  </si>
  <si>
    <t>MAYRA ALEJANDRA PINZON ORTIZ</t>
  </si>
  <si>
    <t>STEFFI ROSBENISA ACEVEDO SANCHEZ</t>
  </si>
  <si>
    <t>WILMAR JOSE VALENCIA SUAREZ</t>
  </si>
  <si>
    <t>LEONARDO  MONTES GUTIERREZ</t>
  </si>
  <si>
    <t>GERMAN FELIPE LOPEZ MONTAÑA</t>
  </si>
  <si>
    <t>DANNA MARCELA CASTAÑO CASTELLANOS</t>
  </si>
  <si>
    <t>JULIAN ANDRES PRADA BETANCOURT</t>
  </si>
  <si>
    <t>GEIDY YURELSY VELANDIA CASTRO</t>
  </si>
  <si>
    <t>OSCAR FERNANDO PALACIOS DELGADO</t>
  </si>
  <si>
    <t>OMAR ANDRES ALVAREZ VILLALOBOS</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</si>
  <si>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</si>
  <si>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</si>
  <si>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TÉCNICO A LA SUBSECRETARÍA DE GESTIÓN INSTITUCIONAL PARA LA IMPLEMENTACIÓN DE LA POLÍTICA PÚBLICA DISTRITAL DE ATENCIÓN A LA CIUDADANÍA.</t>
  </si>
  <si>
    <t>PRESTAR LOS SERVICIOS PROFESIONALES ESPECIALIZADOS A LA SUBSECRETARÍA DE GESTIÓN INSTITUCIONAL DE LA SECRETARÍA DE GOBIERNO, CON EL FIN DE BRINDAR ACOMPAÑAMIENTO JURÍDICO TRANSVERSAL, PARA EL CUMPLIMIENTO DE LOS COMPROMISOS PROPIOS DEL ÁREA Y EL ADECUADO DESARROLLO DE LOS PROCESOS A SU CARGO</t>
  </si>
  <si>
    <t>PRESTAR SERVICIOS PROFESIONALES ESPECIALIZADOS, ASESORANDO JURÍDICAMENTE A LA SUBSECRETARÍA DE GESTIÓN INSTITUCIONAL EN LOS PROCESOS DE GESTIÓN DE LA ENTIDAD, DE ACUERDO CON LAS COMPETENCIAS DE LA SUBSECRETARÍA</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</si>
  <si>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</si>
  <si>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</si>
  <si>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TÉCNICOS OPERATIVOS PARA EL DESARROLLO Y LA IMPLEMENTACIÓN DE LAS ACTIVIDADES PROGRAMADAS EN EL MARCO DE LOS PLANES INSTITUCIONALES DE GESTIÓN DOCUMENTAL DE LA SECRETARÍA DISTRITAL DE GOBIERNO.</t>
  </si>
  <si>
    <t>PRESTAR LOS SERVICIOS DE APOYO A LA GESTIÓN EN EL CONTROL, SEGUIMIENTO Y COORDINACIÓN ADMINISTRATIVA DE LOS SERVICIOS A CARGO DE LA SECRETARIA DISTRITAL DE GOBIERNO</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</si>
  <si>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</si>
  <si>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Y JURÍDICAS QUE REQUIERA LA DIRECCIÓN JURÍDICA PARA EL CUMPLIMIENTO DE SU MISIONALIDAD</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</si>
  <si>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</si>
  <si>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APOYO A LA DIRECCIÓN ADMINISTRATIVA GARANTIZANDO EL ADECUADO FUNCIONAMIENTO DEL PARQUE AUTOMOTOR DEL NIVEL CENTRAL DE LA SECRETARIA DISTRITAL DE GOBIERNO</t>
  </si>
  <si>
    <t>PRESTAR LOS SERVICIOS PROFESIONALES ESPECIALIZADOS EN LA OFICINA ASESORA DE PLANEACIÓN, PARA COORDINAR EL FORTALECIMIENTO Y LA CONSOLIDACIÓN DE LA POLÍTICA MIPG DE GESTIÓN DEL CONOCIMIENTO Y LA INNOVACIÓN EN LA SECRETARÍA DISTRITAL DE GOBIERNO CON ÉNFASIS EN EL IMPLEMENTACIÓN DEL MODELO DE ANALÍTICA INSTITUCIONAL Y LA POLÍTICA ESTADÍSTICA.</t>
  </si>
  <si>
    <t>PRESTAR LOS SERVICIOS PROFESIONALES A LA DIRECCIÓN DE GESTIÓN DEL TALENTO HUMANO CON EL FIN DE BRINDAR APOYO JURÍDICO EN LOS PROCESOS A CARGO DE LA DIRECCIÓN</t>
  </si>
  <si>
    <t>PRESTAR LOS SERVICIOS PROFESIONALES A LA DIRECCIÓN ADMINISTRATIVA EN DESARROLLO DE LAS ACTIVIDADES DE SEGUIMIENTO&lt;(&gt;,&lt;)&gt; MONITOREO Y CONTROL EN EL CUMPLIMIENTO DE LOS PLANES, PROGRAMAS Y PROYECTOS DEL PROCESO DE GESTIÓN DOCUMENTAL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</si>
  <si>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</si>
  <si>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PROFESIONALES EN LAS ACTIVIDADES DE LOGÍSTICA Y PROTOCOLO EN LA SECRETARÍA DISTRITAL DE GOBIERNO</t>
  </si>
  <si>
    <t>PRESTAR LOS SERVICIOS DE APOYO A LA DIRECCIÓN ADMINISTRATIVA DE LA SECRETARÍA DISTRITAL DE GOBIERNO EN ASPECTOS TÉCNICOS Y ADMINISTRATIVOS RELACIONADO CON EL MANTENIMIENTO Y BUEN FUNCIONAMIENTO DE LA INFRAESTRUCTURA DE LOS PREDIOS A CARGO DE LA ENTIDAD</t>
  </si>
  <si>
    <t>PRESTAR LOS SERVICIOS PROFESIONALES AL DESPACHO DE LA SECRETARIA DE GOBIERNO CON EL FIN DE APOYAR JURÍDICAMENTE LOS TRÁMITES Y SERVICIOS PARA LA GESTIÓN REQUERIDOS</t>
  </si>
  <si>
    <t>PRESTAR SERVICIOS PROFESIONALES A LA OFICINA DE CONTROL INTERNO PARA LA IMPLEMENTACIÓN DE ACCIONES QUE CONTRIBUYAN A LA EVALUACIÓN INDEPENDIENTE DEL SISTEMA DE CONTROL INTERNO, DE LA SECRETARÍA DISTRITAL DE GOBIERNO.</t>
  </si>
  <si>
    <t>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t>
  </si>
  <si>
    <t>PRESTAR SERVICIOS PROFESIONALES ESPECIALIZADOS PARA ACOMPAÑAR A LA SUBSECRETARÍA DE GESTIÓN INSTITUCIONAL EN LA IMPLEMENTACIÓN Y SEGUIMIENTO DE LAS METAS ASOCIADAS A LOS PROYECTOS DE INVERSIÓN, Y AL MODELO INTEGRADO DE PLANEACIÓN Y GESTIÓN.</t>
  </si>
  <si>
    <t>PRESTAR SERVICIOS PROFESIONALES PARA BRINDAR SOPORTE Y ACOMPAÑAMIENTO JURÍDICO, LEGAL Y ADMINISTRATIVO EN LA DIRECCIÓN DE GESTIÓN DE TALENTO HUMANO</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</si>
  <si>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</si>
  <si>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los servicios profesionales a la Secretaría Distrital de Gobierno para la gestión de las relaciones públicas y apoyar los trámites y servicios a cargo del Despacho del Secretario Distrital de Gobierno</t>
  </si>
  <si>
    <t>PRESTAR SERVICIOS TÉCNICOS A LA OFICINA DE CONTROL INTERNO PARA EL DESARROLLO DE LAS ACCIONES TÉCNICO- ADMINISTRATIVAS DEL SISTEMA DE CONTROL INTERNO DE LA ENTIDAD, DE ACUERDO CON LOS PROCESOS INSTITUCIONALES Y LA NORMATIVIDAD VIGENTE.</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</si>
  <si>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</si>
  <si>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SERVICIOS PROFESIONALES A LA SECRETARÍA DISTRITAL DE GOBIERNO EN EL DESARROLLO DE ESTUDIOS, EVALUACIONES DE POLÍTICAS PÚBLICAS, PROGRAMAS Y PROYECTOS, SEGÚN DEFINICIÓN INSTITUCIONAL.</t>
  </si>
  <si>
    <t>PRESTAR LOS SERVICIOS PROFESIONALES EN LA OFICINA ASESORA DE PLANEACIÓN EN EL LIDERAZGO TÉCNICO Y METODOLÓGICO PARA LAS HERRAMIENTAS DE PLANEACIÓN Y GESTIÓN DE LA ENTIDAD, ASÍ COMO LA IMPLEMENTACIÓN, SOSTENIBILIDAD Y MEJORA CONTINUA DE LAS DIMENSIONES Y POLÍTICAS QUE CONFORMAN EL MODELO INTEGRADO DE PLANEACIÓN Y GESTIÓN- MIPG</t>
  </si>
  <si>
    <t>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t>
  </si>
  <si>
    <t>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t>
  </si>
  <si>
    <t>PRESTAR SERVICIOS PROFESIONALES A LA SUBSECRETARÍA DE GESTIÓN INSTITUCIONAL EN EL SEGUIMIENTO A LA PLANEACIÓN&lt;(&gt;,&lt;)&gt; ELABORACIÓN Y SEGUIMIENTO DE INDICADORES DE GESTIÓN, EN LO RELACIONADO A TEMAS ASOCIADOS A LA DEPENDENCIA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</si>
  <si>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</si>
  <si>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</si>
  <si>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ESPECIALIZADOS EN ASPECTOS JURÍDICOS Y NORMATIVOS QUE REQUIERA LA SUBSECRETARÍA DE GESTIÓN INSTITUCIONAL DENTRO DEL MARCO DE IMPLEMENTACIÓN DEL MODELO INTEGRAL DE PLANEACIÓN Y GESTIÓN INSTITUCIONAL Y SECTORIAL</t>
  </si>
  <si>
    <t>PRESTAR LOS SERVICIOS PROFESIONALES A LA SUBSECRETARÍA DE GESTIÓN INSTITUCIONAL PARA ADELANTAR LA IMPLEMENTACIÓN DE ESTRATEGIAS Y POLÍTICAS DE LA ENTIDAD, ASÍ COMO LA EJECUCIÓN DE PROYECTOS DE INVERSIÓN</t>
  </si>
  <si>
    <t>PRESTAR LOS SERVICIOS PROFESIONALES ESPECIALIZADOS PARA LA COORDINACIÓN OPERATIVA Y LA IMPLEMENTACIÓN DE PRODUCTOS PERIODÍSTICOS DE LA SECRETARÍA DISTRITAL DE GOBIERNO</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</si>
  <si>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</si>
  <si>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</si>
  <si>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PARA APOYAR EL CUBRIMIENTO DE LAS ACTIVIDADES QUE SE DESARROLLEN EN LA SUBSECRETARÍA DE GOBERNABILIDAD</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</si>
  <si>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</si>
  <si>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</si>
  <si>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ESPECIALIZADOS A LA OFICINA DE CONTROL INTERNO, PARA APOYAR LA PLANEACIÓN&lt;(&gt;,&lt;)&gt; FORMULACIÓN Y EJECUCIÓN DEL PLAN ANUAL DE AUDITORÍA, CONTRIBUYENDO A LA EVALUACIÓN INDEPENDIENTE DEL SISTEMA DE CONTROL INTERNO DE LA ENTIDAD.</t>
  </si>
  <si>
    <t>PRESTAR SERVICIOS PARA APOYAR A LA DIRECCIÓN ADMINISTRATIVA EN LAS ACTIVIDADES LOGÍSTICAS Y DEMAS QUE REQUIERA LA SECRETARIA DISTRITAL DE GOBIERNO</t>
  </si>
  <si>
    <t>PRESTAR SERVICIOS PROFESIONALES ESPECIALIZADOS EN LA SECRETARIA DISTRITAL DE GOBIERNO EN RELACIÓN CON EL CUMPLIMIENTO DE LOS PLANES DE MEJORAMIENTO Y SEGUIMIENTO DE ACCIONES Y TRÁMITE DE PAGO A PROVEEDORES A CARGO DE LA DIRECCIÓN</t>
  </si>
  <si>
    <t>PRESTAR SERVICIOS DE APOYO OPERATIVO EN LOS PROCESOS ARCHIVÍSTICOS SEGÚN NECESIDAD DEL SERVICIO EN LA SECRETARÍA DISTRITAL DE GOBIERNO.</t>
  </si>
  <si>
    <t>Prestar servicios de apoyo operativo en los Procesos Archivísticos según necesidad del servicio en la Secretaría Distrital de Gobierno.</t>
  </si>
  <si>
    <t>REALIZAR LA CONSOLIDACIÓN, ACTUALIZACIÓN DIARIA Y CONTROL DE LA INFORMACIÓN DERIVADA DE LAS ALCALDÍAS LOCALES Y DEPENDENCIAS DEL NIVEL CENTRAL DE LA SECRETARÍA DISTRITAL DE GOBIERNO, QUE PERMITA REALIZAR UN ESTRICTO SEGUIMIENTO A CADA UNO DE LOS CASOS COVID-19 SOSPECHOSOS Y POSITIVOS QUE SE PRESENTEN EN LA ENTIDAD EN CUMPLIMIENTO DEL NUMERAL 5 DE LA RESOLUCIÓN 666 DE 2020 Y EL NUMERAL 6.9 DEL MANUAL PROTOCOLO DE BIO-SEGURIDAD DE LA SDG</t>
  </si>
  <si>
    <t>PRESTAR LOS SERVICIOS PROFESIONALES CON EL FIN DE ATENDER LAS ACTUACIONES ADMINISTRATIVAS, BRINDANDO SOPORTES EN LAS ESTRATEGIAS DE CONFLICTOS DE INTERESES QUE REQUIERAN POR PARTE DE LA DIRECCIÓN DE GESTIÓN DEL TALENTO HUMANO .</t>
  </si>
  <si>
    <t>PRESTAR LOS SERVICIOS PROFESIONALES EN LA EJECUCIÓN DE LOS LINEAMIENTOS PARA LAS FASES DE AGENDA PÚBLICA Y FORMULACIÓN DE LA POLÍTICA PÚBLICA DE LA POBLACIÓN AFRODESCENDIENTE Y PALENQUERA DE LA CIUDAD DE BOGOTÁ</t>
  </si>
  <si>
    <t>PRESTAR LOS SERVICIOS PROFESIONALES EN LA SECRETARIA DE GOBIERNO SOBRE LA EJECUCIÓN DE LINEAMIENTOS EN LA FORMULACIÓN, IMPLEMENTACIÓN, SEGUIMIENTO Y/O EVALUACIÓN DE LAS POLÍTICAS PÚBLICAS DE RESPONSABILIDAD DEL SECTOR GOBIERNO</t>
  </si>
  <si>
    <t>PRESTAR SERVICIOS PROFESIONALES PARA EL FORTALECIMIENTO DE LA POLÍTICA MIPG DE GESTIÓN DEL CONOCIMIENTO Y LA INNOVACIÓN EN LA SECRETARÍA DISTRITAL DE GOBIERNO.</t>
  </si>
  <si>
    <t>Prestar servicios de apoyo en el cargue, descargue y control de la documentación de la Secretaría Distrital de Gobierno.</t>
  </si>
  <si>
    <t>PRESTAR SERVICIOS PROFESIONALES A LA DIRECCIÓN DE GESTIÓN DEL TALENTO HUMANO EN LOS TEMAS RELACIONADOS CON LOS PROCESOS DEL SISTEMA DE GESTIÓN DE SEGURIDAD Y SALUD EN EL TRABAJO</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</si>
  <si>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</si>
  <si>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A LA DIRECCIÓN DE GESTIÓN DEL TALENTO HUMANO CON EL FIN DE BRINDAR APOYO EN LOS PROCESOS A CARGO DE LA DIRECCIÓN</t>
  </si>
  <si>
    <t>PRESTAR SERVICIOS DE APOYO A LA GESTIÓN PARA REALIZAR LAS ESTRATEGIAS DIGITALES DANDO A CONOCER LOS PROGRAMAS Y PROYECTOS QUE ADELANTA LA SECRETARIA DISTRITAL DE GOBIERNO EN BENEFICIO DE LA CIUDADANÍA.</t>
  </si>
  <si>
    <t>PRESTAR SERVICIOS DE APOYO A LA GESTIÓN PARA LA REALIZACIÓN Y EDICIÓN DE LOS CONTENIDOS AUDIOVISUALES QUE SE REQUIEREN EN LA SECRETARÍA DISTRITAL DE GOBIERNO</t>
  </si>
  <si>
    <t>Prestar servicios de apoyo operativo en los Procesos Archivísticos según necesidad del servicio en la Secretaría Distrital de Gobierno</t>
  </si>
  <si>
    <t>PRESTAR SERVICIOS DE APOYO A LA GESTIÓN AL ALMACENISTA, PARA LA ORGANIZACIÓN Y SEGUMIENTO DE LAS ACTIVIDADES RELACIONADAS CON EL MANEJO Y CONTROL DE LOS BIENES DE LA SECRETARÍA DISTRITAL</t>
  </si>
  <si>
    <t>PRESTAR SERVICIOS DE APOYO TÉCNICO A LA DIRECCIÓN ADMINISTRATIVA EN LO RELACIONADO CON EL MANTENIMIENTO, ADECUACION&lt;(&gt;,&lt;)&gt; VERIFICACION DEL CORRECTO FUNCIONAMIENTO DE SU INFRAESTRUCTURA COMO DE LOS PREDIOS QUE ESTEN BAJO LA ADMINISTRACION DE LA SECRETARIA DISTRITAL DE GOBIERNO</t>
  </si>
  <si>
    <t>PRESTAR LOS SERVICIOS PROFESIONALES EN RELACIÓN CON LA REVISIÓN Y VALIDACIÓN DEL CUMPLIMIENTO DE LOS REQUISITOS PARA LA GESTIÓN DE PAGOS DE LOS CONTRATOS SUPERVISADOS POR LA DIRECCIÓN ADMINISTRATIVA DE LA SDG</t>
  </si>
  <si>
    <t>PRESTAR LOS SERVICIOS DE APOYO A LA GESTIÓN PARA EL MANEJO DEL APLICATIVO DE GESTIÓN DOCUMENTAL DEL NIVEL CENTRAL Y LOCALIDADES, ASÍ COMO EL APOYO EN LOS PLANES Y PROCESOS DE LA DIRECCIÓN ADMINISTRATIVA</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</si>
  <si>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</si>
  <si>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PARA APOYAR A LAS DEPENDENCIAS DE LA SDG IMPLEMENTACIÓN DEL MODELO DE ANALÍTICA INSTITUCIONAL DE LA SECRETARÍA DISTRITAL DE GOBIERNO Y LA IMPLEMENTACIÓN DEL PLAN ESTADÍSTICO DISTRITAL.</t>
  </si>
  <si>
    <t>PRESTAR LOS SERVICIOS DE APOYO A LA DIRECCIÓN ADMINISTRATIVA EN EL LEVANTAMIENTO DE LA VERIFICACIÓN FÍSICA DE INVENTARIOS DE LOS BIENES DE LA SECRETARIA DISTRITAL DE GOBIERNO</t>
  </si>
  <si>
    <t>PRESTAR LOS SERVICIOS DE APOYO A LA GESTIÓN EN LA SECRETARIA DISTRITAL DE GOBIERNO EN EL PROCESO DE ALMACÉN E INVENTARIOS, CUMPLIENDO LA NORMATIVA VIGENTE</t>
  </si>
  <si>
    <t>Prestación de servicios profesionales para la representación judicial y extrajudicial en material penal a la Entidad y a las Juntas Administradoras Locales&lt;(&gt;,&lt;)&gt; las Alcaldías Locales y los Fondos de Desarrollo Local, en los procesos que le sean asignados, así como en la emisión de conceptos y demás actuaciones administrativas que se requieran.</t>
  </si>
  <si>
    <t>PRESTAR SERVICIOS PROFESIONALES PARA APOYAR Y ACOMPAÑAR AL ATRERA DISCIPLINARIA COMPETENTE EN LA ETAPA QUE CORRESPONDA EN LA EVALUACION, DESCONGESTION Y TRAMITE DE LOS PROCESOS DISCIPLINARIOS Y/O QUEJAS DE ACUERDO CON SU NATURALEZA QUE SE ENCUENTREN A CARGO DEL CONTRATISTA Y/O LE SEAN ASIGNADOS.</t>
  </si>
  <si>
    <t>PRESTAR LOS SERVICIOS PROFESIONALES PARA BRINDAR APOYO JURÍDICO EN LAS DIFERENTES ETAPAS DE LOS TRÁMITES DE LOS PROCESOS CONTRACTUALES Y ADMINISTRATIVOS DE LA DIRECCIÓN.</t>
  </si>
  <si>
    <t>PRESTAR LOS SERVICIOS PROFESIONALES EN LA DIRECCIÓN PARA REALIZAR EL REGISTRO, VERIFICACIÓN Y CONSOLIDACIÓN DE LA INFORMACIÓN EN LOS DIFERENTES SISTEMAS DE ALMACENAMIENTO DE DATOS RELACIONADOS CON EL PROCESO DE ADQUISICIÓN DE BIENES Y SERVICIOS DE LA SECRETARÍA DISTRITAL DE GOBIERNO</t>
  </si>
  <si>
    <t>PRESTAR LOS SERVICIOS PROFESIONALES PARA BRINDAR APOYO JURÍDICO EN LAS DIFERENTES ETAPAS DE LOS TRÁMITES DE LOS PROCESOS CONTRACTUALES Y ADMINISTRATIVOS DE LA DIRECCIÓN</t>
  </si>
  <si>
    <t>PRESTAR LOS SERVICIOS DE APOYO A LA GESTIÓN EN LA DIRECCIÓN EN LOS TRÁMITES NECESARIOS PARA LA ADECUADA GESTIÓN DE LA DEPENDENCIA.</t>
  </si>
  <si>
    <t>PRESTAR LOS SERVICIOS PROFESIONALES EN EL DESARROLLO DE LA GESTIÓN CONTRACTUAL Y LA REALIZACIÓN DE LAS ACTIVIDADES ADMINISTRATIVAS Y OPERATIVAS QUE SE REQUIERAN EN LA DIRECCIÓN</t>
  </si>
  <si>
    <t>PRESTAR LOS SERVICIOS DE APOYO A LA GESTIÓN EN LOS TRÁMITES ADMINISTRATIVOS QUE SE REQUIERAN PARA EL ADECUADO FUNCIONAMIENTO DE LA DIRECCIÓN.</t>
  </si>
  <si>
    <t>PRESTAR LOS SERVICIOS PROFESIONALES ESPECIALIZADOS PARA APOYAR EN LA ORIENTACIÓN Y REVISIÓN JURÍDICA Y CONTRACTUAL DE LOS ASUNTOS DE COMPETENCIA DE LA DIRECCIÓN</t>
  </si>
  <si>
    <t>PRESTAR LOS SERVICIOS PROFESIONALES ESPECIALIZADOS PARA EL DESARROLLO Y SEGUIMIENTO DE LAS GESTIONES DE CARÁCTER ADMINISTRATIVO Y CONTRACTUAL DE LA SECRETARÍA DISTRITAL DE GOBIERNO.</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</si>
  <si>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</si>
  <si>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SERVICIOS PROFESIONALES PARA LA OFICINA DE ASUNTOS DISCIPLINARIOS EN LA ETAPA DE EVALUACIÓN, DESCONGESTIÓN Y TRAMITE DE LOS PROCESOS DISCIPLINARIOS Y/O QUEJAS QUE SE ENCUENTREN A CARGO DE LA OFICINA Y/O LOS QUE LE SEAN ASIGNADOS.</t>
  </si>
  <si>
    <t>PRESTAR SERVICIOS PROFESIONALES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 DE ALTA COMPLEJIDAD</t>
  </si>
  <si>
    <t>PRESTAR SERVICIOS PROFESIONALES PARA APOYAR A LA SECRETARÍA DISTRITAL DE GOBIERNO, EN LA REVISIÓN, ORIENTACIÓN Y DIAGNÓSTICO DE LOS EXPEDIENTES DISCIPLINARIOS EN TEMAS FINANCIEROS QUE SE REQUIERAN.</t>
  </si>
  <si>
    <t>PRESTAR SERVICIOS PROFESIONALES COMO SOCIAL MEDIA Y COMMUNITY MANAGER DE LA SECRETARÍA DE GOBIERNO PARA PROMOVER LOS PROGRAMAS Y PROYECTOS DE LA ENTIDAD QUE BENEFICIAN A LA CIUDADANÍA</t>
  </si>
  <si>
    <t>PRESTAR LOS SERVICIOS PROFESIONALES ESPECIALIZADOS PARA APOYAR JURÍDICAMENTE LOS ASUNTOS DE COMPETENCIA DE LA DIRECCIÓN</t>
  </si>
  <si>
    <t>PRESTAR SERVICIOS PROFESIONALES PARA EL SEGUIMIENTO FINANCIERO, CONTABLE Y PRESUPUESTAL DE LOS PROCESOS Y PROYECTOS DE INVERSION A CARGO DE LA SECRETARIA DISTRITAL DE GOBIERNO</t>
  </si>
  <si>
    <t>PRESTAR SERVICIOS PROFESIONALES A LA DIRECCIÓN ADMINISTRATIVA EN LA IMPLEMENTACIÓN DE LAS METAS Y ACTIVIDADES PROGRAMADAS POR LA ENTIDAD EN CUMPLIMIENTO DEL MARCO NORMATIVO</t>
  </si>
  <si>
    <t>PRESTAR LOS SERVICIOS PROFESIONALES A LA DIRECCIÓN ADMINISTRATIVA EN RELACIÓN CON LA INFRAESTRUCTURA FÍSICA DE LOS PREDIOS A CARGO DE LA SECRETARIA DISTRITAL DE GOBIERNO.</t>
  </si>
  <si>
    <t>PRESTAR SERVICIOS PROFESIONALES PARA APOYAR Y ACOMPAÑAR EN LAS ETAPAS DE EVALUACIÓN, DESCONGESTIÓN Y TRAMITE DE LOS PROCESOS DE LA DIRECCIÓN Y QUE SE ENCUENTREN A CARGO DEL CONTRATISTA</t>
  </si>
  <si>
    <t>PRESTAR LOS SERVICIOS COMO EDITOR DE CONTENIDOS AUDIOVISUALES DE COMUNICACIÓN CON EL CIUDADANO PARA LOS PROCESOS DE PARTICIPACIÓN DE LA ENTIDAD</t>
  </si>
  <si>
    <t>REALIZAR EL OTRO SI MODIFICACTORIO Y ADICION DEL CONTRATO 39 DE 2023 SUSCRITO ENTRE LA SECRETARIA DISTRITAL DE GOBIERNO Y CRISTHIAN ALBERTO MATIZ GARZON</t>
  </si>
  <si>
    <t>39 2023</t>
  </si>
  <si>
    <t>Prestar servicios profesionales especializados para asesorar a la Subsecretaria de Gestión Local en el diseño, implementación y evaluación de planes&lt;(&gt;,&lt;)&gt; programas y proyectos que lidera la dependencia</t>
  </si>
  <si>
    <t>PRESTACIÓN DE SERVICIOS PROFESIONALES A LA SUBSECRETARÍA DE GESTIÓN LOCAL PARA EL ACOMPAÑAMIENTO ESTRATÉGICO DE LOS PLANES, PROGRAMAS Y PROYECTOS QUE LIDERA LA DEPENDENCIA EN EL MARCO DE LA ESTRATEGIA DE INTERVENCIÓN Y SEGUIMIENTO A LAS ALCALDÍAS LOCALES.</t>
  </si>
  <si>
    <t>PRESTAR LOS SERVICIOS PROFESIONALES ESPECIALIZADOS A LA DIRECCIÓN PARA LA GESTIÓN DEL DESARROLLO LOCAL EN LA FORMULACIÓN, DESARROLLO E IMPLEMENTACIÓN LOS PROGRAMAS BOGOTÁ LOCAL</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</si>
  <si>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</si>
  <si>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los servicios profesionales especializados en la Subsecretaría de Gestión Local en el marco del fortalecimiento del Observatorio de Gestión Local a través del apoyo a la coordinación de la puesta en marcha del Centro de Gobierno Local y sus componentes.</t>
  </si>
  <si>
    <t>PRESTAR LOS SERVICIOS PROFESIONALES A LA DIRECCIÓN PARA LA GESTIÓN DEL DESARROLLO LOCAL EN EL ACOMPAÑAMIENTO Y ASISTENCIA TÉCNICA INTEGRAL EN EL MARCO DE LOS PROGRAMAS BOGOTÁ LOCAL</t>
  </si>
  <si>
    <t>PRESTAR LOS SERVICIOS PROFESIONALES A LA DIRECCIÓN PARA LA GESTIÓN DEL DESARROLLO LOCAL EN EL ACOMPAÑAMIENTO&lt;(&gt;,&lt;)&gt; SEGUIMIENTO Y ASISTENCIA TÉCNICA INTEGRAL EN EL MARCO DE LOS PROGRAMAS BOGOTÁ LOCAL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</si>
  <si>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</si>
  <si>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EN LA DIRECCIÓN PARA LA GESTIÓN DEL DESARROLLO LOCAL EN LA REALIZACIÓN DE DIAGNÓSTICOS E IMPLEMENTACIÓN DEL SISTEMA DE INFORMACIÓN PARA LA PROGRAMACIÓN, SEGUIMIENTO Y EVALUACIÓN DE LA GESTIÓN LOCAL ASÍ COMO EL  CUMPLIMIENTO DE LA EJECUCIÓN DE PLANES Y PROGRAMAS DE LOS FONDOS DE DESARROLLO LOCAL - FDL</t>
  </si>
  <si>
    <t>PRESTAR SERVICIOS TÉCNICOS A LA DIRECCIÓN PARA LA GESTIÓN DEL DESARROLLO LOCAL&lt;(&gt;,&lt;)&gt; EN EL ANÁLISIS Y MANEJO DE LA INFORMACIÓN EN MATERIA DE FORTALECIMIENTO DE LA CAPACIDAD INSTITUCIONAL DE LOS FONDOS DE DESARROLLO LOCAL - ALCALDÍAS LOCALES.</t>
  </si>
  <si>
    <t>PRESTAR LOS SERVICIOS TÉCNICOS EN LA DIRECCIÓN PARA LA GESTIÓN DEL DESARROLLO LOCAL EN EL APOYO EN LA INTERLOCUCIÓN Y COMUNICACIÓN CON LOS FONDOS DE DESARROLLO LOCAL - FDL Y LOS SECTORES</t>
  </si>
  <si>
    <t>Prestar servicios profesionales en la Subsecretaría de Gestión Local en el marco del fortalecimiento del Observatorio de Gestión Local a través de la puesta en marcha del Centro de Gobierno Local y sus componentes</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</si>
  <si>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</si>
  <si>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</si>
  <si>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EN LA DIRECCIÓN PARA LA GESTIÓN DEL DESARROLLO LOCAL, ASISTENCIA TÉCNICA DIRIGIDA A LOS FONDOS DE DESARROLLO LOCAL FDL, EN MATERIA DE DESARROLLO JURÍDICO CONTRACTUAL DE LOS PROYECTOS DE INVERSIÓN LOCAL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</si>
  <si>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</si>
  <si>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A LA DIRECCIÓN PARA LA GESTIÓN DEL DESARROLLO LOCAL - FDL EN LOS TEMAS RELACIONADOS CON EL FORTALECIMIENTO DE LA CAPACIDAD INSTITUCIONAL DE LOS FONDOS DE DESARROLLO LOCAL - ALCALDÍAS LOCALES.</t>
  </si>
  <si>
    <t>PRESTAR LOS SERVICIOS PROFESIONALES EN LA DIRECCIÓN PARA LA GESTIÓN DEL DESARROLLO LOCAL, APOYANDO JURÍDICAMENTE LAS ACTIVIDADES DE ASISTENCIA TÉCNICA DE LOS PROYECTOS DE INVERSIÓN LOCAL QUE ADELANTAN LOS FONDOS DE DESARROLLO LOCAL - FDL.</t>
  </si>
  <si>
    <t>PRESTAR SERVICIOS PROFESIONALES A LA DIRECCIÓN PARA LA GESTIÓN DEL DESARROLLO LOCAL EN EL ACOMPAÑAMIENTO Y ASISTENCIA TÉCNICA INTEGRAL EN ESPECIAL FRENTE AL PROGRAMA "ES CULTURA LOCAL" DISEÑADO EN EL MARCO DE LA ESTRATEGIA "BOGOTÁ LOCAL".</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</si>
  <si>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</si>
  <si>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SERVICIOS PROFESIONALES ESPECIALIZADOS DE ASESORÍA PARA EL SEGUIMIENTO Y APOYO DE LOS DIFERENTES PROCESOS CONTRACTUALES, EN EL MARCO DE LA ASISTENCIA TÉCNICA INTEGRAL DIRIGIDA A LOS FONDOS DE DESARROLLO LOCAL</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</si>
  <si>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</si>
  <si>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</si>
  <si>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LOS SERVICIOS PROFESIONALES ESPECIALIZADOS A LA DIRECCIÓN PARA LA GESTIÓN DEL DESARROLLO LOCAL - DGDL, EN LA ASISTENCIA TÉCNICA INTEGRAL DIRIGIDA A LOS FONDOS DE DESARROLLO LOCAL Y LOS PROCESOS DE PLANEACIÓN Y GOBERNANZA</t>
  </si>
  <si>
    <t>PRESTAR LOS SERVICIOS PROFEISONALES EN LA DIRECCIÓN PARA LA GESTIÓN DEL DESARROLLO LOCAL APOYANDO LOS PROCESOS QUE IMPACTEN Y MEJOREN LA GESTIÓN DE LOS FONDOS DE DESARROLLO LOCAL  FDL</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</si>
  <si>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</si>
  <si>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</si>
  <si>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EN LA DIRECCIÓN PARA LA GESTIÓN DEL DESARROLLO LOCAL DESARROLLANDO ASISTENCIA TÉCNICA A LOS FONDOS DE DESARROLLO LOCAL FDL, EN LAS TEMÁTICAS AMBIENTALES SEGÚN LAS LÍNEAS DE INVERSIÓN.</t>
  </si>
  <si>
    <t>PRESTAR LOS SERVICIOS PROFESIONALES A LA DIRECCIÓN PARA LA GESTIÓN DEL DESARROLLO LOCAL EN EL SEGUIMIENTO A LOS PROYECTOS DE INVERSIÓN LOCAL DE LOS FONDOS DE DESARROLLO LOCAL.</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</si>
  <si>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</si>
  <si>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PRESTAR LOS SERVICIOS PROFESIONALES A LA DIRECCIÓN PARA LA GESTIÓN DEL DESARROLLO LOCAL, EN EL APOYO Y SEGUIMIENTO CONTRACTUAL DE LOS PROYECTOS DE INVERSIÓN EN EL MARCO DE ASISTENCIA TÉCNICA INTEGRAL DIRIGIDA A LOS FONDOS DE DESARROLLO LOCAL - FDL</t>
  </si>
  <si>
    <t>PRESTAR LOS SERVICIOS PROFESIONALES EN LA DIRECCIÓN PARA LA GESTIÓN DEL DESARROLLO LOCAL EN LA REALIZACIÓN DE DIAGNÓSTICOS E IMPLEMENTACIÓN DEL SISTEMA DE INFORMACIÓN PARA LA PROGRAMACIÓN, SEGUIMIENTO Y EVALUACIÓN DE LA GESTIÓN LOCAL ASI COMO EL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</si>
  <si>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</si>
  <si>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</si>
  <si>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TIMANCO FEDERICO GREGORIO BAQUERO RUEDA</t>
  </si>
  <si>
    <t>JUAN DAVID CHAMUSERO MARIN</t>
  </si>
  <si>
    <t>ANA MARIA MOLINA MOSQUERA</t>
  </si>
  <si>
    <t>ISABEL CRISTINA CRUZ MOYA</t>
  </si>
  <si>
    <t>ANA CAROLINA BUCHELI OLMOS</t>
  </si>
  <si>
    <t>RESUMEN EJECUCIÓN DE GASTOS DE INVERSIÓN - VIGENCIA 2023</t>
  </si>
  <si>
    <t>SOLICITUD DE CDP PARA PAGO DE SERVICIOS PUBLICOS VIGENCIA 2023</t>
  </si>
  <si>
    <t>RECLASIFICION DE ARL A RIESGO IV Y V A LOS CONTRATISTAS DE ACUERDO ALMEMORANDO 20234200002563  CORRESPONDIENTE AL PROYECTO 7795</t>
  </si>
  <si>
    <t>RECLASIFICION DE ARL A RIESGO IV Y V A LOS CONTRATISTAS DE ACUERDO ALMEMORANDO 20231400008073 CORRESPONDIENTE ALPROYECTO 7795</t>
  </si>
  <si>
    <t>0000000380</t>
  </si>
  <si>
    <t>0000000384</t>
  </si>
  <si>
    <t>RECLASIFICION DE ARL A RIESGO IV Y V A LOS CONTRATISTAS DE ACUERDO ALMEMORANDO 20234200005243</t>
  </si>
  <si>
    <t>0000000246</t>
  </si>
  <si>
    <t>425</t>
  </si>
  <si>
    <t>424</t>
  </si>
  <si>
    <t>441</t>
  </si>
  <si>
    <t>454</t>
  </si>
  <si>
    <t>442</t>
  </si>
  <si>
    <t>423</t>
  </si>
  <si>
    <t>446</t>
  </si>
  <si>
    <t>453</t>
  </si>
  <si>
    <t>447</t>
  </si>
  <si>
    <t>458</t>
  </si>
  <si>
    <t>449</t>
  </si>
  <si>
    <t>418</t>
  </si>
  <si>
    <t>517</t>
  </si>
  <si>
    <t>474</t>
  </si>
  <si>
    <t>419</t>
  </si>
  <si>
    <t>479</t>
  </si>
  <si>
    <t>464</t>
  </si>
  <si>
    <t>482</t>
  </si>
  <si>
    <t>483</t>
  </si>
  <si>
    <t>487</t>
  </si>
  <si>
    <t>501</t>
  </si>
  <si>
    <t>490</t>
  </si>
  <si>
    <t>502</t>
  </si>
  <si>
    <t>478</t>
  </si>
  <si>
    <t>493</t>
  </si>
  <si>
    <t>480</t>
  </si>
  <si>
    <t>495</t>
  </si>
  <si>
    <t>489</t>
  </si>
  <si>
    <t>506</t>
  </si>
  <si>
    <t>486</t>
  </si>
  <si>
    <t>509</t>
  </si>
  <si>
    <t>522</t>
  </si>
  <si>
    <t>531</t>
  </si>
  <si>
    <t>511</t>
  </si>
  <si>
    <t>536</t>
  </si>
  <si>
    <t>467</t>
  </si>
  <si>
    <t>538</t>
  </si>
  <si>
    <t>469</t>
  </si>
  <si>
    <t>543</t>
  </si>
  <si>
    <t>521</t>
  </si>
  <si>
    <t>545</t>
  </si>
  <si>
    <t>546</t>
  </si>
  <si>
    <t>520</t>
  </si>
  <si>
    <t>548</t>
  </si>
  <si>
    <t>554</t>
  </si>
  <si>
    <t>549</t>
  </si>
  <si>
    <t>552</t>
  </si>
  <si>
    <t>553</t>
  </si>
  <si>
    <t>512</t>
  </si>
  <si>
    <t>563</t>
  </si>
  <si>
    <t>510</t>
  </si>
  <si>
    <t>564</t>
  </si>
  <si>
    <t>570</t>
  </si>
  <si>
    <t>578</t>
  </si>
  <si>
    <t>574</t>
  </si>
  <si>
    <t>535</t>
  </si>
  <si>
    <t>575</t>
  </si>
  <si>
    <t>494</t>
  </si>
  <si>
    <t>576</t>
  </si>
  <si>
    <t>529</t>
  </si>
  <si>
    <t>581</t>
  </si>
  <si>
    <t>539</t>
  </si>
  <si>
    <t>586</t>
  </si>
  <si>
    <t>542</t>
  </si>
  <si>
    <t>587</t>
  </si>
  <si>
    <t>589</t>
  </si>
  <si>
    <t>623</t>
  </si>
  <si>
    <t>590</t>
  </si>
  <si>
    <t>569</t>
  </si>
  <si>
    <t>591</t>
  </si>
  <si>
    <t>597</t>
  </si>
  <si>
    <t>598</t>
  </si>
  <si>
    <t>599</t>
  </si>
  <si>
    <t>611</t>
  </si>
  <si>
    <t>645</t>
  </si>
  <si>
    <t>612</t>
  </si>
  <si>
    <t>616</t>
  </si>
  <si>
    <t>614</t>
  </si>
  <si>
    <t>519</t>
  </si>
  <si>
    <t>619</t>
  </si>
  <si>
    <t>547</t>
  </si>
  <si>
    <t>625</t>
  </si>
  <si>
    <t>643</t>
  </si>
  <si>
    <t>668</t>
  </si>
  <si>
    <t>661</t>
  </si>
  <si>
    <t>646</t>
  </si>
  <si>
    <t>662</t>
  </si>
  <si>
    <t>566</t>
  </si>
  <si>
    <t>681</t>
  </si>
  <si>
    <t>669</t>
  </si>
  <si>
    <t>686</t>
  </si>
  <si>
    <t>647</t>
  </si>
  <si>
    <t>687</t>
  </si>
  <si>
    <t>652</t>
  </si>
  <si>
    <t>692</t>
  </si>
  <si>
    <t>677</t>
  </si>
  <si>
    <t>695</t>
  </si>
  <si>
    <t>582</t>
  </si>
  <si>
    <t>698</t>
  </si>
  <si>
    <t>690</t>
  </si>
  <si>
    <t>699</t>
  </si>
  <si>
    <t>678</t>
  </si>
  <si>
    <t>700</t>
  </si>
  <si>
    <t>705</t>
  </si>
  <si>
    <t>683</t>
  </si>
  <si>
    <t>709</t>
  </si>
  <si>
    <t>719</t>
  </si>
  <si>
    <t>720</t>
  </si>
  <si>
    <t>701</t>
  </si>
  <si>
    <t>722</t>
  </si>
  <si>
    <t>703</t>
  </si>
  <si>
    <t>724</t>
  </si>
  <si>
    <t>730</t>
  </si>
  <si>
    <t>734</t>
  </si>
  <si>
    <t>435</t>
  </si>
  <si>
    <t>432</t>
  </si>
  <si>
    <t>710953102-2</t>
  </si>
  <si>
    <t>710953102</t>
  </si>
  <si>
    <t>428</t>
  </si>
  <si>
    <t>434</t>
  </si>
  <si>
    <t>470</t>
  </si>
  <si>
    <t>492</t>
  </si>
  <si>
    <t>508</t>
  </si>
  <si>
    <t>10216796812</t>
  </si>
  <si>
    <t>711394094-4</t>
  </si>
  <si>
    <t>518</t>
  </si>
  <si>
    <t>515</t>
  </si>
  <si>
    <t>516</t>
  </si>
  <si>
    <t>528</t>
  </si>
  <si>
    <t>526</t>
  </si>
  <si>
    <t>525</t>
  </si>
  <si>
    <t>530</t>
  </si>
  <si>
    <t>524</t>
  </si>
  <si>
    <t>533</t>
  </si>
  <si>
    <t>540</t>
  </si>
  <si>
    <t>532</t>
  </si>
  <si>
    <t>712114417-1</t>
  </si>
  <si>
    <t>712114417</t>
  </si>
  <si>
    <t>12296597318</t>
  </si>
  <si>
    <t>10219011219</t>
  </si>
  <si>
    <t>562</t>
  </si>
  <si>
    <t>556</t>
  </si>
  <si>
    <t>571</t>
  </si>
  <si>
    <t>606</t>
  </si>
  <si>
    <t>607</t>
  </si>
  <si>
    <t>609</t>
  </si>
  <si>
    <t>602</t>
  </si>
  <si>
    <t>626</t>
  </si>
  <si>
    <t>551</t>
  </si>
  <si>
    <t>627</t>
  </si>
  <si>
    <t>631</t>
  </si>
  <si>
    <t>633</t>
  </si>
  <si>
    <t>714144893-0</t>
  </si>
  <si>
    <t>714144890</t>
  </si>
  <si>
    <t>648</t>
  </si>
  <si>
    <t>655</t>
  </si>
  <si>
    <t>Prestar servicios profesionales para la implementación y seguimiento de las acciones concertadas con la población negra, afrocolombiana, raizal de acuerdo con el artículo 66 del Plan Distrital de Desarrollo 2020-2024</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</si>
  <si>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</si>
  <si>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para la implementación y seguimiento de las acciones concertadas con la población gitana de acuerdo con el artículo 66 del Plan Distrital de Desarrollo 2020-2024</t>
  </si>
  <si>
    <t>Prestar los servicios profesionales en la ejecución metodológica y de asistencia técnica para realizar las acciones requeridas para iniciar la implementación de la Política Pública de discapacidad y apoyar de manera transversal el cumplimiento del ciclo de las políticas públicas étnicas en Bogotá.</t>
  </si>
  <si>
    <t>PRESTAR SERVICIOS PROFESIONALES PARA ATENDER A LA CIUDADANÍA EN EL MARCO DE LA ESTRATEGIA DE ARTICULACIÓN ENTRE LO DISTRITAL Y LO LOCAL</t>
  </si>
  <si>
    <t>Prestar servicios profesionales para la operación de la Secretaria Técnica Distrital de Discapacidad, brindando la asistencia técnica y operativa requerida por el equipo técnico para la reformulación de la Política Pública de Discapacidad.</t>
  </si>
  <si>
    <t>SOLICITUD DE CDP PARA PAGO DE SERVICIOS PUBLICOS VIGENCIA 2023  PAGO DEL SERVICIO DE ENERGÍA DE LA CASA POSA POSÁ WIWA, ubicada en la Carrera 3 No. 10- 72, período facturado 258 de diciembre de 2022 al 26 de enero de 2023, según factura No. 710953102-2.</t>
  </si>
  <si>
    <t>SOLICITUD DE CDP PARA PAGO DE SERVICIOS PUBLICOS VIGENCIA 2023  PAGO DEL SERVICIO DE ASEO DE LA CASA POSA POSÁ WIWA, ubicada en la Carrera 3 No. 10- 72, período facturado 2 de diciembre de 2022 al 01 de enero de 2023, según factura No. 710953102.</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</si>
  <si>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</si>
  <si>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PARA LA CONSTRUCCIÓN Y PUESTA EN MARCHA DE LA ESTRATEGIA DE COMUNICACIÓN EN LA REFORMULACIÓN DE LA POLÍTICA PÚBLICA ÉTNICA.</t>
  </si>
  <si>
    <t>Prestar servicios de apoyo a la gestión para realizar las gestiones administrativas y de asistencia a la ciudadanía en los espacios de atención diferenciada para comunidad Gitana</t>
  </si>
  <si>
    <t>PRESTAR SERVICIOS DE APOYO EN LA GESTIÓN A LA DIRECCIÓN DE DERECHOS HUMANOS DE LA SECRETARIA DISTRITAL DE GOBIERNO EN LOS ASUNTOS JURÍDICOS Y LEGALES QUE REQUIERAN LOS PROCESOS MISIONALES Y ADMINISTRATIVOS QUE SE ADELANTAN EN LA DIRECCIÓN.</t>
  </si>
  <si>
    <t>PRESTAR SERVICIOS PROFESIONALES EN LA DIRECCIÓN DE DERECHOS HUMANOS PARA APOYAR EN LA FORMULACIÓN, AJUSTES Y CUMPLIMIENTO DEL PLAN DE TRABAJO DEL COMPONENTE DE PREVENCIÓN A VIOLACIÓN DE DERECHOS HUMANOS</t>
  </si>
  <si>
    <t>Prestar los servicios profesionales en la ejecución metodológica y de asistencia técnica para cumplir el ciclo de la política pública del Pueblo Étnico Rrom o Gitano en Bogotá.</t>
  </si>
  <si>
    <t>PRESTAR SERVICIOS PROFESIONALES EN LA DIRECCIÓN DE DERECHOS HUMANOS PARA APOYAR LA COORDINACIÓN DE LA IMPLEMENTACIÓN, SEGUIMIENTO Y REPORTE DEL PROGRAMA DISTRITAL DE EDUCACIÓN EN DERECHOS HUMANOS PARA LA PAZ Y RECONCILIACIÓN</t>
  </si>
  <si>
    <t>PRESTAR SERVICIOS PROFESIONALES PARA LA GESTIÓN DE LA INFORMACIÓN SOBRE EDUCACIÓN EN DERECHOS HUMANOS Y EL FORTALECIMIENTO TÉCNICO DE LAS ACCIONES PEDAGÓGICAS EN EL MARCO DE 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</si>
  <si>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subsecretaría para la gobernabilidad y la garantía de derechos para apoyar la implementación y  seguimiento de la Política Pública Distrital para personas con discapacidad, sus familias y cuidadores, la implementación de la Secretaría Técnica del Comité Técnico y Comité Distrital de Discapacidad y demás instancias de coordinación.</t>
  </si>
  <si>
    <t>Prestar servicios profesionales a la Secretaría de Gobierno para el desarrollo de las funciones de la Secretaría Técnica Distrital de Discapacidad y brindar asesoría técnica para el adecuado funcionamiento del Sistema Distrital de Discapacidad.</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</si>
  <si>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</si>
  <si>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PRESTAR SERVICIOS PROFESIONALES EN LA DIRECCIÓN DE DERECHOS HUMANOS PARA GARANTIZAR LA ATENCIÓN JURÍDICA REQUERIDA PARA LA IMPLEMENTACIÓN DE LA ESTRATEGIA DE PREVENCIÓN DE VULNERACIONES A LOS DERECHOS A LA VIDA, LIBERTAD&lt;(&gt;,&lt;)&gt; INTEGRIDAD Y SEGURIDAD DE PERSONAS LGBTI, VICTIMAS DEL DELITO DE TRATA DE PERSONAS O DE ABUSO DE AUTORIDAD Y/O DE FUERZA, LIDERES LIDERESAS, DEFENSORES Y DEFENSORAS DE DERECHOS HUMANOS, QUE DEMANDEN MEDIDAS DE PREVENCIÓN O PROTECCIÓN.</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</si>
  <si>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</si>
  <si>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SOLICITUD DE CDP PARA PAGO DE SERVICIOS PUBLICOS VIGENCIA 2023  Pago del servicio de acueducto y alcanctarillado del Centro de Orientación y Fortalecimiento Integral Afrobogotano (CONFIA), ubicado en la Carrera 3 No. 30 A Sur - 08&lt;(&gt;,&lt;)&gt; período facturado del 10 de diciembre de 2022 al 07 de enero de 2023, según factura No. 10216796812</t>
  </si>
  <si>
    <t>SOLICITUD DE CDP PARA PAGO DE SERVICIOS PUBLICOS VIGENCIA 2023  Pago del servicio de energía de e la Casa Gitana de los Derechos del Pueblo Rrom, ubicado en la Carrera 65A No. 5A – 35 LC2&lt;(&gt;,&lt;)&gt; período facturado del 30 de diciembre de 2022 al 30 de enero de 2023, según factura No. 711394094-4</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</si>
  <si>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</si>
  <si>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PRESTAR SERVICIOS PROFESIONALES ESPECIALIZADOS EN LA DIRECCIÓN DE DERECHOS HUMANOS PARA APOYAR LA GESTIÓN TÉCNICA Y ADMINISTRATIVAS REQUERIDOS POR LA DIRECCIÓN</t>
  </si>
  <si>
    <t>Prestar los servicios profesionales para realizar la gestión técnica, para la formulación, reformulación e implementación de las políticas públicas étnicas.</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</si>
  <si>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PROTECCION</t>
  </si>
  <si>
    <t>PRESTAR SERVICIOS PROFESIONALES EN LA DIRECCIÓN DE DERECHOS HUMANOS APOYANDO LA COORDINACIÓN DE ACTIVIDADES MISIONALES Y ESTRATÉGICAS A CARGO DE LA DIRECCIÓN Y SUS DEPENDENCIAS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</si>
  <si>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DEFENSORES Y DEFENSORAS DE DERECHOS HUMANOS, QUE DEMANDEN MEDIDAS DE PREVENCIÓN O PROTECCIÓN</t>
  </si>
  <si>
    <t>PRESTAR SERVICIOS PROFESIONALES PARA COORDINAR Y APOYAR LA GESTIÓN, PLANIFICACIÓN, IMPLEMENTACIÓN Y DESARROLLO TÉCNICO DEL PLAN DE ACCIONES AFIRMATIVAS, EN ARTICULACIÓN CON LOS SECTORES, COMUNIDADES Y PUEBLOS ÉTNICOS RESIDENTES EN BOGOTÁ.</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</si>
  <si>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t>
  </si>
  <si>
    <t>PRESTAR SERVICIOS PROFESIONALES PARA REALIZAR ACOMPAÑAMIENTO EN LA IMPLEMENTACIÓN Y SEGUIMIENTO DE LAS ACCIONES CONCERTADAS CON LA POBLACIÓN RAIZAL, NEGRA Y AFROCOLOMBIANA, DE ACUERDO CON EL ARTICULO 66 DEL PLAN DISTRITAL DE DESARROLLO 2020-2024</t>
  </si>
  <si>
    <t>PRESTAR SERVICIOS PROFESIONALES PARA REALIZAR LA GESTIÓN JURÍDICA PARA LA ATENCIÓN A LA CIUDADANÍA CON PERTENENCIA ÉTNICA.</t>
  </si>
  <si>
    <t>SOLICITUD DE CDP PARA PAGO DE SERVICIOS PUBLICOS VIGENCIA 2023  Pago de servicio de energía del Centro de Orientación y Fortalecimiento Integral Afrobogotano (CONFIA), ubicado en la Carrera 3 No. 30 A Sur – 06, período facturado del 02 de enero al 03 de febrero de 2023, según factura No. 712114417-1.</t>
  </si>
  <si>
    <t>SOLICITUD DE CDP PARA PAGO DE SERVICIOS PUBLICOS VIGENCIA 2023  Pago de servicio de aseo del Centro de Orientación y Fortalecimiento Integral Afrobogotano (CONFIA), ubicado en la Carrera 3 No. 30 A Sur – 06, período facturado del 13 de diciembre de 2022 al 13 de enero de 2023, según factura No. 712114417.</t>
  </si>
  <si>
    <t>SOLICITUD DE CDP PARA PAGO DE SERVICIOS PUBLICOS VIGENCIA 2023  Pago del servicio de acueducto y alcantarillado de la Casa del Pensamiento Indígena, , ubicada en la Calle 9 No. 9 – 60, la cual su pago está con cargo al Certificado de Disponibilidad Presupuestal (CDP) No. 309 – 2022, período facturado del 19 de noviembre de 2022 al 18 de enero de 2023; según factura No. 12296597318.</t>
  </si>
  <si>
    <t>SOLICITUD DE CDP PARA PAGO DE SERVICIOS PUBLICOS VIGENCIA 2023  Pago del servicio de acueducto y alcantarillado de la Casa Posa Wiwa, ubicado en la Carrera 3 No. 10 – 72, período facturado del 22 de noviembre de 2022 al 20 de enero de 2023, según factura No. 10219011219</t>
  </si>
  <si>
    <t>PRESTAR SERVICIOS PROFESIONALES PARA REALIZAR ACOMPAÑAMIENTO EN LA IMPLEMENTACIÓN Y SEGUIMIENTO DE LAS ACCIONES CONCERTADAS CON LA POBLACIÓN NEGRA Y AFROCOLOMBIANA, DE ACUERDO CON EL ARTICULO 66 DEL PLAN DISTRITAL DE DESARROLLO 2020-2024</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</si>
  <si>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DEFENSORES(AS) DE DERECHOS HUMANOS Y ABUSOS DE LA FUERZA PÚBLICA.</t>
  </si>
  <si>
    <t>PRESTAR SERVICIOS PROFESIONALES EN LA DIRECCIÓN DE DERECHOS HUMANOS PARA IMPLEMENTAR LAS ACCIONES DEL SISTEMA DISTRITAL DE DERECHOS HUMANOS ADICIONAL A LAS ACCIONES ESTRATÉGICAS DE LA DIRECCIÓN A PARTIR DE UN ENFOQUE TERRITORIAL Y POBLACIONAL.</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</si>
  <si>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POBLACION EN PROCESO DE REINCORPORACION Y REINTEGTACIONA LA VIDA CIVIL, DEFENSORES(AS) DE DERECHOS HUMANOS Y ABUSOS DE LA FUERZA PÚBLICA</t>
  </si>
  <si>
    <t>PRESTAR SERVICIOS PROFESIONALES PARA REALIZAR ACOMPAÑAMIENTO EN LA GESTIÓN DE LA REFORMULACIÓN Y FORTALECIMIENTO DE LA POLÍTICA PÚBLICA ÉTNICA</t>
  </si>
  <si>
    <t>Prestar los servicios profesionales para la atención a las comunidades y pueblos étnicos del Distrito a través de los Espacios de Atención Diferenciada&lt;(&gt;,&lt;)&gt; seguimiento a acciones afirmativas y la reformulación e implementación de las políticas públicas étnicas</t>
  </si>
  <si>
    <t>PRESTAR SERVICIOS DE APOYO A LA GESTIÓN EN LA DIRECCIÓN DE DERECHOS HUMANOS PARA IMPLEMENTAR LAS ACCIONES DEL SISTEMA DISTRITAL DE DERECHOS HUMANOS ADICIONAL A LAS ACCIONES ESTRATÉGICAS DE LA DIRECCIÓN A PARTIR DE UN ENFOQUE TERRITORIAL Y POBLACIONAL</t>
  </si>
  <si>
    <t>Prestar servicios de apoyo a la gestión en temas relacionados con la población gitana en el seguimiento&lt;(&gt;,&lt;)&gt; implementación y fortalecimiento de los planes de acciones afirmativas para grupos étnicos y gestión interinstitucional de los mismos en concertación con las poblaciones étnicas</t>
  </si>
  <si>
    <t>PRESTAR SERVICIOS PROFESIONALES EN LA DIRECCIÓN DE DERECHOS HUMANOS PARA APOYAR EN LA FORMULACIÓN, AJUSTES Y CUMPLIMIENTO DEL PLAN DE TRABAJO DEL COMPONENTE DE PREVENCIÓN A VIOLACIÓN DE DERECHOS HUMANO</t>
  </si>
  <si>
    <t>PRESTAR SERVICIOS PROFESIONALES, PARA REALIZAR ACOMPAÑAMIENTO EN LA GESTIÓN DE LA REFORMULACIÓN DE LA POLÍTICA PÚBLICA ÉTNICA</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</si>
  <si>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REINCORPORACION Y REINTEGRACION A LA VIDA CIVIL, DEFENSORES Y DEFENSORAS DE DERECHOS HUMANOS, QUE DEMANDEN MEDIDAS DE PREVENCIÓN O PROTECCIÓN.</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</si>
  <si>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 ,&lt;)&gt; POBLACION EN PROCESO DE REINCORPORACION A LA VIDA CIVIL, REINTEGRACION, DEFENSORES Y DEFENSORAS DE DERECHOS HUMANOS, QUE DEMANDEN MEDIDAS DE PREVENCIÓN O PROTECCION</t>
  </si>
  <si>
    <t>PRESTAR SERVICIOS PROFESIONALES PARA LA GESTIÓN TÉCNICA REQUERIDA PARA LA IMPLEMENTACIÓN DEL PLAN DE VIDA DEL CABILDO INDÍGENA MHUYSQA DE BOSA CONCERTADO EN EL PROCESO DE CONSULTA PREVIA DEL PLAN PARCIAL EL EDÉN EL DESCANSO.</t>
  </si>
  <si>
    <t>PRESTAR LOS SERVICIOS PROFESIONALES EN LA DIRECCIÓN DE DERECHOS HUMANOS EN LA GESTIÓN DE LAS ACCIONES ADMINISTRATIVAS, FINANCIERAS Y MISIONALES DE LA DIRECCIÓN, EN ESPECIAL LAS ENMARCADAS EN EL COMPONENTE DE RUTAS DE PROMOCIÓN, PREVENCIÓN, ATENCIÓN Y PROTECCIÓN A LOS DERECHOS A LA VIDA LIBERTAD INTEGRIDAD Y SEGURIDAD DE PERSONAS Y GRUPOS DE ESPECIAL VULNERABILIDAD</t>
  </si>
  <si>
    <t>PRESTAR SERVICIOS PROFESIONALES EN LA DIRECCIÓN DE DERECHOS HUMANOS PARA IMPLEMENTAR LAS ACCIONES DE TERRITORIALIZACIÓN DEL SISTEMA DISTRITAL DE DERECHOS HUMANOS Y LAS ACCIONESESTRATÉGICAS DE LA DIRECCIÓN A PARTIR DE UN ENFOQUE TERRITORIAL Y POBLACIONAL</t>
  </si>
  <si>
    <t>SOLICITUD DE CDP PARA PAGO DE SERVICIOS PUBLICOS VIGENCIA 2023  Pago del servicio de energía de la Casa del Pensamiento Indígena, ubicada en la Calle 9 No. 9 – 60, período facturado del 23 de enero al 20 de febrero de 2023, según facturas No.  714144890-8   $ 4.460 714144893-0   $167.560 714144896-1   $ 64.170 714144885-9   $ 8.020 714144888-0   $ 40.110</t>
  </si>
  <si>
    <t>SOLICITUD DE CDP PARA PAGO DE SERVICIOS PUBLICOS VIGENCIA 2023  Pago del servicio de aseo de la Casa del Pensamiento Indígena, ubicada en la a Calle 9 No. 9 – 60&lt;(&gt;,&lt;)&gt;per+ódo facturado del 28 de diciembre de 2022 al 27 de enero de 2023, según facturas:  No.                       Valor  714144890                 $53.930 714144891                 $53.930 714144893                 $53.930 714144889                 $53.930 714144885                 $53.930 714144888                 $53.930 714144887                 $53.930 714144886                 $53.930 714144884                 $53.930</t>
  </si>
  <si>
    <t>PRESTAR SERVICIOS PROFESIONALES EN LA DIRECCIÓN DE DERECHOS HUMANOS PARA GARANTIZAR LA IMPLEMENTACIÓN DE LA ESTRATEGIA DE PREVENCIÓN DE VULNERACIONES A LOS DERECHOS A LA VIDA, LIBERTAD, INTEGRIDAD Y SEGURIDAD DE PERSONAS LGBTI, VICTIMAS DEL DELITO DE TRATA DE PERSONAS, LIDERES, LIDERESAS, DEFENSORES Y DEFENSORAS DE DERECHOS HUMANOS QUE DEMANDEN MEDIDAS DE PREVENCIÓN O PROTECCIÓN</t>
  </si>
  <si>
    <t>PRESTAR SERVICIOS PROFESIONALES EN LA DIRECCIÓN DE DERECHOS HUMANOS PARA APOYAR EL SEGUIMIENTO DE LA POLÍTICA PÚBLICA INTEGRAL DE DERECHOS HUMANOS&lt;(&gt;,&lt;)&gt; EL SISTEMA DISTRITAL DE DERECHOS HUMANOS Y LA IMPLEMENTACIÓN DE LA POLÍTICA PÚBLICA PARA LA LUCHA CONTRA LA TRATA DE PERSONAS.</t>
  </si>
  <si>
    <t>PRESTAR SERVICIOS PROFESIONALES EN LA DIRECCIÓN DE DERECHOS HUMANOS COMO ENLACE TÉCNICO PARA GARANTIZAR LA ATENCIÓN REQUERIDA EN LA IMPLEMENTACIÓN DE LA RUTA DE PREVENCIÓN DE RIESGOS QUE AFECTEN DERECHOS A LA VIDA&lt;(&gt;,&lt;)&gt; INTEGRIDAD, LIBERTAD Y SEGURIDAD DE PERSONAS EN PROCESO DE REINTEGRACIÓN Y REINCORPORACIÓN A LA VIDA CIVIL,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</si>
  <si>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</si>
  <si>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KATHERIN  ALVAREZ ALONSO</t>
  </si>
  <si>
    <t>MARCUS ANTONY HOOKER MARTINEZ</t>
  </si>
  <si>
    <t>JORGE ANDRES RIAÑO LEON</t>
  </si>
  <si>
    <t>JUAN CAMILO PEÑA LIZARAZO</t>
  </si>
  <si>
    <t>ALBA LUCIA RENDON MADERO</t>
  </si>
  <si>
    <t>JOHANNA MARCELA RAMOS MARTINEZ</t>
  </si>
  <si>
    <t>JULIAN CAMILO GOMEZ FONTECHA</t>
  </si>
  <si>
    <t>GLEM HARLEY LOPEZ MURILLO</t>
  </si>
  <si>
    <t>MARTHA INES ALARCON CARRERA</t>
  </si>
  <si>
    <t>ADRIANA PATRICIA SANCHEZ SALGADO</t>
  </si>
  <si>
    <t>LUZ MARY MARTINEZ CORREA</t>
  </si>
  <si>
    <t>ESTEBAN BONCO LUGO PEREA</t>
  </si>
  <si>
    <t>JEFREY JAIR GOMEZ TOVAR</t>
  </si>
  <si>
    <t>JENNY PAOLA MORALES DUARTE</t>
  </si>
  <si>
    <t>SEBASTIAN CAMILO SILVA SUAREZ</t>
  </si>
  <si>
    <t>CLAUDIA ZULIMA DAVILA GOMEZ</t>
  </si>
  <si>
    <t>JULIAN ESTEBAN SANTAMARIA ARAGON</t>
  </si>
  <si>
    <t>VIVIANA CAROLINA MONTAÑA CARVAJAL</t>
  </si>
  <si>
    <t>LIGIA  PEÑUELA PEÑUELA</t>
  </si>
  <si>
    <t>FANNY LUCIA LOZADA SILVA</t>
  </si>
  <si>
    <t>KAREN JOHANNA HERRERA MURCIA</t>
  </si>
  <si>
    <t>JESSICA SARAI GOMEZ BLANCO</t>
  </si>
  <si>
    <t>MARIA ALEJANDRA TORRES SOLER</t>
  </si>
  <si>
    <t>DIEGO ALEJANDRO DIAZ RINCON</t>
  </si>
  <si>
    <t>FRANCISCO ALFONSO CORREA REY</t>
  </si>
  <si>
    <t>PABLO ANTONIO TUTA CUY</t>
  </si>
  <si>
    <t>CARMEN VANESSA RODRIGUEZ VALENTIERRA</t>
  </si>
  <si>
    <t>ANA DALILA GOMEZ BAOS</t>
  </si>
  <si>
    <t>DEISY YISEL SANTIAGO ANZOLA</t>
  </si>
  <si>
    <t>JHONATAN DAVID DIAZ JAIME</t>
  </si>
  <si>
    <t>YURY ANDREA SANCHEZ GALINDO</t>
  </si>
  <si>
    <t>SANDRA LUCIA ROJAS GARZON</t>
  </si>
  <si>
    <t>MERCY DAYANA CAMPAZ CAICEDO</t>
  </si>
  <si>
    <t>ANGELICA MARIA PRIETO ESCOBAR</t>
  </si>
  <si>
    <t>MABEL ROCIO SOCHA QUITIAN</t>
  </si>
  <si>
    <t>MARY SOFIA BERNAL MOSQUERA</t>
  </si>
  <si>
    <t>HENRY  CASTRO FLOREZ</t>
  </si>
  <si>
    <t>ALMA MARY VALOYES HURTADO</t>
  </si>
  <si>
    <t>NUBIA PATRICIA BALAGUERA LANCHEROS</t>
  </si>
  <si>
    <t>DIANA MARCELA RODRIGUEZ RAMIREZ</t>
  </si>
  <si>
    <t>LIDIA DIYANIRE CASTAÑEDA GUTIERREZ</t>
  </si>
  <si>
    <t>JUDY ASTRID MUÑOZ MELO</t>
  </si>
  <si>
    <t>ANDRES FELIPE GRANJA OREJUELA</t>
  </si>
  <si>
    <t>ANGELA MARIA MORENO SALAZAR</t>
  </si>
  <si>
    <t>CRISTHIAN CAMILO PRADA MUÑOZ</t>
  </si>
  <si>
    <t>DAVID EDUARDO GOMEZ BARRETO</t>
  </si>
  <si>
    <t>OSCAR ALEJANDRO ALVARADO VALENCIA</t>
  </si>
  <si>
    <t>MARIA DE JESUS BIOJO VALVERDE</t>
  </si>
  <si>
    <t>ANGYE JULIETH JIMENEZ CHACON</t>
  </si>
  <si>
    <t>JENNY CAROLINA CORTES CANTE</t>
  </si>
  <si>
    <t>ANDREA CATALINA TUNJO CHIGUASUQUE</t>
  </si>
  <si>
    <t>ANA MARIA CUADROS CASTRO</t>
  </si>
  <si>
    <t>NATALIA ELENA MARTINEZ GARCIA</t>
  </si>
  <si>
    <t>RICHARD STEVEN VIRVIESCAS REY</t>
  </si>
  <si>
    <t>MARIA DEL MAR ACEVEDO ESTRADA</t>
  </si>
  <si>
    <t>JUAN SEBASTIAN REYES PINILLA</t>
  </si>
  <si>
    <t>LEONARDO  RUIZ CORREDOR</t>
  </si>
  <si>
    <t>ROSA MARIA TALERO FRANCO</t>
  </si>
  <si>
    <t>448</t>
  </si>
  <si>
    <t>471</t>
  </si>
  <si>
    <t>436</t>
  </si>
  <si>
    <t>488</t>
  </si>
  <si>
    <t>499</t>
  </si>
  <si>
    <t>507</t>
  </si>
  <si>
    <t>472</t>
  </si>
  <si>
    <t>513</t>
  </si>
  <si>
    <t>514</t>
  </si>
  <si>
    <t>568</t>
  </si>
  <si>
    <t>523</t>
  </si>
  <si>
    <t>583</t>
  </si>
  <si>
    <t>618</t>
  </si>
  <si>
    <t>613</t>
  </si>
  <si>
    <t>584</t>
  </si>
  <si>
    <t>635</t>
  </si>
  <si>
    <t>650</t>
  </si>
  <si>
    <t>638</t>
  </si>
  <si>
    <t>641</t>
  </si>
  <si>
    <t>653</t>
  </si>
  <si>
    <t>654</t>
  </si>
  <si>
    <t>624</t>
  </si>
  <si>
    <t>691</t>
  </si>
  <si>
    <t>684</t>
  </si>
  <si>
    <t>721</t>
  </si>
  <si>
    <t>65221685</t>
  </si>
  <si>
    <t>457</t>
  </si>
  <si>
    <t>455</t>
  </si>
  <si>
    <t>456</t>
  </si>
  <si>
    <t>541</t>
  </si>
  <si>
    <t>573</t>
  </si>
  <si>
    <t>580</t>
  </si>
  <si>
    <t>565</t>
  </si>
  <si>
    <t>605</t>
  </si>
  <si>
    <t>Prestar servicios profesionales a la Dirección para la Gestión Policiva en los requerimientos de esta en las etapas contractuales y poscontractuales de los contratos a su cargo y en el acompañamiento administrativo y jurídico, en especial para las liquidaciones, liberaciones y requerimientos contractuales que sean definidos por la dirección</t>
  </si>
  <si>
    <t>RECLASIFICION DE ARL A RIESGO IV Y V A LOS CONTRATISTAS DE ACUERDO AL MEMORANDO 20231400008073 CORRESPONDIENTE AL PROYECTO 7795  PAGO PLANILLA 65221685, CORRESPONDIENTE A LOS APORTES DEL MES DE ENERO DE 2023.</t>
  </si>
  <si>
    <t>RECLASIFICION DE ARL A RIESGO IV Y V A LOS CONTRATISTAS DE ACUERDO AL MEMORANDO 20234200006073  PAGO PLANILLA 65221685, CORRESPONDIENTE A LOS APORTES DEL MES DE ENERO DE 2023.</t>
  </si>
  <si>
    <t>PRESTAR LOS SERVICIOS PROFESIONALES PARA APOYAR EL CUMPLIMIENTO DE LAS METAS Y ACTIVIDADES ADMINISTRATIVAS A CARGO DE LA DIRECCIÓN PARA LA GESTIÓN POLICIVA</t>
  </si>
  <si>
    <t>Pago de la autoliquidación de la nómina general de enero de 2023 (Planta de Inversión)</t>
  </si>
  <si>
    <t>Prestar los servicios profesionales a la Dirección para la Gestión Policiva, para la articulación y organización de las actividades de planeación y seguimiento a los procesos desarrollados por la Dirección que permitan el cumplimiento de las metas definidas en los diferentes instrumentos de planeación.</t>
  </si>
  <si>
    <t>Prestar los servicios profesionales para brindar soporte jurídico en las acciones de Inspección, Vigilancia y control a establecimientos de comercio, así como en aquellas actividades que guarden relación con temas ambientales y de protección y bienestar animal.</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</si>
  <si>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</si>
  <si>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Pago de autoliquidación adicional por el pago de la bonificación anual proporcional al momento de su retiro a unos servidores públicos (Planta de Inversión)</t>
  </si>
  <si>
    <t>Prestar los servicios profesionales de carácter jurídico a la dirección para la gestión policiva de la secretaría distrital de gobierno para impulsar de fondo y/o archivar procesalmente las actuaciones administrativas relacionadas con las competencias y metas de la gestión policiva</t>
  </si>
  <si>
    <t>Prestar los servicios profesionales a la Dirección para la Gestión Policiva, en el acompañamiento, desarrollo e implementación de las actividades en el marco de la estrategia juntos confiamos más, las campañas encaminadas a la prevención de comportamientos contrarios a la convivencia y las relacionadas con el cumplimiento de las metas de la dirección</t>
  </si>
  <si>
    <t>Prestar los servicios profesionales a la Dirección para la Gestión Policiva, para brindar soporte técnico, mantenimiento y realizar la administración de los sistemas de información, bases de datos y repositorios de la DGP</t>
  </si>
  <si>
    <t>Prestar los servicios profesionales a la Dirección para la Gestión Policiva, apoyando la producción de piezas sonoras de las actividades en el marco de la estrategia juntos confiamos más, las campañas encaminadas a la prevención de comportamientos contrarios a la convivencia y las relacionadas con el cumplimiento de las metas de la dirección</t>
  </si>
  <si>
    <t>Prestar los servicios profesionales para la formulación, implementación y desarrollo de las actividades artísticas en en el marco de la estrategia juntos confiamos más, las campañas encaminadas a la prevención de comportamientos contrarios a la convivencia, las relacionadas con el cumplimiento de las metas de la dirección y las que le sean solicitadas por la Dirección.</t>
  </si>
  <si>
    <t>PRESTAR LOS SERVICIOS PROFESIONALES EN EL ACOMPAÑAMIENTO, DESARROLLO E IMPLEMENTACIÓN DE LA PREPRODUCCIÓN&lt;(&gt;,&lt;)&gt; PRODUCCIÓN Y POSPRODUCCIÓN EN EL COMPONENTE LOGÍSTICO Y SONORO, DE LOS EVENTOS Y ACTIVIDADES QUE ACOMPAÑE LA DIRECCIÓN</t>
  </si>
  <si>
    <t>Pago de las acreencias laborales del servidor público fallecido CÉSAR AUGUSTO MOYA MARTÍNEZ. (Planta de Inversión).</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</si>
  <si>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Santa Fe y San Cristóbal</t>
  </si>
  <si>
    <t>Pago de la nómina general de febrero 2023 (Planta de Inversión).</t>
  </si>
  <si>
    <t>Pago de cesantías a retirados en la nómina general de febrero 2023 (Planta de Inversión)</t>
  </si>
  <si>
    <t>Pago de la nómina adicional del retroactivo de 2023 en aplicación del Decreto No. 067 de 15 de febrero de 2023. (Planta de Inversión).</t>
  </si>
  <si>
    <t>MARCOS FIDEL HERNANDEZ VERGARA</t>
  </si>
  <si>
    <t>POSITIVA COMPAÑIA DE SEGUROS SA</t>
  </si>
  <si>
    <t>JOHANNA IVONNE MANJARRES RODRIGUEZ</t>
  </si>
  <si>
    <t>HECTOR ABDUL MUSTAFA PABON</t>
  </si>
  <si>
    <t>DIANA PAOLA CARDONA ORTEGON</t>
  </si>
  <si>
    <t>WILSON KILIAN PATIÑO HERNANDEZ</t>
  </si>
  <si>
    <t>EMILCE MARIA CARDENAS SOLANO</t>
  </si>
  <si>
    <t>SANDRA MILENA DURAN NIETO</t>
  </si>
  <si>
    <t>LAZARO  GUZMAN BOCANEGRA</t>
  </si>
  <si>
    <t>MICHAEL BRAYAN PINILLA COY</t>
  </si>
  <si>
    <t>JULIAN DAVID RUIZ SALGADO</t>
  </si>
  <si>
    <t>PAULA ANDREA MESA HUERFANO</t>
  </si>
  <si>
    <t>MARIA KAMILA ROJAS MUÑOZ</t>
  </si>
  <si>
    <t>LUIS GABRIEL MARQUEZ UMAÑA</t>
  </si>
  <si>
    <t>DIEGO FERNANDO BUSTOS OROZCO</t>
  </si>
  <si>
    <t>MARIA  MARTINEZ ORTIZ</t>
  </si>
  <si>
    <t>ARNOLD ANDRES CHARRY FIERRO</t>
  </si>
  <si>
    <t>420</t>
  </si>
  <si>
    <t>426</t>
  </si>
  <si>
    <t>427</t>
  </si>
  <si>
    <t>433</t>
  </si>
  <si>
    <t>430</t>
  </si>
  <si>
    <t>444</t>
  </si>
  <si>
    <t>451</t>
  </si>
  <si>
    <t>443</t>
  </si>
  <si>
    <t>461</t>
  </si>
  <si>
    <t>445</t>
  </si>
  <si>
    <t>450</t>
  </si>
  <si>
    <t>463</t>
  </si>
  <si>
    <t>452</t>
  </si>
  <si>
    <t>440</t>
  </si>
  <si>
    <t>459</t>
  </si>
  <si>
    <t>466</t>
  </si>
  <si>
    <t>475</t>
  </si>
  <si>
    <t>484</t>
  </si>
  <si>
    <t>485</t>
  </si>
  <si>
    <t>544</t>
  </si>
  <si>
    <t>503</t>
  </si>
  <si>
    <t>504</t>
  </si>
  <si>
    <t>505</t>
  </si>
  <si>
    <t>462</t>
  </si>
  <si>
    <t>534</t>
  </si>
  <si>
    <t>460</t>
  </si>
  <si>
    <t>555</t>
  </si>
  <si>
    <t>558</t>
  </si>
  <si>
    <t>559</t>
  </si>
  <si>
    <t>560</t>
  </si>
  <si>
    <t>561</t>
  </si>
  <si>
    <t>567</t>
  </si>
  <si>
    <t>596</t>
  </si>
  <si>
    <t>577</t>
  </si>
  <si>
    <t>594</t>
  </si>
  <si>
    <t>588</t>
  </si>
  <si>
    <t>595</t>
  </si>
  <si>
    <t>592</t>
  </si>
  <si>
    <t>593</t>
  </si>
  <si>
    <t>600</t>
  </si>
  <si>
    <t>601</t>
  </si>
  <si>
    <t>603</t>
  </si>
  <si>
    <t>621</t>
  </si>
  <si>
    <t>622</t>
  </si>
  <si>
    <t>636</t>
  </si>
  <si>
    <t>637</t>
  </si>
  <si>
    <t>642</t>
  </si>
  <si>
    <t>620</t>
  </si>
  <si>
    <t>634</t>
  </si>
  <si>
    <t>649</t>
  </si>
  <si>
    <t>660</t>
  </si>
  <si>
    <t>670</t>
  </si>
  <si>
    <t>657</t>
  </si>
  <si>
    <t>497</t>
  </si>
  <si>
    <t>665</t>
  </si>
  <si>
    <t>667</t>
  </si>
  <si>
    <t>671</t>
  </si>
  <si>
    <t>673</t>
  </si>
  <si>
    <t>675</t>
  </si>
  <si>
    <t>679</t>
  </si>
  <si>
    <t>694</t>
  </si>
  <si>
    <t>696</t>
  </si>
  <si>
    <t>706</t>
  </si>
  <si>
    <t>682</t>
  </si>
  <si>
    <t>708</t>
  </si>
  <si>
    <t>680</t>
  </si>
  <si>
    <t>732</t>
  </si>
  <si>
    <t>PRESTAR SERVICIOS PROFESIONALES EN LA DIRECCIÓN DE CONVIVENCIA Y DIÁLOGO SOCIAL PARA ACOMPAÑAR LA IMPLEMENTACIÓN Y SEGUIMIENTO DE LAS MESAS DE DIÁLOGO QUE SE GENEREN EN LOS DIFERENTES ESPACIOS DE CONFLICTIVIDAD</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</si>
  <si>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</si>
  <si>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JURÍDICOS PARA APOYAR LAS ACTIVIDADES RELACIONADAS CON LA GESTIÓN DE LA DIRECCIÓN DE CONVIVENCIA Y DIÁLOGO SOCIAL DE LA SECRETARIA DISTRITAL DE GOBIERNO</t>
  </si>
  <si>
    <t>RECLASIFICION DE ARL A RIESGO IV Y V A LOS CONTRATOSTAS DE ACUERDO AL MEMORANDO 20233000002263   PAGO PLANILLA 65221685, CORRESPONDIENTE A LOS APORTES DEL MES DE ENERO DE 2023.</t>
  </si>
  <si>
    <t>PRESTAR SERVICIOS PROFESIONALES ESPECIALIZADOS JURÍDICOS PARA LIDERAR TODOS LOS PROGRAMAS ADELANTADOS POR LA DIRECCIÓN DE CONVIVENCIA Y DIÁLOGO SOCIAL DE LA SECRETARIA DISTRITAL DE GOBIERNO</t>
  </si>
  <si>
    <t>PRESTAR SERVICIOS DE APOYO A LA GESTIÓN PARA LA DIRECCIÓN DE CONVIVENCIA Y DIÁLOGO SOCIAL EN LA IMPLEMENTACIÓN DEL PROGRAMA Y LOS DEMÁS TEMAS RELACIONADOS CON LA CONVIVENCIA, DIÁLOGO SOCIAL Y PROTESTAS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</si>
  <si>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</si>
  <si>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</si>
  <si>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EN LA DIRECCIÓN DE CONVIVENCIA Y DIÁLOGO SOCIAL PARA FORTALECER LA CONVIVENCIA, LA CULTURA CIUDADANA Y LA GOBERNABILIDAD EN LA CIUDAD</t>
  </si>
  <si>
    <t>PRESTAR SERVICIOS DE APOYO A LA GESTIÓN EN LA DIRECCIÓN DE CONVIVENCIA Y DIÁLOGO SOCIAL PARA EL CORRECTO DESEMPEÑO MISIONAL EN LOS TEMAS RELACIONADOS CON LA CONVIVENCIA, EL DIÁLOGO SOCIAL Y LA PARTICIPACIÓN CIUDADANA</t>
  </si>
  <si>
    <t>PRESTAR SERVICIOS PROFESIONALES A LA SUBSECRETARÍA PARA LA GOBERNABILIDAD Y GARANTÍA DE DERECHOS PARA APOYAR EN LA IMPLEMENTACIÓN DE ACCIONES Y ESTRATEGIAS DE ASISTENCIA, VOLUNTARIADO, ACOMPAÑAMIENTO Y SEGUIMIENTO INTERINSTITUCIONAL EN EL MARCO DE LA RUTA DE ATENCIÓN ANTE EL ABUSO DE LA FUERZA PÚBLICA, DEL COMPONENTE DE PREVENCIÓN Y PROTECCIÓN DE DERECHOS HUMANOS</t>
  </si>
  <si>
    <t>PRESTAR SERVICIOS DE APOYO A LA GESTIÓN EN LA DIRECCIÓN DE CONVIVENCIA Y DIÁLOGO SOCIAL PARA ACOMPAÑAR LA IMPLEMENTACIÓN Y SEGUIMIENTO DE LAS MESAS DE DIÁLOGO QUE SE GENEREN EN LOS DIFERENTES ESPACIOS DE CONFLICTIVIDAD</t>
  </si>
  <si>
    <t>PRESTAR SERVICIOS PROFESIONALES EN EL MARCO DE LAS ACCIONES DE GESTIÓN POR ADELANTAR EN LA DIRECCIÓN DE CONVIVENCIA Y DIÁLOGO SOCIAL.</t>
  </si>
  <si>
    <t>PRESTAR SERVICIOS DE APOYO A LA GESTIÓN EN EL MARCO DE LAS ACCIONES Y REPORTES, NECESARIOS EN LA DIRECCIÓN DE CONVIVENCIA Y DIÁLOGO SOCIAL</t>
  </si>
  <si>
    <t>PRESTAR SERVICIOS DE APOYO A LA GESTIÓN PARA LA IMPLEMENTACIÓN DEL PROGRAMA GOLES EN PAZ 2.0 Y ASISTIR A LOS TEMAS DEL PROGRAMA DE DIÁLOGO SOCIAL, PROTESTA Y MOVILIZACIÓN SOCIAL</t>
  </si>
  <si>
    <t>PRESTAR SERVICIOS PROFESIONALES PARA LA DIRECCIÓN DE CONVIVENCIA Y DIÁLOGO SOCIAL EN LA IMPLEMENTACIÓN ACCIONES QUE PROMUEVAN LA SANA CONVIVENCIA EN EL FÚTBOL DENTRO Y FUERA DEL ESTADIO Y LOS DEMÁS TEMAS RELACIONADOS CON LA CONVIVENCIA, DIÁLOGO SOCIAL Y PROTESTAS</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</si>
  <si>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</si>
  <si>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PRESTAR SERVICIOS DE APOYO A LA GESTIÓN PARA LA DIRECCIÓN DE CONVIVENCIA Y DIÁLOGO SOCIAL EN LA IMPLEMENTACIÓN DEL PROGRAMA DE DIÁLOGO SOCIAL, EN LA RECOLECCIÓN Y PRODUCCIÓN DE MATERIA AUDIO VISUAL, ACOMPAÑAMIENTOS INTERINSTITUCIONALES Y LOS DEMÁS TEMAS RELACIONADOS CON LA CONVIVENCIA, DIÁLOGO SOCIAL Y PROTESTAS</t>
  </si>
  <si>
    <t>PRESTAR SERVICIOS DE APOYO A LA GESTIÓN EN LA DIRECCIÓN DE CONVIVENCIA Y DIÁLOGO SOCIAL PARA ACOMPAÑAR LA IMPLEMENTACIÓN Y SEGUIMIENTO DE LAS MESAS DE DIÁLOGO QUE SE GENEREN EN LOS DIFERENTES ESPACIOS DE CONFLICTIVIDAD.</t>
  </si>
  <si>
    <t>PRESTAR SERVICIOS PROFESIONALES PARA LA ADMINISTRACIÓN, CONFIGURACIÓN Y DESARROLLO DE LOS SERVICIOS NUEVOS Y EXISTENTES DEL OBSERVATORIO DE CONFLICTIVIDADES DE LA SUBSECRETARIA DE GOBERNABILIDAD DE LA ENTIDAD, IMPLEMENTADOS EN LA NUBE DE ORACLE (OCI, APEX, DATA VISUALIZER)</t>
  </si>
  <si>
    <t>PRESTAR SERVICIOS PROFESIONALES PARA LA IMPLEMENTACIÓN Y SEGUIMIENTO TÉCNICO Y JURÍDICO DE INICIATIVAS CIUDADANAS JUVENILES ASOCIADAS A LA FORMACIÓN Y FORTALECIMIENTO DE CAPACIDADES DE JÓVENES, PARA SU EXITOSA VINCULACIÓN A PROCESOS DE PARTICIPACIÓN CIUDADANA, EN EL MARCO DE LAS COMPETENCIAS DE LA SECRETARÍA DISTRITAL DE GOBIERNO.</t>
  </si>
  <si>
    <t>PRESTAR LOS SERVICIOS PROFESIONALES PARA LA IMPLEMENTACIÓN DE LOS CONSEJOS LOCALES Y DISTRITAL DE JUVENTUD, ASÍ COMO PROCESOS DE FORMACIÓN Y FORTALECIMIENTO EN PARTICIPACIÓN CIUDADANA, EN ESPECIAL DE JÓVENES, EN EL MARCO DE LAS COMPETENCIAS DE LA SECRETARÍA DISTRITAL DE GOBIERNO.</t>
  </si>
  <si>
    <t>JENNY KAREN TATIANA ROCHA ORTIZ</t>
  </si>
  <si>
    <t>MERCY CAROLINA OSORIO CANTOR</t>
  </si>
  <si>
    <t>LUZ MERY MUÑOZ PALACIOS</t>
  </si>
  <si>
    <t>LINA PAOLA CELIS GUZMAN</t>
  </si>
  <si>
    <t>MELADY SOFIA GUERRERO CASTAÑEDA</t>
  </si>
  <si>
    <t>MARIA ESPERANZA RIAÑO GONZALEZ</t>
  </si>
  <si>
    <t>LEISON  MORENO MARTINEZ</t>
  </si>
  <si>
    <t>DIANA CAROLINA OROZCO PEREZ</t>
  </si>
  <si>
    <t>DIANA MARCELA RINCON ORTIZ</t>
  </si>
  <si>
    <t>DIEGO JAVIER RODRIGUEZ</t>
  </si>
  <si>
    <t>ANGIE NATALIA MEDINA LEON</t>
  </si>
  <si>
    <t>AURA MARIA ALBARRACIN COLORADO</t>
  </si>
  <si>
    <t>DIANA CAROLINA BARACALDO VELASQUEZ</t>
  </si>
  <si>
    <t>PABLO GERMAN BARON MARIN</t>
  </si>
  <si>
    <t>HECTOR MANUEL PAIBA ARDILA</t>
  </si>
  <si>
    <t>SAMUEL DAVID VARGAS CASAS</t>
  </si>
  <si>
    <t>JHON JAMES GIRON DIAZ</t>
  </si>
  <si>
    <t>CESAR AUGUSTO VARGAS POVEDA</t>
  </si>
  <si>
    <t>MOISES OLIVO ROJAS VEGA</t>
  </si>
  <si>
    <t>IVON ALEJANDRA GARAY PARRA</t>
  </si>
  <si>
    <t>LUIS DAVID AGUIRRE CUARTAS</t>
  </si>
  <si>
    <t>JORGE ELIECER CASTELLANOS RODRIGUEZ</t>
  </si>
  <si>
    <t>ERIC DAVID GARCIA ARIZA</t>
  </si>
  <si>
    <t>ERIKA ALEJANDRA LEON CLAROS</t>
  </si>
  <si>
    <t>VALENTINA  SANCHEZ ESTUPIÑAN</t>
  </si>
  <si>
    <t>YULI YERALDIN MURILLO COBA</t>
  </si>
  <si>
    <t>EDGAR HERNANDO SUAREZ VEGA</t>
  </si>
  <si>
    <t>JOHAN STEVEN CUADRADO LADINO</t>
  </si>
  <si>
    <t>JAIR MARCEL MAHECHA GARZON</t>
  </si>
  <si>
    <t>LILIAN YOLANDA LOPEZ RODRIGUEZ</t>
  </si>
  <si>
    <t>ENVER DUVAN VARGAS MURCIA</t>
  </si>
  <si>
    <t>MARIANA  CORREA MANTILLA</t>
  </si>
  <si>
    <t>LUCIA  REINA VILLAMIL</t>
  </si>
  <si>
    <t>ASTRID CAROLINA PEÑA NIÑO</t>
  </si>
  <si>
    <t>JORGE ALBERTO RODRIGUEZ CAMACHO</t>
  </si>
  <si>
    <t>MIGUEL EDUARDO PULIDO BONILLA</t>
  </si>
  <si>
    <t>WILSON FERNEY LEMUS JAQUE</t>
  </si>
  <si>
    <t>OSCAR FERNANDO CASTELBLANCO CALLEJAS</t>
  </si>
  <si>
    <t>MILLER  POLANIA ORTIZ</t>
  </si>
  <si>
    <t>DIANA MARCELA GUAYARA CASTILLO</t>
  </si>
  <si>
    <t>DAYANA  SALAZAR ELEJALDE</t>
  </si>
  <si>
    <t>DANIEL ALBERTO FRANCO ROJAS</t>
  </si>
  <si>
    <t>MARIA DEL PILAR BUITRAGO GOMEZ</t>
  </si>
  <si>
    <t>WILLIAM EDUARD CARVAJAL ANGARITA</t>
  </si>
  <si>
    <t>ANDRES FELIPE ALDANA PARDO</t>
  </si>
  <si>
    <t>RUBEN DARIO ESPINOSA BALLEN</t>
  </si>
  <si>
    <t>OSCAR FELIPE SANCHEZ ORJUELA</t>
  </si>
  <si>
    <t>OSCAR DAVID PATERNINA NEITA</t>
  </si>
  <si>
    <t>YUDY NATALIA CASAS RAMOS</t>
  </si>
  <si>
    <t>MARIO MANUEL MARTINEZ PADILLA</t>
  </si>
  <si>
    <t>EMILDA  SANCHEZ PALACIOS</t>
  </si>
  <si>
    <t>SERGIO GEOVANNY TOCANCIPA ARIZA</t>
  </si>
  <si>
    <t>ANYI YURLEY DIAZ QUINTERO</t>
  </si>
  <si>
    <t>JUAN PABLO CARVAJAL CASTRO</t>
  </si>
  <si>
    <t>WILLY ANDRES RODRIGUEZ MONTOYA</t>
  </si>
  <si>
    <t>MYRIAM ANDREA ORDOÑEZ PINZON</t>
  </si>
  <si>
    <t>MONICA  AREVALO BONILLA</t>
  </si>
  <si>
    <t>JUAN SEBASTIAN MUÑETON TAMAYO</t>
  </si>
  <si>
    <t>PAOLA ANDREA SANCHEZ BRAUSSIN</t>
  </si>
  <si>
    <t>DINA  MONTAÑA GUALTEROS</t>
  </si>
  <si>
    <t>ERIKA VANNESA ANDREA STEPHANIE ROMERO TABORDA</t>
  </si>
  <si>
    <t>LILIA CATALINA VARGAS DUANCA</t>
  </si>
  <si>
    <t>MAURICIO GUILLERMO AHUMADA CORTES</t>
  </si>
  <si>
    <t>NATALY  MORALES BERNAL</t>
  </si>
  <si>
    <t>SANTIAGO  BARRERO GONZALEZ</t>
  </si>
  <si>
    <t>MARIO ASDRUBAL RODRIGUEZ SANCHEZ</t>
  </si>
  <si>
    <t>IVONNE TATIANA NUÑEZ CHOCONTA</t>
  </si>
  <si>
    <t>EDGAR JHONNATAM BELEÑO GARCIA</t>
  </si>
  <si>
    <t>OMAR ALEJANDRO FONSECA OVIEDO</t>
  </si>
  <si>
    <t>WILMER ALEXIS VALENCIA CONTO</t>
  </si>
  <si>
    <t>DIEGO ALEJANDRO GARAVITO MORA</t>
  </si>
  <si>
    <t>ROBERTH  VARGAS PABON</t>
  </si>
  <si>
    <t>DIEGO GERARDO TAPIA LLANOS</t>
  </si>
  <si>
    <t>PAOLA ALEJANDRA SILVA RUIZ</t>
  </si>
  <si>
    <t>JHON JAIRO BUSTAMANTE BOBADILLA</t>
  </si>
  <si>
    <t>FRANCY ALIRIO AMAYA DIAZ</t>
  </si>
  <si>
    <t>CAMILO ANDRES VELEZ BUSTOS</t>
  </si>
  <si>
    <t>MARIA JAQUELINE LEAL LOAIZA</t>
  </si>
  <si>
    <t>PAOLA ANDREA MATTA BERNAL</t>
  </si>
  <si>
    <t>FREDY OSWALDO IMBACHI RONCANCIO</t>
  </si>
  <si>
    <t>JEFFREY DARIO GOMEZ GALVAN</t>
  </si>
  <si>
    <t>VIVIANA  VALENCIA CARDONA</t>
  </si>
  <si>
    <t>FABIAN ANDRES PEREZ URREGO</t>
  </si>
  <si>
    <t>GISSELLE TATIANA PERALTA MORALES</t>
  </si>
  <si>
    <t>INGRID NATALIA ALVARADO MAHECHA</t>
  </si>
  <si>
    <t>JOHAN ANDREY SUTA ESPINEL</t>
  </si>
  <si>
    <t>JOHAN MAURICIO AREVALO CEPEDA</t>
  </si>
  <si>
    <t>JHON JAIRO ARRIETA CORREA</t>
  </si>
  <si>
    <t>DIEGO MAURICIO HILARION NIÑO</t>
  </si>
  <si>
    <t>EDWIN FABIAN RODRIGUEZ APARICIO</t>
  </si>
  <si>
    <t>ANDERSON ALFREDO VENEGAS BERNAL</t>
  </si>
  <si>
    <t>SANDRA PATRICIA SANABRIA HERNANDEZ</t>
  </si>
  <si>
    <t>VIVIANA  MORENO MOLINA</t>
  </si>
  <si>
    <t>SAMIR  SAAB SALAZAR</t>
  </si>
  <si>
    <t>OMAR ANDRES MURILLO BEJARANO</t>
  </si>
  <si>
    <t>WILLIAM JAIR RODRIGUEZ CRUZ</t>
  </si>
  <si>
    <t>JUAN CAMILO ACOSTA REYES</t>
  </si>
  <si>
    <t>CAMILO ANDRES MORENO CHAPARRO</t>
  </si>
  <si>
    <t>GINA TATIANA SUAREZ DELGADILLO</t>
  </si>
  <si>
    <t>JUANA MARIA CAYCEDO LOPEZ</t>
  </si>
  <si>
    <t>DARWIN FARUTH HOYOS PALACIO</t>
  </si>
  <si>
    <t>JUAN SEBASTIAN CARDENAS GONZALEZ</t>
  </si>
  <si>
    <t>422</t>
  </si>
  <si>
    <t>468</t>
  </si>
  <si>
    <t>465</t>
  </si>
  <si>
    <t>477</t>
  </si>
  <si>
    <t>500</t>
  </si>
  <si>
    <t>496</t>
  </si>
  <si>
    <t>498</t>
  </si>
  <si>
    <t>537</t>
  </si>
  <si>
    <t>557</t>
  </si>
  <si>
    <t>550</t>
  </si>
  <si>
    <t>585</t>
  </si>
  <si>
    <t>615</t>
  </si>
  <si>
    <t>630</t>
  </si>
  <si>
    <t>617</t>
  </si>
  <si>
    <t>632</t>
  </si>
  <si>
    <t>651</t>
  </si>
  <si>
    <t>658</t>
  </si>
  <si>
    <t>663</t>
  </si>
  <si>
    <t>710</t>
  </si>
  <si>
    <t>729</t>
  </si>
  <si>
    <t>688</t>
  </si>
  <si>
    <t>733</t>
  </si>
  <si>
    <t>711</t>
  </si>
  <si>
    <t>Prestar servicios profesionales en la Subsecretaría para la Gobernabilidad y la Garantía de Derechos para apoyar la puesta en marcha  de los servicios&lt;(&gt;,&lt;)&gt; habilitadores y ciclo de innovación del Laboratorio de Innovación.</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</si>
  <si>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</si>
  <si>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LA SUBSECRETARIA PARA LA GOBERNABILIDAD Y LA GARANTÍA DE DERECHOS PARA LA IMPLEMENTACIÓN Y SEGUIMIENTO DE LOS PROYECTOS DEL LABORATORIO DE INNOVACIÓN</t>
  </si>
  <si>
    <t>Prestar servicios profesionales en la Subsecretaría para la Gobernabilidad y la Garantía de Derechos para apoyar y hacer seguimiento  en la formulación y reformulación de las políticas públicas a cargo de la SGGD.</t>
  </si>
  <si>
    <t>PRESTAR SERVICIOS PROFESIONALES PARA EL ACOMPAÑAMIENTO TÉCNICO A LA PLANEACIÓN, IMPLEMENTACIÓN Y SEGUIMIENTO A PROCESOS DE PARTICIPACIÓN CIUDADANA EN EL ÁMBITO LOCAL, EN EL MARCO DEL MODELO DE GOBIERNO ABIERTO</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</si>
  <si>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</si>
  <si>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servicios profesionales especializados en la subsecretaría para la gobernabilidad y garantía de derechos para apoyar los temas jurídicos de la subsecretaría en el marco del modelo de gestión de la entidad.</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</si>
  <si>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</si>
  <si>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PRESTACION DE SERVICIOS PROFESIONALES, GENERANDO APOYO ESTRATEGICO EN LOS PROCESOS DE ACTIVACION Y MOVILIZACION CIUDADANA QUE PROPENDAN EN LA APROPIACION DE LA CIUDADANIA ANTE LOS DIVERSOS INSTRUMENTOS, MECANISMOS E INSTANCIAS DE PARTICIPACION EN EL MARCO DE LAS COMPETENCIAS DE LA SECRETARIA DISTRITAL DE GOBIERNO</t>
  </si>
  <si>
    <t>PRESTAR LOS SERVICIOS DE APOYO A PROCESOS DE ACTIVACIÓN Y MOVILIZACIÓN CIUDADANA QUE PERMITAN LA APROPIACIÓN DE LA CIUDADANÍA ANTE LOS DIVERSOS INSTRUMENTOS&lt;(&gt;,&lt;)&gt; MECANISMOS E INSTANCIAS DE PARTICIPACIÓN EN EL MARCO DE LAS COMPETENCIAS DE LA SECRETARÍA DISTRITAL DE GOBIERNO</t>
  </si>
  <si>
    <t>PRESTACIÓN DE SERVICIOS JURÍDICOS EN LAS ACTIVIDADES DE PLANEACIÓN, SEGUIMIENTO ESTRATÉGICO Y ARTICULACIÓN DE LOS PROCESOS DE ACTIVACIÓN CIUDADANA, PARA LA APROPIACIÓN DE INSTRUMENTOS DE PARTICIPACIÓN POR PARTE DE LA CIUDADANÍA&lt;(&gt;,&lt;)&gt; DESDE LAS COMPETENCIAS DE LA SECRETARÍA DISTRITAL DE GOBIERNO</t>
  </si>
  <si>
    <t>PRESTAR LOS SERVICIOS DE APOYO A LAS ACCIONES DE DIFUSIÓN, SOCIALIZACIÓN Y COMUNICACIÓN DE ESTRATEGIAS DE PARTICIPACIÓN DE CARA A LA CIUDADANÍA, EN EL MARCO DE LAS ACCIONES DE PARTICIPACIÓN DIGITAL QUE LIDERA LA SECRETARÍA DISTRITAL DE GOBIERNO.</t>
  </si>
  <si>
    <t>ANDREY URIEL VERGARA SANCHEZ</t>
  </si>
  <si>
    <t>JOSE LUIS GARCIA ROJAS</t>
  </si>
  <si>
    <t>LINA MARCELA SANTIBAÑEZ ZAMUDIO</t>
  </si>
  <si>
    <t>FABIAN CAMILO FONSECA JIMENEZ</t>
  </si>
  <si>
    <t>SARA LUCIA CUERVO SUAREZ</t>
  </si>
  <si>
    <t>GABRIELA  RODRIGUEZ JIMENEZ</t>
  </si>
  <si>
    <t>SANDRA PATRICIA MENDOZA GRANJA</t>
  </si>
  <si>
    <t>LEONARDO  SANMIGUEL ROLDAN</t>
  </si>
  <si>
    <t>CARO DAVID CARO HERNANDEZ</t>
  </si>
  <si>
    <t>EDISSON DAVID HERNANDEZ RAMIREZ</t>
  </si>
  <si>
    <t>EDWIN GIOVANNY CASTILLO ROCHA</t>
  </si>
  <si>
    <t>ERIKA ESTEFANIA RODRIGUEZ VELOZA</t>
  </si>
  <si>
    <t>437</t>
  </si>
  <si>
    <t>604</t>
  </si>
  <si>
    <t>656</t>
  </si>
  <si>
    <t>417</t>
  </si>
  <si>
    <t>416</t>
  </si>
  <si>
    <t>629</t>
  </si>
  <si>
    <t>579</t>
  </si>
  <si>
    <t>628</t>
  </si>
  <si>
    <t>659</t>
  </si>
  <si>
    <t>676</t>
  </si>
  <si>
    <t>725</t>
  </si>
  <si>
    <t>714</t>
  </si>
  <si>
    <t>726</t>
  </si>
  <si>
    <t>727</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</si>
  <si>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</si>
  <si>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de apoyo a la gestión para la elaboración de los informes y/o documentos relacionados con el seguimiento a las sesiones convocadas por el Concejo de Bogotá, D.C., de acuerdo con los lineamientos que le establezca el Supervisor del contrato</t>
  </si>
  <si>
    <t>Prestar los servicios profesionales para el trámite, seguimiento y evaluación de las mesas de gestión territorial que soliciten los miembros de las corporación de elección popular del nivel nacional, distrital y local, de acuerdo con los lineamientos que sobre esta materia le imparta el Supervisor del contrato.</t>
  </si>
  <si>
    <t>Prestar los servicios profesionales con Enlace de la Secretaría Distrital de Gobierno para el seguimiento a las sesiones, mesas de trabajo, foros&lt;(&gt;,&lt;)&gt; comisiones accidentales, audiencias públicas que convoque el Concejo de Bogotá, en materia de asuntos normativos, conforme a las metas del proyecto de inversión 7799 y las establecidas en el Plan Distrital de Desarrollo.</t>
  </si>
  <si>
    <t>Prestar los servicios profesionales especializados para orientar la realización de documentos, de acuerdo con las líneas de investigación del Observatorio de Asuntos Políticos, así como la revisión, ajuste y retroalimentación de los informes que se le asignen, conforme a lo establecido en la normatividad vigente y las directrices del Supervisor del contrato.</t>
  </si>
  <si>
    <t>Prestar los servicios profesionales para proyectar los documentos de análisis sobre el seguimiento de las sesiones realizadas por el Concejo de Bogotá&lt;(&gt;,&lt;)&gt; D.C., de conformidad con las metas establecidas en el Proyecto de Inversión 7799 y el Plan Distrital de Desarrollo</t>
  </si>
  <si>
    <t>Prestar los servicios profesionales para el trámite y seguimiento de las proposiciones y debates de control político que realice el Concejo de Bogotá, D.C.&lt;(&gt;,&lt;)&gt; de acuerdo con lo establecido en la normatividad vigente y los lineamientos del Supervisor del contrato.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</si>
  <si>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</si>
  <si>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proyectar, revisar y somete a aprobación los documentos de análisis e informes, en cumplimiento del desarrollo de las líneas de investigación del Observatorio de Asuntos Políticos y las metas establecidas en el proyecto de inversión 7799.</t>
  </si>
  <si>
    <t>Prestar los servicios profesionales para la elaboración de documentos sobre el seguimiento a las sesiones, mesas de trabajo, foros, comisiones accidentales, audiencias públicas que convoque el Concejo de Bogotá, conforme a las metas del proyecto de inversión 7799 y las establecidas en el Plan Distrital de Desarrollo.</t>
  </si>
  <si>
    <t>Prestar los servicios profesionales para la revisión jurídica y técnica de los documentos que le sean sometidos a consideración, atendiendo lo establecido en la normatividad vigente, los planes de acción de la Dependencia y las metas del proyecto de inversión 7799.</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</si>
  <si>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</si>
  <si>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</si>
  <si>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Prestar los servicios de apoyo a la gestión para el seguimiento a las respuestas a los derechos de petición que radiquen los miembros de las corporaciones de elección popular, conforme a lo establecido en la normatividad vigente, los instructivos que tenga adoptados la Secretaría Distrital de Gobierno y los lineamientos del Supervisor del contrato</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</si>
  <si>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</si>
  <si>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proyectar y tramitar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</si>
  <si>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</si>
  <si>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ANGIE STEFANI PIRAQUIVE BEJARANO</t>
  </si>
  <si>
    <t>ANA VALENTINA SANTANDER DE LUQUE</t>
  </si>
  <si>
    <t>ANDERSON JULIAN ACEVEDO HERREÑO</t>
  </si>
  <si>
    <t>MIRYAM IVETTE NARANJO MOLINA</t>
  </si>
  <si>
    <t>EDISON ALFONSO DIAZ BARAJAS</t>
  </si>
  <si>
    <t>LUIS FELIPE MURGUEITIO SICARD</t>
  </si>
  <si>
    <t>LAURA VALENTINA JARA SANCHEZ</t>
  </si>
  <si>
    <t>DIANA ALEXANDRA RINCON LOZANO</t>
  </si>
  <si>
    <t>SANTIAGO  VASQUEZ LOPEZ</t>
  </si>
  <si>
    <t>JESSICA ANDREA JIMENEZ POLANIA</t>
  </si>
  <si>
    <t>ORLANDO  NUMPAQUE GAMBASICA</t>
  </si>
  <si>
    <t>STEPHANIE GIRE ZAMORA GUZMAN</t>
  </si>
  <si>
    <t>JOSE ALEJANDRO SUAREZ RODRIGUEZ</t>
  </si>
  <si>
    <t>ALVARO  FORERO HERRERA</t>
  </si>
  <si>
    <t>CRISTHIAN ANDRES PARRADO RODRIGUEZ</t>
  </si>
  <si>
    <t>MARIA CAMILA ZAPATA CASTAÑO</t>
  </si>
  <si>
    <t>ANDREA YERALDIN MURCIA MARTIN</t>
  </si>
  <si>
    <t>LAURA NATALIA ACOSTA SAAVEDRA</t>
  </si>
  <si>
    <t>572</t>
  </si>
  <si>
    <t>476</t>
  </si>
  <si>
    <t>608</t>
  </si>
  <si>
    <t>666</t>
  </si>
  <si>
    <t>639</t>
  </si>
  <si>
    <t>640</t>
  </si>
  <si>
    <t>689</t>
  </si>
  <si>
    <t>693</t>
  </si>
  <si>
    <t>697</t>
  </si>
  <si>
    <t>702</t>
  </si>
  <si>
    <t>674</t>
  </si>
  <si>
    <t>728</t>
  </si>
  <si>
    <t>738</t>
  </si>
  <si>
    <t>739</t>
  </si>
  <si>
    <t>PRESTAR SERVICIOS PROFESIONALES COMO COMMUNITY MANAGER DE LA SECRETARÍA DE GOBIERNO PARA PROMOVER LOS PROGRAMAS Y PROYECTOS DE LA ENTIDAD QUE BENEFICIAN A LA CIUDADANÍA</t>
  </si>
  <si>
    <t>PRESTAR SERVICIOS PROFESIONALES PARA APOYAR Y ACOMPAÑAR AL AREA DISCIPLINARIA COMPETENTE EN LA ETAPA QUE CORRESPONDA EN LA EVALUACION, DESCONGESTION Y TRAMITE DE LOS PROCESOS DISCIPLINARIOS Y/O QUEJAS DE ACUERDO CON SU NATURALEZA QUE SE ENCUENTREN A CARGO DEL CONTRATISTA Y/O LE SEAN ASIGNADOS.</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</si>
  <si>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</si>
  <si>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COMO DESARROLLADOR WEB A LA SECRETARIA DISTRITAL DE GOBIERNO PARA EL DESARROLLO, MANTENIMIENTO, FORTALECIMIENTO E IMPLEMENTACIÓN DE PORTALES Y MICROSITIOS WEB DE LA ENTIDAD</t>
  </si>
  <si>
    <t>PRESTAR LOS SERVICIOS PROFESIONALES A LA DIRECCIÓN ADMINISTRATIVA DE LA SECRETARIA DISTRITAL DE GOBIERNO EN ASUNTOS JURÍDICOS Y CONTRACTUALES A CARGO DE LA DEPENDENCIA.</t>
  </si>
  <si>
    <t>PRESTAR LOS SERVICIOS PROFESIONALES A LA SECRETARIA DISTRITAL DE GOBIERNO COMO DESARROLLADOR WEB SENIOR PARA EL DESARROLLO, MANTENIMIENTO, FORTALECIMIENTO E IMPLEMENTACIÓN DE PORTALES Y MICROSITIOS WEB DE LA ENTIDAD</t>
  </si>
  <si>
    <t>PRESTAR SERVICIOS PROFESIONALES A LA SECRETARÍA DISTRITAL DE GOBIERNO EN TEMAS RELACIONADOS CON LA VISUALIZACIÓN DE DATOS PARA LA ANALÍTICA Y LA GESTIÓN ESTADÍSTICA DE LA ENTIDAD</t>
  </si>
  <si>
    <t>PRESTAR LOS SERVICIOS PROFESIONALES PARA REALIZAR LA GESTIÓN EN LA IMPLEMENTACIÓN DEL MODELO DE ANALÍTICA INSTITUCIONAL DE LA SECRETARÍA DISTRITAL DE GOBIERNO Y LA IMPLEMENTACIÓN DEL PLAN ESTADÍSTICO DISTRITAL</t>
  </si>
  <si>
    <t>BRINDAR APOYO A LA OFICINA ASESORA DE PLANEACIÓN EN EL DESARROLLO DE ACCIONES ESTABLECIDAS PARA EL SISTEMA DE GESTIÓN AMBIENTAL DE LA ENTIDAD.</t>
  </si>
  <si>
    <t>Prestación de servicios de apoyo a la gestión para soportar las soluciones basadas Power Platform en lo relacionado con la administración de la plataforma, creación, mantenimiento e integración de las soluciones y gestión de nuevos requerimientos así como con soluciones de administración para Office 365 y Directorio Activo de la entidad</t>
  </si>
  <si>
    <t>PRESTAR SERVICIOS PROFESIONALES A LA SECRETARÍA DISTRITAL DE GOBIERNO EN EL DESARROLLO DE ESTUDIOS Y EVALUACIONES DE PLANES, PROGRAMAS Y PROYECTOS</t>
  </si>
  <si>
    <t>PRESTAR LOS SERVICIOS PROFESIONALES EN LA OFICINA ASESORA DE PLANEACIÓN, COMO APOYO EN EL DISEÑO E IMPLEMENTACIÓN DE LAS HERRAMIENTAS QUE CONFORMAN LA GESTIÓN AMBIENTAL INSTITUCIONAL Y LA GESTIÓN DEL RIESGO Y CAMBIO CLIMÁTICO</t>
  </si>
  <si>
    <t>PRESTAR LOS SERVICIOS PROFESIONALES EN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</si>
  <si>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en la Dirección de Tecnologías e Información, para realizar las actividades de automatización de procesos, desarrollo&lt;(&gt;,&lt;)&gt; soporte y mantenimiento de sistemas de información.</t>
  </si>
  <si>
    <t>PRESTAR LOS SERVICIOS PROFESIONALES AL DESPACHO DE LA SECRETARIA DE GOBIERNO CON EL FIN DE APOYAR JURÍDICAMENTE LOS TRÁMITES Y SERVICIOS PARA LA GESTIÓN REQUERIDOS.</t>
  </si>
  <si>
    <t>Prestar servicios profesionales para hacer seguimiento a las gestiones administrativas, presupuestales, contables y económicas que, desde el punto de vista gerencial, que adelante Ia Dirección Financiera de La Secretaria de Gobierno</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</si>
  <si>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</si>
  <si>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EN LA ELABORACIÓN, SEGUIMIENTO, CONTROL Y EJECUCIÓN DE LOS PROCESOS&lt;(&gt;,&lt;)&gt; PROCEDIMIENTOS Y ACTIVIDADES PROPIAS DE LA DIRECCIÓN FINANCIERA.</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</si>
  <si>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</si>
  <si>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</si>
  <si>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DE APOYO OPERATIVO EN LOS PROCESOS ARCHIVÍSTICOS SEGÚN NECESIDAD DEL SERVICIO EN LA SECRETARÍA DISTRITAL DE GOBIERNO</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</si>
  <si>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</si>
  <si>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demás trámites que se requieran</t>
  </si>
  <si>
    <t>PRESTAR LOS SERVICIOS PROFESIONALES COMO DESARROLLARDOR WEB A LA SECRETARIA DISTRITAL DE GOBIERNO PARA EL DESARROLLO, MANTENIMIENTO, FORTALECIMIENTO E IMPLEMENTACIÓN DE PORTALES Y MICROSITIOS WEB DE LA ENTIDAD</t>
  </si>
  <si>
    <t>PRESTACIÓN DE SERVICIOS PROFESIONALES ESPECIALIZADOS PARA REALIZAR CONCEPTOS TÉCNICOS, DISEÑO, ADECUACIONES Y PROPUESTAS DE AJUSTES A LA INFRAESTRUCTURA FÍSICA A CARGO DE LA SECRETARIA DISTRITAL DE GOBIERNO</t>
  </si>
  <si>
    <t>Prestar sus servicios profesionales para representar judicial y extrajudicialmente a la Entidad y a las Juntas Administradoras Locales, las Alcaldías Locales y los Fondos de Desarrollo Local, en los procesos que le sean asignados, en las actuaciones administrativas que se requieran y apoyar la proyección de actos administrativos de competencia de la Dirección Jurídica</t>
  </si>
  <si>
    <t>PRESTAR SERVICIOS PROFESIONALES PARA LA SECRETARÍA DE GOBIERNO EN LA PROYECCIÓN, SEGUIMIENTO Y EJECUCIÓN DE LOS PROCESOS, PROCEDIMIENTOS, ACTIVIDADES CONTABLES, APOYO A LA CONSOLIDACIÓN Y REVISIÓN DEL BALANCE.</t>
  </si>
  <si>
    <t>PRESTACIÓN DE SERVICIOS PROFESIONALES COMO ABOGADO PARA REPRESENTAR JUDICIAL Y EXTRAJUDICIALMENTE A LA ENTIDAD, EN LOS PROCESOS QUE LE SEAN ASIGNADOS, ASÍ COMO EN LAS DEMÁS ACTUACIONES ADMINISTRATIVAS QUE SE REQUIERAN</t>
  </si>
  <si>
    <t>PRESTAR LOS SERVICIOS PROFESIONALES PARA EL ACOMPAÑAMIENTO METODOLÓGICO Y ESTADÍSTICO EN LA IMPLEMENTACIÓN DEL MODELO DE ANALÍTICA INSTITUCIONAL Y LA GESTIÓN ESTADÍSTICA DE LA SECRETARÍA DISTRITAL DE GOBIERNO.</t>
  </si>
  <si>
    <t>PRESTAR LOS SERVICIOS DE APOYO A LA GESTIÓN PARA LA IMPLEMENTACIÓN DE LAS HERRAMIENTAS DE GESTIÓN DOCUMENTAL</t>
  </si>
  <si>
    <t>PRESTAR SERVICIOS PROFESIONALES EN LOS PROCESOS DE ARTICULACIÓN ESTRATÉGICA DE LAS ACTIVIDADES PROPIAS DE LA MISIONALIDAD DE LA SECRETARÍA DISTRITAL DE GOBIERNO, PARA EL FORTALECIMIENTO DE ESTRATEGIAS Y ESPACIOS DIRIGIDOS A LA CIUDADANÍA.</t>
  </si>
  <si>
    <t>PRESTAR LOS SERVICIOS PROFESIONALES ESPECIALIZADOS A LA SECRETARÍA DISTRITAL DE GOBIERNO COMO DISEÑADOR UX/UI PARA LA IMPLEMENTACIÓN DE LA PRESENTACIÓN Y ESTILO DE LOS PORTALES Y MICROSITIOS DE LA ENTIDAD</t>
  </si>
  <si>
    <t>Prestar servicios profesionales a la Secretaría Distrital de Gobierno en el desarrollo de evaluaciones y mediciones de planes, programas, proyectos y políticas públicas, que conforman la agenda de evaluación de la entidad</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</si>
  <si>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 COMO LA PROYECCIÓN DE ACTOS ADMINISTRATIVOS QUE SURJAN DENTRO DEL MARCO DE COMPETENCIA DE LA DEPENDENCIA DONDE SE ENCUENTRA ASIGNADA</t>
  </si>
  <si>
    <t>PRESTAR SERVICIOS PROFESIONALES EN LA ELABORACIÓN, SEGUIMIENTO, CONTROL Y EJECUCIÓN DE LOS PROCESOS&lt;(&gt;,&lt;)&gt; PROCEDIMIENTOS Y ACTIVIDADES PROPIAS DE LA DIRECCIÓN FINANCIERA</t>
  </si>
  <si>
    <t>FABIAN ANDRES FLOREZ RODRIGUEZ</t>
  </si>
  <si>
    <t>MIGUEL ANGEL JIMENEZ SANCHEZ</t>
  </si>
  <si>
    <t>WILLIAM ALEXANDER BARBOSA FUENTES</t>
  </si>
  <si>
    <t>DIEGO LEONARDO GARZON ARENAS</t>
  </si>
  <si>
    <t>AUGUSTO CESAR MOSCARELLA RIASCOS</t>
  </si>
  <si>
    <t>LUIS EDUARDO FLOREZ MENDEZ</t>
  </si>
  <si>
    <t>ANGELA PATRICIA MARTINEZ TIBABUZO</t>
  </si>
  <si>
    <t>ELIZABETH  ARIAS HERNANDEZ</t>
  </si>
  <si>
    <t>MARIA LILIANA HERNANDEZ ESCOBAR</t>
  </si>
  <si>
    <t>SEBASTIAN  ROMERO CORREDOR</t>
  </si>
  <si>
    <t>JAIR DAVID CALDERIN ROJAS</t>
  </si>
  <si>
    <t>NATALIA  MARTIN CUELLAR</t>
  </si>
  <si>
    <t>ANDRES FELIPE LEON BARRAGAN</t>
  </si>
  <si>
    <t>MARIA CAMILA TORRES ALMANZA</t>
  </si>
  <si>
    <t>WILLIAM  GONZALEZ BETANCOURT</t>
  </si>
  <si>
    <t>CESAR ANDRES ANDRADE OCAMPO</t>
  </si>
  <si>
    <t>SANDRA MILENA JIMENEZ GUERRERO</t>
  </si>
  <si>
    <t>PANAMERICANA LIBRERIA Y PAPELERIA S A</t>
  </si>
  <si>
    <t>RUBEN DAVID ESPINAL PARRA</t>
  </si>
  <si>
    <t>MILENA  CRUZ SANDOVAL</t>
  </si>
  <si>
    <t>MARIA MONICA CUESTA SIERRA</t>
  </si>
  <si>
    <t>YENY  YAÑEZ BOLIVAR</t>
  </si>
  <si>
    <t>YADIRA FERNANDA ARIAS ESPINOSA</t>
  </si>
  <si>
    <t>MAURICIO  BUITRAGO AGUDELO</t>
  </si>
  <si>
    <t>KAROL DAYANNA GUEVARA PARRA</t>
  </si>
  <si>
    <t>JOHN FREDY ALVAREZ CAMARGO</t>
  </si>
  <si>
    <t>BRENDA KATHERINE GARZON GOMEZ</t>
  </si>
  <si>
    <t>FRANCY JOHANNA BULLA RODRIGUEZ</t>
  </si>
  <si>
    <t>CAMILO EDMUNDO CRUZ SANCHEZ</t>
  </si>
  <si>
    <t>IRENE JOHANNA YATE FORERO</t>
  </si>
  <si>
    <t>YULY ANDREA NIVIAYO CASTRO</t>
  </si>
  <si>
    <t>JOSE EDUARDO LUCERO CASTRO</t>
  </si>
  <si>
    <t>LORENA ALEJANDRA WILCHES GONZALEZ</t>
  </si>
  <si>
    <t>DAVID FELIPE LAVERDE MOLINA</t>
  </si>
  <si>
    <t>JUANITA ESTEPHANIA BARRERO ROMERO</t>
  </si>
  <si>
    <t>JOHANN ALEXANDER GARZON ARENAS</t>
  </si>
  <si>
    <t>JOSE EMILIO LEMUS MESA</t>
  </si>
  <si>
    <t>MARIA ELENA CANCELADA GONZALEZ</t>
  </si>
  <si>
    <t>WILLINGTON JAIR ABRIL CARVAJAL</t>
  </si>
  <si>
    <t>LUZ HIDELA HERNANDEZ PARRADO</t>
  </si>
  <si>
    <t>610</t>
  </si>
  <si>
    <t>685</t>
  </si>
  <si>
    <t>ARDIKARY  ARIZA BUITRAGO</t>
  </si>
  <si>
    <t>YULIET STEFFANIA RODRIGUEZ CABEZAS</t>
  </si>
  <si>
    <t>ANGIE XIOMARA NIÑO RODRIGUEZ</t>
  </si>
  <si>
    <t>LEONARDO  ROJAS ACEVEDO</t>
  </si>
  <si>
    <t>EVELY KATHERINE AFANADOR REY</t>
  </si>
  <si>
    <t>ISABEL  MONTENEGRO JUNCO</t>
  </si>
  <si>
    <t>SANDRA PATRICIA VARGAS MEDINA</t>
  </si>
  <si>
    <t>ANDREA CATALINA LEON QUINTERO</t>
  </si>
  <si>
    <t>LUIS CARLOS CASTILLO PEREZ</t>
  </si>
  <si>
    <t>VIVIANA ANDREA MORENO RODRIGUEZ</t>
  </si>
  <si>
    <t>JENNIFER  TORRES SANCHEZ</t>
  </si>
  <si>
    <t>RAFAEL GUSTAVO CARREÑO CURIEL</t>
  </si>
  <si>
    <t>MATILDE MARIA DAZA DE OROZCO</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</si>
  <si>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</si>
  <si>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PROFESIONALES A LA SUBSECRETARÍA DE GESTIÓN LOCAL PARA BRINDAR ASISTENCIA EN LA PLANEACIÓN&lt;(&gt;,&lt;)&gt; EJECUCIÓN Y SEGUIMIENTO DE LAS POLÍTICAS PÚBLICAS IMPLEMENTADAS POR LA SECRETARÍA DISTRITAL DE GOBIERNO Y EN ESPECIAL POR LOS FONDOS DE DESARROLLO LOCAL</t>
  </si>
  <si>
    <t>Prestar servicios profesionales a la Subsecretaría de Gestión Local para colaborar en la planeación, ejecución y seguimiento de las políticas públicas implementadas por la Secretaría Distrital de Gobierno y en especial por los Fondos de desarrollo Local</t>
  </si>
  <si>
    <t>PRESTAR LOS SERVICIOS PROFESIONALES A LA DIRECCIÓN PARA LA GESTIÓN DEL DESARROLLO LOCAL EN EL ACOMPAÑAMIENTO A LOS PROGRAMAS BOGOTÁ LOCAL ENFOCADOS EN EL FORTALECIMIENTO EN MATERIA AMBIENTAL, SOSTENIBILIDAD Y RURALIDAD.</t>
  </si>
  <si>
    <t>PRESTAR LOS SERVICIOS PROFESIONALES PARA BRINDAR ASISTENCIA JURÍDICA EN MATERIA DE PETICIONES Y CONTROL POLITICO</t>
  </si>
  <si>
    <t>PRESTAR LOS SERVICIOS PROFESIONALES EN LA DIRECCIÓN PARA LA GESTIÓN DEL DESARROLLO LOCAL, APOYANDO LAS ACTIVIDADES DE ASISTENCIA TÉCNICA INTEGRAL EN EL DESARROLLO Y PLANEACIÓN LOS PROYECTOS DE INVERSIÓN LOCAL QUE ADELANTAN LOS FONDOS DE DESARROLLO LOCAL - FDL EN MATERIA DE INFRAESTRUCTURA</t>
  </si>
  <si>
    <t>Prestar los servicios profesionales en la Dirección para la gestión del desarrollo local, apoyando jurídicamente las actividades de asistencia técnica integral a los fondos de desarrollo local.</t>
  </si>
  <si>
    <t>PRESTAR LOS SERVICIOS PROFESIONALES A LA DIRECCIÓN PARA LA GESTIÓN DEL DESARROLLO LOCAL, EN EL APOYO TÉCNICO AL DESARROLLO Y PLANEACIÓN DE LOS PROYECTOS DE INVERSIÓN EN EL MARCO DE ASISTENCIA TÉCNICA INTEGRAL DIRIGIDA A LOS FONDOS DE DESARROLLO LOCAL FDL.</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</si>
  <si>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</si>
  <si>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LOS SERVICIOS PROFESIONALES APOYANDO A LA DIRECCIÓN PARA LA GESTIÓN DEL DESARROLLO LOCAL - DGDL, EN LAS ACTIVIDADES DE ASISTENCIA TÉCNICA PARA LA EJECUCIÓN DE LOS PROYECTOS DE INVERSIÓN LOCAL QUE ADELANTAN LOS FONDOS DE DESARROLLO LOCAL - FDL.</t>
  </si>
  <si>
    <t>RECLASIFICION DE ARL A RIESGO IV Y V A LOS CONTRATISTAS DE ACUERDO ALMEMORANDO 20234200006073</t>
  </si>
  <si>
    <t>0000000528</t>
  </si>
  <si>
    <t>RECLASIFICION DE ARL A RIESGO IV Y V A LOS CONTRATISTAS DE ACUERDO ALMEMORANDO 20231400008073 CORRESPONDIENTE AL PROYECTO 7800</t>
  </si>
  <si>
    <t>0000000715</t>
  </si>
  <si>
    <t>713</t>
  </si>
  <si>
    <t>745</t>
  </si>
  <si>
    <t>712</t>
  </si>
  <si>
    <t>746</t>
  </si>
  <si>
    <t>747</t>
  </si>
  <si>
    <t>704</t>
  </si>
  <si>
    <t>755</t>
  </si>
  <si>
    <t>744</t>
  </si>
  <si>
    <t>756</t>
  </si>
  <si>
    <t>766</t>
  </si>
  <si>
    <t>759</t>
  </si>
  <si>
    <t>781</t>
  </si>
  <si>
    <t>750</t>
  </si>
  <si>
    <t>787</t>
  </si>
  <si>
    <t>799</t>
  </si>
  <si>
    <t>801</t>
  </si>
  <si>
    <t>802</t>
  </si>
  <si>
    <t>803</t>
  </si>
  <si>
    <t>775</t>
  </si>
  <si>
    <t>814</t>
  </si>
  <si>
    <t>820</t>
  </si>
  <si>
    <t>797</t>
  </si>
  <si>
    <t>826</t>
  </si>
  <si>
    <t>837</t>
  </si>
  <si>
    <t>839</t>
  </si>
  <si>
    <t>840</t>
  </si>
  <si>
    <t>846</t>
  </si>
  <si>
    <t>773</t>
  </si>
  <si>
    <t>848</t>
  </si>
  <si>
    <t>800</t>
  </si>
  <si>
    <t>855</t>
  </si>
  <si>
    <t>788</t>
  </si>
  <si>
    <t>856</t>
  </si>
  <si>
    <t>811</t>
  </si>
  <si>
    <t>863</t>
  </si>
  <si>
    <t>804</t>
  </si>
  <si>
    <t>866</t>
  </si>
  <si>
    <t>818</t>
  </si>
  <si>
    <t>880</t>
  </si>
  <si>
    <t>890</t>
  </si>
  <si>
    <t>891</t>
  </si>
  <si>
    <t>831</t>
  </si>
  <si>
    <t>894</t>
  </si>
  <si>
    <t>714699676-2</t>
  </si>
  <si>
    <t>714699676</t>
  </si>
  <si>
    <t>715139155-2</t>
  </si>
  <si>
    <t>715862363-8</t>
  </si>
  <si>
    <t>715862363</t>
  </si>
  <si>
    <t>736</t>
  </si>
  <si>
    <t>737</t>
  </si>
  <si>
    <t>748</t>
  </si>
  <si>
    <t>752</t>
  </si>
  <si>
    <t>754</t>
  </si>
  <si>
    <t>71904843-8</t>
  </si>
  <si>
    <t>717904843</t>
  </si>
  <si>
    <t>779</t>
  </si>
  <si>
    <t>DANIEL MAURICIO GARCIA LAMUS</t>
  </si>
  <si>
    <t>JUAN PABLO CABRERA CIFUENTES</t>
  </si>
  <si>
    <t>HELBERT CAMILO MEDRANO CARDENAS</t>
  </si>
  <si>
    <t>XIOMARA LISETH QUINO SANDOVAL</t>
  </si>
  <si>
    <t>RICARDO  NEUTA NEUTA</t>
  </si>
  <si>
    <t>EDWARD ALFREDO AREVALO NEUTA</t>
  </si>
  <si>
    <t>KELY ESTHER CONSUEGRA MENDEZ</t>
  </si>
  <si>
    <t>LUZ ADRIANA BARBOSA BAUTISTA</t>
  </si>
  <si>
    <t>ANGELA JOHANA PATIÑO QUIROGA</t>
  </si>
  <si>
    <t>LIMPIEZA METROPOLITANA S A E S P Y PODRA UTILIZAR LA SIGLA LIME S A E S P</t>
  </si>
  <si>
    <t>MARIA NELSY CHIGUASUQUE NEUTA</t>
  </si>
  <si>
    <t>SANDRA MILENA COBOS ANGULO</t>
  </si>
  <si>
    <t>JAVIER EDUARDO GARIBELLO FRADE</t>
  </si>
  <si>
    <t>JOHANA CATHERINE SUAREZ MACHADO</t>
  </si>
  <si>
    <t>WILLIAM VENTURA PADILLA GONZALEZ</t>
  </si>
  <si>
    <t>ELKIN MAURICIO BARBOSA SANTANA</t>
  </si>
  <si>
    <t>FABIAN ANDRES TUNJO COBOS</t>
  </si>
  <si>
    <t>GUISELA ESPERANZA ROJAS URREGO</t>
  </si>
  <si>
    <t>DAVID FELIPE HENAO NEUTA</t>
  </si>
  <si>
    <t>CRISTIAN ANDRES LOPEZ PARDO</t>
  </si>
  <si>
    <t>PRESTAR SERVICIOS PROFESIONALES EN LA DIRECCIÓN DE DERECHOS HUMANOS COMO APOYO TÉCNICO PARA GARANTIZAR LA ATENCIÓN REQUERIDA EN LA IMPLEMENTACIÓN DE LA ESTRATEGIA DE CASA REFUGIO PARA LA POBLACIÓN LGBTI EN EL MARCO DEL PROGRAMA DE PREVENCIÓN DE VULNERACIONES A LOS DERECHOS A LA VIDA, LIBERTAD, INTEGRIDAD Y SEGURIDAD DE PERSONAS LGBTI, VÍCTIMAS DEL DELITO DE TRATA DE PERSONAS O ABUSO POLICIAL, LÍDERES, LIDERESAS&lt;(&gt;,&lt;)&gt; POBLACION EN PROCESO DE REINCORPORACION Y REINTEGRACION A LA VIDA CIVIL, DEFENSORES Y DEFENSORAS DE DERECHOS HUMANOS, QUE DEMANDEN MEDIDAS DE PREVENCIÓN O PROTECCIÓN.</t>
  </si>
  <si>
    <t>PRESTAR SERVICIOS DE APOYO PARA EL LEVANTAMIENTO TÉCNICO DE INVENTARIOS DOCUMENTALES EN LOS ARCHIVOS DE LA DIRECCIÓN DE DERECHOS HUMANOS</t>
  </si>
  <si>
    <t>Prestar servicios profesionales para el fortalecimiento y desarrollo de las líneas de gobierno propio, justicia y memoria, donde se resalte la construcción de la memoria histórica estructural, arquitectónica y ambiental, en el marco del cumplimiento de la meta del Plan de Vida de la comunidad indígena Muisca de Bosa, concertado en el proceso de consulta previa del Plan Parcial El Edén El Descanso.</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</si>
  <si>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</si>
  <si>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A LA DIRECCIÓN DE DERECHOS HUMANOS DE LA SECRETARIA DISTRITAL DE GOBIERNO EN LOS ASUNTOS JURÍDICOS Y LEGALES QUE REQUIERAN LOS PROCESOS MISIONALES Y ADMINISTRATIVOS QUE SE ADELANTAN EN LA DIRECCIÓN</t>
  </si>
  <si>
    <t>Prestar los servicios profesionales en la ejecución metodológica y de asistencia técnica para cumplir el ciclo de la política pública para los pueblos indígenas en Bogotá</t>
  </si>
  <si>
    <t>SOLICITUD DE CDP PARA PAGO DE SERVICIOS PUBLICOS VIGENCIA 2023  Pago del servicio de Acueducto y Alcantarillado de la Casa POSÁ WIWA, ubicado en la Carrera 3 No. 10- 72, período facturado del 26 de enero al 23 de febrero de 2023, según factura No. 714699676-2</t>
  </si>
  <si>
    <t>SOLICITUD DE CDP PARA PAGO DE SERVICIOS PUBLICOS VIGENCIA 2023  Pago del servicio de Aseo de la Casa POSÁ WIWA, ubicada en la Carrera 3 No. 10- 72, período facturado del 02 de enero al 01 de febrero de 2023, según factura No. 714699676</t>
  </si>
  <si>
    <t>SOLICITUD DE CDP PARA PAGO DE SERVICIOS PUBLICOS VIGENCIA 2023  Pago del servicio de Energía de la Casa Gitana de los Derechos del Pueblo Rrom, ubicad en la Carrera 65A No. 5A – 35 LC2, período facturado del 30 de enero al 27 de febrero de 2023, según factura No. 715139155-2</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</si>
  <si>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REINTEGRACIÓN Y REINCORPORACIÓN A LA VIDA CIVIL, DEFENSORES Y DEFENSORAS DE DERECHOS HUMANOS, QUE DEMANDEN MEDIDAS DE PREVENCIÓN O PROTECCIÓN</t>
  </si>
  <si>
    <t>SOLICITUD DE CDP PARA PAGO DE SERVICIOS PUBLICOS VIGENCIA 2023  Pago del servicio de recolección de desechos, de la Casa a Gitana de los Derechos del Pueblo Rrom, ubicada en la Carrera 65A No. 5A – 35 LC2, período facturado del 26 de noviembre de 2022 al 17 de enero de 2023, según factura No. 411786719.</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</si>
  <si>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</si>
  <si>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PARA LA GESTIÓN TÉCNICA REQUERIDA PARA LA IMPLEMENTACIÓN DEL PLAN DE VIDA DEL CABILDO INDÍGENA MHUYSQA DE BOSA CONCERTADO EN EL PROCESO DE CONSULTA PREVIA DEL PLAN PARCIAL EL EDÉN EL DESCANSO</t>
  </si>
  <si>
    <t>SOLICITUD DE CDP PARA PAGO DE SERVICIOS PUBLICOS VIGENCIA 2023  Pago del servicio de energía de Confía, ubicado en la en la Carrera 3 No. 30 A Sur - 06&lt;(&gt;,&lt;)&gt; período facturado del 03 de febrero al 03 de marzo de 2023, según factura No, 715862363-8</t>
  </si>
  <si>
    <t>SOLICITUD DE CDP PARA PAGO DE SERVICIOS PUBLICOS VIGENCIA 2023  Pago del servicio de aseo de Confía, ubicado en la en la Carrera 3 No. 30 A Sur - 06, período facturado del 13 de enero al 12 de febrero de 2023, según factura No, 715862363.</t>
  </si>
  <si>
    <t>PRESTAR SERVICIOS PROFESIONALES PARA EL FORTALECIMIENTO EN EL PROCESO DE CONSULTA PREVIA DEL PLAN PARCIAL EL EDÉN EL DESCANSO DE LA META DEL PLAN DE VIDA DE LA COMUNIDAD INDÍGENA MUISCA DE BOSA PARA LAS LINEAS DE GOBIERNO, JUSTICIA Y MEMORIA.</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</si>
  <si>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t>
  </si>
  <si>
    <t>PRESTAR SERVICIOS PROFESIONALES PARA FORTALECIMIENTO EN EL PROCESO DE CONSULTA PREVIA DEL PLAN PARCIAL EL EDÉN EL DESCANSO DE LA META DEL PLAN DE VIDA DE LA COMUNIDAD INDÍGENA MUISCA DE BOSA PARA LAS LINEAS DE GOBIERNO, JUSTICIA Y MEMORIA.</t>
  </si>
  <si>
    <t>PRESTAR SERVICIOS PROFESIONALES, PARA REALIZAR ACOMPAÑAMIENTO EN LA GESTIÓN DE LA REFORMULACIÓN DE LA POLÍTICA PÚBLICA ÉTNICA EN EL PLAN DE VIDA MUISCA</t>
  </si>
  <si>
    <t>SOLICITUD DE CDP PARA PAGO DE SERVICIOS PUBLICOS VIGENCIA 2023  PAGO DEL SERVICIO DE ANERGÍA DE LA CASA DEL PENSAMIENTO INDIGENA, UBICADA EN LA Calle 9 No. 9 – 60,PERÍODO DE FACTURACIÓN 28/01/2023 AL 27/02/2023, SEGÚN FACTURAS No:  717904843-8      $ 2.730 717904846-0      174.720 717904849-1       59.150 717904838-9        4.550 717904841-3       74.620</t>
  </si>
  <si>
    <t>SOLICITUD DE CDP PARA PAGO DE SERVICIOS PUBLICOS VIGENCIA 2023  PAGO DEL SERVICIO DE ASEO DE LA CASA DEL PENSAMIENTO INDIGENA, UBICADA EN LA Calle 9 No. 9 – 60,PERÍODO DE FACTURACIÓN 28/01/2023 AL 27/02/2023, SEGÚN FACTURAS No:  717904843          50.540 717904844          50.540 717904846          50.540 717904842          50.540 717904838          50.540 717904841          50.540 717904840          50.540 717904839          50.540 717904837          50.540</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</si>
  <si>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</si>
  <si>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762</t>
  </si>
  <si>
    <t>780</t>
  </si>
  <si>
    <t>793</t>
  </si>
  <si>
    <t>795</t>
  </si>
  <si>
    <t>798</t>
  </si>
  <si>
    <t>791</t>
  </si>
  <si>
    <t>810</t>
  </si>
  <si>
    <t>821</t>
  </si>
  <si>
    <t>749</t>
  </si>
  <si>
    <t>849</t>
  </si>
  <si>
    <t>857</t>
  </si>
  <si>
    <t>825</t>
  </si>
  <si>
    <t>858</t>
  </si>
  <si>
    <t>859</t>
  </si>
  <si>
    <t>860</t>
  </si>
  <si>
    <t>861</t>
  </si>
  <si>
    <t>834</t>
  </si>
  <si>
    <t>867</t>
  </si>
  <si>
    <t>838</t>
  </si>
  <si>
    <t>886</t>
  </si>
  <si>
    <t>892</t>
  </si>
  <si>
    <t>833</t>
  </si>
  <si>
    <t>895</t>
  </si>
  <si>
    <t>66104352</t>
  </si>
  <si>
    <t>707</t>
  </si>
  <si>
    <t>741</t>
  </si>
  <si>
    <t>742</t>
  </si>
  <si>
    <t>743</t>
  </si>
  <si>
    <t>772</t>
  </si>
  <si>
    <t>774</t>
  </si>
  <si>
    <t>778</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</si>
  <si>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</si>
  <si>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servicios profesionales en la Subsecretaría de Gestión Local para el fortalecimiento del modelo de gestión policiva a través del apoyo en la formulación y seguimiento de herramientas de política pública</t>
  </si>
  <si>
    <t>Prestar los servicios profesionales para apoyar a la Dirección para la Gestión Policiva en las actividades relacionadas con las instancias de coordinación&lt;(&gt;,&lt;)&gt; la sustanciación del proceso sancionatorio de delegados y demás labores administrativas jurídicas y administrativas de la Dirección.</t>
  </si>
  <si>
    <t>RECLASIFICION DE ARL A RIESGO IV Y V A LOS CONTRATISTAS DE ACUERDO AL MEMORANDO 20231400008073 CORRESPONDIENTE AL PROYECTO 7795  Pago de la planilla 66104352, correspondiente a los aportes de la ARL, del mes de febrero de 2023.</t>
  </si>
  <si>
    <t>RECLASIFICION DE ARL A RIESGO IV Y V A LOS CONTRATISTAS DE ACUERDO AL MEMORANDO 20234200006073  Pago de la planilla 66104352, correspondiente a los aportes de la ARL, del mes de febrero de 2023.</t>
  </si>
  <si>
    <t>Pago de la autoliquidación de la nómina de febrero de 2023. (Planta de Inversión).</t>
  </si>
  <si>
    <t>Pago de aportes por la proporcionalidad de Bonificación Anual al momento del retiro de unos funcionarios. (Planta de Inversión).</t>
  </si>
  <si>
    <t>PRESTAR EL SERVICIO DE ALQUILER DE IMPRESORAS CON SUMINISTROS PARA LA SECRETARIA DISTRITAL DE GOBIERNO</t>
  </si>
  <si>
    <t>Pago de la nómina general de marzo 2023. (Planta de Inversión).</t>
  </si>
  <si>
    <t>Pago de cesantías a funcionarios retirados en el mes de febrero de 2023. (Planta de Inversión).</t>
  </si>
  <si>
    <t>Pago de intereses complementarios a las cesantías de la nómina de marzo de 2023. (Planta de Inversión).</t>
  </si>
  <si>
    <t>Prestar los servicios profesionales para brindar apoyo en las gestiones jurídicas y administrativas a cargo de la Dirección para la Gestión Policiva, en especial las referidas con las competencias de la Dirección y relacionadas con las localidades de Suba, Usaquén, Los Martires, Antonio Nariño, Puente Aranda, Rafael Uribe Uribe, Ciudad Bolivar , San Cristobal, Chapinero.</t>
  </si>
  <si>
    <t>Prestar los servicios profesionales para brindar apoyo en las gestiones jurídicas y administrativas a cargo de la Dirección para la Gestión Policiva, en especial las referidas con las competencias de la Dirección y relacionadas con las localidades de Santa Fe, Usme, Tunjuelito, Bosa, Kennedy, Fobtibón&lt;(&gt;,&lt;)&gt; Engativa, Barrios Unidos, Teusaquillo, Candelaria.</t>
  </si>
  <si>
    <t>Prestar los servicios profesionales para apoyar las actividades relacionadas con la gestión y los asuntos jurídicos y administrativos de la Dirección para la Gestión Policiva.</t>
  </si>
  <si>
    <t>NATHALIE XIMENA CARRILLO AVILA</t>
  </si>
  <si>
    <t>LIZETH PAOLA TORRES REYES</t>
  </si>
  <si>
    <t>DEISY PAOLA VASQUEZ MOJICA</t>
  </si>
  <si>
    <t>OMAR JOSE OSORIO VILLABON</t>
  </si>
  <si>
    <t>SUMIMAS S A S</t>
  </si>
  <si>
    <t>ANGIEE LIZETH AVILA PEREZ</t>
  </si>
  <si>
    <t>DAVID ANTONIO RODRIGUEZ PULIDO</t>
  </si>
  <si>
    <t>JULIANA CAMILA SAENZ GARCIA</t>
  </si>
  <si>
    <t>JORGE ALEXANDER CAICEDO RIVERA</t>
  </si>
  <si>
    <t>DIANA CAROLINA MARTINEZ GONZALEZ</t>
  </si>
  <si>
    <t>GLORIA STELLA PAEZ MURCIA</t>
  </si>
  <si>
    <t>GUILLERMO ANDRES MURILLO HOYOS</t>
  </si>
  <si>
    <t>716</t>
  </si>
  <si>
    <t>723</t>
  </si>
  <si>
    <t>751</t>
  </si>
  <si>
    <t>767</t>
  </si>
  <si>
    <t>757</t>
  </si>
  <si>
    <t>768</t>
  </si>
  <si>
    <t>771</t>
  </si>
  <si>
    <t>776</t>
  </si>
  <si>
    <t>777</t>
  </si>
  <si>
    <t>758</t>
  </si>
  <si>
    <t>783</t>
  </si>
  <si>
    <t>763</t>
  </si>
  <si>
    <t>786</t>
  </si>
  <si>
    <t>789</t>
  </si>
  <si>
    <t>792</t>
  </si>
  <si>
    <t>770</t>
  </si>
  <si>
    <t>796</t>
  </si>
  <si>
    <t>807</t>
  </si>
  <si>
    <t>816</t>
  </si>
  <si>
    <t>785</t>
  </si>
  <si>
    <t>822</t>
  </si>
  <si>
    <t>824</t>
  </si>
  <si>
    <t>835</t>
  </si>
  <si>
    <t>847</t>
  </si>
  <si>
    <t>850</t>
  </si>
  <si>
    <t>809</t>
  </si>
  <si>
    <t>876</t>
  </si>
  <si>
    <t>881</t>
  </si>
  <si>
    <t>889</t>
  </si>
  <si>
    <t>664</t>
  </si>
  <si>
    <t>718</t>
  </si>
  <si>
    <t>731</t>
  </si>
  <si>
    <t>66564901</t>
  </si>
  <si>
    <t>JOSE FLORENTINO CARRILLO PINEDA</t>
  </si>
  <si>
    <t>GUSTAVO ADOLFO GALINDEZ OLARTE</t>
  </si>
  <si>
    <t>EVELYN JOHANNA SILVA SANCHEZ</t>
  </si>
  <si>
    <t>MARCO FIDEL PEDROZA HUERTAS</t>
  </si>
  <si>
    <t>JOHN ALEXANDER SOLANO CAICEDO</t>
  </si>
  <si>
    <t>ANGIE NATALIA AGUIRRE SEPULVEDA</t>
  </si>
  <si>
    <t>SANTIAGO IGNACIO OSPINA RICO</t>
  </si>
  <si>
    <t>OLGA LUCIA MENDIETA DIAZ</t>
  </si>
  <si>
    <t>DANIEL FELIPE ARIZA GONZALEZ</t>
  </si>
  <si>
    <t>ALEXANDRA  CAMACHO MARIN</t>
  </si>
  <si>
    <t>OLKIN  BAQUERO MIELES</t>
  </si>
  <si>
    <t>BRAYDA LIZETH SANDOVAL FAJARDO</t>
  </si>
  <si>
    <t>WILSON YESID ROA COBA</t>
  </si>
  <si>
    <t>CARMEN ELENA BONILLA MORENO</t>
  </si>
  <si>
    <t>DIANA CAROLINA QUIROGA ARIAS</t>
  </si>
  <si>
    <t>DIEGO ALEXANDER GUTIERREZ BALLEN</t>
  </si>
  <si>
    <t>JOSE NICOLAS REYES GARCIA</t>
  </si>
  <si>
    <t>CLAUDIA PAOLA MARTINEZ RODRIGUEZ</t>
  </si>
  <si>
    <t>LAURA VANESA ROSAS ROZO</t>
  </si>
  <si>
    <t>HEIDY NATALIE GARCIA GONZALEZ</t>
  </si>
  <si>
    <t>DIANA MARCELA SIERRA TORRALBA</t>
  </si>
  <si>
    <t>ANDRES DAVID PEÑARETE LUGO</t>
  </si>
  <si>
    <t>DIEGO ALEXANDER GONZALEZ GOMEZ</t>
  </si>
  <si>
    <t>DIEGO ANDRES VILLARREAL DELGADO</t>
  </si>
  <si>
    <t>DANIEL FELIPE RODRIGUEZ HERNANDEZ</t>
  </si>
  <si>
    <t>RAFAEL GEOVANNY GARCIA MENDEZ</t>
  </si>
  <si>
    <t>DANIEL ANDRES TORRES SANCHEZ</t>
  </si>
  <si>
    <t>DARIO FERNANDO BELTRAN GARCIA</t>
  </si>
  <si>
    <t>YAIRA ALEJANDRA FAJARDO GONZALEZ</t>
  </si>
  <si>
    <t>LAURA CATALINA ALVAREZ MOSQUERA</t>
  </si>
  <si>
    <t>MIGUEL LEONARDO MOLINA ALVARADO</t>
  </si>
  <si>
    <t>LENNIS ISABEL ESCORCIA CANO</t>
  </si>
  <si>
    <t>MARCELA DEL PILAR MENDEZ SOLANILLA</t>
  </si>
  <si>
    <t>PRESTACIÓN DE SERVICIOS PARA EL DESARROLLO DE ACTIVIDADES QUE PROPENDAN POR EL FORTALECIMIENTO Y ACOMPAÑAMIENTO A LOS CONSEJOS LOCALES Y DISTRITAL DE JUVENTUD DE CONFORMIDAD CON LAS COMPETENCIAS ASIGNADAS AL GRUPO DE PARTICIPACIÓN POLÍTICA DE LA SECRETARIA DISTRITAL DE GOBIERNO DE BOGOTÁ</t>
  </si>
  <si>
    <t>RECLASIFICION DE ARL A RIESGO IV Y V A LOS CONTRATISTAS DE ACUERDO AL MEMORANDO 20233000002263  Pago de la planilla 66104352, correspondiente a los aportes de la ARL, del mes de febrero de 2023.</t>
  </si>
  <si>
    <t>PRESTAR LOS SERVICIOS PROFESIONALES PARA LA RECOLECCIÓN, SISTEMATIZACIÓN, CONSOLIDACIÓN Y REDACCIÓN DE LAS MEMORIAS DEL PROGRAMA GOLES EN PAZ 2.0</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</si>
  <si>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</si>
  <si>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DE APOYO A LA GESTIÓN PARA LA DIRECCIÓN DE CONVIVENCIA Y DIÁLOGO SOCIAL EN LA EJECUCIÓN DE LA ESTRATEGIA DE CULTURA CIUDADANA FOMENTANDO ESPACIOS DE PARTICIPACIÓN CON LAS ORGANIZACIONES SOCIALES.</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</si>
  <si>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</si>
  <si>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RECLASIFICION DE ARL A RIESGO IV Y V A LOS CONTRATOSTAS DE ACUERDO AL MEMORANDO 20233000002263  PAGO DE LA PLANILLLA 66564901, PAGO DE LOS APORTES DEL MES DE FEBRERO DE 2023</t>
  </si>
  <si>
    <t>805</t>
  </si>
  <si>
    <t>817</t>
  </si>
  <si>
    <t>841</t>
  </si>
  <si>
    <t>808</t>
  </si>
  <si>
    <t>851</t>
  </si>
  <si>
    <t>872</t>
  </si>
  <si>
    <t>875</t>
  </si>
  <si>
    <t>877</t>
  </si>
  <si>
    <t>897</t>
  </si>
  <si>
    <t>902</t>
  </si>
  <si>
    <t>715</t>
  </si>
  <si>
    <t>717</t>
  </si>
  <si>
    <t>765</t>
  </si>
  <si>
    <t>LIZETH  PALACIOS RUEDA</t>
  </si>
  <si>
    <t>YEINER  GARCIA MARIN</t>
  </si>
  <si>
    <t>JORGE ANDRES AGUDELO PEREZ</t>
  </si>
  <si>
    <t>ERIKA MERCEDES GOMEZ RIVERA</t>
  </si>
  <si>
    <t>DIANA PATRICIA ARENAS BLANCO</t>
  </si>
  <si>
    <t>MARIA DEL CARMEN PRIETO CLAVIJO</t>
  </si>
  <si>
    <t>ANDREA  RODAS QUICENO</t>
  </si>
  <si>
    <t>LEONOR  GUATIBONZA VALDERRAMA</t>
  </si>
  <si>
    <t>DIANA CAROLINA BELLO MILLAN</t>
  </si>
  <si>
    <t>FELIPE  GONZALEZ MORALES</t>
  </si>
  <si>
    <t>PRESTACIÓN DE SERVICIOS PROFESIONALES PARA ASISTIR LOS PROCESOS DE PARTICIPACIÓN, GOBIERNO ABIERTO Y SEGUIMIENTO ESTRATÉGICO A POLÍTICAS DE PARTICIPACIÓN RELATIVAS A LAS COMPETENCIAS DEL GRUPO DE PARTICIPACIÓN DE LA SECRETARIA DE GOBIERNO</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</si>
  <si>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</si>
  <si>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EN LOS DESARROLLOS TÉCNICOS Y ARTICULACIÓN INTERINSTITUCIONAL REQUERIDA PARA LA REFORMULACIÓN DE LA POLÍTICA PÚBLICA DE PARTICIPACIÓN INCIDENTE Y OTROS PLANES, PROGRAMAS O PROYECTOS EN PARTICIPACIÓN CIUDADANA, TALES COMO EL PLAN MARCO DE PARTICIPACIÓN CIUDADANA DE MIPG.</t>
  </si>
  <si>
    <t>PRESTAR SERVICIOS PROFESIONALES EN LA SUBSECRETARÍA PARA LA GOBERNABILIDAD Y GARANTÍA DE DERECHOS PARA EL ACOMPAÑAMIENTO JURÍDICO REQUERIDO EN LOS PROCESOS MISIONALES.</t>
  </si>
  <si>
    <t>Prestar servicios profesionales especializados en la Subsecretaría para la Gobernabilidad y la Garantía de Derechos para apoyar la coordinación y desarrollo de proyectos del Laboratorio de Innovación de la SDG.</t>
  </si>
  <si>
    <t>PRESTAR SERVICIO DE APOYO A ACCIONES DE CARÁCTER ADMINISTRATIVO&lt;(&gt;,&lt;)&gt; OPERATIVO Y DE GESTIÓN DE INFORMACIÓN BRINDANDO UN SOPORTE ADECUADO EN TODAS LAS ACTIVIDADES OPERATIVAS DE IMPLEMENTACIÓN DE PROYECTOS Y ESTRATEGIAS DE PARTICIPACIÓN CIUDADANA DE LA SECRETARÍA DISTRITAL DE GOBIERNO.</t>
  </si>
  <si>
    <t>PRESTAR SERVICIOS PROFESIONALES A LA SECRETARÍA DISTRITAL DE GOBIERNO PARA EL APOYO Y COORDINACIÓN DE LAS ACCIONES ESTRATÉGICAS QUE REQUIERA EL EQUIPO DE PARTICIPACIÓN ASOCIADAS A LA IMPLEMENTACIÓN DE DIVERSOS INSTRUMENTOS DE PARTICIPACIÓN CIUDADANA.</t>
  </si>
  <si>
    <t>PRESTACIÓN DE SERVICIOS PROFESIONALES PARA EL SEGUIMIENTO AL CUMPLIMIENTO Y EJECUCIÓN DE LOS PLANES, PROGRAMAS Y PROYECTOS ASOCIADOS A LOS PROCESOS DE PARTICIPACIÓN CIUDADANA EN EL MARCO DE LA ESTRATEGIA DE GOBIERNO ABIERTO.</t>
  </si>
  <si>
    <t>PRESTACIÓN DE SERVICIOS PROFESIONALES PARA ASISTIR DESDE EL COMPONENTE JURÍDICO LOS PROCESOS DE PLANEACIÓN&lt;(&gt;,&lt;)&gt; SEGUIMIENTO ESTRATÉGICO Y ARTICULACIÓN PARA EL FOMENTO DE LOS MECANISMOS DE PARTICIPACIÓN CIUDADANA EN EL MARCO DE LAS COMPETENCIAS DE LA SECRETARIA DE GOBIERNO</t>
  </si>
  <si>
    <t>PRESTAR SERVICIOS PROFESIONALES ESPECIALIZADOS EN LA IMPLEMENTACIÓN DE INSTRUMENTOS DE PARTICIPACIÓN CIUDADANA COMO PRESUPUESTOS PARTICIPATIVOS EN EL MARCO DEL MODELO DE GOBIERNO ABIERTO</t>
  </si>
  <si>
    <t>760</t>
  </si>
  <si>
    <t>761</t>
  </si>
  <si>
    <t>764</t>
  </si>
  <si>
    <t>740</t>
  </si>
  <si>
    <t>815</t>
  </si>
  <si>
    <t>865</t>
  </si>
  <si>
    <t>896</t>
  </si>
  <si>
    <t>OLGA VICTORIA RUBIO CORTES</t>
  </si>
  <si>
    <t>ALEXANDER  PRIETO MONCALEANO</t>
  </si>
  <si>
    <t>LEIDY VIVIANA ATUESTA MATEUS</t>
  </si>
  <si>
    <t>MAYCOL STIVEN MARTINEZ OSPINA</t>
  </si>
  <si>
    <t>PEDRO JOSE ARDILA TELLEZ</t>
  </si>
  <si>
    <t>JUAN CAMILO ESPAÑA VERA</t>
  </si>
  <si>
    <t>DIANA FERNANDA STEFANIA DIAZ PERDOMO</t>
  </si>
  <si>
    <t>NANCY ALEJANDRA PRADA ANAYA</t>
  </si>
  <si>
    <t>LUDY ANDREA BURGOS CORREDOR</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</si>
  <si>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</si>
  <si>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</si>
  <si>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profesionales para el trámite de los asuntos relacionados con el Congreso de la República, de acuerdo con lo establecido en la normatividad vigente y los procedimientos que tiene adoptados la Dirección de Relaciones Políticas.</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</si>
  <si>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</si>
  <si>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</si>
  <si>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</si>
  <si>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los servicios profesionales para la planeación, implementación, seguimiento y evaluación de las actividades de los procesos electorales que se adelanten en el Distrito Capital, de acuerdo con lo establecido en la normatividad vigente y las directrices que le imparta el Supervisor del contrato.</t>
  </si>
  <si>
    <t>753</t>
  </si>
  <si>
    <t>782</t>
  </si>
  <si>
    <t>784</t>
  </si>
  <si>
    <t>794</t>
  </si>
  <si>
    <t>806</t>
  </si>
  <si>
    <t>769</t>
  </si>
  <si>
    <t>819</t>
  </si>
  <si>
    <t>823</t>
  </si>
  <si>
    <t>836</t>
  </si>
  <si>
    <t>864</t>
  </si>
  <si>
    <t>813</t>
  </si>
  <si>
    <t>871</t>
  </si>
  <si>
    <t>873</t>
  </si>
  <si>
    <t>830</t>
  </si>
  <si>
    <t>874</t>
  </si>
  <si>
    <t>878</t>
  </si>
  <si>
    <t>829</t>
  </si>
  <si>
    <t>882</t>
  </si>
  <si>
    <t>883</t>
  </si>
  <si>
    <t>843</t>
  </si>
  <si>
    <t>885</t>
  </si>
  <si>
    <t>887</t>
  </si>
  <si>
    <t>888</t>
  </si>
  <si>
    <t>672</t>
  </si>
  <si>
    <t>PAULA ANDREA GRANADA RODRIGUEZ</t>
  </si>
  <si>
    <t>DEISY CAROLINA LIZARAZO GOMEZ</t>
  </si>
  <si>
    <t>LEWIS ENRIQUE POLO ESPINOSA</t>
  </si>
  <si>
    <t>OMAR FERNANDO GARCIA BATTE</t>
  </si>
  <si>
    <t>VALERIA ALEJANDRA POVEDA GUTIERREZ</t>
  </si>
  <si>
    <t>CLAUDIA VICTORIA RODRIGUEZ SANDOVAL</t>
  </si>
  <si>
    <t>ANA CAROLINA PIRACON SANDOVAL</t>
  </si>
  <si>
    <t>DIEGO ANDRES SOLORZANO LASSO</t>
  </si>
  <si>
    <t>CESAR LEANDRO PENAGOS VILLARRAGA</t>
  </si>
  <si>
    <t>SANDRA MILENA GOMEZ TOVAR</t>
  </si>
  <si>
    <t>GERARDO LEON MANCERA PARADA</t>
  </si>
  <si>
    <t>NESTOR EDUARDO PARRA RODRIGUEZ</t>
  </si>
  <si>
    <t>MARIA BERNARDA MELO QUIROGA</t>
  </si>
  <si>
    <t>RODRIGO  SALAZAR PRIETO</t>
  </si>
  <si>
    <t>ANA MARIA PEÑUELA POLO</t>
  </si>
  <si>
    <t>LUIS ERNESTO SIERRA QUINTERO</t>
  </si>
  <si>
    <t>KENNY ROLANDO QUINTERO CEPEDA</t>
  </si>
  <si>
    <t>SANDRA LILIANA BARON BECERRA</t>
  </si>
  <si>
    <t>MARIA PAULA NIETO RODRIGUEZ</t>
  </si>
  <si>
    <t>MANUELA  GOMEZ AVENDAÑO</t>
  </si>
  <si>
    <t>CAMILO ANDRES ANGARITA MOLINA</t>
  </si>
  <si>
    <t>CAROLINA  ANAYA FLOREZ</t>
  </si>
  <si>
    <t>LUIS CAMILO RINCON JIMENEZ</t>
  </si>
  <si>
    <t>PRESTAR LOS SERVICIOS PROFESIONALES EN LA SECRETARIA DISTRITAL DE GOBIERNO PARA EL APOYO METODOLÓGICO Y ADMINISTRATIVO PARA EL CUMPLIMIENTO DE LOS LINEAMIENTOS PARA LAS FASES DE FORMULACIÓN, IMPLEMENTACIÓN, MONITOREO Y EVALUACIÓN DE LAS POLÍTICAS PÚBLICAS DEL SECTOR GOBIERNO.</t>
  </si>
  <si>
    <t>Prestar servicios profesionales a la Secretaría Distrital de Gobierno en el desarrollo de evaluaciones y mediciones de planes, programas, proyectos y políticas públicas, que conforman la agenda de evaluación de la entidad.</t>
  </si>
  <si>
    <t>Adquirir licencias del software Adobe Creative Cloud for Teams para la Oficina de Comunicaciones de la Secretaría Distrital de Gobierno</t>
  </si>
  <si>
    <t>Prestar servicios profesionales especializados de asesoría a la Subsecretaría de Gestión Institucional de la Secretaría Distrital de Gobierno para el diseño e implementación del Sistema de Gestión Antisoborno de la entidad, incluidas sus 20 alcaldías locales, de acuerdo con los lineamientos y estándares establecidos en la norma técnica ISO 37001:2016</t>
  </si>
  <si>
    <t>Prestar los servicios profesionales especializados para apoyar en la orientación y revisión jurídica y contractual de los asuntos de competencia de la Dirección</t>
  </si>
  <si>
    <t>Prestar servicios profesionales en la elaboración, seguimiento, control y ejecución de los procesos, procedimientos y actividades propias de la Dirección Financiera</t>
  </si>
  <si>
    <t>RECLASIFICION DE ARL A RIESGO IV Y V A LOS CONTRATISTAS DE ACUERDO AL MEMORANDO 20234200002563 CORRESPONDIENTE A LOS CONTRATOS 1548, 1549, 1550, 1551 Y 1552 DE 2022  Pago de la planilla 66104352, correspondiente a los aportes de la ARL, del mes de febrero de 2023.</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</si>
  <si>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</si>
  <si>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PROFESIONALES EN LA PROYECCIÓN, SEGUIMIENTO Y EJECUCIÓN DE LOS PROCESOS, PROCEDIMIENTOS Y ACTIVIDADES PROPIAS DE LA DIRECCIÓN FINANCIERA</t>
  </si>
  <si>
    <t>Prestar servicios profesionales en aspectos jurídicos y normativos que requieran los procesos misionales y administrativos que se adelantan en la Secretaría Distrital de Gobierno.</t>
  </si>
  <si>
    <t>Prestar los servicios profesionales a la Secretaría Distrital de Gobierno para la gestión de recursos técnicos y financieros de cooperación internacional y de la banca multilateral para facilitar el desarrollo de los proyectos estratégicos de la entidad</t>
  </si>
  <si>
    <t>PRESTAR LOS SERVICIOS PROFESIONALES AL DESPACHO DE LA SECRETARIA DE GOBIERNO EN LA ATENCIÓN, SEGUIMIENTO Y GESTIÓN INTERNA DE LAS RESPUESTAS INSTITUCIONALES A LAS SOLICITUDES Y REQUERIMIENTOS PROVENIENTES DE LOS DIFERENTES ACTORES DEL SECTOR, AUTORIDADES O INSTITUCIONES DE OTROS SECTORES, ASÍ COMO EL APOYO A TRÁMITES Y SERVICIOS PARA LA GESTIÓN REQUERIDOS</t>
  </si>
  <si>
    <t>PRESTAR LOS SERVICIOS PROFESIONALES EN EL DESARROLLO DE LA GESTIÓN CONTRACTUAL Y LA REALIZACIÓN DE LAS ACTIVIDADES ADMINISTRATIVAS Y OPERATIVAS QUE SE REQUIERAN EN LA DIRECCIÓN.</t>
  </si>
  <si>
    <t>Prestar los servicios profesionales para la instalación, actualización, administración, y monitoreo del hardware y software de servidores físicos y virtuales de la Secretaría Distrital de Gobierno.</t>
  </si>
  <si>
    <t>PRESTAR SERVICIOS PROFESIONALES PARA EL DESARROLLO DE LAS FASES DEL MODELO DE ANALÍTICA INSTITUCIONAL Y LA GESTIÓN ESTADÍSTICA DE LA SECRETARÍA DISTRITAL DE GOBIERNO.</t>
  </si>
  <si>
    <t>PRESTAR LOS SERVICIOS PROFESIONALES A LA DIRECCIÓN JURÍDICA DE LA SECRETARÍA DISTRITAL DE GOBIERNO PARA ADELANTAR LAS ACTIVIDADES RELACIONADAS CON LA POLÍTICA DE DEFENSA JURÍDICA DEL MODELO INTEGRADO DE PLANEACIÓN Y GESTIÓN (MIPG)&lt;(&gt;,&lt;)&gt; ATINENTES AL SISTEMA ÚNICO DE GESTIÓN PARA EL REGISTRO, EVALUACIÓN Y AUTORIZACIÓN DE ACTIVIDADES DE AGLOMERACIÓN DE PÚBLICO EN EL DISTRITO CAPITAL Y DEMÁS TRÁMITES QUE SE REQUIERAN</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</si>
  <si>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</si>
  <si>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</si>
  <si>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879</t>
  </si>
  <si>
    <t>904</t>
  </si>
  <si>
    <t>Prestar servicios profesionales en la subsecretaría de gestión local para la visualización, diseño y demás actividades relacionadas con el centro de gobierno local especialmente las relacionadas con temas financieros</t>
  </si>
  <si>
    <t>Prestar los servicios profesionales especializados a la Dirección para la Gestión del Desarrollo Local - DGDL, apoyando el seguimiento a las metas proyecto, planes, procesos y procedimientos en el marco del proyecto de inversión a cargo de la Subsecretaría de Gestión Local</t>
  </si>
  <si>
    <t>prestación de servicios profesionales en el seguimiento y reporte de la ejecución presupuestal de los fondos de desarrollo local en el marco de la asistencia técnica integral que presta la Dirección para la Gestión del Desarrollo Local.</t>
  </si>
  <si>
    <t>Prestar servicios profesionales en la Subsecretaría de Gestión Local para brindar asistencia jurídica en el fortalecimiento del modelo de gestión transparente, incluyente, participativo y colaborativo local.</t>
  </si>
  <si>
    <t>JOSE PATRICIO LIZCA ALVAREZ</t>
  </si>
  <si>
    <t>NASHLY  PEINADO MALAGON</t>
  </si>
  <si>
    <t>OMAR ALBEIRO HERNANDEZ ARIZA</t>
  </si>
  <si>
    <t>KAROL JHOANA AYALA FORERO</t>
  </si>
  <si>
    <t>854</t>
  </si>
  <si>
    <t>909</t>
  </si>
  <si>
    <t>910</t>
  </si>
  <si>
    <t>916</t>
  </si>
  <si>
    <t>926</t>
  </si>
  <si>
    <t>929</t>
  </si>
  <si>
    <t>943</t>
  </si>
  <si>
    <t>944</t>
  </si>
  <si>
    <t>869</t>
  </si>
  <si>
    <t>961</t>
  </si>
  <si>
    <t>969</t>
  </si>
  <si>
    <t>975</t>
  </si>
  <si>
    <t>978</t>
  </si>
  <si>
    <t>980</t>
  </si>
  <si>
    <t>907</t>
  </si>
  <si>
    <t>986</t>
  </si>
  <si>
    <t>1021</t>
  </si>
  <si>
    <t>1022</t>
  </si>
  <si>
    <t>7184583704</t>
  </si>
  <si>
    <t>719621173-9</t>
  </si>
  <si>
    <t>719621173</t>
  </si>
  <si>
    <t>1247</t>
  </si>
  <si>
    <t>12999847416</t>
  </si>
  <si>
    <t>13673303916</t>
  </si>
  <si>
    <t>721660782-9</t>
  </si>
  <si>
    <t>721660770</t>
  </si>
  <si>
    <t>PRESTAR SERVICIOS DE APOYO PARA EL ACOMPAÑAMIENTO A LA GESTIÓN TÉCNICA REQUERIDA PARA LA IMPLEMENTACIÓN DEL PLAN DE VIDA DEL CABILDO INDÍGENA MUISCA DE BOSA CONCERTADO EN EL PROCESO DE CONSULTA PREVIA DEL PLAN PARCIAL EL EDÉN EL DESCANSO</t>
  </si>
  <si>
    <t>PRESTAR SERVICIOS PROFESIONALES EN LA DIRECCIÓN DE DERECHOS HUMANOS PARA APOYAR LA MESA DISTRITAL DE COORDINACIÓN Y SEGUIMIENTO DEL PROTOCOLO DISTRITAL PARA LA GARANTÍA Y PROTECCIÓN DE LOS DERECHOS A LA REUNIÓN, MANIFESTACIÓN PÚBLICA Y LA PROTESTA SOCIAL PACÍFICA, EN EL MARCO DEL DECRETO 053 DEL 2023</t>
  </si>
  <si>
    <t>SOLICITUD DE CDP PARA PAGO DE SERVICIOS PUBLICOS VIGENCIA 2023  Pago del servicio de energía del Centro de Orientación y Fortalecimiento Integral Afrobogotano (CONFIA), ubicado en la Carrera 3 No. 30 A Sur – 06, período facturado del 03 de marzo al 03 de abril de 2023, según factura No. 719621173-9.,,</t>
  </si>
  <si>
    <t>SOLICITUD DE CDP PARA PAGO DE SERVICIOS PUBLICOS VIGENCIA 2023  Pago del servicio de aseo del Centro de Orientación y Fortalecimiento Integral Afrobogotano (CONFIA), ubicado en la Carrera 3 No. 30 A Sur – 06, período facturado del 03 de marzo al 03 de abril de 2023, según factura No. 719621173.,,</t>
  </si>
  <si>
    <t>REALIZAR LA ADICIÓN Y PRORROGA DEL CONTRATO No. 1247 DE 2022 SUSCRITO POR LA SECRETARÍA DISTRITAL DE GOBIERNO Y CONSORCIO TRANSPORTE SG</t>
  </si>
  <si>
    <t>REALIZAR LA ADICIÓN Y OTRO SÍ DEL CONTRATO No. 1465 DE 2022 SUSCRITO POR LA SECRETARÍA DISTRITAL DE GOBIERNO Y EL INSTITUTO COLOMBIANO DE CREDITO EDUCATIVO Y ESTUDIOS TECNICOS EN EL EXTERIOR "MARIANO OSPINA PEREZ "- ICETEX</t>
  </si>
  <si>
    <t>SOLICITUD DE CDP PARA PAGO DE SERVICIOS PUBLICOS VIGENCIA 2023  PAGO DEL SERVICIO DE ACUEDUCTO Y ALCANTARILLADO DE LA CASA DEL PENSAMIENTO INDIGANA UBICADA EN LA CALLE 9 NO. 9-60, PERÍODO FACTURADO DEL 19 DE ENERO AL 18 DE MARZO DE 2023, SEGÚN FACTURA No. 12999847416.</t>
  </si>
  <si>
    <t>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t>
  </si>
  <si>
    <t>SOLICITUD DE CDP PARA PAGO DE SERVICIOS PUBLICOS VIGENCIA 2023  Pago del servicio de acueducto y alcantarillado de la Casa Posa Wiwa, ubicada en la Cra 3 No. 10-72, período facturado del 21 de enero al 21 de marzo de 2023, según factura No. 13673303916</t>
  </si>
  <si>
    <t>SOLICITUD DE CDP PARA PAGO DE SERVICIOS PUBLICOS VIGENCIA 2023  Pago del servicio de energía de la Casa del Pensamiento Indígena, ubicada en la Calle 9 No. 9-60 AP 700, período facturado del 21 de marzo al 20 de abril de 2023, según facturas No.  721660776-2   $21.360 721660779-4   $188.250 721660782-9   $59.660 721660771-6   $4.660 721660774-8   $75.500</t>
  </si>
  <si>
    <t>SOLICITUD DE CDP PARA PAGO DE SERVICIOS PUBLICOS VIGENCIA 2023  Pago del servicio de aseo de la Casa del Pensamiento Indígena, ubicada en la Calle 9 No. 9-60 AP 700, período facturado del 26 de febrero al 27 de marzo de 2023, según facturas No.  721660776   $55.670 721660777   $55.630 721660779   $55.670 721660775   $55.670 721660771   $55.670 721660774   $55.670 721660773   $55.630 721660772   $55.630 721660770   $55.630</t>
  </si>
  <si>
    <t>CRISTIAN CAMILO CHIGUASUQUE GONZALEZ</t>
  </si>
  <si>
    <t>DIANA PAOLA BARRERO TORRES</t>
  </si>
  <si>
    <t>MARIA CAROLINA ARIZA CARDOZO</t>
  </si>
  <si>
    <t>CONSORCIO TRANSPORTES SG</t>
  </si>
  <si>
    <t>EMPRESA DE ACUEDUCTO Y ALCANTARILLADO DE BOGOTA E.S.P.</t>
  </si>
  <si>
    <t>INSTITUTO COLOMBIANO DE CREDITO EDUCATIVO Y CREDITOS EN EL EXTERIOR ICETEX</t>
  </si>
  <si>
    <t>EMPRESA DE TELECOMUNICACIONES DE BOGOTÁ S.A. E.S.P. - ETB S.A. ESP</t>
  </si>
  <si>
    <t>PABLO YESID LOPEZ LOPEZ</t>
  </si>
  <si>
    <t>906</t>
  </si>
  <si>
    <t>832</t>
  </si>
  <si>
    <t>912</t>
  </si>
  <si>
    <t>922</t>
  </si>
  <si>
    <t>934</t>
  </si>
  <si>
    <t>936</t>
  </si>
  <si>
    <t>949</t>
  </si>
  <si>
    <t>908</t>
  </si>
  <si>
    <t>968</t>
  </si>
  <si>
    <t>1019</t>
  </si>
  <si>
    <t>66862300</t>
  </si>
  <si>
    <t>828</t>
  </si>
  <si>
    <t>CARLOS ALFONSO PARRA MALAVER</t>
  </si>
  <si>
    <t>KATHERINNE ALEXANDRA RIAÑO OVALLE</t>
  </si>
  <si>
    <t>PAULA LORENA MORALES OCHOA</t>
  </si>
  <si>
    <t>ANGELICA MARIA CHACON SALCEDO</t>
  </si>
  <si>
    <t>Prestar servicios profesionales en la Subsecretaría de Gestión Local para brindar asistencia jurídica en el fortalecimiento del modelo de gestión policiva</t>
  </si>
  <si>
    <t>Prestar los servicios técnicos a la Dirección para la Gestión Policiva, mediante el apoyo a las actividades de Inspección, Vigilancia y control a establecimientos de comercio, así como aquellas tendientes a la recuperación y preservación del espacio público adelantadas por las Alcaldías Locales.</t>
  </si>
  <si>
    <t>RECLASIFICION DE ARL A RIESGO IV Y V A LOS CONTRATISTAS DE ACUERDO AL MEMORANDO 20234200006073</t>
  </si>
  <si>
    <t>Pago de la autoliquidación adicional de marzo de 2023 por el ingreso de unos funcionarios con posterioridad al cierre de la nómina (Planta de Inversión).</t>
  </si>
  <si>
    <t>Pago de la autoliquidación de la nómina general de marzo de 2023. (Planta de Inversión).</t>
  </si>
  <si>
    <t>Prestar servicios profesionales en la Subsecretaría de Gestión Local para brindar asistencia jurídica para la implementación del modelo de gestión policiva.</t>
  </si>
  <si>
    <t>Pago de la nómina general de abril (Planta de Inversión)</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</si>
  <si>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</si>
  <si>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914</t>
  </si>
  <si>
    <t>919</t>
  </si>
  <si>
    <t>923</t>
  </si>
  <si>
    <t>937</t>
  </si>
  <si>
    <t>862</t>
  </si>
  <si>
    <t>938</t>
  </si>
  <si>
    <t>939</t>
  </si>
  <si>
    <t>940</t>
  </si>
  <si>
    <t>942</t>
  </si>
  <si>
    <t>870</t>
  </si>
  <si>
    <t>948</t>
  </si>
  <si>
    <t>950</t>
  </si>
  <si>
    <t>951</t>
  </si>
  <si>
    <t>953</t>
  </si>
  <si>
    <t>954</t>
  </si>
  <si>
    <t>957</t>
  </si>
  <si>
    <t>958</t>
  </si>
  <si>
    <t>960</t>
  </si>
  <si>
    <t>970</t>
  </si>
  <si>
    <t>971</t>
  </si>
  <si>
    <t>972</t>
  </si>
  <si>
    <t>900</t>
  </si>
  <si>
    <t>973</t>
  </si>
  <si>
    <t>984</t>
  </si>
  <si>
    <t>911</t>
  </si>
  <si>
    <t>985</t>
  </si>
  <si>
    <t>1018</t>
  </si>
  <si>
    <t>WILSON JAVIER VERA PRIETO</t>
  </si>
  <si>
    <t>JUAN NICOLAS CAMERO LARA</t>
  </si>
  <si>
    <t>YULY MAYERLY REYES GARCIA</t>
  </si>
  <si>
    <t>CARLOS ARTURO DIAZ CASTIBLANCO</t>
  </si>
  <si>
    <t>MARCELA DEL PILAR MENDEZ VEGA</t>
  </si>
  <si>
    <t>EDGAR ENRIQUE BERMUDEZ DE AVILA</t>
  </si>
  <si>
    <t>YIMAR ARLEY CASALLAS GARZON</t>
  </si>
  <si>
    <t>JOHAN STEVEN FUQUEN PARRA</t>
  </si>
  <si>
    <t>MARIO ALBERTO AYA ABRIL</t>
  </si>
  <si>
    <t>DUDLEY JOHANNA PALACIOS GARCIA</t>
  </si>
  <si>
    <t>NELLY ANGELICA BERNAL FRANKY</t>
  </si>
  <si>
    <t>CRISTIAN ANDRES ARAGON TIQUE</t>
  </si>
  <si>
    <t>CAMILA ANDREA BUSTOS OCAMPO</t>
  </si>
  <si>
    <t>PAOLA ANDREA PEDRAZA BERNAL</t>
  </si>
  <si>
    <t>ANDRES FERNANDO MEJIA MARIN</t>
  </si>
  <si>
    <t>JESUS SANTIAGO BOBADILLA AMAYA</t>
  </si>
  <si>
    <t>ROSA ANGELICA GARCIA LOPEZ</t>
  </si>
  <si>
    <t>JAIR ALFONSO SANZA BAYONA</t>
  </si>
  <si>
    <t>FRANCIA HELENA QUINTERO QUINTERO</t>
  </si>
  <si>
    <t>CAMILO ANDRES PEÑA ALVAREZ</t>
  </si>
  <si>
    <t>DIANA KATHERIN VARGAS CASTRO</t>
  </si>
  <si>
    <t>ADRIANA KATERINE MEDINA BELTRAN</t>
  </si>
  <si>
    <t>SHARON MILENA CASTILLO GIRALDO</t>
  </si>
  <si>
    <t>CINTIA  BLANDON PEREA</t>
  </si>
  <si>
    <t>RECLASIFICION DE ARL A RIESGO IV Y V A LOS CONTRATOSTAS DE ACUERDO AL MEMORANDO 20233000002263  Pago de los aportes del mes de marzo de 2023, según planilla No. 66862300</t>
  </si>
  <si>
    <t>790</t>
  </si>
  <si>
    <t>812</t>
  </si>
  <si>
    <t>947</t>
  </si>
  <si>
    <t>956</t>
  </si>
  <si>
    <t>884</t>
  </si>
  <si>
    <t>987</t>
  </si>
  <si>
    <t>MIGUEL ANEIDER RODRIGUEZ SANDOVAL</t>
  </si>
  <si>
    <t>VALENTINA  BAUTISTA GRIJALBA</t>
  </si>
  <si>
    <t>LUIS EDUARDO GOMEZ NARVAEZ</t>
  </si>
  <si>
    <t>Prestar los servicios profesionales para el análisis, desarrollo, puesta en producción, mantenimiento y soporte de las soluciones de software basado en tecnologías web JavaScript, typeScrpt, NestJS, NodeJS, ReactJS, html, Css que se encuentran desplegados en la infraestructura de la Secretaría Distrito de Gobierno</t>
  </si>
  <si>
    <t>Prestar servicios profesionales para el fortalecimiento de la gestión jurídica y contractual de la secretaría distrital de gobierno en el marco del modelo de gestión de la entidad y de los procesos de participación digital e innovación</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</si>
  <si>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</si>
  <si>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915</t>
  </si>
  <si>
    <t>941</t>
  </si>
  <si>
    <t>MANUEL EXCEHOMO CHAVERRA CORDOBA</t>
  </si>
  <si>
    <t>MARIA DEL PILAR PERILLA SILVA</t>
  </si>
  <si>
    <t>Prestar los servicios profesionales para el trámite y seguimiento de respuestas a las proposiciones, así como para la preparación de los debates de control político citados por el Concejo de Bogotá, D.C., de conformidad con lo establecido en la normatividad vigente y los lineamientos que el supervisor del contrato le imparta.</t>
  </si>
  <si>
    <t>Prestar los servicios profesionales para proyectar los documentos de análisis e informes en cumplimiento del desarrollo de las líneas de investigación que tenga adoptadas el Observatorio de Asuntos Políticos, de acuerdo con el Documento Técnico Soporte y las directrices que le imparta el Supervisor del Contrato.</t>
  </si>
  <si>
    <t>913</t>
  </si>
  <si>
    <t>918</t>
  </si>
  <si>
    <t>920</t>
  </si>
  <si>
    <t>921</t>
  </si>
  <si>
    <t>1020</t>
  </si>
  <si>
    <t>QUALITY WATER SERVICE COLOMBIA SAS</t>
  </si>
  <si>
    <t>MEDIA TECHNOLOGY WORLD SAS</t>
  </si>
  <si>
    <t>JUANA CATALINA QUINTERO NAVARRO</t>
  </si>
  <si>
    <t>ALQUILAR DISPENSADORES DE AGUA PARA LA SECRETARÍA DISTRITAL DE GOBIERNO COMO ESTRATEGIA PARA REDUCIR LOS PLÁSTICOS DE UN SOLO USO</t>
  </si>
  <si>
    <t>Prestar los servicios de monitoreo de medios y redes sociales de la información noticiosa o editorial de la Secretaría Distrital de Gobierno, publicada en medios de comunicación masivos y especializados</t>
  </si>
  <si>
    <t>RECLASIFICION DE ARL A RIESGO IV Y V A LOS CONTRATISTAS DE ACUERDO AL MEMORANDO 20231400008073 CORRESPONDIENTE AL PROYECTO 7800  Pago de los aportes del mes de marzo de 2023, según planilla No. 66862300</t>
  </si>
  <si>
    <t>RECLASIFICION DE ARL A RIESGO IV Y V A LOS CONTRATISTAS DE ACUERDO AL MEMORANDO 20234200002563 CORRESPONDIENTE A LOS CONTRATOS 1548, 1549, 1550, 1551 Y 1552 DE 2022  Pago de los aportes del mes de marzo de 2023, según planilla No. 66862300</t>
  </si>
  <si>
    <t>905</t>
  </si>
  <si>
    <t>917</t>
  </si>
  <si>
    <t>945</t>
  </si>
  <si>
    <t>893</t>
  </si>
  <si>
    <t>946</t>
  </si>
  <si>
    <t>899</t>
  </si>
  <si>
    <t>959</t>
  </si>
  <si>
    <t>983</t>
  </si>
  <si>
    <t>NATHALIA ANDREA VASQUEZ ORJUELA</t>
  </si>
  <si>
    <t>ANDREA DEL PILAR GUTIERREZ PARRA</t>
  </si>
  <si>
    <t>PAULA DANIELA RUBIO PENA</t>
  </si>
  <si>
    <t>JACQUELINE  FRIEDE VILLAROEL</t>
  </si>
  <si>
    <t>GEIMY KATHERINE URREGO DIAZ</t>
  </si>
  <si>
    <t>GUSTAVO ALBERTO FORERO RAMIREZ</t>
  </si>
  <si>
    <t>Prestar los servicios profesionales en la Subsecretaría de Gestión Local para brindar asistencia jurídica en la implementación del modelo de gestión transparente, incluyente, participativo y colaborativo local</t>
  </si>
  <si>
    <t>Prestar servicios de apoyo a la gestión en la Subsecretaría de Gestión Local para el seguimiento contractual que se realiza en el marco de las competencias de la dependencia</t>
  </si>
  <si>
    <t>PRESTAR LOS SERVICIOS PROFESIONALES A LA DIRECCIÓN PARA LA GESTIÓN DEL DESARROLLO LOCAL, EN LA ELABORACIÓN&lt;(&gt;,&lt;)&gt; IMPLEMENTACIÓN Y SEGUIMIENTO DE ACCIONES DE PARTICIPACIÓN Y GOBERNANZA EN LAS ALCALDÍAS LOCALES.</t>
  </si>
  <si>
    <t>PRESTAR LOS SERVICIOS PROFESIONALES ESPECIALIZADOS PARA LA ORIENTACIÓN ESTRATÉGICA Y OPERATIVA DE LOS PROYECTOS DE INVERSIÓN EN INFRAESTRUCTURA LOCAL QUE SE DESARROLLEN EN LAS 20 LOCALIDADES Y LA ARTICULACIÓN INTERINSTITUCIONAL CORRESPONDIENTE</t>
  </si>
  <si>
    <t>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t>
  </si>
  <si>
    <t>PRESTAR LOS SERVICIOS PROFESIONALES PARA BRINDAR ASISTENCIA JURÍDICA A LA DIRECCIÓN PARA LA GESTIÓN DEL DESARROLLO LOCAL - FDL EN LOS TEMAS RELACIONADOS EN LA GESTIÓN CONTRACTUAL Y SEGUIMIENTO AL CUMPLIMIENTO DE LA EJECUCIÓN DE LOS GIROS Y LAS OBLIGACIONES POR PAGAR A CARGO DE LOS FONDOS DE DESARROLLO LOCAL - FDL</t>
  </si>
  <si>
    <t>827</t>
  </si>
  <si>
    <t>1031</t>
  </si>
  <si>
    <t>1032</t>
  </si>
  <si>
    <t>935</t>
  </si>
  <si>
    <t>1053</t>
  </si>
  <si>
    <t>1057</t>
  </si>
  <si>
    <t>1058</t>
  </si>
  <si>
    <t>995</t>
  </si>
  <si>
    <t>1098</t>
  </si>
  <si>
    <t>722218291-9</t>
  </si>
  <si>
    <t>722218291</t>
  </si>
  <si>
    <t>842</t>
  </si>
  <si>
    <t>723383772-4</t>
  </si>
  <si>
    <t>723383772</t>
  </si>
  <si>
    <t>SOLICITUD DE CDP PARA PAGO DE SERVICIOS PUBLICOS VIGENCIA 2023  Pago del servicio de energía de la a CASA POSÁ WIWA, ubicado en la Carrera 3 No. 10- 72, período facturado del 24 de marzo al 25 de abril de 2023, según factura No. 722218291-9</t>
  </si>
  <si>
    <t>SOLICITUD DE CDP PARA PAGO DE SERVICIOS PUBLICOS VIGENCIA 2023  Pago del servicio de aseo de la a CASA POSÁ WIWA, ubicado en la Carrera 3 No. 10- 72, período facturado del 02 de marzo al 01 de abril de 2023, según factura No. 722218291</t>
  </si>
  <si>
    <t>PRESTAR SERVICIOS DE APOYO A LA GESTIÓN, PARA ADELANTAR LABORES ADMINISTRATIVAS, DE GESTIÓN DOCUMENTAL Y ATENCIÓN DE LA DEPENDENCIA.</t>
  </si>
  <si>
    <t>SOLICITUD DE CDP PARA PAGO DE SERVICIOS PUBLICOS VIGENCIA 2023  Pago del servicio de energía, del Centro de Orientación y Fortalecimiento Integral Afrogobotano (CONFIA), ubicado en la Cra 3 No. 30 A sur -06, periodo facturado del 03 de abril al 04 de mayo de 2023, según factura No. 723383772-4</t>
  </si>
  <si>
    <t>SOLICITUD DE CDP PARA PAGO DE SERVICIOS PUBLICOS VIGENCIA 2023  Pago del servicio de aseo, del Centro de Orientación y Fortalecimiento Integral Afrogobotano (CONFIA), ubicado en la Cra 3 No. 30 A sur -06, periodo facturado del 13 de marzo al 17 de abril de 2023, según factura No. 723383772.</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</si>
  <si>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POBLACIÓN EN PROCESO DE REINTEGRACIÓN Y REINCORPORACIÓN A LA VIDA CIVIL, DEFENSORES Y DEFENSORAS DE DERECHOS HUMANOS, QUE DEMANDEN MEDIDAS DE PREVENCIÓN O PROTECCIÓN.</t>
  </si>
  <si>
    <t>YOLVANA DE JESUS ROMERO PUSHAINA</t>
  </si>
  <si>
    <t>ANDREA PAOLA RODRIGUEZ NIETO</t>
  </si>
  <si>
    <t>1033</t>
  </si>
  <si>
    <t>1036</t>
  </si>
  <si>
    <t>1038</t>
  </si>
  <si>
    <t>1042</t>
  </si>
  <si>
    <t>1045</t>
  </si>
  <si>
    <t>1061</t>
  </si>
  <si>
    <t>1000</t>
  </si>
  <si>
    <t>1066</t>
  </si>
  <si>
    <t>1001</t>
  </si>
  <si>
    <t>1067</t>
  </si>
  <si>
    <t>1002</t>
  </si>
  <si>
    <t>1068</t>
  </si>
  <si>
    <t>955</t>
  </si>
  <si>
    <t>1078</t>
  </si>
  <si>
    <t>1081</t>
  </si>
  <si>
    <t>1082</t>
  </si>
  <si>
    <t>976</t>
  </si>
  <si>
    <t>1083</t>
  </si>
  <si>
    <t>1084</t>
  </si>
  <si>
    <t>1085</t>
  </si>
  <si>
    <t>1086</t>
  </si>
  <si>
    <t>1087</t>
  </si>
  <si>
    <t>964</t>
  </si>
  <si>
    <t>1088</t>
  </si>
  <si>
    <t>1089</t>
  </si>
  <si>
    <t>965</t>
  </si>
  <si>
    <t>1091</t>
  </si>
  <si>
    <t>1092</t>
  </si>
  <si>
    <t>952</t>
  </si>
  <si>
    <t>1093</t>
  </si>
  <si>
    <t>1095</t>
  </si>
  <si>
    <t>962</t>
  </si>
  <si>
    <t>1096</t>
  </si>
  <si>
    <t>1097</t>
  </si>
  <si>
    <t>963</t>
  </si>
  <si>
    <t>1099</t>
  </si>
  <si>
    <t>1100</t>
  </si>
  <si>
    <t>1101</t>
  </si>
  <si>
    <t>974</t>
  </si>
  <si>
    <t>1102</t>
  </si>
  <si>
    <t>1103</t>
  </si>
  <si>
    <t>928</t>
  </si>
  <si>
    <t>1104</t>
  </si>
  <si>
    <t>1107</t>
  </si>
  <si>
    <t>1111</t>
  </si>
  <si>
    <t>994</t>
  </si>
  <si>
    <t>1112</t>
  </si>
  <si>
    <t>1113</t>
  </si>
  <si>
    <t>997</t>
  </si>
  <si>
    <t>1114</t>
  </si>
  <si>
    <t>992</t>
  </si>
  <si>
    <t>1116</t>
  </si>
  <si>
    <t>979</t>
  </si>
  <si>
    <t>1117</t>
  </si>
  <si>
    <t>996</t>
  </si>
  <si>
    <t>1119</t>
  </si>
  <si>
    <t>988</t>
  </si>
  <si>
    <t>1120</t>
  </si>
  <si>
    <t>1004</t>
  </si>
  <si>
    <t>1124</t>
  </si>
  <si>
    <t>966</t>
  </si>
  <si>
    <t>1126</t>
  </si>
  <si>
    <t>977</t>
  </si>
  <si>
    <t>1127</t>
  </si>
  <si>
    <t>1006</t>
  </si>
  <si>
    <t>1132</t>
  </si>
  <si>
    <t>1003</t>
  </si>
  <si>
    <t>1134</t>
  </si>
  <si>
    <t>1011</t>
  </si>
  <si>
    <t>1731</t>
  </si>
  <si>
    <t>67663367</t>
  </si>
  <si>
    <t>868</t>
  </si>
  <si>
    <t>852</t>
  </si>
  <si>
    <t>853</t>
  </si>
  <si>
    <t>898</t>
  </si>
  <si>
    <t>Pago de la autoliquidación de la nómina del retroactivo (enero-febrero) de 2023. (Planta de Inversión).</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</si>
  <si>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</si>
  <si>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Pago de planilla de corrección de autoliquidación a unos funcionarios retirados y a quienes ya se les había practicado la autoliquidación en enero, pero por el incremento salarial se debe hacer este ajuste. (Planta de Inversión).</t>
  </si>
  <si>
    <t>RECLASIFICION DE ARL A RIESGO IV Y V A LOS CONTRATISTAS DE ACUERDO AL MEMORANDO 20234200006073  Pago de la planilla 67663367, correspondiente a los aportes del mes de abril de 2023</t>
  </si>
  <si>
    <t>Pago de la autoliquidación de la nómina general de abril de 2023. (Planta de Inversión).</t>
  </si>
  <si>
    <t>PRESTACIÓN DE SERVICIOS PROFESIONALES ESPECIALIZADOS PARA LA RESPUESTA OPORTUNA Y DE FONDO DE LOS REQUERIMIENTOS DE CONTROL POLÍTICO ASIGNADOS A LA DEPENDENCIA.</t>
  </si>
  <si>
    <t>Pago de cesantías a funcionarios retirados. (Planta de Inversión).</t>
  </si>
  <si>
    <t>Pago de la nómina general de mayo de 2023. (Planta de Inversión)</t>
  </si>
  <si>
    <t>Pago de prestaciones sociales por retiro de la servidora pública JESSICA TATIANA ROMERO POVEDA. (Planta de Inversión).</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</si>
  <si>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Metrología Legal</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</si>
  <si>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</si>
  <si>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en la dirección para la gestión policiva, mediante el apoyo a las acciones de inspección, vigilancia y control a la minería&lt;(&gt;,&lt;)&gt;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</si>
  <si>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</si>
  <si>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los servicios profesionales para brindar soporte jurídico en las acciones de Inspección, Vigilancia y control a establecimientos de comercio, así como en aquellas actividades que guarden relación con temas ambientales y de protección y bienestar animal y acompañar el proceso de comparendo ambiental</t>
  </si>
  <si>
    <t>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</si>
  <si>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</si>
  <si>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</si>
  <si>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PARA ADELANTAR LAS ACCIONES RELACIONADAS CON EL SISTREMA INTEGRADO DE GESTIÓN "MATIZ" Y EL MODELO INTEGRADO DE PLANEACIÓN Y GESTIÓN</t>
  </si>
  <si>
    <t>Prestar los servicios profesionales a la Dirección para la Gestión Policiva, para brindar soporte técnico, mantenimiento y realizar la administración de los sistemas de información, bases de datos y repositorios de la DGP.</t>
  </si>
  <si>
    <t>Prestar servicios profesionales en la Subsecretaría de Gestión Local para el acompañamiento de los planes, programas y estrategias que favorezcan la convivencia en la ciudad.</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</si>
  <si>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bicicletas</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</si>
  <si>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</si>
  <si>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los servicios profesionales a la dirección para la gestión policiva de la Secretaría Distrital de Gobierno, apoyando el plan estratégico de descongestión a partir de la capacitación y soporte técnico en sitio a los usuarios del aplicativo institucional si actua en las alcaldías locales en lo que respecta con actuaciones administrativas</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</si>
  <si>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 D.C.</t>
  </si>
  <si>
    <t>Prestar los servicios profesionales para la organización del archivo y los procedimientos de gestión documental.</t>
  </si>
  <si>
    <t>Prestar los servicios profesionales apoyando los procesos asignados a la Dirección relacionados con las autoridades de policía a cargo de la Secretaría Distrital de Gobierno</t>
  </si>
  <si>
    <t>Prestar los servicios profesionales a la dirección para la gestión policiva con la finalidad de formular e implementar estrategias artísticas en el marco de la estrategia juntos confiamos más que permita la prevención de comportamientos contrarios a la convivencia. desde el enfoque pedagógico</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</si>
  <si>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</si>
  <si>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SERVICIOS PROFESIONALES EN LA SUBSECRETARÍA DE GESTIÓN LOCAL PARA APOYAR LA COORDINACIÓN PARA EL ACOMPAÑAMIENTO DE LOS PLANES, PROGRAMAS Y ESTRATEGIAS QUE FAVOREZCAN LA CONVIVENCIA EN LA CIUDAD.</t>
  </si>
  <si>
    <t>Prestar los servicios profesionales a la dirección para la gestión policiva, acompañando el programa especial de descongestión, en el marco de la implementación de la ley 2116, de las actuaciones administrativas de las alcaldías locales y las temáticas de urbanismo que sean competencia de la dirección</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</si>
  <si>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CHAPINERO, BOSA Y LOS MÁRTIRES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</si>
  <si>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EL COMPONENTE DE METROLOGÍA LEGAL Y DIALOGO SOCIAL</t>
  </si>
  <si>
    <t>PRESTAR LOS SERVICIOS PROFESIONALES A LA DIRECCIÓN PARA LA GESTIÓN POLICIVA EN EL MARCO DE LA REACTIVACION ECONOMICA EN EL ACOMPAÑAMIENTO DE ACTIVIDADES DE INSPECCIÓN, VIGILANCIA Y CONTROL IVC, REFERENTEAS A LAS ACTIVIDADES ECONOMICAS QUE EFECTÚAN LAS AUTORIDADES DE POLICÍA A CARGO DE LA SECRETARÍA DISTRITAL DE GOBIERNO EN ESPECIAL EN ESTABLECIMIENTOS DE COMERCIO.</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</si>
  <si>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 ATRACCIONES MECÁNICAS Y CENTROS Y DISPOSITIVOS DE ENTRETENIMIENTO EN BOGOTÁ, D.C</t>
  </si>
  <si>
    <t>PRESTAR LOS SERVICIOS PROFESIONALES A LA DIRECCIÓN PARA LA GESTIÓN POLICIVA EN EL SEGUIMIENTO Y VERIFICACIÓN DEL CUMPLIMIENTO DE LAS ACCIONES TENDIENTES AL ACATAMIENTO DE SENTENCIAS JUDICIALES Y/O SANCIONES ADMINISTRATIVAS IMPUESTAS POR LA SECRETARÍA DISTRITAL DE GOBIERNO Y/O LAS ALCALDÍAS LOCALES RELACIONADAS CON LOS CERROS ORIENTALES Y EL RÍO BOGOTÁ.</t>
  </si>
  <si>
    <t>PRESTAR LOS SERVICIOS PROFESIONALES A LA DIRECCIÓN PARA LA GESTIÓN POLICIVA, ACOMPAÑANDO EL PROGRAMA ESPECIAL DE DESCONGESTIÓN, EN EL MARCO DE LA IMPLEMENTACIÓN DE LA LEY 2116, DE LAS ACTUACIONES ADMINISTRATIVAS DE LAS ALCALDÍAS LOCALES Y LAS TEMATICAS DE URBANISMO QUE SEAN COMPETENCIA DE LA DIRECCIÓN</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</si>
  <si>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BICICLETAS</t>
  </si>
  <si>
    <t>PRESTAR LOS SERVICIOS PROFESIONALES PARA DESARROLLAR LAS ACCIONES DE PLANEACIÓN, CONSOLIDACIÓN, EJECUCIÓN Y SEGUIMIENTO ADELANTADAS POR LA DIRECCIÓN PARA LA GESTIÓN POLICIVA EN CUMPLIMIENTO DE LOS PLANES, PROGRAMAS&lt;(&gt;,&lt;)&gt; PROYECTOS Y METAS.</t>
  </si>
  <si>
    <t>PRESTAR LOS SERVICIOS PROFESIONALES PARA ACOMPAÑAR A LA DIRECCIÓN PARA LA GESTIÓN POLICIVA EN EL DIAGNOSTICO Y DESARROLLO DE LAS ACTIVIDADES QUE EN MATERIA DE GESTIÓN DOCUMENTAL SE DEBAN ADELANTAR DE ACUERDO A LOS LINEAMIENTOS INSTITUCIONALES Y NORMAS APLICABLES.</t>
  </si>
  <si>
    <t>Prestar los servicios técnicos para la organización y trámite de la gestión administrativa, contable y documental propios de la Dirección para la Gestión Policiva</t>
  </si>
  <si>
    <t>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t>
  </si>
  <si>
    <t>Prestar los servicios profesionales a la dirección para la gestión policiva de la secretaría distrital de gobierno, para efectuar acompañamiento a las acciones enmarcadas en el plan estratégico de descongestión de las actuaciones administrativas, al igual que apoyar el seguimiento a la aplicación de los mecanismos de terminación anticipada establecidos en el decreto distrital 042 de 2022, por parte de las alcaldías locales.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</si>
  <si>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HOTELES Y MOTELES</t>
  </si>
  <si>
    <t>DIANA CAROLINA AVILA CRUZ</t>
  </si>
  <si>
    <t>GISELLE CONSUELO CAMARGO RONCANCIO</t>
  </si>
  <si>
    <t>DEIBY LEONARDO URIBE ROLON</t>
  </si>
  <si>
    <t>DIANA CAROLINA LEON VALERO</t>
  </si>
  <si>
    <t>SONIA MAYERLY RODRIGUEZ TORRES</t>
  </si>
  <si>
    <t>MAURICIO  HERNANDEZ CACERES</t>
  </si>
  <si>
    <t>JAIME ALEJANDRO CARDENAS SENA</t>
  </si>
  <si>
    <t>MARIA JOSE BARRERA RANGEL</t>
  </si>
  <si>
    <t>MARY LUZ RODRIGUEZ CALDERON</t>
  </si>
  <si>
    <t>JAVIER DARIO TUBERQUIA MARTINEZ</t>
  </si>
  <si>
    <t>MILENA ANTONIA DUARTE PRIETO</t>
  </si>
  <si>
    <t>JONATHAN WILMER LANDINEZ ROJAS</t>
  </si>
  <si>
    <t>DIANA MILENA JIMENEZ MORENO</t>
  </si>
  <si>
    <t>JENNY PAOLA LAGOS DIAZ</t>
  </si>
  <si>
    <t>PAULA YINETH CUERVO DELGADO</t>
  </si>
  <si>
    <t>BELLI ROSA VELANDIA CONTRERAS</t>
  </si>
  <si>
    <t>ANGELICA MARIA ALFONSO ALFONSO</t>
  </si>
  <si>
    <t>JOHN WILSON CANO AVILA</t>
  </si>
  <si>
    <t>CARLOS ANDRES CORREDOR CAIPA</t>
  </si>
  <si>
    <t>JORGE ELIECER RODRIGUEZ BERNAL</t>
  </si>
  <si>
    <t>ROSA HELENA RAMIREZ VARGAS</t>
  </si>
  <si>
    <t>WILLIAM ORLANDO CONTRERAS ALFONSO</t>
  </si>
  <si>
    <t>EDGAR JAIME MARTINEZ RODRIGUEZ</t>
  </si>
  <si>
    <t>GUIOVANA  RODRIGUEZ MUÑOZ</t>
  </si>
  <si>
    <t>ELBA BRIDGETH PEREZ CUBILLOS</t>
  </si>
  <si>
    <t>ANDREA PATRICIA AGUDELO MONJE</t>
  </si>
  <si>
    <t>CLAUDIA PATRICIA GOMEZ ORTIZ</t>
  </si>
  <si>
    <t>ADRIANA MARIBETH FEDULLO RUMBO</t>
  </si>
  <si>
    <t>CARLOS EDUARDO CASTILLO VANEGAS</t>
  </si>
  <si>
    <t>CARLOS CAMILO HERNANDEZ BRITO</t>
  </si>
  <si>
    <t>GABRIEL ALEJANDRO GONZALEZ DIAZ</t>
  </si>
  <si>
    <t>ABRAHAM ANTONIO MELO POVEDA</t>
  </si>
  <si>
    <t>ANDREA MARCELA RODRIGUEZ ARANGO</t>
  </si>
  <si>
    <t>ANDRES MAURICIO MARTINEZ MONTOYA</t>
  </si>
  <si>
    <t>HECTOR AUGUSTO CARREÑO</t>
  </si>
  <si>
    <t>CAMILO ERNESTO PORTILLA ARIAS</t>
  </si>
  <si>
    <t>LUIS FERNANDO BETANCOURT MAYA</t>
  </si>
  <si>
    <t>CAROLINA  VELANDIA FLOREZ</t>
  </si>
  <si>
    <t>CESAR AUGUSTO POSSO PORRAS</t>
  </si>
  <si>
    <t>1028</t>
  </si>
  <si>
    <t>1037</t>
  </si>
  <si>
    <t>1039</t>
  </si>
  <si>
    <t>1055</t>
  </si>
  <si>
    <t>1008</t>
  </si>
  <si>
    <t>1133</t>
  </si>
  <si>
    <t>PRESTAR SERVICIOS PROFESIONALES A LA DIRECCIÓN DE CONVIVENCIA Y DIÁLOGO SOCIAL, PARA BRINDAR APOYO EN LA ARTICULACIÓN DEL PROGRAMA DE DIÁLOGO SOCIAL EN TORNO A LA CONVIVENCIA CIUDADANA, EL DIÁLOGO SOCIAL Y LAS PROTESTAS SOCIALES</t>
  </si>
  <si>
    <t>RECLASIFICION DE ARL A RIESGO IV Y V A LOS CONTRATOSTAS DE ACUERDO AL MEMORANDO 20233000002263  Pago de la planilla 67663367 correspondiente a los aportes del mes de abril de 2023.</t>
  </si>
  <si>
    <t>STEFANY ALEJANDRA ANTONIO FRANCO</t>
  </si>
  <si>
    <t>ANDREA MAYERLY ROMERO RODRIGUEZ</t>
  </si>
  <si>
    <t>JHOAN SEBASTIAN NAIZAQUE ALFONSO</t>
  </si>
  <si>
    <t>844</t>
  </si>
  <si>
    <t>903</t>
  </si>
  <si>
    <t>1030</t>
  </si>
  <si>
    <t>1040</t>
  </si>
  <si>
    <t>1041</t>
  </si>
  <si>
    <t>1047</t>
  </si>
  <si>
    <t>967</t>
  </si>
  <si>
    <t>1054</t>
  </si>
  <si>
    <t>1059</t>
  </si>
  <si>
    <t>1060</t>
  </si>
  <si>
    <t>1062</t>
  </si>
  <si>
    <t>1072</t>
  </si>
  <si>
    <t>999</t>
  </si>
  <si>
    <t>1077</t>
  </si>
  <si>
    <t>998</t>
  </si>
  <si>
    <t>1079</t>
  </si>
  <si>
    <t>1080</t>
  </si>
  <si>
    <t>1090</t>
  </si>
  <si>
    <t>930</t>
  </si>
  <si>
    <t>1094</t>
  </si>
  <si>
    <t>982</t>
  </si>
  <si>
    <t>1121</t>
  </si>
  <si>
    <t>1122</t>
  </si>
  <si>
    <t>1123</t>
  </si>
  <si>
    <t>1130</t>
  </si>
  <si>
    <t>1016</t>
  </si>
  <si>
    <t>1131</t>
  </si>
  <si>
    <t>1015</t>
  </si>
  <si>
    <t>1730</t>
  </si>
  <si>
    <t>845</t>
  </si>
  <si>
    <t>PRESTAR SERVICIOS PROFESIONALES PARA IMPULSAR Y APOYAR LAS DIFERENTES ACTIVIDADES QUE SE REALIZAN EN LA SECRETARIA DISTRITAL DE GOBIERNO.</t>
  </si>
  <si>
    <t>RECLASIFICION DE ARL A RIESGO IV Y V A LOS CONTRATISTAS DE ACUERDO AL MEMORANDO 20231400008073 CORRESPONDIENTE AL PROYECTO 7800  Pago de la planilla 67663367, correspondiente a los aportes del mes de abril de 2023</t>
  </si>
  <si>
    <t>RECLASIFICION DE ARL A RIESGO IV Y V A LOS CONTRATISTAS DE ACUERDO AL MEMORANDO 20234200002563 CORRESPONDIENTE A LOS CONTRATOS 1548, 1549, 1550, 1551 Y 1552 DE 2022  Pago de la planilla 67663367, correspondiente a los aportes del mes de abril de 2023</t>
  </si>
  <si>
    <t>PRESTAR LOS SERVICIOS PROFESIONALES BRINDANDO APOYO Y SOPORTE EN LOS PROCESOS CONTABLES, TECNICOS Y ADMINISTRATIVOS DE LA SECRETARÍA DISTRITAL DE GOBIERNO.</t>
  </si>
  <si>
    <t>Prestar servicios profesionales asesorando a la Secretaría distrital de gobierno en temas estratégicos asociados al cumplimiento de las metas programadas en la vigencia</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</si>
  <si>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</si>
  <si>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PROFESIONALES PARA EL SEGUIMIENTO FINANCIERO, CONTABLE Y PRESUPUESTAL DE LOS PROCESOS Y PROYECTOS DE INVERSIÓN A CARGO DE LA SECRETARIA DISTRITAL DE GOBIERNO</t>
  </si>
  <si>
    <t>PRESTAR SERVICIOS DE APOYO A LA GESTIÓN DE LA GRABACIÓN Y EDICIÓN DE LOS CONTENIDOS AUDIOVISUALES QUE SE REQUIEREN EN LA SECRETARÍA DISTRITAL DE GOBIERNO</t>
  </si>
  <si>
    <t>ASESORAR A LA OFICINA DE COMUNICACIONES EN LOS PROCESOS DE CONTRATACIÓN, Y APOYAR EN LA SUPERVISIÓN PARA LA IMPLEMENTACIÓN DEL PLAN ESTRATÉGICO Y DEMÁS PROCESOS DE PLANEACIÓN QUE REQUIERA LA DEPENDENCIA CON EL FIN DE FORTALECER LA PROMOCIÓN Y DIVULGACIÓN DE LAS POLÍTICAS, PLANES, PROGRAMAS Y PROYECTOS QUE LIDERA LA ENTIDAD.</t>
  </si>
  <si>
    <t>APOYAR LA REALIZACIÓN Y EDICIÓN DE LOS CONTENIDOS AUDIOVISUALES QUE SE REQUIEREN EN LA SECRETARÍA DISTRITAL DE GOBIERNO</t>
  </si>
  <si>
    <t>PRESTAR LOS SERVICIOS PROFESIONALES PARA EL DISEÑO Y PRODUCCIÓN DE PIEZAS GRÁFICAS Y AUDIOVISUALES PARA LAS PLATAFORMAS DIGITALES Y DEMÁS MEDIOS INTERNOS Y EXTERNOS DE LA ENTIDAD</t>
  </si>
  <si>
    <t>Prestar servicios profesionales especializados al Despacho del Secretario de Gobierno para apoyar la articulación interinstitucional y el seguimiento de los programas, proyectos y metas estratégicas de la administración Distrital, que le sean asignados.</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</si>
  <si>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</si>
  <si>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EN LA PARTE JURÍDICA A LA SECRETARÍA DISTRITAL DE GOBIERNO CON EL FIN DE BRINDAR APOYO EN TODOS LOS PROCESOS A SU CARGO.</t>
  </si>
  <si>
    <t>PRESTAR LOS SERVICIOS PROFESIONALES A LA SUBSECRETARÍA DE GESTIÓN INSTITUCIONAL PARA ADELANTAR LA IMPLEMENTACIÓN DE ESTRATEGIAS Y POLÍTICAS DE LA ENTIDAD, ASÍ COMO LA EJECUCIÓN DEL PROYECTO DE INVERSIÓN EN EL MARCO DEL MODELO INTEGRADO DE PLANEACIÓN Y GESTIÓN</t>
  </si>
  <si>
    <t>PRESTAR LOS SERVICIOS PROFESIONALES PARA LA EJECUCIÓN DE LAS DIFERENTES ACTIVIDADES REALIZADAS EN EL MARCO DEL PLAN INSTITUCIONAL DE CAPACITACIÓN Y DEL PLAN DE BIENESTAR E INCENTIVOS DE LA DIRECCIÓN.</t>
  </si>
  <si>
    <t>ANDREA NATALY GALEANO CIPAGAUTA</t>
  </si>
  <si>
    <t>ANDREA PAOLA FIGUEROA MALDONADO</t>
  </si>
  <si>
    <t>LEIDY TATIANA RESTREPO IDARRAGA</t>
  </si>
  <si>
    <t>BLANCA INES CASTELLANOS MORALES</t>
  </si>
  <si>
    <t>TEDDY ISMAEL PIÑEREZ CASADO</t>
  </si>
  <si>
    <t>ANDRES CAMILO MOYANO DUARTE</t>
  </si>
  <si>
    <t>LEIDY MARCELA ROJAS ESPITIA</t>
  </si>
  <si>
    <t>JUAN PABLO LEON RUEDA</t>
  </si>
  <si>
    <t>MARCELA  AVILA ANDRADE</t>
  </si>
  <si>
    <t>MARIA ALEJANDRA SALINAS GOMEZ</t>
  </si>
  <si>
    <t>MANUEL ALEXANDER BEJARANO SALGADO</t>
  </si>
  <si>
    <t>GUILLERMO ARTURO PINILLA FARIAS</t>
  </si>
  <si>
    <t>JOBANY JAVIER JORGE SILVA</t>
  </si>
  <si>
    <t>ALEXI  CONTRERAS CARVAJAL</t>
  </si>
  <si>
    <t>MARIA ISABEL DIAZ RIVERA</t>
  </si>
  <si>
    <t>EDWIN RICARDO RODRIGUEZ ROJAS</t>
  </si>
  <si>
    <t>1029</t>
  </si>
  <si>
    <t>DIEGO EDINSON ROLDAN SOLANO</t>
  </si>
  <si>
    <t>PRESTAR LOS SERVICIOS PROFESIONALES EN LA DIRECCIÓN PARA LA GESTIÓN DEL DESARROLLO LOCAL, APOYANDO TÉCNICAMENTE LA ASISTENCIA TÉCNICA Y SEGUIMIENTO A LA INVERSIÓN LOCAL DE LOS FONDOS DE DESARROLLO LOCAL - FDL</t>
  </si>
  <si>
    <t>1776</t>
  </si>
  <si>
    <t>1777</t>
  </si>
  <si>
    <t>1778</t>
  </si>
  <si>
    <t>1779</t>
  </si>
  <si>
    <t>1034</t>
  </si>
  <si>
    <t>1794</t>
  </si>
  <si>
    <t>1035</t>
  </si>
  <si>
    <t>1795</t>
  </si>
  <si>
    <t>1922</t>
  </si>
  <si>
    <t>1965</t>
  </si>
  <si>
    <t>1966</t>
  </si>
  <si>
    <t>1967</t>
  </si>
  <si>
    <t>1993</t>
  </si>
  <si>
    <t>1994</t>
  </si>
  <si>
    <t>2011</t>
  </si>
  <si>
    <t>2098</t>
  </si>
  <si>
    <t>2100</t>
  </si>
  <si>
    <t>2109</t>
  </si>
  <si>
    <t>2110</t>
  </si>
  <si>
    <t>2143</t>
  </si>
  <si>
    <t>2215</t>
  </si>
  <si>
    <t>2216</t>
  </si>
  <si>
    <t>2219</t>
  </si>
  <si>
    <t>2226</t>
  </si>
  <si>
    <t>2227</t>
  </si>
  <si>
    <t>2238</t>
  </si>
  <si>
    <t>2240</t>
  </si>
  <si>
    <t>2243</t>
  </si>
  <si>
    <t>2254</t>
  </si>
  <si>
    <t>1106</t>
  </si>
  <si>
    <t>2256</t>
  </si>
  <si>
    <t>2280</t>
  </si>
  <si>
    <t>2281</t>
  </si>
  <si>
    <t>2282</t>
  </si>
  <si>
    <t>2283</t>
  </si>
  <si>
    <t>PRESTAR SERVICIOS PROFESIONALES EN LA SUBDIRECCIÓN DE ASUNTOS INDÍGENAS Y RROM PARA ATENDER A LA CIUDADANÍA QUE ACUDA A LA CASA INDÍGENA (EAD) Y REALIZAR EL ACOMPAÑAMIENTO A PROCESOS COMUNITARIOS Y ORGANIZACIONALES, EN EL MARCO DE LA ESTRATEGIA DE ARTICULACIÓN ENTRE LO DISTRITAL Y LO LOCAL.</t>
  </si>
  <si>
    <t>PRESTAR SERVICIOS PROFESIONALES PARA ATENDER A LA CIUDADANÍA QUE ACUDA A LA CASA INDIGENA (EAD) Y EL SEGUIMIENTO A LAS ACCIONES CONCERTADAS CON LOS PUEBLOS INDÍGENAS, DE ACUERDO CON EL ARTICULO 66 DEL PLAN DISTRITAL DE DESARROLLO 2020-2024</t>
  </si>
  <si>
    <t>PRESTAR SERVICIOS PROFESIONALES EN LA SUBDIRECCIÓN NARP, EN LA CONSTRUCCIÓN DEL ENFOQUE ÉTNICO.</t>
  </si>
  <si>
    <t>PRESTAR SERVICIOS PROFESIONALES PARA EL APOYO JURÍDICO Y TÉCNICO EN LA SUBDIRECCIÓN DE ASUNTOS INDÍGENAS Y RROM</t>
  </si>
  <si>
    <t>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t>
  </si>
  <si>
    <t>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t>
  </si>
  <si>
    <t>SOLICITUD DE CDP PARA PAGO DE SERVICIOS PUBLICOS VIGENCIA 2023. pago del servicio para Casa Gitana del periodo 27 abril 28 de mayo 2023</t>
  </si>
  <si>
    <t>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t>
  </si>
  <si>
    <t>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t>
  </si>
  <si>
    <t>APOYAR A LA PERSONERÍA DE BOGOTÁ D.C. EN EL MARCO DEL PROYECTO N°.1202 PROMOCIÓN Y DEFENSA DE LOS DERECHOS HUMANOS DESDE UNA PERSPEC TIVA DE GÉNERO Y DEL POSCONFLICTO, EN LA ORIENTACIÓN Y ASISTENCIA JURÍDICA EN DEFENSA DE LOS DERECHOS HUMANOS DE LAS PERSONAS EN EL DISTRITO CAPITAL. META: 4. COMP. TH.</t>
  </si>
  <si>
    <t>SOLICITUD DE CDP PARA PAGO DE SERVICIOS PUBLICOS VIGENCIA 2023  Pago del servicio de acueducto y alcantarillado del Centro Confía, ubicado en la cra 3 No. 30 A – 06 sur, período facturado del 22 de marzo al 20 de mayo de 2023, según factura No. 19874871510.</t>
  </si>
  <si>
    <t>SOLICITUD DE CDP PARA PAGO DE SERVICIOS PUBLICOS VIGENCIA 2023  Pago del servicio de acueducto y alcantarillado de la Casa Indígena ubicada en la Kr 65 A No. 5 A -35 Lc 2, período facturado del 3 de marzo al 02 de mayo de 2023, según factura no. 13681516517.</t>
  </si>
  <si>
    <t>SOLICITUD DE CDP PARA PAGO DE SERVICIOS PUBLICOS VIGENCIA 2023  Pago del servicio de recolección de desechos de la Casa Indígena ubicada en la Kr 65 A No. 5 A -35 Lc 2, período facturado del 3 de marzo al 02 de mayo de 2023, según factura no. 13681516517.</t>
  </si>
  <si>
    <t>DIANA CAROLINA GUANCHA NAVARRO</t>
  </si>
  <si>
    <t>LUIS ENRIQUE TAPIERO YATE</t>
  </si>
  <si>
    <t>BEATRIZ EUGENIA DIAZ GIL</t>
  </si>
  <si>
    <t>MARIELA  GARZON JALBIN</t>
  </si>
  <si>
    <t>ILEEN  ARCHBOLD MARTINEZ</t>
  </si>
  <si>
    <t>CRISTINA  DAZA RODRIGUEZ</t>
  </si>
  <si>
    <t>LAURA NATALIA PERALTA ESTEBAN</t>
  </si>
  <si>
    <t>DANIEL ESTEBAN ALBARRACIN GARAVITO</t>
  </si>
  <si>
    <t>JAIDER CAMILO PEREZ SALAMANCA</t>
  </si>
  <si>
    <t>LUIS GERARDO MARTINEZ MIRANDA</t>
  </si>
  <si>
    <t>GUSTAVO ADOLFO LUGO VALLECILLA</t>
  </si>
  <si>
    <t>FANNY MILENA QUIÑONES RIASCOS</t>
  </si>
  <si>
    <t>JESUS ALBERTO GRUESO ZUÑIGA</t>
  </si>
  <si>
    <t>RENAN  CAICEDO MURILLO</t>
  </si>
  <si>
    <t>NELLY YENDY ARRECHEA RIASCOS</t>
  </si>
  <si>
    <t>CARLOS ALBERTO ROMERO SANTOFIMIO</t>
  </si>
  <si>
    <t>LAURA LEONOR ORTIZ CASALLAS</t>
  </si>
  <si>
    <t>7254327790</t>
  </si>
  <si>
    <t>7259877104</t>
  </si>
  <si>
    <t>924</t>
  </si>
  <si>
    <t>927</t>
  </si>
  <si>
    <t>7271552601</t>
  </si>
  <si>
    <t>13684459715</t>
  </si>
  <si>
    <t>43919208918</t>
  </si>
  <si>
    <t>7291962920</t>
  </si>
  <si>
    <t>7264294389</t>
  </si>
  <si>
    <t>19874871510</t>
  </si>
  <si>
    <t>13681516517</t>
  </si>
  <si>
    <t>993</t>
  </si>
  <si>
    <t>1752</t>
  </si>
  <si>
    <t>1025</t>
  </si>
  <si>
    <t>1753</t>
  </si>
  <si>
    <t>1005</t>
  </si>
  <si>
    <t>1780</t>
  </si>
  <si>
    <t>1782</t>
  </si>
  <si>
    <t>1783</t>
  </si>
  <si>
    <t>1012</t>
  </si>
  <si>
    <t>1789</t>
  </si>
  <si>
    <t>1009</t>
  </si>
  <si>
    <t>1790</t>
  </si>
  <si>
    <t>1023</t>
  </si>
  <si>
    <t>1792</t>
  </si>
  <si>
    <t>1847</t>
  </si>
  <si>
    <t>1880</t>
  </si>
  <si>
    <t>1046</t>
  </si>
  <si>
    <t>1882</t>
  </si>
  <si>
    <t>1056</t>
  </si>
  <si>
    <t>1937</t>
  </si>
  <si>
    <t>1964</t>
  </si>
  <si>
    <t>1970</t>
  </si>
  <si>
    <t>2009</t>
  </si>
  <si>
    <t>2010</t>
  </si>
  <si>
    <t>1051</t>
  </si>
  <si>
    <t>2026</t>
  </si>
  <si>
    <t>2027</t>
  </si>
  <si>
    <t>1071</t>
  </si>
  <si>
    <t>2105</t>
  </si>
  <si>
    <t>2112</t>
  </si>
  <si>
    <t>2142</t>
  </si>
  <si>
    <t>2147</t>
  </si>
  <si>
    <t>2232</t>
  </si>
  <si>
    <t>2233</t>
  </si>
  <si>
    <t>2234</t>
  </si>
  <si>
    <t>1108</t>
  </si>
  <si>
    <t>2235</t>
  </si>
  <si>
    <t>2236</t>
  </si>
  <si>
    <t>1115</t>
  </si>
  <si>
    <t>2239</t>
  </si>
  <si>
    <t>2241</t>
  </si>
  <si>
    <t>2244</t>
  </si>
  <si>
    <t>2246</t>
  </si>
  <si>
    <t>2248</t>
  </si>
  <si>
    <t>1129</t>
  </si>
  <si>
    <t>2249</t>
  </si>
  <si>
    <t>2255</t>
  </si>
  <si>
    <t>2261</t>
  </si>
  <si>
    <t>2262</t>
  </si>
  <si>
    <t>1105</t>
  </si>
  <si>
    <t>2263</t>
  </si>
  <si>
    <t>2267</t>
  </si>
  <si>
    <t>2268</t>
  </si>
  <si>
    <t>1141</t>
  </si>
  <si>
    <t>2273</t>
  </si>
  <si>
    <t>1142</t>
  </si>
  <si>
    <t>2276</t>
  </si>
  <si>
    <t>JOSE DAVID MURGAS OÑATE</t>
  </si>
  <si>
    <t>CRISTIAN CAMILO LEON RAMIREZ</t>
  </si>
  <si>
    <t>MARIA ADELAIDA SAMPER MARTINEZ</t>
  </si>
  <si>
    <t>LUISA FERNANDA VELASQUEZ BERNAL</t>
  </si>
  <si>
    <t>LUZ MIRYAM LOPEZ MORA</t>
  </si>
  <si>
    <t>LEIDY LAURA MONTOYA ALVAREZ</t>
  </si>
  <si>
    <t>LUZ YADIRA RIVERA CARO</t>
  </si>
  <si>
    <t>LINA MARIA ORDOÑEZ FAJARDO</t>
  </si>
  <si>
    <t>JUAN DAVID CUADROS GARZON</t>
  </si>
  <si>
    <t>MILTHON MAURICIO ROJAS MORA</t>
  </si>
  <si>
    <t>ANDRES LEONARDO SOLER CARDENAS</t>
  </si>
  <si>
    <t>JONATHAN  SUAREZ DURANGO</t>
  </si>
  <si>
    <t>JHON FREDY ESPITIA BERNAL</t>
  </si>
  <si>
    <t>DIANA CAROLINA RAMIREZ PARRA</t>
  </si>
  <si>
    <t>KEVIN FRANCISCO ARBELAEZ BOHORQUEZ</t>
  </si>
  <si>
    <t>ANDRES CAMILO CASTIBLANCO TORRES</t>
  </si>
  <si>
    <t>CAROLINA ALEXANDRA CANO MERCHAN</t>
  </si>
  <si>
    <t>LADY SHIRLEY PRIETO TORRES</t>
  </si>
  <si>
    <t>CARLOS MANUEL GARZON HERNANDEZ</t>
  </si>
  <si>
    <t>CRISTIAN ALEXANDER DELGADILLO PEREIRA</t>
  </si>
  <si>
    <t>JOAN DAVID FERRER JIMENEZ</t>
  </si>
  <si>
    <t>MELISSA  PEDROZA BUITRAGO</t>
  </si>
  <si>
    <t>JUAN CAMILO ALMONACID MUÑOZ</t>
  </si>
  <si>
    <t>CARLOS IVAN RIVERA TRUJILLO</t>
  </si>
  <si>
    <t>MARIA CAMILA ROJAS PATERNINA</t>
  </si>
  <si>
    <t>JOSE ALEXANDER PARRA HERNANDEZ</t>
  </si>
  <si>
    <t>OSCAR MIGUEL AMEZQUITA RUIZ</t>
  </si>
  <si>
    <t>CARLOS ALIRIO CASTRO MALAVER</t>
  </si>
  <si>
    <t>JAIBER  USECHE LINARES</t>
  </si>
  <si>
    <t>JOHN STEVE PEÑA CASALLAS</t>
  </si>
  <si>
    <t>MAURICIO  QUITIAN MANCERA</t>
  </si>
  <si>
    <t>DAVID LEONARDO JIMENEZ VARGAS</t>
  </si>
  <si>
    <t>KAREN TATIANA AFANADOR SUAREZ</t>
  </si>
  <si>
    <t>JUAN ALBERTO NIETO GUERRERO</t>
  </si>
  <si>
    <t>OLGA ELENA MENDOZA NAVARRO</t>
  </si>
  <si>
    <t>Prestar los servicios profesionales como abogado para apoyar y acompañar a la Dirección para la Gestión Policiva en el seguimiento y cumplimiento de las acciones populares impuestas a la Secretaría Distrital de Gobierno y las Alcaldías Locales en las temáticas específicas de los Cerros Orientales y el Río Bogotá.</t>
  </si>
  <si>
    <t>Prestar los servicios profesionales especializados a la dirección para la gestión policiva en el marco de la reactivación económica en el acompañamiento&lt;(&gt;,&lt;)&gt; seguimiento y articulación de las actividades de inspección vigilancia y control que efectúan las alcaldías locales y/o las autoridades de policía a cargo de la secretaria distrital de gobierno.</t>
  </si>
  <si>
    <t>PRESTAR LOS SERVICIOS PROFESIONALES A LA DIRECCIÓN PARA LA GESTIÓN POLICIVA CON LA FINALIDAD DE FORMULAR E IMPLEMENTAR ESTRATEGIAS ARTÍSTICAS EN EL MARCO DE LA ESTRATEGIA JUNTOS CONFIAMOS MÁS, LAS ESTRATEGIAS TENDIENTES A DISMINUIR LOS COMPARTAMIENTOS CONTRARIOS A LA CONVIVENCIA Y DE CULTURA CIUDADANA.</t>
  </si>
  <si>
    <t>PRESTAR LOS SERVICIOS PROFESIONALES A LA DIRECCIÓN PARA LA GESTIÓN POLICIVA, APOYANDO EL REGISTRO Y LA PRODUCCIÓN AUDIVISUAL DE LAS ACTIVIDADES QUE SE IMPLEMENTEN TENDIENTES A DISMINUIR LA CONGESTIÓN EN LA JUSTICIA POLICIVA Y LA PREVENCIÓN DE COMPORTAMIENTOS CONTRARIOS A LA CONVIVENCIA EN ARTICULACIÓN CON LA OFICINA ASESORA DE COMUNICACIONES.</t>
  </si>
  <si>
    <t>REALIZAR LA ADICIÓN Y PRORROGA DEL CONTRATO 1590 DE 2022 SUSCRITO ENTRE LA SECRETARIA DISTRITAL DE GOBIERNO Y LUZ MIRYAM LOPEZ MORA</t>
  </si>
  <si>
    <t>PRESTAR LOS SERVICIOS PROFESIONALES PARA APOYAR LAS ESTRATEGIAS DE COMUNICACIÓN DE LA DIRECCIÓN PARA LA GESTIÓN POLICIVA, EN ESPECIAL LAS RELACIONADAS CON LA ESTRATEGIA DE PREVENCION DE COMPORTAMIENTOS CONTRARIOS A LA CONVIVENCIA Y DE CULTURA CIUDADANA</t>
  </si>
  <si>
    <t>Prestar los servicios profesionales a la Dirección para la Gestión Policiva y la Secretaría Distrital de Gobierno para el fortalecimiento e implementación de las estrategias tendientes al acatamiento de sentencias judiciales o sanciones administrativas impuestas a la Secretaría Distrital de Gobierno en lo referente a los Cerros Orientales y el Río Bogotá.</t>
  </si>
  <si>
    <t>PRESTAR LOS SERVICIOS PROFESIONALES A LA DIRECCIÓN PARA LA GESTIÓN POLICIVA EN EL ACOMPAÑAMIENTO Y SEGUIMIENTO A LAS ACTIVIDADES DE SOCIALIZACIÓN Y PLANEACIÓN DEL PLAN ESTRATÉGICO DE INSPECCIÓN VIGILANCIA Y CONTROL, A LAS ACTIVIDADES DEL SISTEMA ÚNICO DE GESTIÓN DE AGLOMERACIONES Y A LAS INSTANCIAS DE CORDINACIÓN Y ARTICULACIÓN DE LAS QUE HAGA PARTE LA DIRECCIÓN PARA LA GESTIÓN POLICIVA</t>
  </si>
  <si>
    <t>Pago de la autoliquidación de la nómina general de mayo. (Planta de Inversión).</t>
  </si>
  <si>
    <t>Pago de la nómina general de junio de 2023, incluido pago de la Prima Semestral. (Planta de Inversión).</t>
  </si>
  <si>
    <t>PRESTAR LOS SERVICIOS PROFESIONALES EN EL APOYO A LAS ACTIVIDADES DE INSPECCIÓN, VIGILANCIA Y CONTROL QUE REALIZAN LAS ALCALDÍAS LOCALES Y/O LAS INSPECCIONES DE POLICÍA A CARGO DE LA SECRETARÍA DISTRITAL DE GOBIERNO.</t>
  </si>
  <si>
    <t>Prestar los servicios profesionales a la dirección para la gestión policiva de la secretaría distrital de gobierno, para efectuar acompañamiento y seguimiento a las acciones que se enmarquen las actuaciones administrativas relacionadas con la implementación del decreto 555 de 2021 y su reglamentación a cargo de la SDG</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</si>
  <si>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</si>
  <si>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de carácter jurídico para acompañar las gestiones contractuales y administrativas a cargo de la Dirección para la Gestión Policiva</t>
  </si>
  <si>
    <t>Prestar los servicios profesionales brindando soporte técnico a la Dirección para la Gestión Policiva, frente al cumplimiento de las Sentencias Judiciales impuestas a la Secretaría Distrital de Gobierno en las temáticas Cerros Orientales y Río Bogotá.</t>
  </si>
  <si>
    <t>Pago de la seguridad social por retiro de la servidora JESSICA TATIANA ROMERO POVEDA. (Planta de Inversión).</t>
  </si>
  <si>
    <t>PRESTAR LOS SERVICIOS PROFESIONALES A LA DIRECCIÓN PARA LA GESTIÓN POLICIVA EN EL MARCO DE LA REACTIVACION ECONOMICA EN EL ACOMPAÑAMIENTO DE ACTIVIDADES DE INSPECCIÓN, VIGILANCIA Y CONTROL IVC, REFERENTES A LAS ACTIVIDADES ECONOMICAS QUE EFECTÚAN LAS AUTORIDADES DE POLICÍA A CARGO DE LA SECRETARÍA DISTRITAL DE GOBIERNO EN ESPECIAL PARQUEADEROS.</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</si>
  <si>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</si>
  <si>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ESPECIALIZADOS A LA SUBSECRETARIA DE GESTIÓN LOCAL EN LA IMPLEMENTACIÓN Y SEGUIMIENTO DE PLANES&lt;(&gt;,&lt;)&gt; PROGRAMAS Y PROYECTOS DE LIDERA LA DEPENDENCIA</t>
  </si>
  <si>
    <t>Prestar los servicios profesionales para realizar monitoreo, revisión técnica, verificación y supervisión de la infraestructura de los predios a cargo de la secretaría distrital de gobierno y los proyectos en los cuales participe</t>
  </si>
  <si>
    <t>PRESTAR SERVICIOS PROFESIONALES ESPECIALIZADOS EN LA SUBSECRETARÍA DE GESTIÓN LOCAL PARA EL ACOMPAÑAMIENTO JURÍDICO REQUERIDO EN LA IMPLEMENTACIÓN DE LOS PLANES&lt;(&gt;,&lt;)&gt; PROGRAMAS Y PROYECTOS DE LIDERA LA DEPENDENCIA</t>
  </si>
  <si>
    <t>Prestar servicios profesionales a la subsecretaría de gestión local para el acompañamiento jurídico requerido en la implementación de los planes &lt;(&gt;,&lt;)&gt; programas y proyectos de lidera la dependencia</t>
  </si>
  <si>
    <t>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POLICIA</t>
  </si>
  <si>
    <t>PRESTAR LOS SERVICIOS PROFESIONALES A LA SECRETARÍA DISTRITAL DE GOBIERNO PARA EL DESARROLLO DE ESTRATEGIAS Y ACTIVIDADES DE CULTURA Y CONVIVENCIA CIUDADANA, ESPECIALMENTE LAS RELACIONADAS CON EL ESPACIO PÚBLICO</t>
  </si>
  <si>
    <t>PRESTAR LOS SERVICIOS DE APOYO A LA GESTIÓN A LA SECRETARÍA DISTRITAL DE GOBIERNO PARA EL DESARROLLO DE ESTRATEGIAS Y ACTIVIDADES DE CULTURA Y CONVIVENCIA CIUDADANA, ESPECIALMENTE LAS RELACIONADAS CON EL ESPACIO PÚBLICO</t>
  </si>
  <si>
    <t>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POLICÍA</t>
  </si>
  <si>
    <t>Prestar servicios para apoyar contablemente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de la Entidad</t>
  </si>
  <si>
    <t>Prestar los servicios de apoyo a las labores de mantenimiento locativo preventivo y correctivo, reparaciones, adecuaciones y remodelaciones que se requieran en las instalaciones del nivel central e inmuebles a cargo de la de la secretaria distrital de gobierno especialmente las correspondientes a inspecciones de policía.</t>
  </si>
  <si>
    <t>Prestar servicios profesionales en la subsecretaría de gestión local para el acompañamiento jurídico en la evaluación, descongestión y trámite de los procesos disciplinarios y/o quejas de acuerdo con su naturaleza que se encuentren a cargo del contratista y/o le sean asignados</t>
  </si>
  <si>
    <t>1590</t>
  </si>
  <si>
    <t>68409011</t>
  </si>
  <si>
    <t>925</t>
  </si>
  <si>
    <t>931</t>
  </si>
  <si>
    <t>981</t>
  </si>
  <si>
    <t>990</t>
  </si>
  <si>
    <t>1014</t>
  </si>
  <si>
    <t>1791</t>
  </si>
  <si>
    <t>1879</t>
  </si>
  <si>
    <t>1992</t>
  </si>
  <si>
    <t>1027</t>
  </si>
  <si>
    <t>2107</t>
  </si>
  <si>
    <t>1065</t>
  </si>
  <si>
    <t>2108</t>
  </si>
  <si>
    <t>1052</t>
  </si>
  <si>
    <t>2111</t>
  </si>
  <si>
    <t>2218</t>
  </si>
  <si>
    <t>2223</t>
  </si>
  <si>
    <t>2228</t>
  </si>
  <si>
    <t>JOHANNA PATRICIA PLAZAS AVILA</t>
  </si>
  <si>
    <t>BRENDA KATHERINE RUBIANO ORDOÑEZ</t>
  </si>
  <si>
    <t>EMPRESA DE TRANSPORTE DEL TERCER MILENIO TRANSMILENIO S A</t>
  </si>
  <si>
    <t>JHON EVEL CARRION GUZMAN</t>
  </si>
  <si>
    <t>YUMIL JAVIER RINCON ENDEZ</t>
  </si>
  <si>
    <t>EDINSON YESIR RODRIGUEZ ROMERO</t>
  </si>
  <si>
    <t>PETRONA  CARDONA REYES</t>
  </si>
  <si>
    <t>LEONARDO  ARIAS SABAT</t>
  </si>
  <si>
    <t>RECLASIFICION DE ARL A RIESGO IV Y V A LOS CONTRATOSTAS DE ACUERDO AL MEMORANDO 20233000002263</t>
  </si>
  <si>
    <t>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t>
  </si>
  <si>
    <t>Aunar esfuerzos técnicos, administrativos y financieros, con el fin de dar cumplimiento al Decreto Distrital 058 de 2022, en materia de Estímulos para la movilidad de los y las consejeras Locales de Juventud de Bogotá Distrito Capital</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</si>
  <si>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</si>
  <si>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EN EL MARCO DE LAS ACCIONES DE GESTIÓN PARA LIDERAR EL PROGRAMA DE CULTURA DE DIÁLOGO CON ENFOQUE TERRITORIAL PARA LA RESOLUCIÓN ESTRATÉGICA DE CONFLICTOS ADELANTADA EN LA DIRECCIÓN DE CONVIVENCIA Y DIÁLOGO SOCIAL</t>
  </si>
  <si>
    <t>2104</t>
  </si>
  <si>
    <t>2106</t>
  </si>
  <si>
    <t>2225</t>
  </si>
  <si>
    <t>2237</t>
  </si>
  <si>
    <t>ANGELA PATRICIA CUTA SONA</t>
  </si>
  <si>
    <t>GUSTAVO ANDRES RODRIGUEZ REINA</t>
  </si>
  <si>
    <t>ANGELA YILESLY FAJARDO BAUTISTA</t>
  </si>
  <si>
    <t>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t>
  </si>
  <si>
    <t>PRESTACIÓN DE SERVICIOS PROFESIONALES, REALIZANDO EL ACOMPAÑAMIENTO Y SEGIMIENTO TÉCNICO AL PROCESO DE PLANEACIÓN Y DESARROLLO DE LOS DIFERENTES INSTRUMENTOS DE PARTICIPACIÓN CIUDADANA A NIVEL LOCAL, EN EL MARCO DE LAS COMPETENCIAS DE LA SECRETARIA DISTRITAL DE GOBIERNO</t>
  </si>
  <si>
    <t>Prestar los servicios profesionales en la Subsecretaría para la Gobernabilidad y la Garantía de Derechos para apoyar el acompañamiento estratégico de los planes, programas y proyectos liderados por la dependencia.</t>
  </si>
  <si>
    <t>Prestación de servicios profesionales a la Secretaria Distrital De Gobierno para el acompañamiento estratégico de los planes, programas y proyectos en el marco del Gobierno Abierto</t>
  </si>
  <si>
    <t>2266</t>
  </si>
  <si>
    <t>MARIA FERNANDA DIAZ GONZALEZ</t>
  </si>
  <si>
    <t>1784</t>
  </si>
  <si>
    <t>1787</t>
  </si>
  <si>
    <t>1793</t>
  </si>
  <si>
    <t>1829</t>
  </si>
  <si>
    <t>1007</t>
  </si>
  <si>
    <t>1848</t>
  </si>
  <si>
    <t>1878</t>
  </si>
  <si>
    <t>1881</t>
  </si>
  <si>
    <t>1883</t>
  </si>
  <si>
    <t>1024</t>
  </si>
  <si>
    <t>1969</t>
  </si>
  <si>
    <t>1971</t>
  </si>
  <si>
    <t>1972</t>
  </si>
  <si>
    <t>1063</t>
  </si>
  <si>
    <t>1991</t>
  </si>
  <si>
    <t>1073</t>
  </si>
  <si>
    <t>2144</t>
  </si>
  <si>
    <t>2145</t>
  </si>
  <si>
    <t>2146</t>
  </si>
  <si>
    <t>2180</t>
  </si>
  <si>
    <t>2230</t>
  </si>
  <si>
    <t>2242</t>
  </si>
  <si>
    <t>1128</t>
  </si>
  <si>
    <t>2247</t>
  </si>
  <si>
    <t>1118</t>
  </si>
  <si>
    <t>2250</t>
  </si>
  <si>
    <t>1125</t>
  </si>
  <si>
    <t>2251</t>
  </si>
  <si>
    <t>2252</t>
  </si>
  <si>
    <t>2257</t>
  </si>
  <si>
    <t>2258</t>
  </si>
  <si>
    <t>2259</t>
  </si>
  <si>
    <t>2264</t>
  </si>
  <si>
    <t>1135</t>
  </si>
  <si>
    <t>2265</t>
  </si>
  <si>
    <t>1138</t>
  </si>
  <si>
    <t>2270</t>
  </si>
  <si>
    <t>1140</t>
  </si>
  <si>
    <t>2271</t>
  </si>
  <si>
    <t>1139</t>
  </si>
  <si>
    <t>2274</t>
  </si>
  <si>
    <t>1136</t>
  </si>
  <si>
    <t>2275</t>
  </si>
  <si>
    <t>1137</t>
  </si>
  <si>
    <t>2277</t>
  </si>
  <si>
    <t>FAHID  NAME GOMEZ</t>
  </si>
  <si>
    <t>CONTROLES EMPRESARIALES S.A.S</t>
  </si>
  <si>
    <t>JEHISON DAVID CIFUENTES CORTES</t>
  </si>
  <si>
    <t>JEIMMY CAROLINA HERNANDEZ MARTIN</t>
  </si>
  <si>
    <t>KAREN ANGELICA HERNANDEZ ZULETA</t>
  </si>
  <si>
    <t>EDGAR ALIRIO VELOSA ARIAS</t>
  </si>
  <si>
    <t>DIANA CAROLINA FERNANDEZ DIAZ</t>
  </si>
  <si>
    <t>EDGAR JUNIOR CASTRO ESCORCIA</t>
  </si>
  <si>
    <t>MAIRA ALEXANDRA CELIS JIMENEZ</t>
  </si>
  <si>
    <t>DIANA MARITZA QUITIAN QUINTERO</t>
  </si>
  <si>
    <t>ANGIE CAMILA GONZALEZ CANO</t>
  </si>
  <si>
    <t>BMIND S.A.S.</t>
  </si>
  <si>
    <t>PAULA ANDREA PEÑALOZA CAMARGO</t>
  </si>
  <si>
    <t>ADRIANA  ARANGO MARIN</t>
  </si>
  <si>
    <t>OLGA INES FORONDA FERRADA</t>
  </si>
  <si>
    <t>EDWIN  GONZALEZ PATIÑO</t>
  </si>
  <si>
    <t>LIGIA JANNETH JARAMILLO URREA</t>
  </si>
  <si>
    <t>MONICA SELENE LEON ATUESTA</t>
  </si>
  <si>
    <t>NUBIA MILENA RUBIO HERNANDEZ</t>
  </si>
  <si>
    <t>LAURA ELIZABETH GUTIERREZ ORTIZ</t>
  </si>
  <si>
    <t>PAULA ALEJANDRA RINCON VILLARREAL</t>
  </si>
  <si>
    <t>LAURA ALEJANDRA VEGA NIÑO</t>
  </si>
  <si>
    <t>PRESTAR SERVICIOS PROFESIONALES EN IMPLEMENTACIÓN DE LA POLÍTICA PÚBLICA DE TRANSPARENCIA, INTEGRIDAD Y NO TOLERANCIA CON LA CORRUPCIÓN, LA POLÍTICA ANTISOBORNO, ASÍ COMO EL FORTALECIMIENTO DE ESTRATEGIAS ORIENTADAS AL GOBIERNO ABIERTO DE LA SECRETARIA DISTRITAL DE GOBIERNO.</t>
  </si>
  <si>
    <t>RENOVAR LA PRESTACIÓN DE LOS SERVICIOS DE NUBE PÚBLICA IV MICROSOFT AZURE PARA GARANTIZAR CONTINUIDAD Y DISPONIBILIDAD DE LOS SERVICIOS QUE SE OFRECEN DESDE LA DIRECCIÓN DE TECNOLOGÍAS E INFORMACIÓN DE LA SECRETARÍA DISTRITAL DE GOBIERNO DE BOGOTÁ</t>
  </si>
  <si>
    <t>Prestar los servicios profesionales en la Secretaría Distrital de Gobierno para realizar las actividades de administración, análisis, desarrollo, despliegue y soporte en la plataforma BPM Bizagi en todos sus ambientes.</t>
  </si>
  <si>
    <t>Prestar los servicios de apoyo a la gestión en los procesos misionales y administrativos de la dirección administrativa</t>
  </si>
  <si>
    <t>PRESTAR SERVICIOS DE APOYO A LA GESTIÓN EN TODAS LAS ACTIVIDADES ADMINISTRATIVAS DE LA SECRETARÍA DISTRITAL DE GOBIERNO.</t>
  </si>
  <si>
    <t>RECLASIFICION DE ARL A RIESGO IV Y V A LOS CONTRATISTAS DE ACUERDO AL MEMORANDO 20234200002563 CORRESPONDIENTE A LOS CONTRATOS 1548, 1549, 1550, 1551 Y 1552 DE 2022</t>
  </si>
  <si>
    <t>RECLASIFICION DE ARL A RIESGO IV Y V A LOS CONTRATISTAS DE ACUERDO AL MEMORANDO 20231400008073 CORRESPONDIENTE AL PROYECTO 7800</t>
  </si>
  <si>
    <t>PRESTAR LOS SERVICIOS PROFESIONALES PARA APOYAR EN LA FORMULACIÓN, IMPLEMENTACIÓN Y DESARROLLO DE PRODUCTOS PERIODÍSTICOS EN LA SECRETARÍA DISTRITAL DE GOBIERNO</t>
  </si>
  <si>
    <t>Prestar los servicios profesionales a la dirección de gestión de talento humano con el fin de apoyar el desarrollo organizacional de la entidad en materia de bienestar, capacitación y seguridad en el trabajo</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</si>
  <si>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análisis&lt;(&gt;,&lt;)&gt; diseño, desarrollo e implementación de sistemas de información, bajo las tecnologías PHP y JavaScript</t>
  </si>
  <si>
    <t>PRESTAR SERVICIOS PROFESIONALES EN LA OFICINA ASESORA DE COMUNICACIONES EN LA GRAFICACIÓN, PRODUCCIÓN&lt;(&gt;,&lt;)&gt; DIAGRAMACIÓN DE CONTENIDOS, REALIZACIÓN DE PIEZAS GRÁFICAS Y CONCEPTUALIZACIÓN, SOBRE LOS PROYECTOS DE LA SECRETARIA DISTRITAL DE GOBIERNO</t>
  </si>
  <si>
    <t>PRESTAR SERVICIOS DE APOYO EN LA EJECUCION DE LOS PROCESOS PROPIOS DE LA IMPLEMENTACION DE INSTRUMENTOS EN EL ACERVO DOCUMENTAL DE LA SECRETARIA DISTRITAL DE GOBIERNO</t>
  </si>
  <si>
    <t>Brindar apoyo a la Oficina Asesora de Planeación en el desarrollo de acciones establecidas para el Sistema de Gestión Ambiental de la entidad y de gestión de riesgos y cambio climático</t>
  </si>
  <si>
    <t>RENOVAR LA PRESTACIÓN DE SERVICIOS DE NUBE PÚBLICA IV ORACLE CLOUD PARA GARANTIZAR CONTINUIDAD Y DISPONIBILIDAD DE LOS SERVICIOS QUE SE OFRECEN DESDE LA DIRECCIÓN DE TECNOLOGÍAS E INFORMACIÓN DE LA SECRETARÍA DISTRITAL DE GOBIERNO DE BOGOTÁ</t>
  </si>
  <si>
    <t>PRESTAR LOS SERVICIOS DE APOYO EN EL CUBRIMIENTO DE LAS ACTIVIDADES Y EVENTOS QUE ADELANTE LA OFICINA DE COMUNICACIONES DE LA SECRETARIA DE GOBIERNO.</t>
  </si>
  <si>
    <t>PRESTAR SERVICIOS DE APOYO EN LA EJECUCIÓN DE LOS PROCESOS PROPIOS DE LA IMPLEMENTACIÓN DE INSTRUMENTOS ARCHIVÍSTICOS EN EL ACERVO DOCUMENTAL DE LA SECRETARÍA DISTRITAL DE GOBIERNO.</t>
  </si>
  <si>
    <t>PRESTAR SERVICIOS PROFESIONALES EN CONSERVACIÓN DOCUMENTAL PARA EL SEGUIMIENTO E IMPLEMENTACIÓN DE LAS ACCIONES CONTENIDOS EN EL MARCO DEL PLAN DE CONSERVACIÓN DOCUMENTAL DE LA SECRETARÍA DISTRITAL DE GOBIERNO</t>
  </si>
  <si>
    <t>PRESTAR SERVICIOS PROFESIONALES PARA HACER SEGUIMIENTO A LAS GESTIONES ADMINISTRATIVAS, PRESUPUESTALES, CONTABLES Y ECONÓMICAS QUE, DESDE EL PUNTO DE VISTA GERENCIAL, QUE ADELANTE IA DIRECCIÓN FINANCIERA DE LA SECRETARIA DE GOBIERNO</t>
  </si>
  <si>
    <t>PRESTAR SERVICIOS PROFESIONALES PARA LA SECRETARÍA DE GOBIERNO EN LA PROYECCIÓN, SEGUIMIENTO Y EJECUCIÓN DE LOS PROCESOS, PROCEDIMIENTOS, ACTIVIDADES CONTABLES, APOYO A LA CONSOLIDACIÓN Y REVISIÓN DEL BALANCE</t>
  </si>
  <si>
    <t>PRESTAR LOS SERVICIOS DE APOYO A LA GESTIÓN EN LA DIRECCIÓN ADMINISTRATIVA DE LA SECRETARIA DISTRITAL DE GOBIERNO EN TODO EL PROCESO DE ALMACÉN E INVENTARIOS, CUMPLIENDO LA NORMATIVA VIGENTE</t>
  </si>
  <si>
    <t>PRESTAR LOS SERVICIOS PROFESIONALES EN LOS ASUNTOS JURÍDICOS QUE REQUIERAN LOS PROCESOS MISIONALES, CONTRACTUALES Y ADMINISTRATIVOS DE LA DIRECCIÓN ADMINISTRATIVA</t>
  </si>
  <si>
    <t>PRESTAR SERVICIOS PROFESIONALES PARA APOYAR Y ACOMPAÑAR AL ÁREA DISCIPLINARIA EN LA ETAPA QUE CORRESPONDA EN LA EVALUACIÓN, DESCONGESTIÓN Y TRAMITE DE LOS PROCESOS DISCIPLINARIOS DE ACUERDO CON SU NATURALEZA QUE SE ENCUENTREN A CARGO DEL CONTRATISTA Y/O LOS QUE LE SEAN ASIGNADOS DE BAJA COMPLEJIDAD.</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</si>
  <si>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</si>
  <si>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</si>
  <si>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DE BAJA COMPLEJIDAD.</t>
  </si>
  <si>
    <t>932</t>
  </si>
  <si>
    <t>933</t>
  </si>
  <si>
    <t>991</t>
  </si>
  <si>
    <t>1010</t>
  </si>
  <si>
    <t>1013</t>
  </si>
  <si>
    <t>1781</t>
  </si>
  <si>
    <t>2224</t>
  </si>
  <si>
    <t>1110</t>
  </si>
  <si>
    <t>2260</t>
  </si>
  <si>
    <t>2272</t>
  </si>
  <si>
    <t>YULIANA  RUIZ PIRAGAUTA</t>
  </si>
  <si>
    <t>JAIRO ALBERTO ANDRADE LOPEZ</t>
  </si>
  <si>
    <t>LAURA ALEJANDRA CARBALLO SIERRA</t>
  </si>
  <si>
    <t>PRESTAR LOS SERVICIOS PROFESIONALES A LA DIRECCIÓN PARA LA GESTIÓN DEL DESARROLLO LOCAL, EN LA ELABORACIÓN&lt;(&gt;,&lt;)&gt; IMPLEMENTACIÓN Y SEGUIMIENTO DE ACCIONES DE PARTICIPACIÓN Y GOBERNANZA EN LAS ALCALDÍAS LOCALES</t>
  </si>
  <si>
    <t>PRESTAR SERVICIOS PROFESIONALES ESPECIALIZADOS PARA EL SEGUIMIENTO Y APOYO DE LOS DIFERENTES PROCESOS CONTRACTUALES, EN EL MARCO DE LA ESTRATEGIA DE SEGUIMIENTO A LOS PROCESOS DE INFRAESTRUCTURA LOCAL</t>
  </si>
  <si>
    <t>PRESTACIÓN DE SERVICIOS A LA SUBSECRETARÍA DE GESTIÓN LOCAL PARA LA ESTRUCTURACIÓN, ESCRITURA Y DIAGRAMACIÓN DE UN TEXTO INSTITUCIONAL PARA LA DIVULGACIÓN DE LOS PROGRAMAS QUE LIDERA LA DEPENDENCIA</t>
  </si>
  <si>
    <t>Prestar servicios profesionales a la Dirección para la Gestión del Desarrollo Local en el fortalecimiento de acciones participativas en los fondos de desarrollo local enfocadas en temas de salud, discapacidad y bienestar</t>
  </si>
  <si>
    <t>901</t>
  </si>
  <si>
    <t>Solicitud de recursos para pago de ARL riesgos IV y V Proyecto deinversión 7793</t>
  </si>
  <si>
    <t>0000001109</t>
  </si>
  <si>
    <t>Contratar la adquisición de materiales e insumos para la impresión dematerial electoral en atención a los comicios vigentes</t>
  </si>
  <si>
    <t>0000001087</t>
  </si>
  <si>
    <t>2288</t>
  </si>
  <si>
    <t>2289</t>
  </si>
  <si>
    <t>2291</t>
  </si>
  <si>
    <t>2301</t>
  </si>
  <si>
    <t>2309</t>
  </si>
  <si>
    <t>2313</t>
  </si>
  <si>
    <t>2328</t>
  </si>
  <si>
    <t>2329</t>
  </si>
  <si>
    <t>2431</t>
  </si>
  <si>
    <t>2432</t>
  </si>
  <si>
    <t>1146</t>
  </si>
  <si>
    <t>2433</t>
  </si>
  <si>
    <t>1187</t>
  </si>
  <si>
    <t>2444</t>
  </si>
  <si>
    <t>SOLICITUD DE CDP PARA PAGO DE SERVICIOS PUBLICOS VIGENCIA 2023  Pago del servicio de energía de la Casa POSÁ WIWA, ubicada en la Carrera 3 No. 10- 72, período facturado 25 de mayo al 26 de junio de 2023, según factura No. 729757255-6</t>
  </si>
  <si>
    <t>SOLICITUD DE CDP PARA PAGO DE SERVICIOS PUBLICOS VIGENCIA 2023  Pago del servicio de aseo de la Casa POSÁ WIWA, ubicada en la Carrera 3 No. 10- 72, período facturado 07 de mayo al 11 de junio de 2023, según factura No. 729757255</t>
  </si>
  <si>
    <t>SOLICITUD DE CDP PARA PAGO DE SERVICIOS PUBLICOS VIGENCIA 2023  Pago del servicio de energía de la Casa Gitana de los Derechos del Pueblo Rrom, ubicada en la carrera 65A#05a-35&lt;(&gt;,&lt;)&gt; período facturado 29 de mayo al 28 de junio de 2023, según factura 730199956-8.</t>
  </si>
  <si>
    <t>SOLICITUD DE CDP PARA PAGO DE SERVICIOS PUBLICOS VIGENCIA 2023  Pago del servicio de acueducto y alcantarillado del Centro de Orientación y Fortalecimiento Integral Afro bogotano (CONFIA), ubicado en la Carrera 3 No. 30 A Sur - 06&lt;(&gt;,&lt;)&gt; período facturado del 09 de mayo al 07 de junio de 2023, según factura No. 40561432515</t>
  </si>
  <si>
    <t>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t>
  </si>
  <si>
    <t>PRESTACIÓN DEL SERVICIO DE TRANSPORTE PÚBLICO TERRESTRE AUTOMOTOR ESPECIAL PARA LOS PROYECTOS Y LAS DEPENDENCIAS DEL NIVEL CENTRAL DE LA SECRETARIA DISTRITAL DE GOBIERNO</t>
  </si>
  <si>
    <t>SOLICITUD DE CDP PARA PAGO DE SERVICIOS PUBLICOS VIGENCIA 2023  Pago servicio de energía de Confía San Cristóbal, ubicado en la Cra 3 No. 30 A -06 sur, período facturado del 23 de mayo al 22 de junio de 2023. Según factura No. 730927857</t>
  </si>
  <si>
    <t>SOLICITUD DE CDP PARA PAGO DE SERVICIOS PUBLICOS VIGENCIA 2023  Pago servicio de aseo de Confía San Cristóbal, ubicado en la Cra 3 No. 30 A -06 sur, período facturado del 23 de mayo al 22 de junio de 2023. Según factura No. 730927857</t>
  </si>
  <si>
    <t>SOLICITUD DE CDP PARA PAGO DE SERVICIOS PUBLICOS VIGENCIA 2023   Pago del servicio de energía de la Casa del Pensamiento Indígena, CPI), ubicada en la Calle 9 No. 9 – 60, periodo facturado del 17 de junio al 21 de julio de 2023, según facturas:  No.                     Valor 732981852-4              3.830 732981855-6            243.380 732981858-8             66.120 732981847-5              4.790 732981850-0             91.990</t>
  </si>
  <si>
    <t>SOLICITUD DE CDP PARA PAGO DE SERVICIOS PUBLICOS VIGENCIA 2023  Pago del servicio de aseo de la Casa del Pensamiento Indígena, CPI), ubicada en la Calle 9 No. 9 – 60, periodo facturado del 07 de junio al 07 de julio de 2023, según facturas:  No.                       Valor  732981852                 50.630 732981853                 50.630 732981855                 50.630 732981851                 50.630 732981847                 50.630 732981850                 50.630 732981849                 50.630 732981848                 50.630 732981846                 50.630</t>
  </si>
  <si>
    <t>Pago de servicios públicos de acueducto y alcantarillado de los espacios de atención diferenciada  Pago del servicio de acueducto y alcantarillado de la Casa Gitana de los Derechos del Pueblo Rrom&lt;(&gt;,&lt;)&gt; ubicada en la Carrera 65A No. 5A – 35 LC2, período facturado  del 01 de mayo al 30 de junio de 2023, según factura No. 20571473618.</t>
  </si>
  <si>
    <t>REALIZAR LA ADICIÓN Y PRORROGA DEL CONTRATO No. 400 DE 2023 SUSCRITO POR LA SECRETARIA DISTRITAL DE GOBIERNO Y JOHANNA MARCELA RAMOS MARTINEZ</t>
  </si>
  <si>
    <t>DU BRANDS SAS</t>
  </si>
  <si>
    <t>CONSORCIO TRANSPORTES SG 23</t>
  </si>
  <si>
    <t>729757255-6</t>
  </si>
  <si>
    <t>729757255</t>
  </si>
  <si>
    <t>730199956-8</t>
  </si>
  <si>
    <t>40561432515</t>
  </si>
  <si>
    <t>1017</t>
  </si>
  <si>
    <t>730927857</t>
  </si>
  <si>
    <t>732981855-6</t>
  </si>
  <si>
    <t>732981852</t>
  </si>
  <si>
    <t>20571473618</t>
  </si>
  <si>
    <t>2297</t>
  </si>
  <si>
    <t>1147</t>
  </si>
  <si>
    <t>2300</t>
  </si>
  <si>
    <t>1153</t>
  </si>
  <si>
    <t>2307</t>
  </si>
  <si>
    <t>1154</t>
  </si>
  <si>
    <t>2308</t>
  </si>
  <si>
    <t>1166</t>
  </si>
  <si>
    <t>2324</t>
  </si>
  <si>
    <t>1167</t>
  </si>
  <si>
    <t>2325</t>
  </si>
  <si>
    <t>RECLASIFICION DE ARL A RIESGO IV Y V A LOS CONTRATISTAS DE ACUERDO AL MEMORANDO 20234200006073  Pago de los aportes del mes de junio de 2023, según planilla 69094813.</t>
  </si>
  <si>
    <t>Pago de Seguridad Social de los retirados de los meses de marzo y abril de 2023. (Planta de Inversión)</t>
  </si>
  <si>
    <t>Pago de la autoliquidación de la nómina general de junio de 2023. (Planta de Inversión)</t>
  </si>
  <si>
    <t>Pago de autoliquidación adicional del mes de junio de 2023 por el ingreso de unos servidores con posterioridad al cierre de la nómina. (Planta de Inversión).</t>
  </si>
  <si>
    <t>Pago de cesantías a servidores públicos retirados en el mes de junio de 2023. (Planta de Inversión).</t>
  </si>
  <si>
    <t>Pago de la nómina general de julio de 2023. (Planta de Inversión).</t>
  </si>
  <si>
    <t>69094813</t>
  </si>
  <si>
    <t>RECLASIFICION DE ARL A RIESGO IV Y V A LOS CONTRATOSTAS DE ACUERDO AL MEMORANDO 20233000002263  Pago de los aportes del mes de junio de 2023, según planilla 69094813.</t>
  </si>
  <si>
    <t>Solicitud de recursos para pago de ARL riesgos IV y V Proyecto de inversión 7793  Pago de los aportes del mes de junio de 2023, según planilla 69094813.</t>
  </si>
  <si>
    <t>REALIZAR LA ADICIÓN Y PRORROGA DEL CONTRATO 21 DE 2023 SUSCRITO ENTRE LA SECRETARIA DISTRITAL DE GOBIERNO Y VALENZUELA CORREDOR FERNANDO</t>
  </si>
  <si>
    <t>REALIZAR LA ADICION Y PRORROGA DEL CONTRATO 147 DE 2023 SUSCRITO ENTRE SECRETARIA DISTRITAL DE GOBIERNO Y ANA BEATRIZ ACEVEDO MORENO.</t>
  </si>
  <si>
    <t>REALIZAR LA ADICION Y PRORROGA DEL CONTRATO 317 DE 2023 SUSCRITO ENTRE SECRETARIA DISTRITAL DE GOBIERNO Y LINA JHINET REY VELASQUEZ</t>
  </si>
  <si>
    <t>2293</t>
  </si>
  <si>
    <t>1109</t>
  </si>
  <si>
    <t>2294</t>
  </si>
  <si>
    <t>1148</t>
  </si>
  <si>
    <t>2299</t>
  </si>
  <si>
    <t>1155</t>
  </si>
  <si>
    <t>2311</t>
  </si>
  <si>
    <t>1157</t>
  </si>
  <si>
    <t>2314</t>
  </si>
  <si>
    <t>1180</t>
  </si>
  <si>
    <t>2440</t>
  </si>
  <si>
    <t>REALIZAR LA ADICIÓN Y PRORROGA DEL CONTRATO No. 360 DE 2023 SUSCRITO POR LA SECRETARIA DISTRITAL DE GOBIERNO Y GERMAN HERNANDO FLORIAN PRADA</t>
  </si>
  <si>
    <t>2323</t>
  </si>
  <si>
    <t>COMERCIALIZADORA DE PAPELES "PA`YA HACE LA DIFERENCIA" S A S</t>
  </si>
  <si>
    <t>Contratar la adquisición de materiales e insumos para la impresión de material electoral en atención a los comicios vigentes</t>
  </si>
  <si>
    <t>2295</t>
  </si>
  <si>
    <t>2296</t>
  </si>
  <si>
    <t>1156</t>
  </si>
  <si>
    <t>2312</t>
  </si>
  <si>
    <t>1160</t>
  </si>
  <si>
    <t>2320</t>
  </si>
  <si>
    <t>1159</t>
  </si>
  <si>
    <t>2321</t>
  </si>
  <si>
    <t>1161</t>
  </si>
  <si>
    <t>2327</t>
  </si>
  <si>
    <t>1170</t>
  </si>
  <si>
    <t>2347</t>
  </si>
  <si>
    <t>1172</t>
  </si>
  <si>
    <t>2353</t>
  </si>
  <si>
    <t>1173</t>
  </si>
  <si>
    <t>2362</t>
  </si>
  <si>
    <t>1171</t>
  </si>
  <si>
    <t>2427</t>
  </si>
  <si>
    <t>1179</t>
  </si>
  <si>
    <t>2436</t>
  </si>
  <si>
    <t>1184</t>
  </si>
  <si>
    <t>2439</t>
  </si>
  <si>
    <t>GLORIA PATRICIA GOMEZ PEÑUELA</t>
  </si>
  <si>
    <t>EDSON JHAIR RICO CARVAJAL</t>
  </si>
  <si>
    <t>RECLASIFICION DE ARL A RIESGO IV Y V A LOS CONTRATISTAS DE ACUERDO AL MEMORANDO 20231400008073 CORRESPONDIENTE AL PROYECTO 7800  Pago de los aportes del mes de junio de 2023, según planilla 69094813.</t>
  </si>
  <si>
    <t>RECLASIFICION DE ARL A RIESGO IV Y V A LOS CONTRATISTAS DE ACUERDO AL MEMORANDO 20234200002563 CORRESPONDIENTE A LOS CONTRATOS 1548, 1549, 1550, 1551 Y 1552 DE 2022  Pago de los aportes del mes de junio de 2023, según planilla 69094813.</t>
  </si>
  <si>
    <t>REALIZAR LA ADICIÓN Y PRORROGA DEL CONTRATO No. 521 DE 2023 SUSCRITO POR LA SECRETARIA DISTRITAL DE GOBIERNO Y SANDRA MILENA JIMENEZ GUERRERO CEDIDO A GLORIA PATRICIA GOMEZ PEÑUELA</t>
  </si>
  <si>
    <t>REALIZAR LA ADICIÓN Y PRORROGA DEL CONTRATO No. 110 DE 2023 SUSCRITO POR LA SECRETARIA DISTRITAL DE GOBIERNO Y ALEJANDRA MARIA RODRIGUEZ SALAZAR CEDIDO A EDSON JHAIR RICO CARVAJAL</t>
  </si>
  <si>
    <t>REALIZAR LA ADICION Y PRORROGA DEL CONTRATO No. 621 DE 2023 SUSCRITO POR LA SECRETARIA DISTRITAL DE GOBIERNO Y JOSE EDUARDO LUCERO CASTRO</t>
  </si>
  <si>
    <t>REALIZAR LA ADICION Y PRORROGA DEL CONTRATO 260 DE 2023 SUSCRITO ENTRE SECRETARIA DISTRITAL DE GOBIERNO Y PAULA ANDREA CAÑON MARQUEZ</t>
  </si>
  <si>
    <t>REALIZAR LA ADICIÓN Y PRORROGA DEL CONTRATO No. 285 DE 2023 SUSCRITO POR LA SECRETARIA DISTRITAL DE GOBIERNO Y CARLOS GILBERTO GOMEZ CIFUENTES</t>
  </si>
  <si>
    <t>REALIZAR LA ADICION Y PRORROGA DEL CONTRATO 303 DE 2023 SUSCRITO ENTRE SECRETARIA DISTRITAL DE GOBIERNO Y CLEMENCIA DEL PILAR GONZALEZ MARTINEZ</t>
  </si>
  <si>
    <t>REALIZAR LA ADICION Y PRORROGA DEL CONTRATO 318 DE 2023 SUSCRITO ENTRE SECRETARIA DISTRITAL DE GOBIERNO Y NANCY ELENA CEPEDA LOPEZ</t>
  </si>
  <si>
    <t>REALIZAR LA ADICIÓN Y PRORROGA DEL CONTRATO No. 652 DE 2023 SUSCRITO POR LA SECRETARIA DISTRITAL DE GOBIERNO Y MARIA ELENA CANCELADA GONZALEZ</t>
  </si>
  <si>
    <t>REALIZAR LA ADICION Y PRORROGA DEL CONTRATO 482 DE 2023 SUSCRITO ENTRE SECRETARIA DISTRITAL DE GOBIERNO Y SEBASTIAN ROMERO CORREDOR.</t>
  </si>
  <si>
    <t>REALIZAR LA ADICION Y PRORROGA DEL CONTRATO 351 DE 2023 SUSCRITO ENTRE SECRETARIA DISTRITAL DE GOBIERNO Y OMAR ANDRES ALVAREZ VILLALOBOS</t>
  </si>
  <si>
    <t>0000001146</t>
  </si>
  <si>
    <t>Pago de servicios públicos de acueducto y alcantarillado de los espaciosde atención diferenciada</t>
  </si>
  <si>
    <t>2450</t>
  </si>
  <si>
    <t>2451</t>
  </si>
  <si>
    <t>2474</t>
  </si>
  <si>
    <t>1224</t>
  </si>
  <si>
    <t>2478</t>
  </si>
  <si>
    <t>1216</t>
  </si>
  <si>
    <t>2479</t>
  </si>
  <si>
    <t>1225</t>
  </si>
  <si>
    <t>2480</t>
  </si>
  <si>
    <t>1237</t>
  </si>
  <si>
    <t>2481</t>
  </si>
  <si>
    <t>1221</t>
  </si>
  <si>
    <t>2482</t>
  </si>
  <si>
    <t>1228</t>
  </si>
  <si>
    <t>2485</t>
  </si>
  <si>
    <t>1218</t>
  </si>
  <si>
    <t>2488</t>
  </si>
  <si>
    <t>1222</t>
  </si>
  <si>
    <t>2490</t>
  </si>
  <si>
    <t>1220</t>
  </si>
  <si>
    <t>2491</t>
  </si>
  <si>
    <t>1226</t>
  </si>
  <si>
    <t>2494</t>
  </si>
  <si>
    <t>2497</t>
  </si>
  <si>
    <t>2498</t>
  </si>
  <si>
    <t>1227</t>
  </si>
  <si>
    <t>2499</t>
  </si>
  <si>
    <t>1244</t>
  </si>
  <si>
    <t>2500</t>
  </si>
  <si>
    <t>1243</t>
  </si>
  <si>
    <t>2501</t>
  </si>
  <si>
    <t>1223</t>
  </si>
  <si>
    <t>2503</t>
  </si>
  <si>
    <t>1219</t>
  </si>
  <si>
    <t>2504</t>
  </si>
  <si>
    <t>1242</t>
  </si>
  <si>
    <t>2505</t>
  </si>
  <si>
    <t>1229</t>
  </si>
  <si>
    <t>2506</t>
  </si>
  <si>
    <t>2507</t>
  </si>
  <si>
    <t>2508</t>
  </si>
  <si>
    <t>1241</t>
  </si>
  <si>
    <t>2509</t>
  </si>
  <si>
    <t>1246</t>
  </si>
  <si>
    <t>2510</t>
  </si>
  <si>
    <t>1245</t>
  </si>
  <si>
    <t>2515</t>
  </si>
  <si>
    <t>1230</t>
  </si>
  <si>
    <t>2516</t>
  </si>
  <si>
    <t>1250</t>
  </si>
  <si>
    <t>2522</t>
  </si>
  <si>
    <t>1257</t>
  </si>
  <si>
    <t>2526</t>
  </si>
  <si>
    <t>2528</t>
  </si>
  <si>
    <t>2539</t>
  </si>
  <si>
    <t>2540</t>
  </si>
  <si>
    <t>2550</t>
  </si>
  <si>
    <t>1280</t>
  </si>
  <si>
    <t>2562</t>
  </si>
  <si>
    <t>1279</t>
  </si>
  <si>
    <t>2564</t>
  </si>
  <si>
    <t>1281</t>
  </si>
  <si>
    <t>2565</t>
  </si>
  <si>
    <t>1276</t>
  </si>
  <si>
    <t>2566</t>
  </si>
  <si>
    <t>1277</t>
  </si>
  <si>
    <t>2567</t>
  </si>
  <si>
    <t>JOHANN SEBASTIAN BARON BUITRAGO</t>
  </si>
  <si>
    <t>MARLON  URRUTIA MOSQUERA</t>
  </si>
  <si>
    <t>SOLICITUD DE CDP PARA PAGO DE SERVICIOS PUBLICOS VIGENCIA 2023  Pago del servicio de energía de la CASA POSA WIWA, ubicada en la Carrera 3 No. 10- 72, período facturado del 26 de junio al 25 de julio de 2023, según factura No. 733537923-5.</t>
  </si>
  <si>
    <t>SOLICITUD DE CDP PARA PAGO DE SERVICIOS PUBLICOS VIGENCIA 2023  Pago del servicio de aseo de la CASA POSA WIWA, ubicada en la Carrera 3 No. 10- 72, período facturado del 12 de junio al 11 de julio de 2023, según factura No. 733537923.</t>
  </si>
  <si>
    <t>SOLICITUD DE CDP PARA PAGO DE SERVICIOS PUBLICOS VIGENCIA 2023   Pago del servicio de energía de la Gitana de los Derechos del Pueblo Rrom, ubicado en la carrera 65A#05a-35, período facturado del 28 de junio al 27 de julio de 2023, según factura No. 733975929-6</t>
  </si>
  <si>
    <t>REALIZAR LA ADICIÓN Y PRORROGA DEL CONTRATO 163 DE 2023 SUSCRITO ENTRE LA SECRETARIA DISTRITAL DE GOBIERNO Y MARTHA OFELIA SANTAMARIA PARDO</t>
  </si>
  <si>
    <t>REALIZAR LA ADICION Y PRORROGA DEL CONTRATO 540 DE 2023 SUSCRITO ENTRE SECRETARIA DISTRITAL DE GOBIERNO Y MARY SOFIA BERNAL MOSQUERA</t>
  </si>
  <si>
    <t>REALIZAR LA ADICIÓN Y PRORROGA DEL CONTRATO 169 DE 2023 SUSCRITO ENTRE LA SECRETARIA DISTRITAL DE GOBIERNO Y EMIR CARPIO LUVIEZA</t>
  </si>
  <si>
    <t>REALIZAR LA ADICIÓN Y PRÓRROGA DEL CONTRATO 164 DE 2023 SUSCRITO ENTRE LA SECRETARIA DISTRITAL DE GOBIERNO Y LINA MARIA OLAVE MENDEZ</t>
  </si>
  <si>
    <t>REALIZAR LA ADICIÓN Y PRÓRROGA DEL CONTRATO 192 DE 2023 SUSCRITO ENTRE LA SECRETARIA DISTRITAL DE GOBIERNO Y CAROLINA MORENO LEMOS</t>
  </si>
  <si>
    <t>REALIZAR LA ADICION Y PRORROGA DEL CONTRATO 566 DE 2023 SUSCRITO ENTRE SECRETARIA DISTRITAL DE GOBIERNO Y ALMA MARY VALOYES HURTADO</t>
  </si>
  <si>
    <t>REALIZAR LA ADICIÓN Y PRÓRROGA DEL CONTRATO 176 DE 2023 SUSCRITO ENTRE LA SECRETARIA DISTRITAL DE GOBIERNO Y PAULA LIZETH DAZA GARCIA</t>
  </si>
  <si>
    <t>REALIZAR LA ADICIÓN Y PRÓRROGA DEL CONTRATO 193 DE 2023 SUSCRITO ENTRE LA SECRETARIA DISTRITAL DE GOBIERNO Y ANDREA LILIANA URIBE RIOS</t>
  </si>
  <si>
    <t>REALIZAR LA ADICIÓN Y PRÓRROGA DEL CONTRATO 181 DE 2023 SUSCRITO ENTRE LA SECRETARIA DISTRITAL DE GOBIERNO Y JUAN FELIPE RODRIGUEZ MAURY</t>
  </si>
  <si>
    <t>REALIZAR LA ADICION Y PRORROGA DEL CONTRATO 251 DE 2023 SUSCRITO ENTRE SECRETARIA DISTRITAL DE GOBIERNO Y MARTHA INES DEL RIO BETANCUR</t>
  </si>
  <si>
    <t>SOLICITUD DE CDP PARA PAGO DE SERVICIOS PUBLICOS VIGENCIA 2023  Pago del servicio de energía de e la CASA CONFIA SAN CRISTOBAL, ubicado en la Carrera 3 No. 30 A – 06 Sur, período facturado del 05 de julio al 02 de agosto de 2023, según factura No. 734706936-3</t>
  </si>
  <si>
    <t>SOLICITUD DE CDP PARA PAGO DE SERVICIOS PUBLICOS VIGENCIA 2023  Pago del servicio de aseo de e la CASA CONFIA SAN CRISTOBAL, ubicado en la Carrera 3 No. 30 A – 06 Sur, período facturado del 23 de junio al 24 de julio de 2023, según factura No. 734706936</t>
  </si>
  <si>
    <t>REALIZAR LA ADICION Y PRORROGA DEL CONTRATO 307 DE 2023 SUSCRITO ENTRE SECRETARIA DISTRITAL DE GOBIERNO Y JORGE ARMANDO SUAREZ MEDINA</t>
  </si>
  <si>
    <t>REALIZAR LA ADICIÓN Y PRORROGA DEL CONTRATO 206 DE 2023 SUSCRITO ENTRE LA SECRETARIA DISTRITAL DE GOBIERNO Y DELFA PAULINA MAJIN JIMENEZ</t>
  </si>
  <si>
    <t>REALIZAR LA ADICION Y PRORROGA DEL CONTRATO 267 DE 2023 SUSCRITO ENTRE SECRETARIA DISTRITAL DE GOBIERNO Y MABEL EDILSA BERNAL ORTIZ.</t>
  </si>
  <si>
    <t>REALIZAR LA ADICION Y PRORROGA DEL CONTRATO 289 DE 2023 SUSCRITO ENTRE SECRETARIA DISTRITAL DE GOBIERNO Y DAVID FABIAN CIFUENTES TELLEZ.</t>
  </si>
  <si>
    <t>REALIZAR LA ADICIÓN Y PRORROGA DEL CONTRATO 201 DE 2023 SUSCRITO ENTRE LA SECRETARIA DISTRITAL DE GOBIERNO Y GUSTAVO ADOLFO ESCOBAR HERNANDEZ</t>
  </si>
  <si>
    <t>REALIZAR LA ADICION Y PRORROGA DEL CONTRATO 258 DE 2023 SUSCRITO ENTRE SECRETARIA DISTRITAL DE GOBIERNO Y JOHANN SEBASTIAN BARON BUITRAGO.</t>
  </si>
  <si>
    <t>REALIZAR LA ADICIÓN Y PRORROGA DEL CONTRATO 179 DE 2023 SUSCRITO ENTRE LA SECRETARIA DISTRITAL DE GOBIERNO Y GINNA PAOLA CORREA PIEDRAHITA</t>
  </si>
  <si>
    <t>SOLICITUD DE CDP PARA PAGO DE SERVICIOS PUBLICOS VIGENCIA 2023  PAGO DEL SERVICIO DE ACUEDUCTO Y ALCANTARILLADO DE LA CASA DEL PENSAMIENTO INDIGENA CPI), UBICADA EN LA CALLE 9 No. 9 – 60&lt;(&gt;,&lt;)&gt; PERIÓDO FACTURADO DEL 19 DE MAYO AL 17 DE JULIO DE 2023, SEGÚN FACTURA No. 13022805710.</t>
  </si>
  <si>
    <t>Pago de servicios públicos de acueducto y alcantarillado de los espacios de atención diferenciada  PAGO DEL SERVICIO DE ACUEDUCTO Y ALCANTARILLADO DE LA CASA DEL PENSAMIENTO INDIGENA CPI), UBICADA EN LA CALLE 9 No. 9 – 60, PERIÓDO FACTURADO DEL 19 DE MAYO AL 17 DE JULIO DE 2023, SEGÚN FACTURA No. 13022805710.</t>
  </si>
  <si>
    <t>REALIZAR LA ADICION Y PRORROGA DEL CONTRATO 213 DE 2023 SUSCRITO ENTRE SECRETARIA DISTRITAL DE GOBIERNO Y FRANCY JINETH MOLANO MENDEZ.</t>
  </si>
  <si>
    <t>REALIZAR LA ADICION Y PRORROGA DEL CONTRATO 204 DE 2023 SUSCRITO ENTRE SECRETARIA DISTRITAL DE GOBIERNO Y LINA YENNYFER BEJARANO NEWBALL</t>
  </si>
  <si>
    <t>REALIZAR LA ADICIÓN Y PRORROGA DEL CONTRATO 266 DE 2023 SUSCRITO ENTRE LA SECRETARIA DISTRITAL DE GOBIERNO Y ALVARO ANDRES FLOREZ CORDERO</t>
  </si>
  <si>
    <t>REALIZAR LA ADICIÓN Y PRORROGA DEL CONTRATO 331 DE 2023 SUSCRITO ENTRE LA SECRETARIA DISTRITAL DE GOBIERNO Y AIMER ANDRES MORENO RAMIREZ</t>
  </si>
  <si>
    <t>REALIZAR LA ADICION Y PRORROGA DEL CONTRATO 342 DE 2023 SUSCRITO ENTRE SECRETARIA DISTRITAL DE GOBIERNO Y MANUELA PATRICIA CASSIANI CASSERES</t>
  </si>
  <si>
    <t>REALIZAR LA ADICIÓN Y PRORROGA DEL CONTRATO No. 752 DE 2023 SUSCRITO POR LA SECRETARIA DISTRITAL DE GOBIERNO Y GUISELA ESPERANZA ROJAS URREGO</t>
  </si>
  <si>
    <t>Pago de servicios públicos de acueducto y alcantarillado de los espacios de atención diferenciada  Pago servicio de acueducto y alcantarillado de la Casa Posa Wiwa, ubicado en la Carrera 3 No. 10 – 72, período facturado del 21 de mayo al 19 de julio de 2023, según factura No. 13696374217.</t>
  </si>
  <si>
    <t>SOLICITUD DE CDP PARA PAGO DE SERVICIOS PUBLICOS VIGENCIA 2023   Pago del servicio de energía de la Casa del Pensamiento Indígena, ubicada en la a Calle 9 No. 9 – 60&lt;(&gt;,&lt;)&gt; período facturado del 21 de julio al 18 de agosto de 2023, según facturas:  736756853-2             $ 6.760 736756856-4           $ 193.280 736756859-6            $ 57.010 736756848-3             $ 3.870 736756851-8            $ 77.300</t>
  </si>
  <si>
    <t>SOLICITUD DE CDP PARA PAGO DE SERVICIOS PUBLICOS VIGENCIA 2023  Pago del servicio de aseo de la Casa del Pensamiento Indígena, ubicada en la calle 9 No. 9 – 60, período facturado del 08 de julio al 09 de agosto de 2023, según facturas No.  736756853        $49.390 736756854        $49.380 736756856        $49.390 736756852        $49.380 736756848        $49.390 736756851        $49.390 736756850        $49.380 736756849        $49.380 736756847        $49.710</t>
  </si>
  <si>
    <t>Pago de servicios públicos de acueducto y alcantarillado de los espacios de atención diferenciada  Pago del servicio de acueducto y alcantarillado de la casa Confía San Cristóbal, ubicada en la Cra 3 No. 30 A -06 sur, período facturado del 8 de junio 07 de julio de 2023, según factura No. 13021247914</t>
  </si>
  <si>
    <t>REALIZAR LA ADICION Y PRORROGA DEL CONTRATO 349 DE 2023 SUSCRITO ENTRE SECRETARIA DISTRITAL DE GOBIERNO Y SANDRA HELEANNE RIASCOS RIVAS</t>
  </si>
  <si>
    <t>REALIZAR LA ADICION Y PRORROGA DEL CONTRATO 353 DE 2023 SUSCRITO ENTRE SECRETARIA DISTRITAL DE GOBIERNO Y JESSYMAR ALVAREZ ROMAÑA</t>
  </si>
  <si>
    <t>REALIZAR LA ADICION Y PRORROGA DEL CONTRATO 376 DE 2023 SUSCRITO ENTRE SECRETARIA DISTRITAL DE GOBIERNO Y ELIANA DEL PILAR GONZALEZ DAGUA</t>
  </si>
  <si>
    <t>REALIZAR LA ADICION Y PRORROGA DEL CONTRATO 356 DE 2023 SUSCRITO ENTRE SECRETARIA DISTRITAL DE GOBIERNO Y NEISER ELIAS CASSIANI HERNANDEZ</t>
  </si>
  <si>
    <t>REALIZAR LA ADICION Y PRORROGA DEL CONTRATO 354 DE 2023 SUSCRITO ENTRE SECRETARIA DISTRITAL DE GOBIERNO Y YISMAR SALAS ARAUJO CEDIDO A MARLON URRUTIA MOSQUERA</t>
  </si>
  <si>
    <t>733537923-5</t>
  </si>
  <si>
    <t>733537923</t>
  </si>
  <si>
    <t>733975929-6</t>
  </si>
  <si>
    <t>734706936-3</t>
  </si>
  <si>
    <t>734706936</t>
  </si>
  <si>
    <t>13022805710</t>
  </si>
  <si>
    <t>13696374217</t>
  </si>
  <si>
    <t>736756853-2</t>
  </si>
  <si>
    <t>736756853</t>
  </si>
  <si>
    <t>13021247914</t>
  </si>
  <si>
    <t>2456</t>
  </si>
  <si>
    <t>1213</t>
  </si>
  <si>
    <t>2472</t>
  </si>
  <si>
    <t>1259</t>
  </si>
  <si>
    <t>2525</t>
  </si>
  <si>
    <t>1261</t>
  </si>
  <si>
    <t>2529</t>
  </si>
  <si>
    <t>1282</t>
  </si>
  <si>
    <t>2577</t>
  </si>
  <si>
    <t>1288</t>
  </si>
  <si>
    <t>2585</t>
  </si>
  <si>
    <t>RECLASIFICION DE ARL A RIESGO IV Y V A LOS CONTRATISTAS DE ACUERDO AL MEMORANDO 20234200006073  Pago de la planilla 69859329, aportes del mes de julio 2023.</t>
  </si>
  <si>
    <t>Pago de la autoliquidación de la nómina general de julio de 2023. (Planta de Inversión).</t>
  </si>
  <si>
    <t>Pago de la nómina general de agosto de 2023. (Planta de Inversión).</t>
  </si>
  <si>
    <t>Pago de cesantías a funcionarios retirados. (Planta de Inversión)</t>
  </si>
  <si>
    <t>REALIZAR LA ADICIÓN Y PRORROGA DEL CONTRATO No. 456 DE 2023 SUSCRITO POR LA SECRETARÍA DISTRITAL DE GOBIERNO Y EMILCE MARIA CARDENAS SOLANO</t>
  </si>
  <si>
    <t>REALIZAR LA ADICIÓN Y PRORROGA DEL CONTRATO No. 455 DE 2023 SUSCRITO POR LA SECRETARIA DISTRITAL DE GOBIERNO Y WILSON KILIAN PATIÑO HERNANDEZ</t>
  </si>
  <si>
    <t>69859329</t>
  </si>
  <si>
    <t>2453</t>
  </si>
  <si>
    <t>1203</t>
  </si>
  <si>
    <t>2462</t>
  </si>
  <si>
    <t>1236</t>
  </si>
  <si>
    <t>2483</t>
  </si>
  <si>
    <t>1233</t>
  </si>
  <si>
    <t>2484</t>
  </si>
  <si>
    <t>1232</t>
  </si>
  <si>
    <t>2492</t>
  </si>
  <si>
    <t>1235</t>
  </si>
  <si>
    <t>2493</t>
  </si>
  <si>
    <t>1234</t>
  </si>
  <si>
    <t>2496</t>
  </si>
  <si>
    <t>1249</t>
  </si>
  <si>
    <t>2502</t>
  </si>
  <si>
    <t>1270</t>
  </si>
  <si>
    <t>2547</t>
  </si>
  <si>
    <t>1271</t>
  </si>
  <si>
    <t>2551</t>
  </si>
  <si>
    <t>1275</t>
  </si>
  <si>
    <t>2553</t>
  </si>
  <si>
    <t>1272</t>
  </si>
  <si>
    <t>2561</t>
  </si>
  <si>
    <t>1274</t>
  </si>
  <si>
    <t>2563</t>
  </si>
  <si>
    <t>1273</t>
  </si>
  <si>
    <t>2569</t>
  </si>
  <si>
    <t>1278</t>
  </si>
  <si>
    <t>2570</t>
  </si>
  <si>
    <t>1285</t>
  </si>
  <si>
    <t>2571</t>
  </si>
  <si>
    <t>1286</t>
  </si>
  <si>
    <t>2572</t>
  </si>
  <si>
    <t>1287</t>
  </si>
  <si>
    <t>2573</t>
  </si>
  <si>
    <t>1290</t>
  </si>
  <si>
    <t>2574</t>
  </si>
  <si>
    <t>1291</t>
  </si>
  <si>
    <t>2576</t>
  </si>
  <si>
    <t>1296</t>
  </si>
  <si>
    <t>2578</t>
  </si>
  <si>
    <t>1292</t>
  </si>
  <si>
    <t>2579</t>
  </si>
  <si>
    <t>1308</t>
  </si>
  <si>
    <t>2580</t>
  </si>
  <si>
    <t>1293</t>
  </si>
  <si>
    <t>2581</t>
  </si>
  <si>
    <t>1294</t>
  </si>
  <si>
    <t>2582</t>
  </si>
  <si>
    <t>1295</t>
  </si>
  <si>
    <t>2584</t>
  </si>
  <si>
    <t>JONATHAN  HURTADO RINCON</t>
  </si>
  <si>
    <t>ANA MARIA HELD SILVA</t>
  </si>
  <si>
    <t>Solicitud de recursos para pago de ARL riesgos IV y V Proyecto de inversión 7793  Pago de la planilla 69859329, aportes del mes de julio 2023.</t>
  </si>
  <si>
    <t>REALIZAR LA ADICION Y PRORROGA DEL CONTRATO 468 DE 2023 SUSCRITO ENTRE SECRETARIA DISTRITAL DE GOBIERNO Y MIGUEL EDUARDO PULIDO BONILLA</t>
  </si>
  <si>
    <t>REALIZAR LA ADICIÓN Y PRORROGA DEL CONTRATO No. 131 DE 2023 SUSCRITO POR LA SECRETARIA DISTRITAL DE GOBIERNO Y MARIA YANETH RIVERA BEDOYA</t>
  </si>
  <si>
    <t>REALIZAR LA ADICIÓN Y PRORROGA DEL CONTRATO No. 130 DE 2023 SUSCRITO POR LA SECRETARIA DISTRITAL DE GOBIERNO Y JOSE IGNACIO BAQUERO RODRIGUEZ</t>
  </si>
  <si>
    <t>REALIZAR LA ADICIÓN Y PRORROGA DEL CONTRATO No. 218 DE 2023 SUSCRITO POR LA SECRETARIA DISTRITAL DE GOBIERNO Y SEBASTIAN HORTUA MORA</t>
  </si>
  <si>
    <t>REALIZAR LA ADICIÓN Y PRORROGA DEL CONTRATO No. 183 DE 2023 SUSCRITO POR LA SECRETARIA DISTRITAL DE GOBIERNO Y HENRRY JOHAN GÓMEZ CASTAÑEDA</t>
  </si>
  <si>
    <t>REALIZAR LA ADICIÓN Y PRORROGA DEL CONTRATO No. 220 DE 2023 SUSCRITO POR LA SECRETARIA DISTRITAL DE GOBIERNO Y JONATHAN STEVEN SILVA SANCHEZ</t>
  </si>
  <si>
    <t>REALIZAR LA ADICIÓN Y PRORROGA DEL CONTRATO No. 129 DE 2023 SUSCRITO POR LA SECRETARIA DISTRITAL DE GOBIERNO Y JONATHAN HURTADO RINCON</t>
  </si>
  <si>
    <t>REALIZAR LA ADICIÓN Y PRÓRROGA DEL CONTRATO 346 DE 2023 SUSCRITO ENTRE LA SECRETARIA DISTRITAL DE GOBIERNO Y ANGELIS POVEDA LOPEZ</t>
  </si>
  <si>
    <t>REALIZAR LA ADICION Y PRORROGA DEL CONTRATO 381 DE 2023 SUSCRITO ENTRE SECRETARIA DISTRITAL DE GOBIERNO Y DIANA MARCELA RINCON ORTIZ.</t>
  </si>
  <si>
    <t>REALIZAR LA ADICION Y PRORROGA DEL CONTRATO 665 DE 2023 SUSCRITO ENTRE SECRETARIA DISTRITAL DE GOBIERNO Y GUSTAVO ADOLFO GALINDEZ OLARTE.</t>
  </si>
  <si>
    <t>REALIZAR LA ADICIÓN Y PRÓRROGA DEL CONTRATO 385 DE 2023 SUSCRITO ENTRE LA SECRETARIA DISTRITAL DE GOBIERNO Y MELADY SOFIA GUERRERO CASTAÑEDA</t>
  </si>
  <si>
    <t>REALIZAR LA ADICION Y PRORROGA DEL CONTRATO 382 DE 2023 SUSCRITO ENTRE SECRETARIA DISTRITAL DE GOBIERNO Y JHONNATTAN JARAMILLO GARCIA</t>
  </si>
  <si>
    <t>REALIZAR LA ADICIÓN Y PRÓRROGA DEL CONTRATO 388 DE 2023 SUSCRITO ENTRE LA SECRETARIA DISTRITAL DE GOBIERNO Y MARIA CONSUELO GOMEZ ALBADA</t>
  </si>
  <si>
    <t>REALIZAR LA ADICION Y PRORROGA DEL CONTRATO 370 DE 2023 SUSCRITO ENTRE SECRETARIA DISTRITAL DE GOBIERNO Y JENNY KAREN TATIANA ROCHA ORTIZ.</t>
  </si>
  <si>
    <t>REALIZAR LA ADICIÓN Y PRORROGA DEL CONTRATO No. 367 DE 2023 SUSCRITO POR LA SECRETARIA DISTRITAL DE GOBIERNO Y LUISA FERNANDA SANCHEZ GORDILLO CEDIDO A ANA MARIA HELD SILVA</t>
  </si>
  <si>
    <t>REALIZAR LA ADICIÓN Y PRÓRROGA DEL CONTRATO 387 DE 2023 SUSCRITO ENTRE LA SECRETARIA DISTRITAL DE GOBIERNO Y MARIA ESPERANZA RIAÑO GONZALEZ</t>
  </si>
  <si>
    <t>REALIZAR LA ADICIÓN Y PRÓRROGA DEL CONTRATO 358 DE 2023 SUSCRITO ENTRE LA SECRETARIA DISTRITAL DE GOBIERNO Y ANDREA TATIANA FONSECA MENDOZA</t>
  </si>
  <si>
    <t>REALIZAR LA ADICION Y PRORROGA DEL CONTRATO 664 DE 2023 SUSCRITO ENTRE SECRETARIA DISTRITAL DE GOBIERNO Y JOSE FLORENTINO CARRILLO PINEDA</t>
  </si>
  <si>
    <t>REALIZAR LA ADICION Y PRORROGA DEL CONTRATO 357 DE 2023 SUSCRITO ENTRE SECRETARIA DISTRITAL DE GOBIERNO Y KELLY FELISA ESTUPIÑAN ROMERO</t>
  </si>
  <si>
    <t>REALIZAR LA ADICIÓN Y PRORROGA DEL CONTRATO 422 DE 2023 SUSCRITO ENTRE LA SECRETARIA DISTRITAL DE GOBIERNO Y JORGE ELIECER CASTELLANOS RODRIGUEZ</t>
  </si>
  <si>
    <t>REALIZAR LA ADICION Y PRORROGA DEL CONTRATO 389 DE 023 SUSCRITO ENTRE SECRETARIA DISTRITAL DE GOBIERNO Y LEISON MORENO MARTINEZ</t>
  </si>
  <si>
    <t>REALIZAR LA ADICION Y PRORROGA DEL CONTRATO 440 DE 2023 SUSCRITO ENTRE SECRETARIA DISTRITAL DE GOBIERNO Y JAIR MARCEL MAHECHA GARZON</t>
  </si>
  <si>
    <t>REALIZAR LA ADICION Y PRORROGA DEL CONTRATO 369 DE 2023 SUSCRITO ENTRE SECRETARIA DISTRITAL DE GOBIERNO Y LINA PAOLA CELIS GUZMAN</t>
  </si>
  <si>
    <t>REALIZAR LA ADICIÓN Y PRORROGA DEL CONTRATO 442 DE 2023 SUSCRITO ENTRE LA SECRETARIA DISTRITAL DE GOBIERNO Y ENVER DUVAN VARGAS MURCIA</t>
  </si>
  <si>
    <t>REALIZAR LA ADICIÓN Y PRORROGA DEL CONTRATO 427 DE 2023 SUSCRITO ENTRE LA SECRETARIA DISTRITAL DE GOBIERNO Y JOHAN STEVEN CUADRADO LADINO</t>
  </si>
  <si>
    <t>1197</t>
  </si>
  <si>
    <t>2449</t>
  </si>
  <si>
    <t>REALIZAR OTRO SI Y ADICIÓN DEL CONTRATO 243 DE 2023 SUSCRITO ENTRE SECRETARIA DISTRITAL DE GOBIERNO Y SAMUEL DAVID QUICENO PEREZ</t>
  </si>
  <si>
    <t>1252</t>
  </si>
  <si>
    <t>2512</t>
  </si>
  <si>
    <t>1310</t>
  </si>
  <si>
    <t>2583</t>
  </si>
  <si>
    <t>REALIZAR LA ADICIÓN Y PRORROGA DEL CONTRATO No. 617 DE 2023 SUSCRITO POR LA SECRETARIA DISTRITAL DE GOBIERNO Y JCHRISTIAN ANDRES PARRADO RODRÍGUEZ</t>
  </si>
  <si>
    <t>REALIZAR LA ADICIÓN Y PRORROGA DEL CONTRATO No. 425 DE 2023 SUSCRITO POR LA SECRETARIA DISTRITAL DE GOBIERNO Y LUIS FELIPE MURGUEITIO SIDARD</t>
  </si>
  <si>
    <t>1192</t>
  </si>
  <si>
    <t>2446</t>
  </si>
  <si>
    <t>2455</t>
  </si>
  <si>
    <t>2461</t>
  </si>
  <si>
    <t>1206</t>
  </si>
  <si>
    <t>2464</t>
  </si>
  <si>
    <t>1205</t>
  </si>
  <si>
    <t>2465</t>
  </si>
  <si>
    <t>1209</t>
  </si>
  <si>
    <t>2473</t>
  </si>
  <si>
    <t>1201</t>
  </si>
  <si>
    <t>2489</t>
  </si>
  <si>
    <t>2511</t>
  </si>
  <si>
    <t>2513</t>
  </si>
  <si>
    <t>2514</t>
  </si>
  <si>
    <t>1254</t>
  </si>
  <si>
    <t>2519</t>
  </si>
  <si>
    <t>1248</t>
  </si>
  <si>
    <t>2521</t>
  </si>
  <si>
    <t>1263</t>
  </si>
  <si>
    <t>2534</t>
  </si>
  <si>
    <t>1262</t>
  </si>
  <si>
    <t>2538</t>
  </si>
  <si>
    <t>1268</t>
  </si>
  <si>
    <t>2544</t>
  </si>
  <si>
    <t>1264</t>
  </si>
  <si>
    <t>2545</t>
  </si>
  <si>
    <t>1267</t>
  </si>
  <si>
    <t>2546</t>
  </si>
  <si>
    <t>ESTEBAN  VARGAS LONDOÑO</t>
  </si>
  <si>
    <t>MANUELA PATRICIA TAMAYO SOLORZANO</t>
  </si>
  <si>
    <t>REALIZAR LA ADICION Y PRORROGA DEL CONTRATO 390 DE 2023 SUSCRITO ENTRE SECRETARIA DISTRITAL DE GOBIERNO Y JIMENEZ SANCHEZ MIGUEL ANGEL CEDIDO A ESTEBAN VARGAS LONDOÑO</t>
  </si>
  <si>
    <t>RECLASIFICION DE ARL A RIESGO IV Y V A LOS CONTRATISTAS DE ACUERDO AL MEMORANDO 20234200002563 CORRESPONDIENTE A LOS CONTRATOS 1548, 1549, 1550, 1551 Y 1552 DE 2022  Pago de la planilla 69859329, aportes del mes de julio 2023.</t>
  </si>
  <si>
    <t>RECLASIFICION DE ARL A RIESGO IV Y V A LOS CONTRATISTAS DE ACUERDO AL MEMORANDO 20231400008073 CORRESPONDIENTE AL PROYECTO 7800  Pago de los aportes de los meses de enero, febrero, marzo, abril, mayo, junio y julio de 2023, según las planillas:  No. Planilla         Mes         Valor  69878439,,jul-23,,$ 222,800,, 69878405,,jun-23,,$ 227,200,, 69878373,,May-23,,$ 235.400,, 69878359,,abr-23,,$ 243,500,, 69878337,,Mar-23,,$ 250.800,, 69878318,,feb-23,,$ 260,300,, 69878136,,Ene-23,,$ 267.800,,</t>
  </si>
  <si>
    <t>REALIZAR LA ADICIÓN Y PRORROGA DEL CONTRATO No. 430 DE 2023 SUSCRITO POR LA SECRETARIA DISTRITAL DE GOBIERNO Y ANGELA PATRICIA MARTINEZ TIBABUZO</t>
  </si>
  <si>
    <t>REALIZAR LA ADICION Y PRORROGA DEL CONTRATO 125 DE 2023 SUSCRITO ENTRE SECRETARIA DISTRITAL DE GOBIERNO Y LEONARDO RIOS CARMONA</t>
  </si>
  <si>
    <t>REALIZAR LA ADICION Y PRORROGA DEL CONTRATO 127 DE 2023 SUSCRITO ENTRE SECRETARIA DISTRITAL DE GOBIERNO Y TATIANA CARRANZA GARZON</t>
  </si>
  <si>
    <t>REALIZAR LA ADICIÓN Y PRÓRROGA DEL CONTRATO 599 DE 2023 SUSCRITO ENTRE LA SECRETARIA DISTRITAL DE GOBIERNO Y FRANCY JOHANNA BULLA RODRIGUEZ</t>
  </si>
  <si>
    <t>REALIZAR LA ADICION Y PRORROGA DEL CONTRATO 205 DE 2023 SUSCRITO ENTRE SECRETARIA DISTRITAL DE GOBIERNO Y MANUELA PATRICIA TAMAYO SOLORZANO</t>
  </si>
  <si>
    <t>RECLASIFICION DE ARL A RIESGO IV Y V A LOS CONTRATISTAS DE ACUERDO AL MEMORANDO 20231400008073 CORRESPONDIENTE AL PROYECTO 7800  Pago de intereses de las planillas de enero a julio de 2023, de un contratista que no había sido incluido.</t>
  </si>
  <si>
    <t>RECLASIFICION DE ARL A RIESGO IV Y V A LOS CONTRATISTAS DE ACUERDO AL MEMORANDO 20231400008073 CORRESPONDIENTE AL PROYECTO 7800   Pago de intereses de la planilla 6859329,correspondiente a los aportes del mes de julio de 2023.</t>
  </si>
  <si>
    <t>REALIZAR LA ADICION Y PRORROGA DEL CONTRATO 217 DE 2023 SUSCRITO ENTRE SECRETARIA DISTRITAL DE GOBIERNO Y JONATHAN FABIAN CASTRO SILVA</t>
  </si>
  <si>
    <t>REALIZAR LA ADICION Y PRORROGA DEL CONTRATO 230 DE 2023 SUSCRITO ENTRE SECRETARIA DISTRITAL DE GOBIERNO Y VANESSA MARIA CAMILA ARAQUE SOSA</t>
  </si>
  <si>
    <t>REALIZAR LA ADICION Y PRORROGA DEL CONTRATO 322 DE 2023 SUSCRITO ENTRE SECRETARIA DISTRITAL DE GOBIERNO Y ALCIDES AGUILAR PIRATOVA</t>
  </si>
  <si>
    <t>REALIZAR LA ADICION Y PRORROGA DEL CONTRATO 326 DE 2023 SUSCRITO ENTRE SECRETARIA DISTRITAL DE GOBIERNO Y OSCAR FERNANDO PALACIOS DELGADO</t>
  </si>
  <si>
    <t>REALIZAR LA ADICIÓN Y PRORROGA DEL CONTRATO 47 DE 2023 SUSCRITO ENTRE LA SECRETARIA DISTRITAL DE GOBIERNO Y CLAUDIA PATRICIA GUZMAN ROA</t>
  </si>
  <si>
    <t>REALIZAR LA ADICION Y PRORROGA DEL CONTRATO 336 DE 2023 SUSCRITO ENTRE SECRETARIA DISTRITAL DE GOBIERNO Y MARIA EUGENIA MEDINA MARTINEZ</t>
  </si>
  <si>
    <t>REALIZAR LA ADICION Y PRORROGA DEL CONTRATO 659 DE 2023 SUSCRITO ENTRE SECRETARIA DISTRITAL DE GOBIERNO Y LUZ HIDELA HERNÁNDEZ PARRADO.</t>
  </si>
  <si>
    <t>69878439</t>
  </si>
  <si>
    <t>1265</t>
  </si>
  <si>
    <t>2531</t>
  </si>
  <si>
    <t>REALIZAR LA ADICIÓN Y PRORROGA DEL CONTRATO No. 327 DE 2023 SUSCRITO POR LA SECRETARIA DISTRITAL DE GOBIERNO Y EDUARDO ANTONIO RINCON LOZANO</t>
  </si>
  <si>
    <t>Adquirir elementos para la organización, recopilación y análisis deinformación, que contribuya al ejercicio de la actividad electoral y losprocesos de  democratización</t>
  </si>
  <si>
    <t>0000001283</t>
  </si>
  <si>
    <t>1158</t>
  </si>
  <si>
    <t>2588</t>
  </si>
  <si>
    <t>1307</t>
  </si>
  <si>
    <t>2591</t>
  </si>
  <si>
    <t>2617</t>
  </si>
  <si>
    <t>1313</t>
  </si>
  <si>
    <t>2627</t>
  </si>
  <si>
    <t>1325</t>
  </si>
  <si>
    <t>2628</t>
  </si>
  <si>
    <t>1326</t>
  </si>
  <si>
    <t>2629</t>
  </si>
  <si>
    <t>1349</t>
  </si>
  <si>
    <t>2641</t>
  </si>
  <si>
    <t>1353</t>
  </si>
  <si>
    <t>2642</t>
  </si>
  <si>
    <t>1329</t>
  </si>
  <si>
    <t>2657</t>
  </si>
  <si>
    <t>1352</t>
  </si>
  <si>
    <t>2658</t>
  </si>
  <si>
    <t>1350</t>
  </si>
  <si>
    <t>2660</t>
  </si>
  <si>
    <t>1387</t>
  </si>
  <si>
    <t>2662</t>
  </si>
  <si>
    <t>1392</t>
  </si>
  <si>
    <t>2667</t>
  </si>
  <si>
    <t>1393</t>
  </si>
  <si>
    <t>2668</t>
  </si>
  <si>
    <t>1371</t>
  </si>
  <si>
    <t>2672</t>
  </si>
  <si>
    <t>1370</t>
  </si>
  <si>
    <t>2675</t>
  </si>
  <si>
    <t>1355</t>
  </si>
  <si>
    <t>2680</t>
  </si>
  <si>
    <t>1388</t>
  </si>
  <si>
    <t>2682</t>
  </si>
  <si>
    <t>1356</t>
  </si>
  <si>
    <t>2683</t>
  </si>
  <si>
    <t>1394</t>
  </si>
  <si>
    <t>2687</t>
  </si>
  <si>
    <t>1402</t>
  </si>
  <si>
    <t>2695</t>
  </si>
  <si>
    <t>1368</t>
  </si>
  <si>
    <t>2699</t>
  </si>
  <si>
    <t>1375</t>
  </si>
  <si>
    <t>2704</t>
  </si>
  <si>
    <t>1372</t>
  </si>
  <si>
    <t>2716</t>
  </si>
  <si>
    <t>1403</t>
  </si>
  <si>
    <t>2727</t>
  </si>
  <si>
    <t>1369</t>
  </si>
  <si>
    <t>2729</t>
  </si>
  <si>
    <t>1490</t>
  </si>
  <si>
    <t>2745</t>
  </si>
  <si>
    <t>1482</t>
  </si>
  <si>
    <t>2759</t>
  </si>
  <si>
    <t>1484</t>
  </si>
  <si>
    <t>2760</t>
  </si>
  <si>
    <t>1483</t>
  </si>
  <si>
    <t>2762</t>
  </si>
  <si>
    <t>1488</t>
  </si>
  <si>
    <t>2763</t>
  </si>
  <si>
    <t>1481</t>
  </si>
  <si>
    <t>2769</t>
  </si>
  <si>
    <t>1487</t>
  </si>
  <si>
    <t>2773</t>
  </si>
  <si>
    <t>1486</t>
  </si>
  <si>
    <t>2783</t>
  </si>
  <si>
    <t>1507</t>
  </si>
  <si>
    <t>2784</t>
  </si>
  <si>
    <t>1524</t>
  </si>
  <si>
    <t>2789</t>
  </si>
  <si>
    <t>1519</t>
  </si>
  <si>
    <t>2803</t>
  </si>
  <si>
    <t>2804</t>
  </si>
  <si>
    <t>1480</t>
  </si>
  <si>
    <t>2805</t>
  </si>
  <si>
    <t>1495</t>
  </si>
  <si>
    <t>2806</t>
  </si>
  <si>
    <t>1537</t>
  </si>
  <si>
    <t>2825</t>
  </si>
  <si>
    <t>2826</t>
  </si>
  <si>
    <t>1538</t>
  </si>
  <si>
    <t>2827</t>
  </si>
  <si>
    <t>1545</t>
  </si>
  <si>
    <t>2832</t>
  </si>
  <si>
    <t>1536</t>
  </si>
  <si>
    <t>2835</t>
  </si>
  <si>
    <t>1354</t>
  </si>
  <si>
    <t>2836</t>
  </si>
  <si>
    <t>1541</t>
  </si>
  <si>
    <t>2839</t>
  </si>
  <si>
    <t>1558</t>
  </si>
  <si>
    <t>2841</t>
  </si>
  <si>
    <t>1561</t>
  </si>
  <si>
    <t>2851</t>
  </si>
  <si>
    <t>1518</t>
  </si>
  <si>
    <t>2853</t>
  </si>
  <si>
    <t>1573</t>
  </si>
  <si>
    <t>2863</t>
  </si>
  <si>
    <t>1559</t>
  </si>
  <si>
    <t>2868</t>
  </si>
  <si>
    <t>1489</t>
  </si>
  <si>
    <t>2870</t>
  </si>
  <si>
    <t>2871</t>
  </si>
  <si>
    <t>1539</t>
  </si>
  <si>
    <t>2872</t>
  </si>
  <si>
    <t>1314</t>
  </si>
  <si>
    <t>2874</t>
  </si>
  <si>
    <t>1567</t>
  </si>
  <si>
    <t>2876</t>
  </si>
  <si>
    <t>1574</t>
  </si>
  <si>
    <t>2877</t>
  </si>
  <si>
    <t>1589</t>
  </si>
  <si>
    <t>2879</t>
  </si>
  <si>
    <t>1591</t>
  </si>
  <si>
    <t>2880</t>
  </si>
  <si>
    <t>1560</t>
  </si>
  <si>
    <t>2881</t>
  </si>
  <si>
    <t>1596</t>
  </si>
  <si>
    <t>2882</t>
  </si>
  <si>
    <t>1597</t>
  </si>
  <si>
    <t>2883</t>
  </si>
  <si>
    <t>1593</t>
  </si>
  <si>
    <t>2886</t>
  </si>
  <si>
    <t>1605</t>
  </si>
  <si>
    <t>2887</t>
  </si>
  <si>
    <t>70593121</t>
  </si>
  <si>
    <t>106093270-6</t>
  </si>
  <si>
    <t>106513629-8</t>
  </si>
  <si>
    <t>41903942211</t>
  </si>
  <si>
    <t>COMERCIALIZADORA COMSILA SAS</t>
  </si>
  <si>
    <t>RAMON JESUS MARTINEZ SENIOR</t>
  </si>
  <si>
    <t>DEIVID ESTIP ROMERO RODRIGUEZ</t>
  </si>
  <si>
    <t>SANDRA JULIETH ORTIZ CARVAJAL</t>
  </si>
  <si>
    <t>LAURA FERNANDA MOLANO MENDEZ</t>
  </si>
  <si>
    <t>LAURA MARCELA VIGOYA TAPIERO</t>
  </si>
  <si>
    <t>CINDY GISETH ORDOÑEZ BORDA</t>
  </si>
  <si>
    <t>Prestar servicios de impresión, producción, instalación y desinstalación de piezas gráficas en pequeño, mediano y gran formato, así como de confecciones para la divulgación de campañas y estrategias institucionales de la Secretaría Distrital de Gobierno</t>
  </si>
  <si>
    <t>REALIZAR LA ADICIÓN Y PRORROGA DEL CONTRATO No. 439 DE 2023 SUSCRITO POR LA SECRETARIA DISTRITAL DE GOBIERNO Y LUZ MARY MARTINEZ CORREA</t>
  </si>
  <si>
    <t>Solicitud de recursos para pago de ARL riesgos IV y V Proyecto de inversión 7787   Pago de la planilla 70593121, correspondiente a los aportes del mes de agosto de 2023.</t>
  </si>
  <si>
    <t>REALIZAR LA ADICIÓN Y PRORROGA DEL CONTRATO No. 288 DE 2023 SUSCRITO POR LA SECRETARIA DISTRITAL DE GOBIERNO Y CARLOS ANDRES SAENZ RIVEROS</t>
  </si>
  <si>
    <t>REALIZAR LA ADICION Y PRORROGA DEL CONTRATO 446 DE 2023 SUSCRITO ENTRE SECRETARIA DISTRITAL DE GOBIERNO Y JEFREY JAIR GOMEZ TOVAR.</t>
  </si>
  <si>
    <t>REALIZAR LA ADICIÓN Y PRORROGA DEL CONTRATO 428 DE 2023 SUSCRITO ENTRE LA SECRETARIA DISTRITAL DE GOBIERNO Y ESTEBAN BONCO LUGO PEREA</t>
  </si>
  <si>
    <t>REALIZAR LA ADICIÓN Y PRORROGA DEL CONTRATO 435 DE 2023 SUSCRITO ENTRE LA SECRETARIA DISTRITAL DE GOBIERNO Y GLEM HARLEY LOPEZ MURILLO</t>
  </si>
  <si>
    <t>REALIZAR LA ADICIÓN Y PRORROGA DEL CONTRATO No. 429 DE 2023 SUSCRITO POR LA SECRETARIA DISTRITAL DE GOBIERNO Y JENNY PAOLA MORALES DUARTE</t>
  </si>
  <si>
    <t>REALIZAR LA ADICIÓN Y PRORROGA DEL CONTRATO 602 DE 2023 SUSCRITO ENTRE LA SECRETARIA DISTRITAL DE GOBIERNO Y MARIA DE JESUS BIOJO VALVERDE</t>
  </si>
  <si>
    <t>REALIZAR LA ADICIÓN Y PRORROGA DEL CONTRATO No. 470 DE 2023 SUSCRITO POR LA SECRETARIA DISTRITAL DE GOBIERNO Y JULIÁN ESTEBAN SANTAMARÍA ARAGÓN</t>
  </si>
  <si>
    <t>REALIZAR LA ADICION Y PRORROGA DEL CONTRATO 516 DE 2023 SUSCRITO ENTRE SECRETARIA DISTRITAL DE GOBIERNO Y ANA DALILA GOMEZ BAOS</t>
  </si>
  <si>
    <t>REALIZAR LA ADICION Y PRORROGA DEL CONTRATO No. 556 DE 2023 SUSCRITO POR LA SECRETARIA DISTRITAL DE GOBIERNO Y DIANA MARCELA RODRÍGUEZ RAMÍREZ CEDIDO A EDNA CAROLINA CAÑON ORTEGA CEDIDO A RAMÓN JESÚS MARTÍNEZ SENIOR</t>
  </si>
  <si>
    <t>REALIZAR LA ADICION Y PRORROGA DEL CONTRATO No. 434 DE 2023 SUSCRITO POR LA SECRETARIA DISTRITAL DE GOBIERNO Y SEBASTIAN CAMILO SILVA SUAREZ</t>
  </si>
  <si>
    <t>REALIZAR LA ADICION Y PRORROGA DEL CONTRATO No. 509 DE 2023 SUSCRITO POR LA SECRETARIA DISTRITAL DE GOBIERNO Y DIEGO ALEJANDRO DIAZ RINCON</t>
  </si>
  <si>
    <t>REALIZAR LA ADICION Y PRORROGA DEL CONTRATO No. 490 DE 2023 SUSCRITO POR LA SECRETARIA DISTRITAL DE GOBIERNO Y LIGIA PEÑUELA PEÑUELA</t>
  </si>
  <si>
    <t>REALIZAR LA ADICION Y PRORROGA DEL CONTRATO No. 492 DE 2023 SUSCRITO POR LA SECRETARIA DISTRITAL DE GOBIERNO Y VIVIANA CAROLINA MONTAÑA CARVAJAL</t>
  </si>
  <si>
    <t>REALIZAR LA ADICIÓN Y PRORROGA DEL CONTRATO 607 DE 2023 SUSCRITO ENTRE LA SECRETARIA DISTRITAL DE GOBIERNO Y ANGELA MARIA MORENO SALAZAR</t>
  </si>
  <si>
    <t>REALIZAR LA ADICION Y PRORROGA DEL CONTRATO No. 510 DE 2023 SUSCRITO POR LA SECRETARIA DISTRITAL DE GOBIERNO Y YURI ANDREA SANCHEZ GALINDO</t>
  </si>
  <si>
    <t>REALIZAR LA ADICIÓN Y PRORROGA DEL CONTRATO 606 DE 2023 SUSCRITO ENTRE LA SECRETARIA DISTRITAL DE GOBIERNO Y ANDRES FELIPE GRANJA OREJUELA</t>
  </si>
  <si>
    <t>REALIZAR LA ADICION Y PRORROGA DEL CONTRATO No. 526 DE 2023 SUSCRITO POR LA SECRETARIA DISTRITAL DE GOBIERNO Y JHONATAN DAVID DIAZ JAIME cedido a ALEYDA AYALA CHAVARRÍA</t>
  </si>
  <si>
    <t>REALIZAR LA ADICION Y PRORROGA DEL CONTRATO No. 525 DE 2023 SUSCRITO POR LA SECRETARIA DISTRITAL DE GOBIERNO Y SANDRA LUCIA ROJAS GARZON</t>
  </si>
  <si>
    <t>REALIZAR LA ADICION Y PRORROGA DEL CONTRATO No. 737 DE 2023 SUSCRITO POR LA SECRETARIA DISTRITAL DE GOBIERNO Y JOHANA CATHERNE SUAREZ MACHADO</t>
  </si>
  <si>
    <t>REALIZAR LA ADICIÓN Y PRORROGA DEL CONTRATO No. 297 DE 2023 SUSCRITO POR LA SECRETARIA DISTRITAL DE GOBIERNO Y MAICOL ANDRES QUIROGA BARRANTES</t>
  </si>
  <si>
    <t>REALIZAR LA ADICION Y PRORROGA DEL CONTRATO No. 483 DE 2023 SUSCRITO POR LA SECRETARIA DISTRITAL DE GOBIERNO Y JESSICA SARAI GOMEZ BLANCO</t>
  </si>
  <si>
    <t>REALIZAR LA ADICION Y PRORROGA DEL CONTRATO No. 528 DE 2023 SUSCRITO POR LA SECRETARIA DISTRITAL DE GOBIERNO Y DEISY YISEL SANTIAGO ANZOLA</t>
  </si>
  <si>
    <t>REALIZAR LA ADICION Y PRORROGA DEL CONTRATO No. 524 DE 2023 SUSCRITO POR LA SECRETARIA DISTRITAL DE GOBIERNO Y ANGELICA MARIA PRIETO ESCOBAR</t>
  </si>
  <si>
    <t>REALIZAR LA ADICIÓN Y PRORROGA DEL CONTRATO No. 927 DE 2023 SUSCRITO POR LA SECRETARIA DISTRITAL DE GOBIERNO Y ILEEN ARCHBOLD MARTÍNEZ</t>
  </si>
  <si>
    <t>REALIZAR LA ADICIÓN Y PRORROGA DEL CONTRATO No. 633 DE 2023 SUSCRITO POR LA SECRETARIA DISTRITAL DE GOBIERNO Y RICHARD STEVEN VIRVIESCAS REY</t>
  </si>
  <si>
    <t>REALIZAR LA ADICIÓN Y PRORROGA DEL CONTRATO No. 928 DE 2023 SUSCRITO POR LA SECRETARIA DISTRITAL DE GOBIERNO Y CRISTINA DAZA RODRÍGUEZ</t>
  </si>
  <si>
    <t>REALIZAR LA ADICIÓN Y PRORROGA DEL CONTRATO No. 663 DE 2023 SUSCRITO POR LA SECRETARIA DISTRITAL DE GOBIERNO Y DANIEL MAURICIO GARCIA LAMUS</t>
  </si>
  <si>
    <t>REALIZAR LA ADICIÓN Y PRORROGA DEL CONTRATO No. 631 DE 2023 SUSCRITO POR LA SECRETARIA DISTRITAL DE GOBIERNO Y NATALIA ELENA MARTINEZ GARCIA CEDIDO A DEIVIS ESTIP ROMERO RODRIGUEZ</t>
  </si>
  <si>
    <t>REALIZAR LA ADICIÓN Y PRORROGA DEL CONTRATO No. 626 DE 2023 SUSCRITO POR LA SECRETARIA DISTRITAL DE GOBIERNO Y ANGYE JULIETH JIMENEZ CHACON</t>
  </si>
  <si>
    <t>REALIZAR LA ADICIÓN Y PRORROGA DEL CONTRATO No. 571 DE 2023 SUSCRITO POR LA SECRETARIA DISTRITAL DE GOBIERNO Y LIDIA DIYANIRE CASTAÑEDA GUTIERREZ</t>
  </si>
  <si>
    <t>REALIZAR LA ADICIÓN Y PRORROGA DEL CONTRATO No. 252 DE 2023 SUSCRITO POR LA SECRETARIA DISTRITAL DE GOBIERNO Y MARÍA ANGELICA GRANADOS QUIÑONES</t>
  </si>
  <si>
    <t>REALIZAR LA ADICIÓN Y PRORROGA DEL CONTRATO No. 569 DE 2023 SUSCRITO POR LA SECRETARIA DISTRITAL DE GOBIERNO Y JUDY ASTRID MUÑOZ MELO</t>
  </si>
  <si>
    <t>REALIZAR LA ADICIÓN Y PRORROGA DEL CONTRATO No. 611 DE 2023 SUSCRITO POR LA SECRETARIA DISTRITAL DE GOBIERNO Y CRISTHIAN CAMILO PRADA MUÑOZ</t>
  </si>
  <si>
    <t>REALIZAR LA ADICIÓN, PRORROGA Y OTRO SÍ DEL CONTRATO No. 551 DE 2023 SUSCRITO POR LA SECRETARIA DISTRITAL DE GOBIERNO Y JENNY CAROLINA CORTES CANTE</t>
  </si>
  <si>
    <t>SOLICITUD DE CDP PARA PAGO DE SERVICIOS PUBLICOS VIGENCIA 2023  PAGO DEL SERVICIO DE ASEO DE LA CASA EN DONDE FUNCIONA CONFIA CANDELARIA, UBICADA EN LA CRA 3 No. 10-72, PERIÓDO FACTURADO DEL 12 DE JULIO AL 13 DE AGOSTO DE 2023, SEGÚN FACTURA No. 106093270-6</t>
  </si>
  <si>
    <t>REALIZAR LA ADICIÓN Y PRORROGA DEL CONTRATO No. 614 DE 2023 SUSCRITO POR LA SECRETARIA DISTRITAL DE GOBIERNO Y OSCAR ALEJANDRO ALVARADO VALENCIA</t>
  </si>
  <si>
    <t>REALIZAR LA ADICIÓN Y PRORROGA DEL CONTRATO No. 625 DE 2023 SUSCRITO POR LA SECRETARIA DISTRITAL DE GOBIERNO Y ANA MARIA CUADROS CASTRO</t>
  </si>
  <si>
    <t>REALIZAR LA ADICIÓN Y PRÓRROGA DEL CONTRATO 939 DE 2023 SUSCRITO ENTRE LA SECRETARIA DISTRITAL DE GOBIERNO Y LAURA NATALIA PERALTA ESTEBAN</t>
  </si>
  <si>
    <t>SOLICITUD DE CDP PARA PAGO DE SERVICIOS PUBLICOS VIGENCIA 2023  PAGO DEL SERVICIO DE ENERGÍA DE LA CASA POSA WIWA, UBICADA EN LA CRA 3 No. 10-72, PERÍOD FACTURADO DEL 26 DE JULIO AL 25 DE AGOSTO DE 2023, SEGÚN FACTURA No. 106093270-6.</t>
  </si>
  <si>
    <t>GENERACIÓN DEL CDP PARA EL PAGO DEL SERVICIO DE LUZ  PAGO DEL SERVICIO DE ENERGÍA DE LA CASA POSA WIWA, UBICADA EN LA CRA 3 No. 10-72, PERÍOD FACTURADO DEL 26 DE JULIO AL 25 DE AGOSTO DE 2023, SEGÚN FACTURA No. 106093270-6.</t>
  </si>
  <si>
    <t>REALIZAR LA ADICION Y PRORROGA DEL CONTRATO 284 de 2023 SUSCRITO POR LA SECRETARIA DISTRITAL DE GOBIERNO Y SANDRA JULIETH ORTIZ CARVAJAL</t>
  </si>
  <si>
    <t>REALIZAR LA ADICIÓN Y PRÓRROGA DEL CONTRATO 949 DE 2023 SUSCRITO ENTRE LA SECRETARIA DISTRITAL DE GOBIERNO Y DANIEL ESTEBAN ALBARRACIN GARAVITO</t>
  </si>
  <si>
    <t>REALIZAR LA ADICIÓN Y PRORROGA DEL CONTRATO No. 299 DE 2023 SUSCRITO POR LA SECRETARIA DISTRITAL DE GOBIERNO Y WENCESLAO MALAVER BERNAL</t>
  </si>
  <si>
    <t>SOLICITUD DE CDP PARA EL PAGO DE SERVICIO PUBLICO RECOLECCIÓN DE DESECHOS  PAGO DL SERVICIO DE ASEO DE LA CASA POSA WIWA, UBICADA EN LA KRA 3 No. 10-72, PERÍODO FACTURADO DEL 26 DE JULIO AL 25 DE AGOSTO DE 2023, SEGÚN FACTURA No. 106093270-6</t>
  </si>
  <si>
    <t>REALIZAR LA ADICIÓN Y PRÓRROGA DEL CONTRATO 946 DE 2023 SUSCRITO ENTRE LA SECRETARIA DISTRITAL DE GOBIERNO Y JAIDER CAMILO PÉREZ SALAMANCA</t>
  </si>
  <si>
    <t>REALIZAR LA ADICIÓN Y PRÓRROGA DEL CONTRATO 953 DE 2023 SUSCRITO ENTRE LA SECRETARIA DISTRITAL DE GOBIERNO Y LUIS GERARDO MARTÍNEZ MIRANDA</t>
  </si>
  <si>
    <t>REALIZAR LA ADICIÓN Y PRORROGA DEL CONTRATO No. 645 DE 2023 SUSCRITO POR LA SECRETARIA DISTRITAL DE GOBIERNO Y LEONARDO RUIZ CORREDOR CEDIDO A LAURA FERNANDA MOLANO MENDEZ</t>
  </si>
  <si>
    <t>REALIZAR LA ADICIÓN Y OTRO SÍ DEL CONTRATO No. 213 DE 2023 SUSCRITO POR LA SECRETARIA DISTRITAL DE GOBIERNO Y FRANCY JINETH MOLANO MENDEZ VALOR: $</t>
  </si>
  <si>
    <t>REALIZAR LA ADICIÓN Y PRÓRROGA DEL CONTRATO 968 DE 2023 SUSCRITO ENTRE LA SECRETARIA DISTRITAL DE GOBIERNO Y JESÚS ALBERTO GRUESO ZÚÑIGA</t>
  </si>
  <si>
    <t>REALIZAR LA ADICIÓN Y PRORROGA DEL CONTRATO No. 648 DE 2023 SUSCRITO POR LA SECRETARIA DISTRITAL DE GOBIERNO Y MARÍA DEL MAR ACEVEDO ESTRADA</t>
  </si>
  <si>
    <t>GENERACIÓN DEL CDP PARA EL PAGO DEL SERVICIO DE LUZ  Pago dek servicio de energía de la Casa Gitana de los Derechos del Pueblo Rrom, ubicado en la carrera 65A#05a-35&lt;(&gt;,&lt;)&gt;período facturado del 28 de julio al 29 de agosto de 2023, según factura No 106513629-8.</t>
  </si>
  <si>
    <t>SOLICITUD DE CDP PARA EL PAGO DE SERVICIO PUBLICO AGUA  Pago del servicio del acueducto y alcantarillado de la Casa Gitana de los derechos del pueblo Room ubicada en la Carrera 65A No. 5A – 35 LC2, período facturado del 01 de julio al 28 de agosto de 2023, según factura No.41903942211.</t>
  </si>
  <si>
    <t>REALIZAR LA ADICIÓN Y PRORROGA DEL CONTRATO No. 380 DE 2023 SUSCRITO POR LA SECRETARIA DISTRITAL DE GOBIERNO Y KATHERIN ALVAREZ ALONSO</t>
  </si>
  <si>
    <t>REALIZAR LA ADICIÓN Y PRÓRROGA DEL CONTRATO 966 DE 2023 SUSCRITO ENTRE LA SECRETARIA DISTRITAL DE GOBIERNO Y GUSTAVO ADOLFO LUGO VALLECILLA</t>
  </si>
  <si>
    <t>REALIZAR LA ADICIÓN Y PRÓRROGA DEL CONTRATO 979 DE 2023 SUSCRITO ENTRE LA SECRETARIA DISTRITAL DE GOBIERNO Y NELLY YENDY ARRECHEA RIASCOS</t>
  </si>
  <si>
    <t>REALIZAR LA ADICIÓN Y PRORROGA DEL CONTRATO No.647 DE 2023 SUSCRITO POR LA SECRETARIA DISTRITAL DE GOBIERNO Y JUAN SEBASTIAN REYES PINILLA CEDIDO A VICTORIA ELENA NOGUERA AVILA CEDIDO A LAURA MARCELA VIGOYA</t>
  </si>
  <si>
    <t>REALIZAR LA ADICIÓN Y PRÓRROGA DEL CONTRATO 965 DE 2023 SUSCRITO ENTRE LA SECRETARIA DISTRITAL DE GOBIERNO Y FANNY MILENA QUIÑONES RIASCOS</t>
  </si>
  <si>
    <t>REALIZAR LA ADICIÓN Y PRÓRROGA DEL CONTRATO 980 DE 2023 SUSCRITO ENTRE LA SECRETARIA DISTRITAL DE GOBIERNO Y RENÁN CAICEDO MURILLO</t>
  </si>
  <si>
    <t>REALIZAR LA ADICION Y PRORROGA DEL CONTRATO 668 DE 2023 SUSCRITO ENTRE SECRETARIA DISTRITAL DE GOBIERNO Y HELBERT CAMILO MEDRANO CARDENAS CEDIDO A CINDY GISETH ORDOÑEZ BORDA</t>
  </si>
  <si>
    <t>REALIZAR LA ADICION Y PRORROGA DEL CONTRATO 669 DE 2023 SUSCRITO ENTRE SECRETARIA DISTRITAL DE GOBIERNO Y XIOMARA LISETH QUINO SANDOVAL.</t>
  </si>
  <si>
    <t>REALIZAR LA ADICION Y PRORROGA DEL CONTRATO 409 DE 2023 SUSCRITO ENTRE SECRETARIA DISTRITAL DE GOBIERNO Y ALBA LUCIA RENDON MADERO.</t>
  </si>
  <si>
    <t>REALIZAR LA ADICION Y PRORROGA DEL CONTRATO 1001 DE 2023 SUSCRITO ENTRE SECRETARIA DISTRITAL DE GOBIERNO Y CARLOS ALBERTO ROMERO SANTOFIMIO</t>
  </si>
  <si>
    <t>1297</t>
  </si>
  <si>
    <t>2589</t>
  </si>
  <si>
    <t>1289</t>
  </si>
  <si>
    <t>2590</t>
  </si>
  <si>
    <t>2622</t>
  </si>
  <si>
    <t>1390</t>
  </si>
  <si>
    <t>2636</t>
  </si>
  <si>
    <t>1416</t>
  </si>
  <si>
    <t>2677</t>
  </si>
  <si>
    <t>1435</t>
  </si>
  <si>
    <t>2688</t>
  </si>
  <si>
    <t>1424</t>
  </si>
  <si>
    <t>2738</t>
  </si>
  <si>
    <t>1532</t>
  </si>
  <si>
    <t>2809</t>
  </si>
  <si>
    <t>1534</t>
  </si>
  <si>
    <t>2811</t>
  </si>
  <si>
    <t>REALIZAR LA ADICIÓN Y PRORROGA DEL CONTRATO No. 517 DE 2023 SUSCRITO POR LA SECRETARIA DISTRITAL DE GOBIERNO Y SANDRA MILENA DURAN NIETO</t>
  </si>
  <si>
    <t>REALIZAR LA ADICIÓN Y PRORROGA DEL CONTRATO No. 458 DE 2023 SUSCRITO POR LA SECRETARIA DISTRITAL DE GOBIERNO Y DIANA PAOLA CARDONA ORTEGON CEDIDO A MARCO LEONARDO PÉREZ PABLOS</t>
  </si>
  <si>
    <t>RECLASIFICION DE ARL A RIESGO IV Y V A LOS CONTRATISTAS DE ACUERDO AL MEMORANDO 20234200006073  Pago de la planilla 70593121, correspondiente a los aportes del mes de agosto de 2023.</t>
  </si>
  <si>
    <t>Pago de autoliquidación adicional de agosto por el retiro de unos servidores públicos en los meses de junio y julio de 2023. (Planta de Inversión).</t>
  </si>
  <si>
    <t>Pago de autoliquidación de la nómina general de agosto de 2023. (Planta de Inversión).</t>
  </si>
  <si>
    <t>Pago de autoliquidación adicional de agosto por el retiro de unos servidores públicos en el mes de agosto de 2023. (Planta de Inversión)</t>
  </si>
  <si>
    <t>REALIZAR LA ADICIÓN Y OTRO SÍ DEL CONTRATO No. 1008 DE 2023 SUSCRITO POR LA SECRETARÍA DISTRITAL DE GOBIERNO Y OLGA ELENA MENDOZA NAVARRO</t>
  </si>
  <si>
    <t>Pago de la nómina general de septiembre 2023. (Planta de Inversión)</t>
  </si>
  <si>
    <t>Pago de cesantías servidores públicos retirados en el mes de agosto. (Planta de Inversión)</t>
  </si>
  <si>
    <t>MARCO LEONARDO PEREZ PABLOS</t>
  </si>
  <si>
    <t>1309</t>
  </si>
  <si>
    <t>2586</t>
  </si>
  <si>
    <t>1300</t>
  </si>
  <si>
    <t>2587</t>
  </si>
  <si>
    <t>1302</t>
  </si>
  <si>
    <t>2592</t>
  </si>
  <si>
    <t>1319</t>
  </si>
  <si>
    <t>2594</t>
  </si>
  <si>
    <t>1328</t>
  </si>
  <si>
    <t>2595</t>
  </si>
  <si>
    <t>1336</t>
  </si>
  <si>
    <t>2596</t>
  </si>
  <si>
    <t>1311</t>
  </si>
  <si>
    <t>2597</t>
  </si>
  <si>
    <t>1335</t>
  </si>
  <si>
    <t>2598</t>
  </si>
  <si>
    <t>1331</t>
  </si>
  <si>
    <t>2599</t>
  </si>
  <si>
    <t>1339</t>
  </si>
  <si>
    <t>2600</t>
  </si>
  <si>
    <t>1338</t>
  </si>
  <si>
    <t>2601</t>
  </si>
  <si>
    <t>1332</t>
  </si>
  <si>
    <t>2602</t>
  </si>
  <si>
    <t>1333</t>
  </si>
  <si>
    <t>2603</t>
  </si>
  <si>
    <t>1327</t>
  </si>
  <si>
    <t>2604</t>
  </si>
  <si>
    <t>1330</t>
  </si>
  <si>
    <t>2605</t>
  </si>
  <si>
    <t>1341</t>
  </si>
  <si>
    <t>2606</t>
  </si>
  <si>
    <t>1337</t>
  </si>
  <si>
    <t>2607</t>
  </si>
  <si>
    <t>1342</t>
  </si>
  <si>
    <t>2608</t>
  </si>
  <si>
    <t>1340</t>
  </si>
  <si>
    <t>2609</t>
  </si>
  <si>
    <t>1324</t>
  </si>
  <si>
    <t>2610</t>
  </si>
  <si>
    <t>1306</t>
  </si>
  <si>
    <t>2611</t>
  </si>
  <si>
    <t>1323</t>
  </si>
  <si>
    <t>2616</t>
  </si>
  <si>
    <t>2618</t>
  </si>
  <si>
    <t>1304</t>
  </si>
  <si>
    <t>2623</t>
  </si>
  <si>
    <t>1322</t>
  </si>
  <si>
    <t>2624</t>
  </si>
  <si>
    <t>1303</t>
  </si>
  <si>
    <t>2625</t>
  </si>
  <si>
    <t>1318</t>
  </si>
  <si>
    <t>2630</t>
  </si>
  <si>
    <t>1334</t>
  </si>
  <si>
    <t>2631</t>
  </si>
  <si>
    <t>1351</t>
  </si>
  <si>
    <t>2632</t>
  </si>
  <si>
    <t>1301</t>
  </si>
  <si>
    <t>2633</t>
  </si>
  <si>
    <t>1364</t>
  </si>
  <si>
    <t>2637</t>
  </si>
  <si>
    <t>1316</t>
  </si>
  <si>
    <t>2638</t>
  </si>
  <si>
    <t>1357</t>
  </si>
  <si>
    <t>2639</t>
  </si>
  <si>
    <t>1359</t>
  </si>
  <si>
    <t>2640</t>
  </si>
  <si>
    <t>1358</t>
  </si>
  <si>
    <t>2643</t>
  </si>
  <si>
    <t>1317</t>
  </si>
  <si>
    <t>2644</t>
  </si>
  <si>
    <t>1363</t>
  </si>
  <si>
    <t>2645</t>
  </si>
  <si>
    <t>1321</t>
  </si>
  <si>
    <t>2646</t>
  </si>
  <si>
    <t>1344</t>
  </si>
  <si>
    <t>2647</t>
  </si>
  <si>
    <t>1345</t>
  </si>
  <si>
    <t>2648</t>
  </si>
  <si>
    <t>1373</t>
  </si>
  <si>
    <t>2650</t>
  </si>
  <si>
    <t>1360</t>
  </si>
  <si>
    <t>2651</t>
  </si>
  <si>
    <t>1361</t>
  </si>
  <si>
    <t>2652</t>
  </si>
  <si>
    <t>1366</t>
  </si>
  <si>
    <t>2653</t>
  </si>
  <si>
    <t>1367</t>
  </si>
  <si>
    <t>2654</t>
  </si>
  <si>
    <t>1348</t>
  </si>
  <si>
    <t>2655</t>
  </si>
  <si>
    <t>1346</t>
  </si>
  <si>
    <t>2656</t>
  </si>
  <si>
    <t>1320</t>
  </si>
  <si>
    <t>2659</t>
  </si>
  <si>
    <t>1347</t>
  </si>
  <si>
    <t>2661</t>
  </si>
  <si>
    <t>1404</t>
  </si>
  <si>
    <t>2665</t>
  </si>
  <si>
    <t>1385</t>
  </si>
  <si>
    <t>2669</t>
  </si>
  <si>
    <t>1365</t>
  </si>
  <si>
    <t>2670</t>
  </si>
  <si>
    <t>1395</t>
  </si>
  <si>
    <t>2671</t>
  </si>
  <si>
    <t>1405</t>
  </si>
  <si>
    <t>2673</t>
  </si>
  <si>
    <t>1362</t>
  </si>
  <si>
    <t>2674</t>
  </si>
  <si>
    <t>1396</t>
  </si>
  <si>
    <t>2676</t>
  </si>
  <si>
    <t>1391</t>
  </si>
  <si>
    <t>2679</t>
  </si>
  <si>
    <t>1381</t>
  </si>
  <si>
    <t>2684</t>
  </si>
  <si>
    <t>1382</t>
  </si>
  <si>
    <t>2685</t>
  </si>
  <si>
    <t>1383</t>
  </si>
  <si>
    <t>2686</t>
  </si>
  <si>
    <t>1384</t>
  </si>
  <si>
    <t>2690</t>
  </si>
  <si>
    <t>1397</t>
  </si>
  <si>
    <t>2691</t>
  </si>
  <si>
    <t>1412</t>
  </si>
  <si>
    <t>2693</t>
  </si>
  <si>
    <t>1408</t>
  </si>
  <si>
    <t>2694</t>
  </si>
  <si>
    <t>1428</t>
  </si>
  <si>
    <t>2696</t>
  </si>
  <si>
    <t>1386</t>
  </si>
  <si>
    <t>2697</t>
  </si>
  <si>
    <t>1440</t>
  </si>
  <si>
    <t>2698</t>
  </si>
  <si>
    <t>1431</t>
  </si>
  <si>
    <t>2701</t>
  </si>
  <si>
    <t>1433</t>
  </si>
  <si>
    <t>2702</t>
  </si>
  <si>
    <t>1439</t>
  </si>
  <si>
    <t>2705</t>
  </si>
  <si>
    <t>1426</t>
  </si>
  <si>
    <t>2706</t>
  </si>
  <si>
    <t>1434</t>
  </si>
  <si>
    <t>2707</t>
  </si>
  <si>
    <t>1427</t>
  </si>
  <si>
    <t>2708</t>
  </si>
  <si>
    <t>1411</t>
  </si>
  <si>
    <t>2709</t>
  </si>
  <si>
    <t>1429</t>
  </si>
  <si>
    <t>2710</t>
  </si>
  <si>
    <t>1449</t>
  </si>
  <si>
    <t>2712</t>
  </si>
  <si>
    <t>1432</t>
  </si>
  <si>
    <t>2714</t>
  </si>
  <si>
    <t>1437</t>
  </si>
  <si>
    <t>2715</t>
  </si>
  <si>
    <t>1413</t>
  </si>
  <si>
    <t>2717</t>
  </si>
  <si>
    <t>1454</t>
  </si>
  <si>
    <t>2719</t>
  </si>
  <si>
    <t>1444</t>
  </si>
  <si>
    <t>2720</t>
  </si>
  <si>
    <t>1450</t>
  </si>
  <si>
    <t>2721</t>
  </si>
  <si>
    <t>1442</t>
  </si>
  <si>
    <t>2722</t>
  </si>
  <si>
    <t>1443</t>
  </si>
  <si>
    <t>2723</t>
  </si>
  <si>
    <t>1460</t>
  </si>
  <si>
    <t>2724</t>
  </si>
  <si>
    <t>1374</t>
  </si>
  <si>
    <t>2732</t>
  </si>
  <si>
    <t>1471</t>
  </si>
  <si>
    <t>2733</t>
  </si>
  <si>
    <t>1438</t>
  </si>
  <si>
    <t>2734</t>
  </si>
  <si>
    <t>1430</t>
  </si>
  <si>
    <t>2735</t>
  </si>
  <si>
    <t>1420</t>
  </si>
  <si>
    <t>2736</t>
  </si>
  <si>
    <t>1458</t>
  </si>
  <si>
    <t>2737</t>
  </si>
  <si>
    <t>1409</t>
  </si>
  <si>
    <t>2741</t>
  </si>
  <si>
    <t>1407</t>
  </si>
  <si>
    <t>2742</t>
  </si>
  <si>
    <t>1379</t>
  </si>
  <si>
    <t>2743</t>
  </si>
  <si>
    <t>1453</t>
  </si>
  <si>
    <t>2744</t>
  </si>
  <si>
    <t>1410</t>
  </si>
  <si>
    <t>2746</t>
  </si>
  <si>
    <t>1466</t>
  </si>
  <si>
    <t>2747</t>
  </si>
  <si>
    <t>1457</t>
  </si>
  <si>
    <t>2748</t>
  </si>
  <si>
    <t>1456</t>
  </si>
  <si>
    <t>2749</t>
  </si>
  <si>
    <t>1422</t>
  </si>
  <si>
    <t>2750</t>
  </si>
  <si>
    <t>1469</t>
  </si>
  <si>
    <t>2751</t>
  </si>
  <si>
    <t>1459</t>
  </si>
  <si>
    <t>2752</t>
  </si>
  <si>
    <t>1380</t>
  </si>
  <si>
    <t>2753</t>
  </si>
  <si>
    <t>1421</t>
  </si>
  <si>
    <t>2755</t>
  </si>
  <si>
    <t>1461</t>
  </si>
  <si>
    <t>2756</t>
  </si>
  <si>
    <t>1467</t>
  </si>
  <si>
    <t>2757</t>
  </si>
  <si>
    <t>1425</t>
  </si>
  <si>
    <t>2758</t>
  </si>
  <si>
    <t>1463</t>
  </si>
  <si>
    <t>2761</t>
  </si>
  <si>
    <t>1455</t>
  </si>
  <si>
    <t>2765</t>
  </si>
  <si>
    <t>1452</t>
  </si>
  <si>
    <t>2766</t>
  </si>
  <si>
    <t>1500</t>
  </si>
  <si>
    <t>2767</t>
  </si>
  <si>
    <t>1470</t>
  </si>
  <si>
    <t>2770</t>
  </si>
  <si>
    <t>2772</t>
  </si>
  <si>
    <t>1493</t>
  </si>
  <si>
    <t>2774</t>
  </si>
  <si>
    <t>1468</t>
  </si>
  <si>
    <t>2776</t>
  </si>
  <si>
    <t>1502</t>
  </si>
  <si>
    <t>2777</t>
  </si>
  <si>
    <t>1504</t>
  </si>
  <si>
    <t>2778</t>
  </si>
  <si>
    <t>1378</t>
  </si>
  <si>
    <t>2779</t>
  </si>
  <si>
    <t>1499</t>
  </si>
  <si>
    <t>2780</t>
  </si>
  <si>
    <t>1503</t>
  </si>
  <si>
    <t>2782</t>
  </si>
  <si>
    <t>1508</t>
  </si>
  <si>
    <t>2785</t>
  </si>
  <si>
    <t>1506</t>
  </si>
  <si>
    <t>2786</t>
  </si>
  <si>
    <t>1522</t>
  </si>
  <si>
    <t>2787</t>
  </si>
  <si>
    <t>1474</t>
  </si>
  <si>
    <t>2788</t>
  </si>
  <si>
    <t>1473</t>
  </si>
  <si>
    <t>2791</t>
  </si>
  <si>
    <t>1472</t>
  </si>
  <si>
    <t>2792</t>
  </si>
  <si>
    <t>1464</t>
  </si>
  <si>
    <t>2793</t>
  </si>
  <si>
    <t>1497</t>
  </si>
  <si>
    <t>2794</t>
  </si>
  <si>
    <t>1498</t>
  </si>
  <si>
    <t>2797</t>
  </si>
  <si>
    <t>1501</t>
  </si>
  <si>
    <t>2798</t>
  </si>
  <si>
    <t>1516</t>
  </si>
  <si>
    <t>2799</t>
  </si>
  <si>
    <t>1528</t>
  </si>
  <si>
    <t>2801</t>
  </si>
  <si>
    <t>1509</t>
  </si>
  <si>
    <t>2812</t>
  </si>
  <si>
    <t>1511</t>
  </si>
  <si>
    <t>2813</t>
  </si>
  <si>
    <t>1512</t>
  </si>
  <si>
    <t>2814</t>
  </si>
  <si>
    <t>1523</t>
  </si>
  <si>
    <t>2815</t>
  </si>
  <si>
    <t>1491</t>
  </si>
  <si>
    <t>2816</t>
  </si>
  <si>
    <t>1513</t>
  </si>
  <si>
    <t>2817</t>
  </si>
  <si>
    <t>1514</t>
  </si>
  <si>
    <t>2818</t>
  </si>
  <si>
    <t>1525</t>
  </si>
  <si>
    <t>2819</t>
  </si>
  <si>
    <t>1492</t>
  </si>
  <si>
    <t>2820</t>
  </si>
  <si>
    <t>1505</t>
  </si>
  <si>
    <t>2821</t>
  </si>
  <si>
    <t>1521</t>
  </si>
  <si>
    <t>2822</t>
  </si>
  <si>
    <t>1451</t>
  </si>
  <si>
    <t>2823</t>
  </si>
  <si>
    <t>1515</t>
  </si>
  <si>
    <t>2824</t>
  </si>
  <si>
    <t>1542</t>
  </si>
  <si>
    <t>2831</t>
  </si>
  <si>
    <t>1510</t>
  </si>
  <si>
    <t>2833</t>
  </si>
  <si>
    <t>1550</t>
  </si>
  <si>
    <t>2837</t>
  </si>
  <si>
    <t>1549</t>
  </si>
  <si>
    <t>2838</t>
  </si>
  <si>
    <t>1548</t>
  </si>
  <si>
    <t>2842</t>
  </si>
  <si>
    <t>1543</t>
  </si>
  <si>
    <t>2848</t>
  </si>
  <si>
    <t>1551</t>
  </si>
  <si>
    <t>2849</t>
  </si>
  <si>
    <t>1582</t>
  </si>
  <si>
    <t>2858</t>
  </si>
  <si>
    <t>1544</t>
  </si>
  <si>
    <t>2861</t>
  </si>
  <si>
    <t>1568</t>
  </si>
  <si>
    <t>2862</t>
  </si>
  <si>
    <t>1600</t>
  </si>
  <si>
    <t>2884</t>
  </si>
  <si>
    <t>1599</t>
  </si>
  <si>
    <t>2885</t>
  </si>
  <si>
    <t>REALIZAR LA ADICION Y PRORROGA DEL CONTRATO 424 DE 2023 SUSCRITO ENTRE SECRETARIA DISTRITAL DE GOBIERNO Y EDGAR HERNANDO SUAREZ VEGA.</t>
  </si>
  <si>
    <t>REALIZAR LA ADICIÓN Y PRORROGA DEL CONTRATO 683 DE 2023 SUSCRITO ENTRE LA SECRETARIA DISTRITAL DE GOBIERNO Y DANIEL FELIPE ARIZA GONZALEZ</t>
  </si>
  <si>
    <t>REALIZAR LA ADICIÓN Y PRORROGA DEL CONTRATO 688 DE 2023 SUSCRITO ENTRE LA SECRETARIA DISTRITAL DE GOBIERNO Y CLAUDIA PAOLA MARTINEZ RODRIGUEZ</t>
  </si>
  <si>
    <t>REALIZAR LA ADICIÓN Y PRÓRROGA DEL CONTRATO 97 DE 2023 SUSCRITO ENTRE LA SECRETARIA DISTRITAL DE GOBIERNO Y JULIAN ANDRES CUADROS GARZON</t>
  </si>
  <si>
    <t>REALIZAR LA ADICION Y PRORROGA DEL CONTRATO 423 DE 2023 SUSCRITO ENTRE SECRETARIA DISTRITAL DE GOBIERNO Y YULI YERALDIN MURILLO COBA</t>
  </si>
  <si>
    <t>REALIZAR LA ADICION Y PRORROGA DEL CONTRATO 374 DE 2023 SUSCRITO ENTRE SECRETARIA DISTRITAL DE GOBIERNO Y DIANA CAROLINA OROZCO PEREZ</t>
  </si>
  <si>
    <t>REALIZAR LA ADICIÓN Y PRÓRROGA DEL CONTRATO 402 DE 2023 SUSCRITO ENTRE LA SECRETARIA DISTRITAL DE GOBIERNO Y SAMUEL DAVID VARGAS CASAS</t>
  </si>
  <si>
    <t>REALIZAR LA ADICIÓN Y PRORROGA DEL CONTRATO 401 DE 2023 SUSCRITO ENTRE LA SECRETARIA DISTRITAL DE GOBIERNO Y CESAR AUGUSTO VARGAS POVEDA</t>
  </si>
  <si>
    <t>REALIZAR LA ADICIÓN Y PRORROGA DEL CONTRATO 397 DE 2023 SUSCRITO ENTRE LA SECRETARIA DISTRITAL DE GOBIERNO Y ANGIE NATALIA MEDINA LEON</t>
  </si>
  <si>
    <t>REALIZAR LA ADICIÓN Y PRÓRROGA DEL CONTRATO 412 DE 2023 SUSCRITO ENTRE LA SECRETARIA DISTRITAL DE GOBIERNO Y ERIC DAVID GARCIA ARIZA</t>
  </si>
  <si>
    <t>REALIZAR LA ADICION Y PRORROGA DEL CONTRATO 384 DE 2023 SUSCRITO ENTRE SECRETARIA DISTRITAL DE GOBIERNO Y MERCY CAROLINA OSORIO CANTOR.</t>
  </si>
  <si>
    <t>REALIZAR LA ADICIÓN Y PRORROGA DEL CONTRATO 398 DE 2023 SUSCRITO ENTRE LA SECRETARIA DISTRITAL DE GOBIERNO Y DIEGO JAVIER RODRIGUEZ</t>
  </si>
  <si>
    <t>REALIZAR LA ADICIÓN Y PRORROGA DEL CONTRATO 399 DE 2023 SUSCRITO ENTRE LA SECRETARIA DISTRITAL DE GOBIERNO Y DIANA CAROLINA BARACALDO VELASQUEZ</t>
  </si>
  <si>
    <t>REALIZAR LA ADICION Y PRORROGA DEL CONTRATO 667 DE 2023 SUSCRITO ENTRE SECRETARIA DISTRITAL DE GOBIERNO Y JOHANNA SILVA SANCHEZ CEDIDO A WILLIAM ARMANDO VELA ULLOA</t>
  </si>
  <si>
    <t>REALIZAR LA ADICIÓN Y PRORROGA DEL CONTRATO 396 DE 2023 SUSCRITO ENTRE LA SECRETARIA DISTRITAL DE GOBIERNO Y AURA MARÍA ALBARRACÍN COLORADO</t>
  </si>
  <si>
    <t>REALIZAR LA ADICION Y PRORROGA DEL CONTRATO 395 DE 2023 SUSCRITO ENTRE SECRETARIA DISTRITAL DE GOBIERNO Y JHON JAMES GIRON DIAZ</t>
  </si>
  <si>
    <t>REALIZAR LA ADICIÓN Y PRÓRROGA DEL CONTRATO 405 DE 2023 SUSCRITO ENTRE LA SECRETARIA DISTRITAL DE GOBIERNO Y MOISES OLIVO ROJAS VEGA</t>
  </si>
  <si>
    <t>REALIZAR LA ADICIÓN Y PRORROGA DEL CONTRATO 673 DE 2023 SUSCRITO ENTRE LA SECRETARIA DISTRITAL DE GOBIERNO Y ANGIE NATALIA AGUIRRE SEPÚLVEDA</t>
  </si>
  <si>
    <t>REALIZAR LA ADICION Y PRORROGA DEL CONTRATO 393 DE 2023 SUSCRITO ENTRE SECRETARIA DISTRITAL DE GOBIERNO Y HÉCTOR MANUEL PAIBA ARDILA.</t>
  </si>
  <si>
    <t>REALIZAR LA ADICION Y PRORROGA DEL CONTRATO 720 DE 2023 SUSCRITO ENTRE SECRETARIA DISTRITAL DE GOBIERNO Y DANIEL FELIPE RODRIGUEZ HERNANDEZ</t>
  </si>
  <si>
    <t>REALIZAR LA ADICIÓN Y PRORROGA DEL CONTRATO 685 DE 2023 SUSCRITO ENTRE LA SECRETARIA DISTRITAL DE GOBIERNO Y ALEXANDRA CAMACHO MARIN</t>
  </si>
  <si>
    <t>REALIZAR LA ADICION Y PRORROGA DEL CONTRATO 704 DE 2023 SUSCRITO ENTRE SECRETARIA DISTRITAL DE GOBIERNO Y LAURA VANESSA ROSAS</t>
  </si>
  <si>
    <t>Solicitud de recursos para pago de ARL riesgos IV y V Proyecto de inversión 7793  Pago de la planilla 70593121, correspondiente a los aportes del mes de agosto de 2023.</t>
  </si>
  <si>
    <t>REALIZAR LA ADICIÓN Y PRORROGA DEL CONTRATO 686 DE 2023 SUSCRITO ENTRE LA SECRETARIA DISTRITAL DE GOBIERNO Y BRAYDA LIZETH SANDOVAL FAJARDO</t>
  </si>
  <si>
    <t>REALIZAR LA ADICIÓN Y PRÓRROGA DEL CONTRATO 88 DE 2023 SUSCRITO ENTRE LA SECRETARIA DISTRITAL DE GOBIERNO Y FREDY ENRIQUE RODRIGUEZ MORA</t>
  </si>
  <si>
    <t>REALIZAR LA ADICIÓN Y PRORROGA DEL CONTRATO 687 DE 2023 SUSCRITO ENTRE LA SECRETARIA DISTRITAL DE GOBIERNO Y CARMEN ELENA BONILLA MORENO</t>
  </si>
  <si>
    <t>REALIZAR LA ADICIÓN Y PRÓRROGA DEL CONTRATO 421 DE 2023 SUSCRITO ENTRE LA SECRETARIA DISTRITAL DE GOBIERNO Y VALENTINA SANCHEZ ESTUPIÑAN</t>
  </si>
  <si>
    <t>REALIZAR LA ADICIÓN Y PRÓRROGA DEL CONTRATO 404 DE 2023 SUSCRITO ENTRE LA SECRETARIA DISTRITAL DE GOBIERNO Y LUIS DAVID AGUIRRE CUARTAS</t>
  </si>
  <si>
    <t>REALIZAR LA ADICION Y PRORROGA DEL CONTRATO 689 DE 2023 SUSCRITO ENTRE SECRETARIA DISTRITAL DE GOBIERNO Y DIANA CAROLINA QUIROGA ARIAS.</t>
  </si>
  <si>
    <t>REALIZAR LA ADICIÓN Y PRORROGA DEL CONTRATO 691 DE 2023 SUSCRITO ENTRE LA SECRETARIA DISTRITAL DE GOBIERNO Y JOSE NICOLAS REYES GARCIA</t>
  </si>
  <si>
    <t>REALIZAR LA ADICION Y PRORROGA DEL CONTRATO 694 DE 2023 SUSCRITO ENTRE SECRETARIA DISTRITAL DE GOBIERNO Y WILSON YESID ROA COBA</t>
  </si>
  <si>
    <t>REALIZAR LA ADICIÓN Y PRÓRROGA DEL CONTRATO 692 DE 2023 SUSCRITO ENTRE LA SECRETARIA DISTRITAL DE GOBIERNO Y OLGA LUCIA MENDIETA DIAZ</t>
  </si>
  <si>
    <t>REALIZAR LA ADICION Y PRORROGA DEL CONTRATO 461 DE 2023 SUSCRITO ENTRE SECRETARIA DISTRITAL DE GOBIERNO Y MARIA DEL PILAR BUITRAGO GOMEZ</t>
  </si>
  <si>
    <t>REALIZAR LA ADICION Y PRORROGA DEL CONTRATO 466 DE 2023 SUSCRITO ENTRE SECRETARIA DISTRITAL DE GOBIERNO Y ASTRID CAROLINA PEÑA NIÑO.</t>
  </si>
  <si>
    <t>REALIZAR LA ADICION Y PRORROGA DEL CONTRATO 462 DE 2023 SUSCRITO ENTRE SECRETARIA DISTRITAL DE GOBIERNO Y DAYANNA SALAZAR ELEJALDE.</t>
  </si>
  <si>
    <t>REALIZAR LA ADICIÓN Y PRÓRROGA DEL CONTRATO 693 DE 2023 SUSCRITO ENTRE LA SECRETARIA DISTRITAL DE GOBIERNO Y OLKIN BAQUERO MIELES</t>
  </si>
  <si>
    <t>REALIZAR LA ADICIÓN Y PRÓRROGA DEL CONTRATO 392 DE 2023 SUSCRITO ENTRE LA SECRETARIA DISTRITAL DE GOBIERNO Y LILIAN YOLANDA LÓPEZ RODRÍGUEZ</t>
  </si>
  <si>
    <t>REALIZAR LA ADICIÓN Y PRÓRROGA DEL CONTRATO 718 DE 2023 SUSCRITO ENTRE LA SECRETARIA DISTRITAL DE GOBIERNO Y DIEGO ANDRES VILLARREAL DELGADO</t>
  </si>
  <si>
    <t>REALIZAR LA ADICIÓN Y PRÓRROGA DEL CONTRATO 467 DE 2023 SUSCRITO ENTRE LA SECRETARIA DISTRITAL DE GOBIERNO Y JORGE ALBERTO RODRIGUEZ CAMACHO</t>
  </si>
  <si>
    <t>REALIZAR LA ADICION Y PRORROGA DEL CONTRATO 464 DE 2023 SUSCRITO ENTRE SECRETARIA DISTRITAL DE GOBIERNO Y LUCIA REINA VILLAMIL.</t>
  </si>
  <si>
    <t>REALIZAR LA ADICIÓN Y PRÓRROGA DEL CONTRATO 705 DE 2023 SUSCRITO ENTRE LA SECRETARIA DISTRITAL DE GOBIERNO Y DIANA MARCELA SIERRA TORRALBA</t>
  </si>
  <si>
    <t>REALIZAR LA ADICIÓN Y PRÓRROGA DEL CONTRATO 465 DE 2023 SUSCRITO ENTRE LA SECRETARIA DISTRITAL DE GOBIERNO Y DIANA MARCELA GUAYARA CASTILLO</t>
  </si>
  <si>
    <t>REALIZAR LA ADICION Y PRORROGA DEL CONTRATO 539 DE 2023 SUSCRITO ENTRE SECRETARIA DISTRITAL DE GOBIERNO Y DIEGO ALEJANDRO GARAVITO MORA</t>
  </si>
  <si>
    <t>REALIZAR LA ADICION Y PRORROGA DEL CONTRATO 134 DE 2023 SUSCRITO ENTRE SECRETARIA DISTRITAL DE GOBIERNO Y MARÍA CAMILA CASTELLANOS.</t>
  </si>
  <si>
    <t>REALIZAR LA ADICION Y PRORROGA DEL CONTRATO 454 DE 2023 SUSCRITO ENTRE SECRETARIA DISTRITAL DE GOBIERNO Y MILLER POLANIA ORTIZ.</t>
  </si>
  <si>
    <t>REALIZAR LA ADICION Y PRORROGA DEL CONTRATO 463 DE 2023 SUSCRITO ENTRE SECRETARIA DISTRITAL DE GOBIERNO Y DANIEL ALBERTO FRANCO ROJAS</t>
  </si>
  <si>
    <t>REALIZAR LA ADICIÓN Y PRÓRROGA DEL CONTRATO 520 DE 2023 SUSCRITO ENTRE LA SECRETARIA DISTRITAL DE GOBIERNO Y NATALY MORALES BERNAL</t>
  </si>
  <si>
    <t>REALIZAR LA ADICIÓN Y PRÓRROGA DEL CONTRATO 514 DE 2023 SUSCRITO ENTRE LA SECRETARIA DISTRITAL DE GOBIERNO Y SANTIAGO BARRERO GONZALEZ</t>
  </si>
  <si>
    <t>REALIZAR LA ADICION Y PRORROGA DEL CONTRATO 460 DE 2023 SUSCRITO ENTRE SECRETARIA DISTRITAL DE GOBIERNO Y MARIANA CORREA MANTILLA</t>
  </si>
  <si>
    <t>REALIZAR LA ADICIÓN Y PRÓRROGA DEL CONTRATO 727 DE 2023 SUSCRITO ENTRE LA SECRETARIA DISTRITAL DE GOBIERNO Y DARIO FERNANDO BELTRAN GARCIA</t>
  </si>
  <si>
    <t>REALIZAR LA ADICION Y PRORROGA DEL CONTRATO 471 DE 2023 SUSCRITO ENTRE SECRETARIA DISTRITAL DE GOBIERNO Y OSCAR FERNANDOO CASTELBLANCO CALLEJAS</t>
  </si>
  <si>
    <t>REALIZAR LA ADICION Y PRORROGA DEL CONTRATO 537 DE 2023 SUSCRITO ENTRE SECRETARIA DISTRITAL DE GOBIERNO Y EDGAR JHONATTAN BELEÑO GARCIA</t>
  </si>
  <si>
    <t>REALIZAR LA ADICION Y PRORROGA DEL CONTRATO 701 DE 2023 SUSCRITO ENTRE SECRETARIA DISTRITAL DE GOBIERNO Y HEIDY NATALIE GARCIA GONZALEZ</t>
  </si>
  <si>
    <t>REALIZAR LA ADICIÓN Y PRÓRROGA DEL CONTRATO 115 DE 2023 SUSCRITO ENTRE LA SECRETARIA DISTRITAL DE GOBIERNO Y FAVIO NELSON SANCHEZ POVEDA</t>
  </si>
  <si>
    <t>REALIZAR LA ADICIÓN Y PRÓRROGA DEL CONTRATO 547 DE 2023 SUSCRITO ENTRE LA SECRETARIA DISTRITAL DE GOBIERNO Y JHON JAIRO BUSTAMANTE BOBADILLA</t>
  </si>
  <si>
    <t>REALIZAR LA ADICION Y PRORROGA DEL CONTRATO 472 DE 2023 SUSCRITO ENTRE SECRETARIA DISTRITAL DE GOBIERNO Y ANDRES FELIPE ALDANA PARDO.</t>
  </si>
  <si>
    <t>REALIZAR LA ADICION Y PRORROGA DEL CONTRATO 87 DE 2023 SUSCRITO ENTRE SECRETARIA DISTRITAL DE GOBIERNO Y FABIAN HERNANDO LOPEZ NARANJO</t>
  </si>
  <si>
    <t>REALIZAR LA ADICION Y PRORROGA DEL CONTRATO 488 DE 2023 SUSCRITO ENTRE SECRETARIA DISTRITAL DE GOBIERNO Y YUDY NATALIA CASAS RAMOS</t>
  </si>
  <si>
    <t>REALIZAR LA ADICION Y PRORROGA DEL CONTRATO 486 DE 2023 SUSCRITO ENTRE SECRETARIA DISTRITAL DE GOBIERNO Y MARIO MANUEL MARTINEZ PADILLA</t>
  </si>
  <si>
    <t>REALIZAR LA ADICION Y PRORROGA DEL CONTRATO 477 DE 2023 SUSCRITO ENTRE SECRETARIA DISTRITAL DE GOBIERNO Y WILLIAN EDUARDO CARVAJAL ANGARITA</t>
  </si>
  <si>
    <t>REALIZAR LA ADICION Y PRORROGA DEL CONTRATO 475 DE 2023 SUSCRITO ENTRE SECRETARIA DISTRITAL DE GOBIERNO Y RUBEN DARIOS ESPINOSA BALLEN</t>
  </si>
  <si>
    <t>REALIZAR LA ADICIÓN Y PRORROGA DEL CONTRATO 474 DE 2023 SUSCRITO ENTRE LA SECRETARIA DISTRITAL DE GOBIERNO Y DINA MONTAÑA GUALTEROS</t>
  </si>
  <si>
    <t>REALIZAR LA ADICIÓN Y PRÓRROGA DEL CONTRATO 542 DE 2023 SUSCRITO ENTRE LA SECRETARIA DISTRITAL DE GOBIERNO Y JEFFREY DARIO GOMEZ GALVAN</t>
  </si>
  <si>
    <t>REALIZAR LA ADICION Y PRORROGA DEL CONTRATO 271 DE 2023 SUSCRITO ENTRE SECRETARIA DISTRITAL DE GOBIERNO Y BYRON DANILO PATIÑO LOZANO.</t>
  </si>
  <si>
    <t>REALIZAR LA ADICIÓN Y PRÓRROGA DEL CONTRATO 555 DE 2023 SUSCRITO ENTRE LA SECRETARIA DISTRITAL DE GOBIERNO Y FRANCY ALIRIO AMAYA DIAZ</t>
  </si>
  <si>
    <t>REALIZAR LA ADICION Y PRORROGA DEL CONTRATO No. 501 DE 2023 SUSCRITO POR LA SECRETARIA DISTRITAL DE GOBIERNO Y MYRIAM ANDREA ORDOÑEZ PINZON</t>
  </si>
  <si>
    <t>REALIZAR LA ADICION Y PRORROGA DEL CONTRATO 308 DE 2023 SUSCRITO ENTRE SECRETARIA DISTRITAL DE GOBIERNO Y FER SANDOVAL MARTINEZ.</t>
  </si>
  <si>
    <t>REALIZAR LA ADICION Y PRORROGA DEL CONTRATO No. 497 DE 2023 SUSCRITO POR LA SECRETARIA DISTRITAL DE GOBIERNO Y JUAN PABLO CARVAJAL CASTRO</t>
  </si>
  <si>
    <t>REALIZAR LA ADICION Y PRORROGA DEL CONTRATO 295 DE 2023 SUSCRITO ENTRE SECRETARIA DISTRITAL DE GOBIERNO Y CAMILO ALEJANDRO RODRIGUEZ FONSECA</t>
  </si>
  <si>
    <t>REALIZAR LA ADICIÓN Y PRORROGA DEL CONTRATO 480 DE 2023 SUSCRITO ENTRE LA SECRETARIA DISTRITAL DE GOBIERNO Y PAOLA SÁNCHEZ BRAUSSÍN</t>
  </si>
  <si>
    <t>REALIZAR LA ADICION Y PRORROGA DEL CONTRATO No. 496 DE 2023 SUSCRITO POR LA SECRETARIA DISTRITAL DE GOBIERNO Y JUAN SEBASTIÁN MUÑETÓN TAMAYO</t>
  </si>
  <si>
    <t>REALIZAR LA ADICIÓN Y PRORROGA DEL CONTRATO 489 DE 2023 SUSCRITO ENTRE LA SECRETARIA DISTRITAL DE GOBIERNO Y ANYI YURLEY DIAZ QUINTERO</t>
  </si>
  <si>
    <t>REALIZAR LA ADICIÓN Y PRORROGA DEL CONTRATO 478 DE 2023 SUSCRITO ENTRE LA SECRETARIA DISTRITAL DE GOBIERNO Y OSCAR FELIPE SANCHEZ ORJUELA</t>
  </si>
  <si>
    <t>REALIZAR LA ADICION Y PRORROGA DEL CONTRATO 630 DE 2023 SUSCRITO ENTRE SECRETARIA DISTRITAL DE GOBIERNO Y GINA TATIANA SUAREZ DELGADILLO</t>
  </si>
  <si>
    <t>REALIZAR LA ADICION Y PRORROGA DEL CONTRATO No. 500 DE 2023 SUSCRITO POR LA SECRETARIA DISTRITAL DE GOBIERNO Y WILLY ANDRES RODRIGUEZ MONTOYA</t>
  </si>
  <si>
    <t>REALIZAR LA ADICION Y PRORROGA DEL CONTRATO 749 DE 2023 SUSCRITO ENTRE SECRETARIA DISTRITAL DE GOBIERNO Y LENNIS ISABEL ESCORCIA CANO</t>
  </si>
  <si>
    <t>REALIZAR LA ADICIÓN Y PRORROGA DEL CONTRATO 504 DE 2023 SUSCRITO ENTRE LA SECRETARIA DISTRITAL DE GOBIERNO Y ERIKA VANNESA ANDREA STEPHANIE ROMERO TABORDA</t>
  </si>
  <si>
    <t>REALIZAR LA ADICIÓN Y PRORROGA DEL CONTRATO 95 DE 2023 SUSCRITO ENTRE LA SECRETARIA DISTRITAL DE GOBIERNO Y JOHAN STIVEN ACOSTA TRUJILLO</t>
  </si>
  <si>
    <t>REALIZAR LA ADICIÓN Y PRORROGA DEL CONTRATO 86 DE 2023 SUSCRITO ENTRE LA SECRETARIA DISTRITAL DE GOBIERNO Y INGRIT LILIANA SIERRA SANABRIA</t>
  </si>
  <si>
    <t>REALIZAR LA ADICION Y PRORROGA DEL CONTRATO No. 494 DE 2023 SUSCRITO POR LA SECRETARIA DISTRITAL DE GOBIERNO Y SERGIO GEOVANNI TOCANCIPA ARIZA</t>
  </si>
  <si>
    <t>REALIZAR LA ADICION Y PRORROGA DEL CONTRATO No. 722 DE 2023 SUSCRITO POR LA SECRETARIA DISTRITAL DE GOBIERNO Y RAFAEL GEOVANNY GARCIA MENDEZ CEDIDO A JOHN EDWARD ALARCON CRIOLLO</t>
  </si>
  <si>
    <t>REALIZAR LA ADICION Y PRORROGA DEL CONTRATO No. 523 DE 2023 SUSCRITO POR LA SECRETARIA DISTRITAL DE GOBIERNO Y IVONNE TATIANA NUÑEZ CHOCONTA</t>
  </si>
  <si>
    <t>REALIZAR LA ADICIÓN Y PRORROGA DEL CONTRATO No. 498 DE 2023 SUSCRITO POR LA SECRETARIA DISTRITAL DE GOBIERNO Y LILIA CATALINA VARGAS DUANCA</t>
  </si>
  <si>
    <t>REALIZAR LA ADICIÓN Y PRÓRROGA DEL CONTRATO 114 DE 2023 SUSCRITO ENTRE LA SECRETARIA DISTRITAL DE GOBIERNO Y GUSTAVO ARLEY TREJOS</t>
  </si>
  <si>
    <t>REALIZAR LA ADICIÓN Y PRÓRROGA DEL CONTRATO 112 DE 2023 SUSCRITO ENTRE LA SECRETARIA DISTRITAL DE GOBIERNO Y OSCAR ARMANDO ALTURO FORERO</t>
  </si>
  <si>
    <t>REALIZAR LA ADICIÓN Y PRORROGA DEL CONTRATO 89 DE 2023 SUSCRITO ENTRE LA SECRETARIA DISTRITAL DE GOBIERNO Y ADRIANA FORERO FERNANDEZ</t>
  </si>
  <si>
    <t>REALIZAR LA ADICIÓN Y PRORROGA DEL CONTRATO 109 DE 2023 SUSCRITO ENTRE LA SECRETARIA DISTRITAL DE GOBIERNO Y WILSON PATRICIO BERGAÑO GUTIERREZ</t>
  </si>
  <si>
    <t>REALIZAR LA ADICION Y PRORROGA DEL CONTRATO 731 DE 2023 SUSCRITO ENTRE SECRETARIA DISTRITAL DE GOBIERNO Y JUDY ESTER MAURY LLACH</t>
  </si>
  <si>
    <t>REALIZAR LA ADICIÓN Y PRORROGA DEL CONTRATO 546 DE 2023 SUSCRITO ENTRE LA SECRETARIA DISTRITAL DE GOBIERNO Y DIEGO GERARDO TAPIA LLANOS</t>
  </si>
  <si>
    <t>REALIZAR LA ADICIÓN Y PRORROGA DEL CONTRATO 581 DE 2023 SUSCRITO ENTRE LA SECRETARIA DISTRITAL DE GOBIERNO Y FABIAN ANDRES PEREZ URREGO</t>
  </si>
  <si>
    <t>REALIZAR LA ADICIÓN Y PRÓRROGA DEL CONTRATO 552 DE 2023 SUSCRITO ENTRE LA SECRETARIA DISTRITAL DE GOBIERNO Y PAOLA ALEJANDRA SILVA RUIZ</t>
  </si>
  <si>
    <t>REALIZAR LA ADICION Y PRORROGA DEL CONTRATO 522 DE 2023 SUSCRITO ENTRE SECRETARIA DISTRITAL DE GOBIERNO Y MARIO ASDRUAL RODRIGUEZ SANCHEZ.</t>
  </si>
  <si>
    <t>REALIZAR LA ADICION Y PRORROGA DEL CONTRATO 588 DE 2023 SUSCRITO ENTRE SECRETARIA DISTRITAL DE GOBIERNO Y DIEGO MAURICIO HILARION NIÑO</t>
  </si>
  <si>
    <t>REALIZAR LA ADICIÓN Y PRORROGA DEL CONTRATO 235 DE 2023 SUSCRITO ENTRE LA SECRETARIA DISTRITAL DE GOBIERNO Y JENNY ALEXANDRA CAMARGO RUBIO</t>
  </si>
  <si>
    <t>REALIZAR LA ADICIÓN Y PRÓRROGA DEL CONTRATO 721 DE 2023 SUSCRITO ENTRE LA SECRETARIA DISTRITAL DE GOBIERNO Y DANIEL ANDRES TORRES SANCHEZ</t>
  </si>
  <si>
    <t>REALIZAR LA ADICIÓN Y PRORROGA DEL CONTRATO 270 DE 2023 SUSCRITO ENTRE LA SECRETARIA DISTRITAL DE GOBIERNO Y JOHN HENRY GONZALEZ VALBUENA</t>
  </si>
  <si>
    <t>REALIZAR LA ADICIÓN Y PRORROGA DEL CONTRATO 585 DE 2023 SUSCRITO ENTRE LA SECRETARIA DISTRITAL DE GOBIERNO Y EDWIN FABIAN RODRIGUEZ APARICIO</t>
  </si>
  <si>
    <t>REALIZAR LA ADICIÓN Y PRORROGA DEL CONTRATO 195 DE 2023 SUSCRITO ENTRE LA SECRETARIA DISTRITAL DE GOBIERNO Y ANDRES FABIAN CRISTANCHO SAMACA</t>
  </si>
  <si>
    <t>REALIZAR LA ADICIÓN Y PRORROGA DEL CONTRATO 534 DE 2023 SUSCRITO ENTRE LA SECRETARIA DISTRITAL DE GOBIERNO Y CAMILO ANDRES VELEZ BUSTOS</t>
  </si>
  <si>
    <t>REALIZAR LA ADICIÓN Y PRÓRROGA DEL CONTRATO 208 DE 2023 SUSCRITO ENTRE LA SECRETARIA DISTRITAL DE GOBIERNO Y LUIS ALFONSO BARBOSA CUERVO</t>
  </si>
  <si>
    <t>REALIZAR LA ADICIÓN Y PRORROGA DEL CONTRATO 553 DE 2023 SUSCRITO ENTRE LA SECRETARIA DISTRITAL DE GOBIERNO Y MARIA JAQUELINE LEAL LOAIZA</t>
  </si>
  <si>
    <t>REALIZAR LA ADICION Y PRORROGA DEL CONTRATO 586 DE 2023 SUSCRITO ENTRE SECRETARIA DISTRITAL DE GOBIERNO Y VIVIANA VALENCIA CARDONA</t>
  </si>
  <si>
    <t>REALIZAR LA ADICIÓN Y PRORROGA DEL CONTRATO 535 DE 2023 SUSCRITO ENTRE LA SECRETARIA DISTRITAL DE GOBIERNO Y OMAR ALEJANDRO FONSECA OVIEDO</t>
  </si>
  <si>
    <t>REALIZAR LA ADICIÓN Y PRORROGA DEL CONTRATO 550 DE 2023 SUSCRITO ENTRE LA SECRETARIA DISTRITAL DE GOBIERNO Y FREDY OSWALDO IMBACHI RONCANCIO</t>
  </si>
  <si>
    <t>REALIZAR LA ADICIÓN Y PRÓRROGA DEL CONTRATO 211 DE 2023 SUSCRITO ENTRE LA SECRETARIA DISTRITAL DE GOBIERNO Y BLEIDY YURANY CRUZ MOYA</t>
  </si>
  <si>
    <t>REALIZAR LA ADICIÓN Y PRORROGA DEL CONTRATO 499 DE 2023 SUSCRITO ENTRE LA SECRETARIA DISTRITAL DE GOBIERNO Y MAURICIO GUILLERMO AHUMADA CORTES</t>
  </si>
  <si>
    <t>REALIZAR LA ADICIÓN Y PRORROGA DEL CONTRATO 557 DE 2023 SUSCRITO ENTRE LA SECRETARIA DISTRITAL DE GOBIERNO Y PAOLA ANDREA MATTA BERNAL</t>
  </si>
  <si>
    <t>REALIZAR LA ADICIÓN Y PRORROGA DEL CONTRATO 268 DE 2023 SUSCRITO ENTRE LA SECRETARIA DISTRITAL DE GOBIERNO Y HECTOR CAMILO AREVALO QUIÑONES</t>
  </si>
  <si>
    <t>REALIZAR LA ADICIÓN Y PRORROGA DEL CONTRATO 246 DE 2023 SUSCRITO ENTRE LA SECRETARIA DISTRITAL DE GOBIERNO Y JUAN CARLOS RODRIGUEZ POVEDA</t>
  </si>
  <si>
    <t>REALIZAR LA ADICIÓN Y PRORROGA DEL CONTRATO 479 DE 2023 SUSCRITO ENTRE LA SECRETARIA DISTRITAL DE GOBIERNO Y OSCAR DAVID PATERNINA NEITA</t>
  </si>
  <si>
    <t>REALIZAR LA ADICIÓN Y PRÓRROGA DEL CONTRATO 615 DE 2023 SUSCRITO ENTRE LA SECRETARIA DISTRITAL DE GOBIERNO Y SAMIR SAAB SALAZAR</t>
  </si>
  <si>
    <t>REALIZAR LA ADICIÓN Y PRORROGA DEL CONTRATO 234 DE 2023 SUSCRITO ENTRE LA SECRETARIA DISTRITAL DE GOBIERNO Y JESUS DAVID FORERO NEIRA CEDIDO A ANA PATRICIA RODRIGUEZ</t>
  </si>
  <si>
    <t>REALIZAR LA ADICIÓN Y PRÓRROGA DEL CONTRATO 212 DE 2023 SUSCRITO ENTRE LA SECRETARIA DISTRITAL DE GOBIERNO Y STEFANNY BARRETO TAFUR</t>
  </si>
  <si>
    <t>REALIZAR LA ADICIÓN Y PRÓRROGA DEL CONTRATO 574 DE 2023 SUSCRITO ENTRE LA SECRETARIA DISTRITAL DE GOBIERNO Y INGRID NATALIA ALVARADO MAHECHA</t>
  </si>
  <si>
    <t>REALIZAR LA ADICIÓN, PRORROGA Y OTROSI DEL CONTRATO 241 DE 2023 SUSCRITO ENTRE LA SECRETARIA DISTRITAL DE GOBIERNO Y LUZ ESTELLA AMAYA NAVARRO</t>
  </si>
  <si>
    <t>REALIZAR LA ADICIÓN Y PRORROGA DEL CONTRATO 247 DE 2023 SUSCRITO ENTRE LA SECRETARIA DISTRITAL DE GOBIERNO Y JUAN DAVID RODRIGUEZ FAJARDO</t>
  </si>
  <si>
    <t>REALIZAR LA ADICION Y PRORROGA DEL CONTRATO 591 DE 2023 SUSCRITO ENTRE SECRETARIA DISTRITAL DE GOBIERNO Y JOHAN MAURICIO AREVALO CEPEDA</t>
  </si>
  <si>
    <t>REALIZAR LA ADICION Y PRORROGA DEL CONTRATO 203 DE 2023 SUSCRITO ENTRE SECRETARIA DISTRITAL DE GOBIERNO Y CRISTHIAM MAURICIO LOSADA MONCADA</t>
  </si>
  <si>
    <t>REALIZAR LA ADICIÓN Y PRORROGA DEL CONTRATO 236 DE 2023 SUSCRITO ENTRE LA SECRETARIA DISTRITAL DE GOBIERNO Y LUISA FERNANDA DUQUE PINEDA</t>
  </si>
  <si>
    <t>REALIZAR LA ADICIÓN Y PRÓRROGA DEL CONTRATO 210 DE 2023 SUSCRITO ENTRE LA SECRETARIA DISTRITAL DE GOBIERNO Y YALESI LILIANA CORTES HUESO</t>
  </si>
  <si>
    <t>REALIZAR LA ADICIÓN Y PRORROGA DEL CONTRATO 269 DE 2023 SUSCRITO ENTRE LA SECRETARIA DISTRITAL DE GOBIERNO Y PEDRO ANDRES BELTRAN OBREGON</t>
  </si>
  <si>
    <t>REALIZAR LA ADICIÓN Y PRÓRROGA DEL CONTRATO 227 DE 2023 SUSCRITO ENTRE LA SECRETARIA DISTRITAL DE GOBIERNO Y LISSETH MARIA IBAÑEZ ROLONG</t>
  </si>
  <si>
    <t>REALIZAR LA ADICIÓN Y PRÓRROGA DEL CONTRATO 202 DE 2023 SUSCRITO ENTRE LA SECRETARIA DISTRITAL DE GOBIERNO Y EDUARDO GRUESO ZUÑIGA</t>
  </si>
  <si>
    <t>REALIZAR LA ADICIÓN Y PRÓRROGA DEL CONTRATO 595 DE 2023 SUSCRITO ENTRE LA SECRETARIA DISTRITAL DE GOBIERNO Y ANDERSON ALFREDO VENEGAS BERNAL</t>
  </si>
  <si>
    <t>REALIZAR LA ADICIÓN Y PRORROGA DEL CONTRATO 264 DE 2023 SUSCRITO ENTRE LA SECRETARIA DISTRITAL DE GOBIERNO Y FRANCY JOHANNA ARIAS CELIS</t>
  </si>
  <si>
    <t>REALIZAR LA ADICIÓN Y PRORROGA DEL CONTRATO 240 DE 2023 SUSCRITO ENTRE LA SECRETARIA DISTRITAL DE GOBIERNO Y JUAN SEBASTIAN RODRIGUEZ ZAMUDIO CEDIDO A AUDITH ESTHER SIERRA DUNNAN</t>
  </si>
  <si>
    <t>REALIZAR LA ADICION Y PRORROGA DEL CONTRATO 148 DE 2023 SUSCRITO ENTRE SECRETARIA DISTRITAL DE GOBIERNO Y VILLAMIZAR PINZON CLAUDIA MARCELA</t>
  </si>
  <si>
    <t>REALIZAR LA ADICION Y PRORROGA DEL CONTRATO 196 DE 2023 SUSCRITO ENTRE SECRETARIA DISTRITAL DE GOBIERNO Y ALEXANDRA CÓMBITA GORDO</t>
  </si>
  <si>
    <t>REALIZAR LA ADICIÓN Y PRORROGA DEL CONTRATO 237 DE 2023 SUSCRITO  ENTRE LA SECRETARIA DISTRITAL DE GOBIERNO Y MANUELA NARVAEZ BLANCO</t>
  </si>
  <si>
    <t>REALIZAR LA ADICIÓN Y PRORROGA DEL CONTRATO 238 DE 2023 SUSCRITO ENTRE LA SECRETARIA DISTRITAL DE GOBIERNO Y KAREN LORENA MENDOZA</t>
  </si>
  <si>
    <t>REALIZAR LA ADICION Y PRORROGA DEL CONTRATO 578 DE 2023 SUSCRITO ENTRE SECRETARIA DISTRITAL DE GOBIERNO Y GISSELLE TATIANA PERALTA MORALES.</t>
  </si>
  <si>
    <t>REALIZAR LA ADICIÓN Y PRORROGA DEL CONTRATO 597 DE 2023 SUSCRITO ENTRE LA SECRETARIA DISTRITAL DE GOBIERNO Y OMAR ANDRES MURILLO BEJARANO</t>
  </si>
  <si>
    <t>REALIZAR LA ADICIÓN Y PRORROGA DEL CONTRATO 622 DE 2023 SUSCRITO ENTRE LA SECRETARIA DISTRITAL DE GOBIERNO Y JUAN CAMILO ACOSTA REYES</t>
  </si>
  <si>
    <t>REALIZAR LA ADICIÓN Y PRORROGA DEL CONTRATO 259 DE 2023 SUSCRITO ENTRE LA SECRETARIA DISTRITAL DE GOBIERNO Y EDWIN ARMANDO RONCANCIO VELANDIA</t>
  </si>
  <si>
    <t>REALIZAR LA ADICIÓN Y PRORROGA DEL CONTRATO 294 DE 2023 SUSCRITO ENTRE LA SECRETARIA DISTRITAL DE GOBIERNO Y CAMILO EDUARDO FELICIANO ARIZA</t>
  </si>
  <si>
    <t>REALIZAR LA ADICION Y PRORROGA DEL CONTRATO 623 DE 2023 SUSCRITO ENTRE SECRETARIA DISTRITAL DE GOBIERNO Y CAMILO ANDRES MORENO CHAPARRO</t>
  </si>
  <si>
    <t>REALIZAR LA ADICIÓN Y PRORROGA DEL CONTRATO 291 DE 2023 SUSCRITO ENTRE LA SECRETARIA DISTRITAL DE GOBIERNO Y STEVEN ANDRES VACA VERGARA</t>
  </si>
  <si>
    <t>REALIZAR LA ADICIÓN Y PRORROGA DEL CONTRATO 265 DE 2023 SUSCRITO ENTRE LA SECRETARIA DISTRITAL DE GOBIERNO Y ESTHEFANY CHAVERRA MOSQUERA</t>
  </si>
  <si>
    <t>REALIZAR LA ADICIÓN Y PRORROGA DEL CONTRATO 310 DE 2023 SUSCRITO ENTRE LA SECRETARIA DISTRITAL DE GOBIERNO Y JAVIER FRANCISCO BECERRA CORNEJO</t>
  </si>
  <si>
    <t>REALIZAR LA ADICION Y PRORROGA DEL CONTRATO 298 DE 2023 SUSCRITO ENTRE SECRETARIA DISTRITAL DE GOBIERNO Y JAIR EDER PALACIOS PALACIOS</t>
  </si>
  <si>
    <t>REALIZAR LA ADICION Y PRORROGA DEL CONTRATO 245 DE 2023 SUSCRITO ENTRE SECRETARIA DISTRITAL DE GOBIERNO Y JONATHAN ANDRES MUÑOZ BEDOYA</t>
  </si>
  <si>
    <t>REALIZAR LA ADICIÓN Y PRORROGA DEL CONTRATO 248 DE 2023 SUSCRITO ENTRE LA SECRETARIA DISTRITAL DE GOBIERNO Y MARIANNE CHARLHOTTE ORTIZ CASTRO</t>
  </si>
  <si>
    <t>REALIZAR LA ADICION Y PRORROGA DEL CONTRATO 253 DE 2023 SUSCRITO ENTRE SECRETARIA DISTRITAL DE GOBIERNO Y MARGIORI GONZÁLEZ SIABATO.</t>
  </si>
  <si>
    <t>REALIZAR LA ADICIÓN Y PRORROGA DEL CONTRATO 293 DE 2023 SUSCRITO ENTRE LA SECRETARIA DISTRITAL DE GOBIERNO Y MACHADO SANTOS JUAN SEBASTIAN</t>
  </si>
  <si>
    <t>REALIZAR LA ADICION Y PRORROGA DEL CONTRATO 590 DE 2023 SUSCRITO ENTRE SECRETARIA DISTRITAL DE GOBIERNO YJHON JAIRO ARRIETA CORREA</t>
  </si>
  <si>
    <t>REALIZAR LA ADICIÓN Y PRORROGA DEL CONTRATO 272 DE 2023 SUSCRITO ENTRE LA SECRETARIA DISTRITAL DE GOBIERNO Y LEIDY PAULA CORDOBA MORENO</t>
  </si>
  <si>
    <t>REALIZAR LA ADICION Y PRORROGA DEL CONTRATO 538 DE 2023 SUSCRITO ENTRE SECRETARIA DISTRITAL DE GOBIERNO Y VIVIANA MORENO MOLINA</t>
  </si>
  <si>
    <t>REALIZAR LA ADICIÓN Y PRORROGA DEL CONTRATO 306 DE 2023 SUSCRITO ENTRE LA SECRETARIA DISTRITAL DE GOBIERNO Y ANDRES FELIPE VARGAS GARRIDO</t>
  </si>
  <si>
    <t>REALIZAR LA ADICIÓN Y PRORROGA DEL CONTRATO 343 DE 2023 SUSCRITO ENTRE LA SECRETARIA DISTRITAL DE GOBIERNO Y DIANA JULIETH MARTINEZ CALDERON</t>
  </si>
  <si>
    <t>REALIZAR LA ADICIÓN Y PRORROGA DEL CONTRATO 312 DE 2023 SUSCRITO ENTRE LA SECRETARIA DISTRITAL DE GOBIERNO Y ALEXANDER SIERRA RODRIGUEZ</t>
  </si>
  <si>
    <t>REALIZAR LA ADICION Y PRORROGA DEL CONTRATO 643 DE 2023 SUSCRITO ENTRE SECRETARIA DISTRITAL DE GOBIERNO Y JUAN SEBASTIAN CARDENAS GONZALEZ</t>
  </si>
  <si>
    <t>REALIZAR LA ADICION Y PRORROGA DEL CONTRATO 334 DE 2023 SUSCRITO ENTRE SECRETARIA DISTRITAL DE GOBIERNO Y JENNY CAROLINA ACOSTA TALERO.</t>
  </si>
  <si>
    <t>REALIZAR LA ADICIÓN Y PRORROGA DEL CONTRATO 292 DE 2023 SUSCRITO ENTRE LA SECRETARIA DISTRITAL DE GOBIERNO Y KAREN MILENA ELINAN RODRIGUEZ</t>
  </si>
  <si>
    <t>REALIZAR LA ADICION Y PRORROGA DEL CONTRATO 767 DE 2023 SUSCRITO ENTRE SECRETARIA DISTRITAL DE GOBIERNO Y MARCELA DEL PILAR MENDEZ SOLANILLA</t>
  </si>
  <si>
    <t>REALIZAR LA ADICIÓN Y PRORROGA DEL CONTRATO 344 DE 2023 SUSCRITO ENTRE LA SECRETARIA DISTRITAL DE GOBIERNO Y RICHARD ALEJANDRO MARIN ZIPACON</t>
  </si>
  <si>
    <t>REALIZAR LA ADICIÓN Y PRORROGA DEL CONTRATO 348 DE 2023 SUSCRITO ENTRE LA SECRETARIA DISTRITAL DE GOBIERNO Y LUIS ANGEL SALAZAR LARA</t>
  </si>
  <si>
    <t>WILLIAN ARMANDO VELA ULLOA</t>
  </si>
  <si>
    <t>WILLIAM EDUARDO CARVAJAL ANGARITA</t>
  </si>
  <si>
    <t>JOHN EDWARD ALARCON CRIOLLO</t>
  </si>
  <si>
    <t>JUDY ESTER MAURY LLACH</t>
  </si>
  <si>
    <t>ANA PATRICIA RODRIGUEZ</t>
  </si>
  <si>
    <t>AUDITH ESTHER SIERRA DUNNAN</t>
  </si>
  <si>
    <t>1343</t>
  </si>
  <si>
    <t>2626</t>
  </si>
  <si>
    <t>1401</t>
  </si>
  <si>
    <t>2666</t>
  </si>
  <si>
    <t>1446</t>
  </si>
  <si>
    <t>2713</t>
  </si>
  <si>
    <t>1445</t>
  </si>
  <si>
    <t>2754</t>
  </si>
  <si>
    <t>1447</t>
  </si>
  <si>
    <t>2764</t>
  </si>
  <si>
    <t>1476</t>
  </si>
  <si>
    <t>2768</t>
  </si>
  <si>
    <t>1448</t>
  </si>
  <si>
    <t>2771</t>
  </si>
  <si>
    <t>1485</t>
  </si>
  <si>
    <t>2775</t>
  </si>
  <si>
    <t>1494</t>
  </si>
  <si>
    <t>2781</t>
  </si>
  <si>
    <t>1477</t>
  </si>
  <si>
    <t>2795</t>
  </si>
  <si>
    <t>1546</t>
  </si>
  <si>
    <t>2846</t>
  </si>
  <si>
    <t>1535</t>
  </si>
  <si>
    <t>2847</t>
  </si>
  <si>
    <t>1527</t>
  </si>
  <si>
    <t>2852</t>
  </si>
  <si>
    <t>1557</t>
  </si>
  <si>
    <t>2854</t>
  </si>
  <si>
    <t>1556</t>
  </si>
  <si>
    <t>2859</t>
  </si>
  <si>
    <t>1606</t>
  </si>
  <si>
    <t>2888</t>
  </si>
  <si>
    <t>LAURA DANIELA LOPEZ MORALES</t>
  </si>
  <si>
    <t>GERSON DAVID CARO HERNANDEZ</t>
  </si>
  <si>
    <t>HECTOR MAURICIO CARRILLO SILVA</t>
  </si>
  <si>
    <t>REALIZAR LA ADICION Y PRORROGA DEL CONTRATO 010 DE 2023 SUSCRITO ENTRE SECRETARIA DISTRITAL DE GOBIERNO Y LINA PAOLA LAGOS RUÍZ.</t>
  </si>
  <si>
    <t>REALIZAR LA ADICIÓN Y PRORROGA DEL CONTRATO No. 715 DE 2023 SUSCRITO POR LA SECRETARIA DISTRITAL DE GOBIERNO Y YEINER GARCIA MARIN</t>
  </si>
  <si>
    <t>REALIZAR LA ADICIÓN Y PRORROGA DEL CONTRATO 81 DE 2023 SUSCRITO ENTRE LA SECRETARIA DISTRITAL DE GOBIERNO Y JAIME ANDRES SALAZAR LADINO CEDIDO A LAURA DANIELA LOPEZ MORALES</t>
  </si>
  <si>
    <t>REALIZAR LA ADICIÓN Y PRORROGA DEL CONTRATO 215 DE 2023 SUSCRITO ENTRE LA SECRETARIA DISTRITAL DE GOBIERNO Y JUAN DAVID SERNA OCAMPO</t>
  </si>
  <si>
    <t>REALIZAR LA ADICIÓN Y PRORROGA DEL CONTRATO 231 DE 2023 SUSCRITO ENTRE LA SECRETARIA DISTRITAL DE GOBIERNO Y HELENA BERMUDEZ ARCINIEGAS</t>
  </si>
  <si>
    <t>REALIZAR LA ADICIÓN Y PRORROGA DEL CONTRATO 233 DE 2023 SUSCRITO ENTRE LA SECRETARIA DISTRITAL DE GOBIERNO Y JUSSAN ALEXANDER FUKER FIGUEREDO</t>
  </si>
  <si>
    <t>REALIZAR LA ADICIÓN Y PRORROGA DEL CONTRATO 216 DE 2023 SUSCRITO ENTRE LA SECRETARIA DISTRITAL DE GOBIERNO Y FRANKLIN OCHOA CASTILLO</t>
  </si>
  <si>
    <t>REALIZAR LA ADICIÓN Y PRORROGA DEL CONTRATO 604 DE 2023 SUSCRITO ENTRE LA SECRETARIA DISTRITAL DE GOBIERNO Y GERSON DAVID CARO HERNANDEZ</t>
  </si>
  <si>
    <t>REALIZAR LA ADICIÓN Y PRORROGA DEL CONTRATO 350 DE 2023 SUSCRITO ENTRE LA SECRETARIA DISTRITAL DE GOBIERNO Y DIEGO NICOLAS GUTIERREZ GONZALEZ</t>
  </si>
  <si>
    <t>REALIZAR LA ADICIÓN Y PRORROGA DEL CONTRATO 254 DE 2023 SUSCRITO ENTRE LA SECRETARIA DISTRITAL DE GOBIERNO Y NORELLA DEL PILAR FLECHAS GUERRERO</t>
  </si>
  <si>
    <t>REALIZAR LA ADICIÓN Y PRORROGA DEL CONTRATO 319 DE 2023 SUSCRITO ENTRE LA SECRETARIA DISTRITAL DE GOBIERNO Y DIEGO ARMANDO HERNANDEZ LOZANO</t>
  </si>
  <si>
    <t>REALIZAR LA ADICIÓN Y PRORROGA DEL CONTRATO 243 DE 2023 SUSCRITO ENTRE LA SECRETARIA DISTRITAL DE GOBIERNO Y SAMUEL DAVID QUICENO PEREZ</t>
  </si>
  <si>
    <t>REALIZAR LA ADICIÓN Y PRORROGA DEL CONTRATO 341 DE 2023 SUSCRITO ENTRE LA SECRETARIA DISTRITAL DE GOBIERNO Y RAUL EDUARDO SILVA DÍAZ</t>
  </si>
  <si>
    <t>REALIZAR LA ADICIÓN Y PRORROGA DEL CONTRATO 337 DE 2023 SUSCRITO ENTRE LA SECRETARIA DISTRITAL DE GOBIERNO Y CUBILLOS QUINTERO ERIKA BEATRIZ CEDIDO A CARRILLO SILVA HECTOR MAURICIO</t>
  </si>
  <si>
    <t>REALIZAR LA ADICIÓN Y PRORROGA DEL CONTRATO 333 DE 2023 SUSCRITO ENTRE LA SECRETARIA DISTRITAL DE GOBIERNO Y DANIELA ALEJANDRA FIGUEROA BLANCO</t>
  </si>
  <si>
    <t>REALIZAR LA ADICION Y PRORROGA DEL CONTRATO 359 DE 2023 SUSCRITO ENTRE SECRETARIA DISTRITAL DE GOBIERNO Y HARVEY LEONARDO MILLÁN CELIS.</t>
  </si>
  <si>
    <t>1475</t>
  </si>
  <si>
    <t>2740</t>
  </si>
  <si>
    <t>1283</t>
  </si>
  <si>
    <t>2845</t>
  </si>
  <si>
    <t>1563</t>
  </si>
  <si>
    <t>2857</t>
  </si>
  <si>
    <t>1609</t>
  </si>
  <si>
    <t>2889</t>
  </si>
  <si>
    <t>1611</t>
  </si>
  <si>
    <t>2894</t>
  </si>
  <si>
    <t>GRUPO EMPRESARIAL DE SUMINISTROS, FINANC</t>
  </si>
  <si>
    <t>REALIZAR LA ADICIÓN Y PRORROGA DEL CONTRATO No. 155 DE 2023 SUSCRITO POR LA SECRETARIA DISTRITAL DE GOBIERNO Y RAFAEL RICARDO VILLA ROJAS</t>
  </si>
  <si>
    <t>Adquirir elementos para la organización, recopilación y análisis de información, que contribuya al ejercicio de la actividad electoral y los procesos de  democratización</t>
  </si>
  <si>
    <t>REALIZAR LA ADICIÓN Y PRORROGA DEL CONTRATO No. 584 DE 2023 SUSCRITO POR LA SECRETARIA DISTRITAL DE GOBIERNO Y DIANA MARCELA BARBOSA HERNANDEZ</t>
  </si>
  <si>
    <t>REALIZAR LA ADICION Y PRORROGA DEL CONTRATO 363 DE 2023 SUSCRITO POR LA SECRETARIA DISTRITAL DE GOBIERNO Y LAURA CAMILA GALVEZ TRUJILLO</t>
  </si>
  <si>
    <t>REALIZAR LA ADICION Y PRORROGA DEL CONTRATO 364 DE 2023 SUSCRITO POR LA SECRETARIA DISTRITAL DE GOBIERNO Y PAOLA ANDREA GALVIS RODRÍGUEZ</t>
  </si>
  <si>
    <t>1298</t>
  </si>
  <si>
    <t>2593</t>
  </si>
  <si>
    <t>1208</t>
  </si>
  <si>
    <t>2612</t>
  </si>
  <si>
    <t>1299</t>
  </si>
  <si>
    <t>2613</t>
  </si>
  <si>
    <t>2619</t>
  </si>
  <si>
    <t>2620</t>
  </si>
  <si>
    <t>1376</t>
  </si>
  <si>
    <t>2649</t>
  </si>
  <si>
    <t>1399</t>
  </si>
  <si>
    <t>2681</t>
  </si>
  <si>
    <t>1423</t>
  </si>
  <si>
    <t>2700</t>
  </si>
  <si>
    <t>1418</t>
  </si>
  <si>
    <t>2703</t>
  </si>
  <si>
    <t>1398</t>
  </si>
  <si>
    <t>2718</t>
  </si>
  <si>
    <t>1202</t>
  </si>
  <si>
    <t>2725</t>
  </si>
  <si>
    <t>1400</t>
  </si>
  <si>
    <t>2731</t>
  </si>
  <si>
    <t>1517</t>
  </si>
  <si>
    <t>2790</t>
  </si>
  <si>
    <t>1406</t>
  </si>
  <si>
    <t>2800</t>
  </si>
  <si>
    <t>1529</t>
  </si>
  <si>
    <t>2802</t>
  </si>
  <si>
    <t>1547</t>
  </si>
  <si>
    <t>2834</t>
  </si>
  <si>
    <t>1552</t>
  </si>
  <si>
    <t>2840</t>
  </si>
  <si>
    <t>1555</t>
  </si>
  <si>
    <t>2843</t>
  </si>
  <si>
    <t>1553</t>
  </si>
  <si>
    <t>2844</t>
  </si>
  <si>
    <t>1554</t>
  </si>
  <si>
    <t>2850</t>
  </si>
  <si>
    <t>1564</t>
  </si>
  <si>
    <t>2856</t>
  </si>
  <si>
    <t>1572</t>
  </si>
  <si>
    <t>2860</t>
  </si>
  <si>
    <t>1585</t>
  </si>
  <si>
    <t>2873</t>
  </si>
  <si>
    <t>1587</t>
  </si>
  <si>
    <t>2875</t>
  </si>
  <si>
    <t>1612</t>
  </si>
  <si>
    <t>2892</t>
  </si>
  <si>
    <t>1608</t>
  </si>
  <si>
    <t>2893</t>
  </si>
  <si>
    <t>EKO GROUP H2O+ SAS</t>
  </si>
  <si>
    <t>VALENTINA  GOMEZ TRUJILLO</t>
  </si>
  <si>
    <t>GABRIEL ALFONSO CAÑON VEGA</t>
  </si>
  <si>
    <t>METLAB SAS</t>
  </si>
  <si>
    <t>EVER JULIO VEGA BENAVIDES</t>
  </si>
  <si>
    <t>ANYULY  CAMACHO MARTINEZ</t>
  </si>
  <si>
    <t>REALIZAR LA ADICION Y PRORROGA DEL CONTRATO 660 DE 2023 SUSCRITO ENTRE SECRETARIA DISTRITAL DE GOBIERNO Y PAULA ANDREA GRANADA RODRIGUEZ</t>
  </si>
  <si>
    <t>Adquirir, instalar y poner en funcionamiento un sistema modular tipo vertical para aprovechamiento de agua lluvia que sea elaborado con productos reciclados</t>
  </si>
  <si>
    <t>REALIZAR LA ADICIÓN Y PRORROGA DEL CONTRATO 698 DE 2023 SUSCRITO ENTRE LA SECRETARIA DISTRITAL DE GOBIERNO Y VALERIA ALEJANDRA POVEDA GUTIERREZ</t>
  </si>
  <si>
    <t>RECLASIFICION DE ARL A RIESGO IV Y V A LOS CONTRATISTAS DE ACUERDO AL MEMORANDO 20231400008073 CORRESPONDIENTE AL PROYECTO 7800  Pago de la planilla 70593121, correspondiente a los aportes del mes de agosto de 2023.</t>
  </si>
  <si>
    <t>RECLASIFICION DE ARL A RIESGO IV Y V A LOS CONTRATISTAS DE ACUERDO AL MEMORANDO 20234200002563 CORRESPONDIENTE A LOS CONTRATOS 1548, 1549, 1550, 1551 Y 1552 DE 2022  Pago de la planilla 70593121, correspondiente a los aportes del mes de agosto de 2023.</t>
  </si>
  <si>
    <t>REALIZAR LA ADICIÓN Y PRORROGA DEL CONTRATO 28 DE 2023 SUSCRITO ENTRE LA SECRETARIA DISTRITAL DE GOBIERNO Y VALENTINA GÓMEZ TRUJILLO</t>
  </si>
  <si>
    <t>REALIZAR LA ADICIÓN Y PRORROGA DEL CONTRATO 76 DE 2023 SUSCRITO ENTRE LA SECRETARIA DISTRITAL DE GOBIERNO Y DANIEL FERNANDO TIQUE YARA</t>
  </si>
  <si>
    <t>REALIZAR LA ADICION Y PRORROGA DEL CONTRATO No. 111 DE 2023 SUSCRITO POR LA SECRETARIA DISTRITAL DE GOBIERNO Y JULIO ANDRES GARCIA BARCO</t>
  </si>
  <si>
    <t>REALIZAR LA ADICIÓN Y PRORROGA DEL CONTRATO 151 DE 2023 SUSCRITO ENTRE LA SECRETARIA DISTRITAL DE GOBIERNO Y OLENKA YAHAIDA MANCERA GUARIN</t>
  </si>
  <si>
    <t>REALIZAR LA ADICION Y PRORROGA DEL CONTRATO 723 DE 2023 SUSCRITO ENTRE SECRETARIA DISTRITAL DE GOBIERNO Y NESTOR EDUARDO PARRA RODRÍGUEZ</t>
  </si>
  <si>
    <t>Realizar la calibración de ocho (8) básculas ubicadas en las instalaciones del Nivel Central para el pesaje de los residuos sólido</t>
  </si>
  <si>
    <t>REALIZAR LA ADICIÓN Y PRORROGA DEL CONTRATO 146 DE 2023 SUSCRITO ENTRE LA SECRETARIA DISTRITAL DE GOBIERNO Y JEIMER GUARNIZO GOMEZ</t>
  </si>
  <si>
    <t>REALIZAR LA ADICIÓN Y PRORROGA DEL CONTRATO 845 DE 2023 SUSCRITO ENTRE LA SECRETARIA DISTRITAL DE GOBIERNO Y DIANA VALENTINA ARÉVALO BONILLA</t>
  </si>
  <si>
    <t>REALIZAR LA ADICIÓN Y PRORROGA DEL CONTRATO 145 DE 2023 SUSCRITO ENTRE LA SECRETARIA DISTRITAL DE GOBIERNO Y MARÍA ANGELICA GARZON FIERRO</t>
  </si>
  <si>
    <t>REALIZAR LA ADICIÓN Y PRORROGA DEL CONTRATO No. 182 DE 2023 SUSCRITO POR LA SECRETARIA DISTRITAL DE GOBIERNO Y LEONARDO GUERRERO RODRIGUEZ</t>
  </si>
  <si>
    <t>REALIZAR LA ADICIÓN Y PRORROGA DEL CONTRATO No. 554 DE 2023 SUSCRITO POR LA SECRETARIA DISTRITAL DE GOBIERNO Y MARIA MONICA CUESTA SIERRA</t>
  </si>
  <si>
    <t>REALIZAR LA ADICIÓN Y PRORROGA DEL CONTRATO 1538 DE 2022 SUSCRITO ENTRE LA SECRETARIA DISTRITAL DE GOBIERNO Y EVER JULIO VEGA BENAVIDES</t>
  </si>
  <si>
    <t>REALIZAR LA ADICIÓN Y PRORROGA DEL CONTRATO 759 DE 2023 SUSCRITO ENTRE LA SECRETARIA DISTRITAL DE GOBIERNO Y CAROLINA ANAYA FLOREZ</t>
  </si>
  <si>
    <t>REALIZAR LA ADICIÓN Y PRORROGA DEL CONTRATO 276 DE 2023 SUSCRITO ENTRE LA SECRETARIA DISTRITAL DE GOBIERNO Y GINA PAOLA ROJAS GUTIERREZ CEDIDO A JUANA CATALINA QUINTERO NAVARRO</t>
  </si>
  <si>
    <t>REALIZAR LA ADICIÓN Y PRORROGA DEL CONTRATO 278 DE 2023 SUSCRITO ENTRE LA SECRETARIA DISTRITAL DE GOBIERNO Y LINA ROSA DIAZ BAYONA CEDIDO A ANYULY CAMACHO MARTINEZ</t>
  </si>
  <si>
    <t>REALIZAR LA ADICIÓN Y PRORROGA DEL CONTRATO 282 DE 2023 SUSCRITO ENTRE LA SECRETARIA DISTRITAL DE GOBIERNO Y STEFFI ROSBENISA ACEVEDO SANCHEZ</t>
  </si>
  <si>
    <t>REALIZAR LA ADICIÓN Y PRORROGA DEL CONTRATO 760 DE 2023 SUSCRITO ENTRE LA SECRETARIA DISTRITAL DE GOBIERNO Y SANDRA LILIANA BARON BECERRA</t>
  </si>
  <si>
    <t>REALIZAR LA ADICION Y PRORROGA DEL CONTRATO 345 DE 2023 SUSCRITO ENTRE SECRETARIA DISTRITAL DE GOBIERNO Y ALEJANDRA GEMA PARRA CISTERNAS.</t>
  </si>
  <si>
    <t>REALIZAR LA ADICION Y PRORROGA DEL CONTRATO No. 771 DE 2023 SUSCRITO POR LA SECRETARIA DISTRITAL DE GOBIERNO Y LUIS CAMILO RINCON JIMENEZ</t>
  </si>
  <si>
    <t>REALIZAR LA ADICION Y PRORROGA DEL CONTRATO 654 DE 2023 SUSCRITO POR LA SECRETARIA DISTRITAL DE GOBIERNO Y WILLINTONG JAIR ABRIL CARVAJAL</t>
  </si>
  <si>
    <t>SOLICITUD DE CDP PARA EL PAGO DE SERVICIO PUBLICO ALCANTARILLADO</t>
  </si>
  <si>
    <t>SOLICITUD DE CDP PARA EL PAGO DE SERVICIO PUBLICO AGUA</t>
  </si>
  <si>
    <t>SOLICITUD DE CDP PARA EL PAGO DE SERVICIO PUBLICO RECOLECCIÓN DEDESECHOS</t>
  </si>
  <si>
    <t>GENERACIÓN DEL CDP PARA EL PAGO DEL SERVICIO DE LUZ</t>
  </si>
  <si>
    <t>0000001540</t>
  </si>
  <si>
    <t>0000001539</t>
  </si>
  <si>
    <t>0000001541</t>
  </si>
  <si>
    <t>0000001538</t>
  </si>
  <si>
    <t>REALIZAR LA ADICIÓN Y PRÓRROGA DEL CONTRATO 8 DE 2023 SUSCRITO ENTRE LASECRETARIA DISTRITAL DE GOBIERNO Y MAILY ESPERANZA DEL PILAR BOTELLOMARTINEZ</t>
  </si>
  <si>
    <t>REALIZAR LA ADICION Y PRORROGA DEL CONTRATO 121 DE 2023 SUSCRITO ENTRESECRETARIA DISTRITAL DE GOBIERNO Y GEORGILIN DAYANA ESTEFANIA TELLEZPEÑA.</t>
  </si>
  <si>
    <t>0000001576</t>
  </si>
  <si>
    <t>0000001579</t>
  </si>
  <si>
    <t>REALIZAR LA ADICIÓN Y PRORROGA DEL CONTRATO 198 DE 2023 SUSCRITO ENTRELA SECRETARIA DISTRITAL DE GOBIERNO Y NICOLAS PEÑA MORENO</t>
  </si>
  <si>
    <t>REALIZAR LA ADICIÓN Y PRORROGA DEL CONTRATO 165 DE 2023 SUSCRITO ENTRELA SECRETARIA DISTRITAL DE GOBIERNO Y ANGELICA MARIN AGUDELO</t>
  </si>
  <si>
    <t>REALIZAR LA ADICIÓN Y PRORROGA DEL CONTRATO 178 DE 2023 SUSCRITO ENTRELA SECRETARIA DISTRITAL DE GOBIERNO Y ANA CAROLINA BUCHELI OLMOS</t>
  </si>
  <si>
    <t>REALIZAR LA ADICIÓN PRORROGA Y OTRO SI DEL CONTRATO 436 DE 2023 SUSCRITOENTRE LA SECRETARIA DISTRITAL DE GOBIERNO Y ANGIE XIOMARA NIÑO RODRIGUEZ</t>
  </si>
  <si>
    <t>0000001602</t>
  </si>
  <si>
    <t>0000001598</t>
  </si>
  <si>
    <t>0000001603</t>
  </si>
  <si>
    <t>0000001601</t>
  </si>
  <si>
    <t>OCTUBRE</t>
  </si>
  <si>
    <t>1592</t>
  </si>
  <si>
    <t>2895</t>
  </si>
  <si>
    <t>1614</t>
  </si>
  <si>
    <t>2898</t>
  </si>
  <si>
    <t>1615</t>
  </si>
  <si>
    <t>2899</t>
  </si>
  <si>
    <t>1617</t>
  </si>
  <si>
    <t>2900</t>
  </si>
  <si>
    <t>2901</t>
  </si>
  <si>
    <t>2902</t>
  </si>
  <si>
    <t>1624</t>
  </si>
  <si>
    <t>2914</t>
  </si>
  <si>
    <t>1632</t>
  </si>
  <si>
    <t>2919</t>
  </si>
  <si>
    <t>1631</t>
  </si>
  <si>
    <t>2924</t>
  </si>
  <si>
    <t>1637</t>
  </si>
  <si>
    <t>2933</t>
  </si>
  <si>
    <t>1625</t>
  </si>
  <si>
    <t>2934</t>
  </si>
  <si>
    <t>1653</t>
  </si>
  <si>
    <t>2938</t>
  </si>
  <si>
    <t>2950</t>
  </si>
  <si>
    <t>1671</t>
  </si>
  <si>
    <t>2952</t>
  </si>
  <si>
    <t>2954</t>
  </si>
  <si>
    <t>2964</t>
  </si>
  <si>
    <t>2965</t>
  </si>
  <si>
    <t>2966</t>
  </si>
  <si>
    <t>2971</t>
  </si>
  <si>
    <t>2972</t>
  </si>
  <si>
    <t>1683</t>
  </si>
  <si>
    <t>2977</t>
  </si>
  <si>
    <t>1690</t>
  </si>
  <si>
    <t>2982</t>
  </si>
  <si>
    <t>2996</t>
  </si>
  <si>
    <t>2997</t>
  </si>
  <si>
    <t>3007</t>
  </si>
  <si>
    <t>3008</t>
  </si>
  <si>
    <t>1707</t>
  </si>
  <si>
    <t>3016</t>
  </si>
  <si>
    <t>1706</t>
  </si>
  <si>
    <t>3017</t>
  </si>
  <si>
    <t>1604</t>
  </si>
  <si>
    <t>3018</t>
  </si>
  <si>
    <t>1710</t>
  </si>
  <si>
    <t>3020</t>
  </si>
  <si>
    <t>1716</t>
  </si>
  <si>
    <t>3021</t>
  </si>
  <si>
    <t>1709</t>
  </si>
  <si>
    <t>3022</t>
  </si>
  <si>
    <t>1740</t>
  </si>
  <si>
    <t>3024</t>
  </si>
  <si>
    <t>1727</t>
  </si>
  <si>
    <t>3027</t>
  </si>
  <si>
    <t>1715</t>
  </si>
  <si>
    <t>3038</t>
  </si>
  <si>
    <t>1708</t>
  </si>
  <si>
    <t>3039</t>
  </si>
  <si>
    <t>3041</t>
  </si>
  <si>
    <t>1788</t>
  </si>
  <si>
    <t>3059</t>
  </si>
  <si>
    <t>3066</t>
  </si>
  <si>
    <t>3084</t>
  </si>
  <si>
    <t>3110</t>
  </si>
  <si>
    <t>1832</t>
  </si>
  <si>
    <t>3119</t>
  </si>
  <si>
    <t>3149</t>
  </si>
  <si>
    <t>3150</t>
  </si>
  <si>
    <t>3151</t>
  </si>
  <si>
    <t>1806</t>
  </si>
  <si>
    <t>3153</t>
  </si>
  <si>
    <t>REALIZAR LA ADICION Y PRORROGA DEL CONTRATO 406 DE 2023 SUSCRITO ENTRE SECRETARIA DISTRITAL DE GOBIERNO Y MARIA FERNANDA CASTILLO OSPINA</t>
  </si>
  <si>
    <t>REALIZAR LA ADICIÓN Y PRORROGA DEL CONTRATO 655 DE 2023 SUSCRITO ENTRE LA SECRETARIA DISTRITAL DE GOBIERNO Y ROSA MARIA TALERO FRANCO CEDIDO A ROBERT MATEUS MENDEZ</t>
  </si>
  <si>
    <t>REALIZAR LA ADICIÓN Y PRORROGA DEL CONTRATO 666 DE 2023 SUSCRITO ENTRE LA SECRETARIA DISTRITAL DE GOBIERNO Y JUAN PABLO CABRERA CIFUENTES</t>
  </si>
  <si>
    <t>REALIZAR LA ADICIÓN Y PRORROGA DEL CONTRATO 680 DE 2023 SUSCRITO ENTRE LA SECRETARIA DISTRITAL DE GOBIERNO Y EDWARD ALFREDO ARÉVALO NEUTA</t>
  </si>
  <si>
    <t>SOLICITUD DE CDP PARA PAGO DE SERVICIOS PUBLICOS VIGENCIA 2023  Pago del servicio de aseo de la Casa del Pensamiento Indígena, ubicada en la ubicada en la Calle 9 No. 9 – 60, período facturado del 10 de agosto al 10 de septiembre de 2023, según facturas:  109459594-1         $96.720 109530434-0         $47.070 109459595-9         $96.720 109530433-2         $47.070 109459591-0         $96.720 109459593-4         $96.720 109459592-7         $47.070 109530432-5         $47.070 109530431-8         $47.070</t>
  </si>
  <si>
    <t>GENERACIÓN DEL CDP PARA EL PAGO DEL SERVICIO DE LUZ  Pago del servicio de luz de la Casa del Pensam73iento Indígena, ubicada en la ubicada en la Calle 9 No. 9 – 60, período facturado del 19 de agosto al 20 de septiembre de 2023, según facturas:  109459594-1         $  19.690 109530434-0         $    6.010 109459595-9         $428.070 109480780-0         $  73.260 109459591-0         $  14.790 109459593-4         $224.790</t>
  </si>
  <si>
    <t>REALIZAR LA ADICION Y PRORROGA DEL CONTRATO 408 DE 2023 SUSCRITO ENTRE SECRETARIA DISTRITAL DE GOBIERNO Y JUAN CAMILO PEÑA LIZARAZO</t>
  </si>
  <si>
    <t>REALIZAR LA ADICION Y PRORROGA DEL CONTRATO 702 DE 2023 SUSCRITO ENTRE SECRETARIA DISTRITAL DE GOBIERNO Y MARLEY YESENIA CORTÉS ÁVILA cedido a ANGELA JOHANA PATIÑO QUIROGA.</t>
  </si>
  <si>
    <t>REALIZAR LA ADICION Y PRORROGA DEL CONTRATO 530 DE 2023 SUSCRITO ENTRE SECRETARIA DISTRITAL DE GOBIERNO Y MERCY DAYANA CAMPAZ CAICEDO</t>
  </si>
  <si>
    <t>REALIZAR LA ADICION Y PRORROGA DEL CONTRATO 699 DE 2023 SUSCRITO ENTRE SECRETARIA DISTRITAL DE GOBIERNO Y KELY ESTHER CONSUEGRA MENDEZ.</t>
  </si>
  <si>
    <t>REALIZAR LA ADICION Y PRORROGA DEL CONTRATO 508 DE 2023 SUSCRITO ENTRE SECRETARIA DISTRITAL DE GOBIERNO Y MARIA ALEJANDRA TORRES SOLER.</t>
  </si>
  <si>
    <t>Realizar la adición y prórroga del contrato 712 de 2023 suscrito entre Secretaría Distrital de Gobierno y Angela Johana Patiño Quiroga cedido a Ginell Camila Cuervo Buitrago</t>
  </si>
  <si>
    <t>REALIZAR LA ADICION Y PRORROGA DEL CONTRATO 511 DE 2023 SUSCRITO ENTRE SECRETARIA DISTRITAL DE GOBIERNO Y FRANCISCO ALFONSO CORREA REY</t>
  </si>
  <si>
    <t>REALIZAR LA ADICION Y PRORROGA DEL CONTRATO 518 DE 2023 SUSCRITO ENTRE SECRETARIA DISTRITAL DE GOBIERNO Y PABLO ANTONIO TUTA CUY</t>
  </si>
  <si>
    <t>SOLICITUD DE CDP PARA PAGO DE SERVICIOS PUBLICOS VIGENCIA 2023  PAGO DEL SERVICIO DE ENERGÍA DE LA CASA POSA WIWA, UBICADA EN LA CRA 3 No. 10-72; PERÍODO FACTURADO DEL 26 DE AGOSTO AL 26 DE SEPTIEMBRE DE 2023, SEGÚN FACTURA 110111846-9.</t>
  </si>
  <si>
    <t>GENERACIÓN DEL CDP PARA EL PAGO DEL SERVICIO DE LUZ  PAGO DEL SERVICIO DE ENERGÍA DE LA CASA POSA WIWA, UBICADA EN LA CRA 3 No. 10-72; PERÍODO FACTURADO DEL 26 DE AGOSTO AL 26 DE SEPTIEMBRE DE 2023, SEGÚN FACTURA 110111846-9.</t>
  </si>
  <si>
    <t>GENERACIÓN DEL CDP PARA EL PAGO DEL SERVICIO DE LUZ  PAGO DEL SERVICIO DE ENERGÍA DE CONFIA SAN CRISTOBAL, UBICADO EN LA KRA 3 No. 30 A - 06 SUR, PERÍODO FACTURADO DEL 25 DE AGOSTO AL 24 DE SEPTIEMBRE DE 2023, SEGÚN FACTURA No. 107488033-6.</t>
  </si>
  <si>
    <t>SOLICITUD DE CDP PARA PAGO DE SERVICIOS PUBLICOS VIGENCIA 2023  PAGO DEL SERVICIO DE ASEO DE CONFIA SAN CRISTOBAL, UBICADO EN LA KRA 3 No. 30 A - 06 SUR, PERÍODO FACTURADO DEL 25 DE JULIO AL 24 DE AGOSTO DE 2023, SEGÚN FACTURA No. 107488033-6.</t>
  </si>
  <si>
    <t>REALIZAR LA ADICIÓN Y PRÓRROGA DEL CONTRATO 730 DE 2023 SUSCRITO ENTRE LA SECRETARIA DISTRITAL DE GOBIERNO Y MARIA NELSY CHIGUASUQUE NEUTA</t>
  </si>
  <si>
    <t>REALIZAR LA ADICION Y PRORROGA DEL CONTRATO 533 DE 2023 SUSCRITO ENTRE SECRETARIA DISTRITAL DE GOBIERNO Y MABEL ROCIO SOCHA QUITIAN</t>
  </si>
  <si>
    <t>GENERACIÓN DEL CDP PARA EL PAGO DEL SERVICIO DE LUZ  Pago de servicio de energía de Confía San Cristóbal, ubicado en la Carrera 3 No. 30 A -06 sur, período facturado 05 de septiembre al 04 de octubre de 2023, según factura No. 11131872-4.</t>
  </si>
  <si>
    <t>SOLICITUD DE CDP PARA PAGO DE SERVICIOS PUBLICOS VIGENCIA 2023   Pago de servicio de aseo de Confía San Cristóbal, ubicado en la Carrera 3 No. 30 A -06 sur, período facturado 26 de agosto al 27 de septiembre de 2023, según factura No. 11131872-4.</t>
  </si>
  <si>
    <t>SOLICITUD DE CDP PARA EL PAGO DE SERVICIO PUBLICO AGUA  SERVICIO DE ACUEDUCTO Y ALCANTARILLADO DE LA CASA POSA WIWA, UBICADA EN LA CARRERA 3 No. 10-72, PERÍODO FACTURADO DEL 20 DE JULIO AL 18 DE SEPTIEMBRE DE 2023, SEGÚN FACTURA No. 15763051115.</t>
  </si>
  <si>
    <t>REALIZAR LA ADICIÓN Y PRORROGA DEL CONTRATO No.980 DE 2022 SUSCRITO POR LA SECRETARIA DISTRITAL DE GOBIERNO Y PROGRAMA DE LAS NACIONES UNIDAS PARA EL DESARROLLO - PNUD</t>
  </si>
  <si>
    <t>REALIZAR LA ADICION Y PRORROGA DEL CONTRATO 744 DE 2023 SUSCRITO ENTRE SECRETARIA DISTRITAL DE GOBIERNO Y WILLIAM VENTURA PADILLA GONZALEZ</t>
  </si>
  <si>
    <t>REALIZAR LA ADICION Y PRORROGA DEL CONTRATO 739 DE 2023 SUSCRITO ENTRE SECRETARIA DISTRITAL DE GOBIERNO Y ELKIN MAURICIO BARBOSA SANTANA.</t>
  </si>
  <si>
    <t>REALIZAR LA ADICION Y PRORROGA DEL CONTRATO 190 DE 2023 SUSCRITO ENTRE SECRETARIA DISTRITAL DE GOBIERNO Y ANGELICA MARIA ANGARITA SERRANO.</t>
  </si>
  <si>
    <t>REALIZAR LA ADICIÓN Y PRORROGA DEL CONTRATO 736 DE 2023 SUSCRITO ENTRE LA SECRETARIA DISTRITAL DE GOBIERNO Y GARIBELLO FRADE JAVIER EDUARDO</t>
  </si>
  <si>
    <t>REALIZAR LA ADICIÓN Y PRORROGA DEL CONTRATO 748 DE 2023 SUSCRITO ENTRE LA SECRETARIA DISTRITAL DE GOBIERNO Y TUNJO COBOS FABIAN ANDRES</t>
  </si>
  <si>
    <t>REALIZAR LA ADICION Y PRORROGA DEL CONTRATO 994 DE 2023 SUSCRITO ENTRE SECRETARIA DISTRITAL DE GOBIERNO Y LAURA LEONOR ORTIZ CASALLAS.</t>
  </si>
  <si>
    <t>REALIZAR LA ADICIÓN Y PRÓRROGA DEL CONTRATO 324 DE 2023 SUSCRITO ENTRE LA SECRETARIA DISTRITAL DE GOBIERNO Y EDWIN CAICEDO MARINEZ</t>
  </si>
  <si>
    <t>REALIZAR LA ADICION Y PRORROGA DEL CONTRATO 305 DE 2023 SUSCRITO ENTRE SECRETARIA DISTRITAL DE GOBIERNO Y HESVAR ARLEY PASTAS CUASTUMAL</t>
  </si>
  <si>
    <t>REALIZAR LA ADICION Y PRORROGA DEL CONTRATO 754 DE 2023 SUSCRITO ENTRE SECRETARIA DISTRITAL DE GOBIERNO Y DAVID FELIPE HENAO NEUTA</t>
  </si>
  <si>
    <t>REALIZAR LA ADICION Y PRORROGA DEL CONTRATO 779 DE 2023 SUSCRITO ENTRE SECRETARIA DISTRITAL DE GOBIERNO Y CRISTIAN ANDRÉS LOPEZ PARDO.</t>
  </si>
  <si>
    <t>REALIZAR LA ADICIÓN Y PRORROGA DEL CONTRATO 323 DE 2023 SUSCRITO ENTRE LA SECRETARIA DISTRITAL DE GOBIERNO Y KARINE ALEJANDRA BAUTISTA FLOREZ CEDIDO A NILSON MAURICIO MAYORGA RINCON</t>
  </si>
  <si>
    <t>REALIZAR LA ADICION Y PRORROGA DEL CONTRATO 338 DE 2023 SUSCRITO ENTRE SECRETARIA DISTRITAL DE GOBIERNO Y DAILY JOHANA RIVEROS LUGO</t>
  </si>
  <si>
    <t>REALIZAR LA ADICIÓN Y PRORROGA DEL CONTRATO 339 DE 2023 SUSCRITO ENTRE LA SECRETARIA DISTRITAL DE GOBIERNO Y RINCON CASTELLANOS JULY KATHERINE</t>
  </si>
  <si>
    <t>REALIZAR LA ADICIÓN Y PRORROGA DEL CONTRATO 391 DE 2023 SUSCRITO ENTRE LA SECRETARIA DISTRITAL DE GOBIERNO Y MARCUS ANTONY HOOKER MARTINEZ</t>
  </si>
  <si>
    <t>REALIZAR LA ADICION Y PRORROGA DEL CONTRATO 355 DE 2023 SUSCRITO ENTRE SECRETARIA DISTRITAL DE GOBIERNO Y ELIZABETH BUITRAGO SANCHEZ</t>
  </si>
  <si>
    <t>GENERACIÓN DEL CDP PARA EL PAGO DEL SERVICIO DE LUZ  PAGO DEL SERVICIO DE ENERGÍA DE LA CASA DEL PRENSAMIENTO INDIGENA, UBICADA EN LA CALLE 9 No. 9 – 60&lt;(&gt;,&lt;)&gt;PERÍODO FACTURADO DEL 21 DE SEPTIEMBRE 20 DE OCTUBRE DE 2023, SEGÚN FACTURAS:   FACTURA No.                   VALOR 113629263-1                  $ 34.660 113665158-5                  $ 9.910 113629264-3                  $ 214.160 113618269-0                  $ 70.750 113665156-0                  $ 9.930 113629262-9                  $ 42.730 113629261-1                  $ 8.270</t>
  </si>
  <si>
    <t>SOLICITUD DE CDP PARA PAGO DE SERVICIOS PUBLICOS VIGENCIA 2023  PAGO DEL SERVICIO DE ASEO DE LA CASA DEL PRENSAMIENTO INDIGENA, UBICADA EN LA CALLE 9 No. 9 – 60,PERÍODO FACTURADO DEL 1 DE SEPTIEMBRE 12 DE OCTUBRE DE 2023, SEGÚN FACTURAS:   FACTURA No.                   VALOR 113629263-1                  $144.610 113665158-5                  $47.390 113629264-3                  $47.390 113665157-8                  $94.700 113665156-0                  $47.390 113629262-9                  $47.390 113629261-1                  $94.700 113629260-4                  $94.700 113665155-3                  $94.700</t>
  </si>
  <si>
    <t>SOLICITUD DE CDP PARA EL PAGO DE SERVICIO PUBLICO RECOLECCIÓN DE DESECHOS  PAGO DEL SERVICIO DE ASEO DE LA CASA DEL PRENSAMIENTO INDIGENA, UBICADA EN LA CALLE 9 No. 9 – 60,PERÍODO FACTURADO DEL 1 DE SEPTIEMBRE 12 DE OCTUBRE DE 2023, SEGÚN FACTURAS:   FACTURA No.                   VALOR 113629263-1                  $144.610 113665158-5                  $47.390 113629264-3                  $47.390 113665157-8                  $94.700 113665156-0                  $47.390 113629262-9                  $47.390 113629261-1                  $94.700 113629260-4                  $94.700 113665155-3                  $94.700</t>
  </si>
  <si>
    <t>REALIZAR LA ADICIÓN Y PRORROGA DEL CONTRATO 352 DE 2023 SUSCRITO ENTRE LA SECRETARIA DISTRITAL DE GOBIERNO Y DIAZ HUERTAS JOSE DAVID</t>
  </si>
  <si>
    <t>MARIA FERNANDA CASTILLO OSPINA</t>
  </si>
  <si>
    <t>ROBERT  MATEUS MENDEZ</t>
  </si>
  <si>
    <t>GINELL CAMILA CUERVO BUITRAGO</t>
  </si>
  <si>
    <t>PROGRAMA DE LAS NACIONES UNIDAS PARA EL DESARROLLO</t>
  </si>
  <si>
    <t>HESVAR ARLEY PASTAS CUASTUMAL</t>
  </si>
  <si>
    <t>NILSON MAURICIO MAYORGA RINCON</t>
  </si>
  <si>
    <t>109530431-8</t>
  </si>
  <si>
    <t>109459594-1</t>
  </si>
  <si>
    <t>10958965914</t>
  </si>
  <si>
    <t>110111846-9</t>
  </si>
  <si>
    <t>107488033-6</t>
  </si>
  <si>
    <t>111371872-4</t>
  </si>
  <si>
    <t>15763051115</t>
  </si>
  <si>
    <t>113629263-1</t>
  </si>
  <si>
    <t>2907</t>
  </si>
  <si>
    <t>2908</t>
  </si>
  <si>
    <t>2909</t>
  </si>
  <si>
    <t>1620</t>
  </si>
  <si>
    <t>2910</t>
  </si>
  <si>
    <t>1577</t>
  </si>
  <si>
    <t>2918</t>
  </si>
  <si>
    <t>1655</t>
  </si>
  <si>
    <t>2931</t>
  </si>
  <si>
    <t>1578</t>
  </si>
  <si>
    <t>2937</t>
  </si>
  <si>
    <t>1670</t>
  </si>
  <si>
    <t>2949</t>
  </si>
  <si>
    <t>1622</t>
  </si>
  <si>
    <t>2955</t>
  </si>
  <si>
    <t>1656</t>
  </si>
  <si>
    <t>2956</t>
  </si>
  <si>
    <t>1621</t>
  </si>
  <si>
    <t>2959</t>
  </si>
  <si>
    <t>2967</t>
  </si>
  <si>
    <t>1623</t>
  </si>
  <si>
    <t>2974</t>
  </si>
  <si>
    <t>1723</t>
  </si>
  <si>
    <t>3014</t>
  </si>
  <si>
    <t>1724</t>
  </si>
  <si>
    <t>3015</t>
  </si>
  <si>
    <t>RECLASIFICION DE ARL A RIESGO IV Y V A LOS CONTRATISTAS DE ACUERDO AL MEMORANDO 20234200002563  CORRESPONDIENTE AL PROYECTO 7795  Pago de los aportes del mes de septiembre de 2023, según planilla 71365712.</t>
  </si>
  <si>
    <t>RECLASIFICION DE ARL A RIESGO IV Y V A LOS CONTRATISTAS DE ACUERDO AL MEMORANDO 20234200006073  Pago de los aportes del mes de septiembre de 2023, según planilla 71365712.</t>
  </si>
  <si>
    <t>REALIZAR LA ADICIÓN Y PRÓRROGA DEL CONTRATO 8 DE 2023 SUSCRITO ENTRE LA SECRETARIA DISTRITAL DE GOBIERNO Y MAILY ESPERANZA DEL PILAR BOTELLO MARTINEZ</t>
  </si>
  <si>
    <t>REALIZAR LA ADICION Y PRORROGA DEL CONTRATO 255 DE 2023 SUSCRITO ENTRE SECRETARIA DISTRITAL DE GOBIERNO Y PAOLA ANDREA CASTAÑEDA PAEZ.</t>
  </si>
  <si>
    <t>Pago de la autoliquidación de la nómina general de septiembre de 2023. (Planta de Inversión).</t>
  </si>
  <si>
    <t>REALIZAR LA ADICION Y PRORROGA Y OTRO SI DEL CONTRATO 123 DE 2023 SUSCRITO ENTRE SECRETARIA DISTRITAL DE GOBIERNO Y JUAN CARLOS RODRIGUEZ GUZMAN.</t>
  </si>
  <si>
    <t>Pago de autoliquidación adicional de unos retirados en el mes de septiembre 2023. (Planta de Inversión).</t>
  </si>
  <si>
    <t>REALIZAR LA ADICION Y PRORROGA DEL CONTRATO 107 DE 2023 SUSCRITO ENTRE SECRETARIA DISTRITAL DE GOBIERNO Y JOHAN ALFREDO ARIAS PEREZ.</t>
  </si>
  <si>
    <t>REALIZAR LA ADICION Y PRORROGA DEL CONTRATO 108 DE 2023 SUSCRITO ENTRE SECRETARIA DISTRITAL DE GOBIERNO Y YENNY PATRICIA JIMENEZ BOLIVAR.</t>
  </si>
  <si>
    <t>REALIZAR LA ADICIÓN Y PRÓRROGA DEL CONTRATO 104 DE 2023 SUSCRITO ENTRE LA SECRETARIA DISTRITAL DE GOBIERNO Y ADRIANA MARCELA SANCHEZ PARDO</t>
  </si>
  <si>
    <t>REALIZAR LA ADICIÓN Y PRÓRROGA DEL CONTRATO 103 DE 2023 SUSCRITO ENTRE LA SECRETARIA DISTRITAL DE GOBIERNO Y WILSON EDUARDO MAYORGA CANGREJO</t>
  </si>
  <si>
    <t>REALIZAR LA ADICION Y PRORROGA DEL CONTRATO 174 DE 2023 SUSCRITO ENTRE SECRETARIA DISTRITAL DE GOBIERNO Y LUIS JOAQUIN PIMIENTO CASTRO.</t>
  </si>
  <si>
    <t>Pago de la nómina general de octubre de 2023. (Planta de Inversión).</t>
  </si>
  <si>
    <t>Pago de cesantías a unos funcionarios retirados en los meses de septiembre y octubres de 2023. (Planta de Inversión).</t>
  </si>
  <si>
    <t>71365712</t>
  </si>
  <si>
    <t>1626</t>
  </si>
  <si>
    <t>2904</t>
  </si>
  <si>
    <t>2905</t>
  </si>
  <si>
    <t>1619</t>
  </si>
  <si>
    <t>2911</t>
  </si>
  <si>
    <t>1644</t>
  </si>
  <si>
    <t>2932</t>
  </si>
  <si>
    <t>1647</t>
  </si>
  <si>
    <t>2961</t>
  </si>
  <si>
    <t>1658</t>
  </si>
  <si>
    <t>2978</t>
  </si>
  <si>
    <t>1699</t>
  </si>
  <si>
    <t>2992</t>
  </si>
  <si>
    <t>1648</t>
  </si>
  <si>
    <t>2995</t>
  </si>
  <si>
    <t>1649</t>
  </si>
  <si>
    <t>3001</t>
  </si>
  <si>
    <t>1680</t>
  </si>
  <si>
    <t>3002</t>
  </si>
  <si>
    <t>3025</t>
  </si>
  <si>
    <t>1722</t>
  </si>
  <si>
    <t>3026</t>
  </si>
  <si>
    <t>1718</t>
  </si>
  <si>
    <t>3028</t>
  </si>
  <si>
    <t>1733</t>
  </si>
  <si>
    <t>3033</t>
  </si>
  <si>
    <t>1738</t>
  </si>
  <si>
    <t>3034</t>
  </si>
  <si>
    <t>1735</t>
  </si>
  <si>
    <t>3035</t>
  </si>
  <si>
    <t>1726</t>
  </si>
  <si>
    <t>3037</t>
  </si>
  <si>
    <t>1720</t>
  </si>
  <si>
    <t>3040</t>
  </si>
  <si>
    <t>1744</t>
  </si>
  <si>
    <t>3042</t>
  </si>
  <si>
    <t>1639</t>
  </si>
  <si>
    <t>3043</t>
  </si>
  <si>
    <t>1729</t>
  </si>
  <si>
    <t>3044</t>
  </si>
  <si>
    <t>1737</t>
  </si>
  <si>
    <t>3046</t>
  </si>
  <si>
    <t>1717</t>
  </si>
  <si>
    <t>3047</t>
  </si>
  <si>
    <t>1721</t>
  </si>
  <si>
    <t>3048</t>
  </si>
  <si>
    <t>1756</t>
  </si>
  <si>
    <t>3049</t>
  </si>
  <si>
    <t>1751</t>
  </si>
  <si>
    <t>3050</t>
  </si>
  <si>
    <t>1745</t>
  </si>
  <si>
    <t>3051</t>
  </si>
  <si>
    <t>1734</t>
  </si>
  <si>
    <t>3052</t>
  </si>
  <si>
    <t>1762</t>
  </si>
  <si>
    <t>3053</t>
  </si>
  <si>
    <t>1748</t>
  </si>
  <si>
    <t>3054</t>
  </si>
  <si>
    <t>1759</t>
  </si>
  <si>
    <t>3055</t>
  </si>
  <si>
    <t>1764</t>
  </si>
  <si>
    <t>3056</t>
  </si>
  <si>
    <t>1768</t>
  </si>
  <si>
    <t>3057</t>
  </si>
  <si>
    <t>3058</t>
  </si>
  <si>
    <t>1773</t>
  </si>
  <si>
    <t>3060</t>
  </si>
  <si>
    <t>1765</t>
  </si>
  <si>
    <t>3061</t>
  </si>
  <si>
    <t>1746</t>
  </si>
  <si>
    <t>3062</t>
  </si>
  <si>
    <t>1739</t>
  </si>
  <si>
    <t>3063</t>
  </si>
  <si>
    <t>3064</t>
  </si>
  <si>
    <t>3065</t>
  </si>
  <si>
    <t>3067</t>
  </si>
  <si>
    <t>1761</t>
  </si>
  <si>
    <t>3068</t>
  </si>
  <si>
    <t>1757</t>
  </si>
  <si>
    <t>3069</t>
  </si>
  <si>
    <t>1758</t>
  </si>
  <si>
    <t>3070</t>
  </si>
  <si>
    <t>3071</t>
  </si>
  <si>
    <t>1749</t>
  </si>
  <si>
    <t>3072</t>
  </si>
  <si>
    <t>1754</t>
  </si>
  <si>
    <t>3073</t>
  </si>
  <si>
    <t>1750</t>
  </si>
  <si>
    <t>3074</t>
  </si>
  <si>
    <t>1755</t>
  </si>
  <si>
    <t>3075</t>
  </si>
  <si>
    <t>1719</t>
  </si>
  <si>
    <t>3076</t>
  </si>
  <si>
    <t>1732</t>
  </si>
  <si>
    <t>3077</t>
  </si>
  <si>
    <t>3078</t>
  </si>
  <si>
    <t>3079</t>
  </si>
  <si>
    <t>1785</t>
  </si>
  <si>
    <t>3080</t>
  </si>
  <si>
    <t>1767</t>
  </si>
  <si>
    <t>3081</t>
  </si>
  <si>
    <t>1772</t>
  </si>
  <si>
    <t>3082</t>
  </si>
  <si>
    <t>1769</t>
  </si>
  <si>
    <t>3083</t>
  </si>
  <si>
    <t>1770</t>
  </si>
  <si>
    <t>3085</t>
  </si>
  <si>
    <t>1786</t>
  </si>
  <si>
    <t>3086</t>
  </si>
  <si>
    <t>3087</t>
  </si>
  <si>
    <t>3088</t>
  </si>
  <si>
    <t>1771</t>
  </si>
  <si>
    <t>3090</t>
  </si>
  <si>
    <t>1774</t>
  </si>
  <si>
    <t>3091</t>
  </si>
  <si>
    <t>3092</t>
  </si>
  <si>
    <t>1736</t>
  </si>
  <si>
    <t>3093</t>
  </si>
  <si>
    <t>1760</t>
  </si>
  <si>
    <t>3094</t>
  </si>
  <si>
    <t>3095</t>
  </si>
  <si>
    <t>1743</t>
  </si>
  <si>
    <t>3096</t>
  </si>
  <si>
    <t>1741</t>
  </si>
  <si>
    <t>3097</t>
  </si>
  <si>
    <t>3098</t>
  </si>
  <si>
    <t>3100</t>
  </si>
  <si>
    <t>1804</t>
  </si>
  <si>
    <t>3104</t>
  </si>
  <si>
    <t>1811</t>
  </si>
  <si>
    <t>3105</t>
  </si>
  <si>
    <t>1799</t>
  </si>
  <si>
    <t>3106</t>
  </si>
  <si>
    <t>1805</t>
  </si>
  <si>
    <t>3108</t>
  </si>
  <si>
    <t>1747</t>
  </si>
  <si>
    <t>3109</t>
  </si>
  <si>
    <t>1798</t>
  </si>
  <si>
    <t>3111</t>
  </si>
  <si>
    <t>3112</t>
  </si>
  <si>
    <t>3113</t>
  </si>
  <si>
    <t>1814</t>
  </si>
  <si>
    <t>3115</t>
  </si>
  <si>
    <t>1801</t>
  </si>
  <si>
    <t>3116</t>
  </si>
  <si>
    <t>1803</t>
  </si>
  <si>
    <t>3121</t>
  </si>
  <si>
    <t>1822</t>
  </si>
  <si>
    <t>3122</t>
  </si>
  <si>
    <t>1816</t>
  </si>
  <si>
    <t>3126</t>
  </si>
  <si>
    <t>1818</t>
  </si>
  <si>
    <t>3127</t>
  </si>
  <si>
    <t>1820</t>
  </si>
  <si>
    <t>3128</t>
  </si>
  <si>
    <t>1831</t>
  </si>
  <si>
    <t>3129</t>
  </si>
  <si>
    <t>1838</t>
  </si>
  <si>
    <t>3130</t>
  </si>
  <si>
    <t>1809</t>
  </si>
  <si>
    <t>3131</t>
  </si>
  <si>
    <t>1825</t>
  </si>
  <si>
    <t>3132</t>
  </si>
  <si>
    <t>1833</t>
  </si>
  <si>
    <t>3133</t>
  </si>
  <si>
    <t>1830</t>
  </si>
  <si>
    <t>3134</t>
  </si>
  <si>
    <t>1815</t>
  </si>
  <si>
    <t>3135</t>
  </si>
  <si>
    <t>1828</t>
  </si>
  <si>
    <t>3136</t>
  </si>
  <si>
    <t>1837</t>
  </si>
  <si>
    <t>3137</t>
  </si>
  <si>
    <t>1826</t>
  </si>
  <si>
    <t>3139</t>
  </si>
  <si>
    <t>1802</t>
  </si>
  <si>
    <t>3140</t>
  </si>
  <si>
    <t>3141</t>
  </si>
  <si>
    <t>1827</t>
  </si>
  <si>
    <t>3142</t>
  </si>
  <si>
    <t>1840</t>
  </si>
  <si>
    <t>3143</t>
  </si>
  <si>
    <t>1839</t>
  </si>
  <si>
    <t>3144</t>
  </si>
  <si>
    <t>1819</t>
  </si>
  <si>
    <t>3145</t>
  </si>
  <si>
    <t>1821</t>
  </si>
  <si>
    <t>3146</t>
  </si>
  <si>
    <t>1846</t>
  </si>
  <si>
    <t>3148</t>
  </si>
  <si>
    <t>3154</t>
  </si>
  <si>
    <t>REALIZAR LA ADICION Y PRORROGA DEL CONTRATO 795 DE 2023 SUSCRITO ENTRE SECRETARIA DISTRITAL DE GOBIERNO Y YULY MAYERLY REYES GARCIA</t>
  </si>
  <si>
    <t>Solicitud de recursos para pago de ARL riesgos IV y V Proyecto de inversión 7793  Pago de los aportes del mes de septiembre de 2023, según planilla 71365712.</t>
  </si>
  <si>
    <t>REALIZAR LA ADICIÓN Y PRORROGA DEL CONTRATO 798 DE 2023 SUSCRITO ENTRE LA SECRETARIA DISTRITAL DE GOBIERNO Y CARLOS ARTURO DIAZ CASTIBLANCO</t>
  </si>
  <si>
    <t>REALIZAR LA ADICIÓN Y PRORROGA DEL CONTRATO 839 DE 2023 SUSCRITO ENTRE LA SECRETARIA DISTRITAL DE GOBIERNO Y PABLO GERMAN BARON MARIN</t>
  </si>
  <si>
    <t>REALIZAR LA ADICIÓN Y PRÓRROGA DEL CONTRATO 803 DE 2023 SUSCRITO ENTRE LA SECRETARIA DISTRITAL DE GOBIERNO Y MARCELA DEL PILAR MENDEZ VEGA</t>
  </si>
  <si>
    <t>REALIZAR LA ADICIÓN Y PRÓRROGA DEL CONTRATO 802 DE 2023 SUSCRITO ENTRE LA SECRETARIA DISTRITAL DE GOBIERNO Y YIMAR ARLEY CASALLAR GARZON</t>
  </si>
  <si>
    <t>REALIZAR LA ADICIÓN Y PRÓRROGA DEL CONTRATO 697 DE 2023 SUSCRITO ENTRE LA SECRETARIA DISTRITAL DE GOBIERNO Y DIEGO ALEXANDER GONZALEZ GOMEZ</t>
  </si>
  <si>
    <t>REALIZAR LA ADICIÓN Y PRORROGA DEL CONTRATO 821 DE 2023 SUSCRITO ENTRE LA SECRETARIA DISTRITAL DE GOBIERNO Y DIANA KATHERIN VARGAS CASTRO</t>
  </si>
  <si>
    <t>REALIZAR LA ADICIÓN Y PRORROGA DEL CONTRATO 817 DE 2023 SUSCRITO ENTRE LA SECRETARIA DISTRITAL DE GOBIERNO Y ROSA ANGELICA GARCIA LOPEZ</t>
  </si>
  <si>
    <t>REALIZAR LA ADICIÓN Y PRORROGA DEL CONTRATO 819 DE 2023 SUSCRITO ENTRE LA SECRETARIA DISTRITAL DE GOBIERNO Y JAIR ALFONSO SANZA BAYONA</t>
  </si>
  <si>
    <t>REALIZAR LA ADICIÓN Y PRORROGA DEL CONTRATO 461 DE 2023 SUSCRITO ENTRE LA SECRETARIA DISTRITAL DE GOBIERNO Y MARIA DEL PILAR BUITRAGO GOMEZ</t>
  </si>
  <si>
    <t>REALIZAR LA ADICION Y PRORROGA DEL CONTRATO 370 DE 2023 SUSCRITO ENTRE SECRETARIA DISTRITAL DE GOBIERNO Y JENNY KAREN TATIANA ROCHA ORTIZ</t>
  </si>
  <si>
    <t>REALIZAR LA ADICION Y PRORROGA DEL CONTRATO 393 DE 2023 SUSCRITO ENTRE SECRETARIA DISTRITAL DE GOBIERNO Y HÉCTOR MANUEL PAIBA ARDILA</t>
  </si>
  <si>
    <t>REALIZAR LA ADICIÓN Y PRORROGA DEL CONTRATO 475 DE 2023 SUSCRITO ENTRE LA SECRETARIA DISTRITAL DE GOBIERNO Y RUBEN DARIOS ESPINOSA BALLEN</t>
  </si>
  <si>
    <t>REALIZAR LA ADICIÓN Y PRORROGA DEL CONTRATO 574 DE 2023 SUSCRITO ENTRE LA SECRETARIA DISTRITAL DE GOBIERNO Y INGRID NATALIA ALVARADO MAHECHA</t>
  </si>
  <si>
    <t>REALIZAR LA ADICIÓN Y PRORROGA DEL CONTRATO 97 DE 2023 SUSCRITO ENTRE LA SECRETARIA DISTRITAL DE GOBIERNO Y JULIAN ANDRES CUADROS GARZON</t>
  </si>
  <si>
    <t>REALIZAR LA ADICIÓN Y PRORROGA DEL CONTRATO 423 DE 2023 SUSCRITO ENTRE LA SECRETARIA DISTRITAL DE GOBIERNO Y YULI YERALDIN MURILLO COBA</t>
  </si>
  <si>
    <t>REALIZAR LA ADICION Y PRORROGA DEL CONTRATO 347 DE 2023 SUSCRITO ENTRE SECRETARIA DISTRITAL DE GOBIERNO Y DIEGO J. OBANDO PACHECO</t>
  </si>
  <si>
    <t>REALIZAR LA ADICIÓN Y PRORROGA DEL CONTRATO 369 DE 2023 SUSCRITO ENTRE LA SECRETARIA DISTRITAL DE GOBIERNO Y LINA PAOLA CELIS GUZMAN</t>
  </si>
  <si>
    <t>REALIZAR LA ADICIÓN Y PRORROGA DEL CONTRATO 498 DE 2023 SUSCRITO ENTRE LA SECRETARIA DISTRITAL DE GOBIERNO Y LILIA CATALINA VARGAS DUANCA</t>
  </si>
  <si>
    <t>REALIZAR LA ADICIÓN Y PRORROGA DEL CONTRATO 514 DE 2023 SUSCRITO ENTRE LA SECRETARIA DISTRITAL DE GOBIERNO Y SANTIAGO BARRERO GONZALEZ</t>
  </si>
  <si>
    <t>REALIZAR LA ADICIÓN Y PRORROGA DEL CONTRATO 109 DE 2023 SUSCRITO ENTRE LA SECRETARIA DISTRITAL DE GOBIERNO Y BERGAÑO GUTIERREZ WILSON PATRICIO</t>
  </si>
  <si>
    <t>REALIZAR LA ADICIÓN Y PRORROGA DEL CONTRATO 578 DE 2023 SUSCRITO ENTRE LA SECRETARIA DISTRITAL DE GOBIERNO Y GISSELLE TATIANA PERALTA MORALES</t>
  </si>
  <si>
    <t>REALIZAR LA ADICIÓN Y PRORROGA DEL CONTRATO 477 DE 2023 SUSCRITO ENTRE LA SECRETARIA DISTRITAL DE GOBIERNO Y WILLIAN EDUARDO CARVAJAL ANGARITA</t>
  </si>
  <si>
    <t>REALIZAR LA ADICION Y PRORROGA DEL CONTRATO 294 DE 2023 SUSCRITO ENTRE SECRETARIA DISTRITAL DE GOBIERNO Y CAMILO EDUARDO FELICIANO ARIZA</t>
  </si>
  <si>
    <t>REALIZAR LA ADICION Y PRORROGA DEL CONTRATO 310 DE 2023 SUSCRITO ENTRE SECRETARIA DISTRITAL DE GOBIERNO Y JAVIER FRANCISCO BECERRA CORNEJO.</t>
  </si>
  <si>
    <t>REALIZAR LA ADICION Y PRORROGA Y OTRO SI DEL CONTRATO 86 DE 2023 SUSCRITO ENTRE SECRETARIA DISTRITAL DE GOBIERNO Y INGRITH LILIANA SIERRA SANABRIA.</t>
  </si>
  <si>
    <t>REALIZAR LA ADICION Y PRORROGA DEL CONTRATO 542 DE 2023 SUSCRITO ENTRE SECRETARIA DISTRITAL DE GOBIERNO Y JEFFREY DARIO GOMEZ GALVAN.</t>
  </si>
  <si>
    <t>REALIZAR LA ADICION Y PRORROGA DEL CONTRATO 547 DE 2023 SUSCRITO ENTRE SECRETARIA DISTRITAL DE GOBIERNO Y JHON JAIRO BUSTAMANTE BOBADILLA.</t>
  </si>
  <si>
    <t>REALIZAR LA ADICION Y PRORROGA DEL CONTRATO 497 DE 2023 SUSCRITO ENTRE SECRETARIA DISTRITAL DE GOBIERNO Y JUAN PABLO CARVAJAL CASTRO.</t>
  </si>
  <si>
    <t>REALIZAR LA ADICIÓN Y PRORROGA DEL CONTRATO 112 DE 2023 SUSCRITO ENTRE LA SECRETARIA DISTRITAL DE GOBIERNO Y ALTURO FORERO OSCAR ARMANDO</t>
  </si>
  <si>
    <t>REALIZAR LA ADICIÓN Y PRORROGA DEL CONTRATO 494 DE 2023 SUSCRITO ENTRE LA SECRETARIA DISTRITAL DE GOBIERNO Y SERGIO GEOVANNI TOCANCIPA ARIZA</t>
  </si>
  <si>
    <t>REALIZAR LA ADICION Y PRORROGA DEL CONTRATO 183 DE 2023 SUSCRITO ENTRE SECRETARIA DISTRITAL DE GOBIERNO Y HENRRY JOHAN GÓMEZ CASTAÑEDA.</t>
  </si>
  <si>
    <t>REALIZAR LA ADICIÓN Y PRORROGA DEL CONTRATO 346 DE 2023 SUSCRITO ENTRE LA SECRETARIA DISTRITAL DE GOBIERNO Y POVEDA LOPEZ ANGELIS</t>
  </si>
  <si>
    <t>REALIZAR LA ADICION Y PRORROGA DEL CONTRATO 412 DE 2023 SUSCRITO ENTRE SECRETARIA DISTRITAL DE GOBIERNO Y ERIC DAVID GARCIA ARIZA</t>
  </si>
  <si>
    <t>REALIZAR LA ADICION Y PRORROGA DEL CONTRATO 270 DE 2023 SUSCRITO ENTRE SECRETARIA DISTRITAL DE GOBIERNO Y JHON HENRY GONZALEZ VALBUENA.</t>
  </si>
  <si>
    <t>REALIZAR LA ADICION Y PRORROGA DEL CONTRATO 397 DE 2023 SUSCRITO ENTRE SECRETARIA DISTRITAL DE GOBIERNO Y ANGIE NATALIA MEDINA LEON</t>
  </si>
  <si>
    <t>REALIZAR LA ADICIÓN Y PRORROGA DEL CONTRATO 471 DE 2023 SUSCRITO ENTRE LA SECRETARIA DISTRITAL DE GOBIERNO Y OSCAR FERNANDO CASTELBLANCO CALLEJAS</t>
  </si>
  <si>
    <t>REALIZAR LA ADICIÓN Y PRORROGA DEL CONTRATO 358 DE 2023 SUSCRITO ENTRE LA SECRETARIA DISTRITAL DE GOBIERNO Y ANDREA TATIANA FONSECA MENDOZA</t>
  </si>
  <si>
    <t>REALIZAR LA ADICIÓN Y PRORROGA DEL CONTRATO 245 DE 2023 SUSCRITO ENTRE LA SECRETARIA DISTRITAL DE GOBIERNO Y JONATHAN ANDRES MUÑOZ BEDOYA</t>
  </si>
  <si>
    <t>REALIZAR LA ADICIÓN Y PRORROGA DEL CONTRATO 537 DE 2023 SUSCRITO ENTRE LA SECRETARIA DISTRITAL DE GOBIERNO Y EDGAR JHONNATHAN BELEÑO GARCIA</t>
  </si>
  <si>
    <t>REALIZAR LA ADICIÓN Y PRORROGA DEL CONTRATO 501 DE 2023 SUSCRITO ENTRE LA SECRETARIA DISTRITAL DE GOBIERNO Y ORDÓÑEZ PINZON MYRIAM ANDREA</t>
  </si>
  <si>
    <t>REALIZAR LA ADICIÓN Y PRORROGA DEL CONTRATO 196 DE 2023 SUSCRITO ENTRE LA SECRETARIA DISTRITAL DE GOBIERNO Y ALEXANDRA CÓMBITA GORDO</t>
  </si>
  <si>
    <t>REALIZAR LA ADICIÓN Y PRORROGA DEL CONTRATO 466 DE 2023 SUSCRITO ENTRE LA SECRETARIA DISTRITAL DE GOBIERNO Y ASTRID CAROLINA PEÑA NIÑO</t>
  </si>
  <si>
    <t>REALIZAR LA ADICIÓN Y PRORROGA DEL CONTRATO 357 DE 2023 SUSCRITO ENTRE LA SECRETARIA DISTRITAL DE GOBIERNO Y KELLY FELISA ESTUPIÑAN ROMERO</t>
  </si>
  <si>
    <t>REALIZAR LA ADICIÓN Y PRORROGA DEL CONTRATO 381 DE 2023 SUSCRITO ENTRE LA SECRETARIA DISTRITAL DE GOBIERNO Y DIANA MARCELA RINCON ORTIZ</t>
  </si>
  <si>
    <t>REALIZAR LA ADICIÓN Y PRORROGA DEL CONTRATO 454 DE 2023 SUSCRITO ENTRE LA SECRETARIA DISTRITAL DE GOBIERNO Y MILLER POLANIA ORTIZ</t>
  </si>
  <si>
    <t>REALIZAR LA ADICIÓN Y PRORROGA DEL CONTRATO 499 DE 2023 SUSCRITO ENTRE LA SECRETARIA DISTRITAL DE GOBIERNO Y AHUMADA CORTES MAURICIO GUILLERMO</t>
  </si>
  <si>
    <t>REALIZAR LA ADICIÓN Y PRORROGA DEL CONTRATO 148 DE 2023 SUSCRITO ENTRE LA SECRETARIA DISTRITAL DE GOBIERNO Y CLAUDIA MARCELA VILLAMIZAR PINZON</t>
  </si>
  <si>
    <t>REALIZAR LA ADICIÓN Y PRORROGA DEL CONTRATO 523 DE 2023 SUSCRITO ENTRE LA SECRETARIA DISTRITAL DE GOBIERNO Y IVONNE TATIANA NUÑEZ CHOCONTA</t>
  </si>
  <si>
    <t>REALIZAR LA ADICIÓN Y PRORROGA DEL CONTRATO 291 DE 2023 SUSCRITO ENTRE LA SECRETARIA DISTRITAL DE GOBIERNO Y VACA VERGARA STEVEN ANDRES</t>
  </si>
  <si>
    <t>REALIZAR LA ADICIÓN Y PRORROGA DEL CONTRATO 464 DE 2023 SUSCRITO ENTRE LA SECRETARIA DISTRITAL DE GOBIERNO Y LUCIA REINA VILLAMIL</t>
  </si>
  <si>
    <t>REALIZAR LA ADICION Y PRORROGA DEL CONTRATO 235 DE 2023 SUSCRITO ENTRE SECRETARIA DISTRITAL DE GOBIERNO Y JENNY ALEXANDRA CAMARGO RUBIO</t>
  </si>
  <si>
    <t>REALIZAR LA ADICION Y PRORROGA DEL CONTRATO 268 DE 2023 SUSCRITO ENTRE SECRETARIA DISTRITAL DE GOBIERNO Y HECTOR CAMILO AREVALO QUIÑONES.</t>
  </si>
  <si>
    <t>REALIZAR LA ADICION Y PRORROGA DEL CONTRATO 202 DE 2023 SUSCRITO ENTRE SECRETARIA DISTRITAL DE GOBIERNO Y EDUARDO GRUESO ZUÑIGA</t>
  </si>
  <si>
    <t>REALIZAR LA ADICIÓN Y PRORROGA DEL CONTRATO 705 DE 2023 SUSCRITO ENTRE LA SECRETARIA DISTRITAL DE GOBIERNO Y DIANA MARCELA SIERRA TORRALBA</t>
  </si>
  <si>
    <t>REALIZAR LA ADICION Y PRORROGA DEL CONTRATO 269 DE 2023 SUSCRITO ENTRE SECRETARIA DISTRITAL DE GOBIERNO Y PEDRO ANDRÉS BELTRÁN OBREGÓN.</t>
  </si>
  <si>
    <t>REALIZAR LA ADICIÓN Y PRORROGA DEL CONTRATO 727 DE 2023 SUSCRITO ENTRE LA SECRETARIA DISTRITAL DE GOBIERNO Y DARIO FERNANDO BELTRAN GARCIA</t>
  </si>
  <si>
    <t>REALIZAR LA ADICION Y PRORROGA DEL CONTRATO 591 DE 2023 SUSCRITO ENTRE SECRETARIA DISTRITAL DE GOBIERNO Y JOHAN MAURICIO AREVALO CEPEDA.</t>
  </si>
  <si>
    <t>REALIZAR LA ADICIÓN Y PRORROGA DEL CONTRATO 404 DE 2023 SUSCRITO ENTRE LA SECRETARIA DISTRITAL DE GOBIERNO Y AGUIRRE CUARTAS LUIS DAVID</t>
  </si>
  <si>
    <t>REALIZAR LA ADICIÓN Y PRORROGA DEL CONTRATO 721 DE 2023 SUSCRITO ENTRE LA SECRETARIA DISTRITAL DE GOBIERNO Y DANIEL ANDRES TORRES SANCHEZ</t>
  </si>
  <si>
    <t>REALIZAR LA ADICION Y PRORROGA DEL CONTRATO 271 DE 2023 SUSCRITO ENTRE SECRETARIA DISTRITAL DE GOBIERNO Y BYRON DANILO PATIÑO LOZANO</t>
  </si>
  <si>
    <t>REALIZAR LA ADICION Y PRORROGA DEL CONTRATO 212 DE 2023 SUSCRITO ENTRE SECRETARIA DISTRITAL DE GOBIERNO Y STEFANNY BARRETO TAFUR</t>
  </si>
  <si>
    <t>REALIZAR LA ADICION Y PRORROGA DEL CONTRATO 585 DE 2023 SUSCRITO ENTRE SECRETARIA DISTRITAL DE GOBIERNO Y EDWIN FABIAN RODRIGUEZ APARICIO.</t>
  </si>
  <si>
    <t>REALIZAR LA ADICIÓN Y PRORROGA DEL CONTRATO 115 DE 2023 SUSCRITO ENTRE LA SECRETARIA DISTRITAL DE GOBIERNO Y FAVIO NELSON SANCHEZ POVEDA</t>
  </si>
  <si>
    <t>GENERAR EL CDP PARA CUBRIR LAS COTIZACIONES DE CONTRATISTAS DE LA DIRECCIÓN DE CONVIVENCIA Y DIÁLOGO SOCIAL EN RIESGO ARL IV Y V</t>
  </si>
  <si>
    <t>REALIZAR LA ADICIÓN Y PRORROGA DEL CONTRATO 385 DE 2023 SUSCRITO ENTRE LA SECRETARIA DISTRITAL DE GOBIERNO Y GUERRERO CASTAÑEDA MELADY SOFIA</t>
  </si>
  <si>
    <t>REALIZAR LA ADICION Y PRORROGA DEL CONTRATO 622 DE 2023 SUSCRITO ENTRE SECRETARIA DISTRITAL DE GOBIERNO Y JUAN CAMILO ACOSTA REYES</t>
  </si>
  <si>
    <t>REALIZAR LA ADICIÓN Y PRORROGA DEL CONTRATO 718 DE 2023 SUSCRITO ENTRE LA SECRETARIA DISTRITAL DE GOBIERNO Y DIEGO ANDRES VILLARREAL DELGADO</t>
  </si>
  <si>
    <t>REALIZAR LA ADICION Y PRORROGA DEL CONTRATO 692 DE 2023 SUSCRITO ENTRE SECRETARIA DISTRITAL DE GOBIERNO Y OLGA LUCIA MENDIETA DIAZ</t>
  </si>
  <si>
    <t>REALIZAR LA ADICION Y PRORROGA DEL CONTRATO 557 DE 2023 SUSCRITO ENTRE SECRETARIA DISTRITAL DE GOBIERNO Y PAOLA ANDREA MATTA BERNAL</t>
  </si>
  <si>
    <t>REALIZAR LA ADICION Y PRORROGA DEL CONTRATO 210 DE 2023 SUSCRITO ENTRE SECRETARIA DISTRITAL DE GOBIERNO Y YALESI LILIANA CORTES HUESO</t>
  </si>
  <si>
    <t>REALIZAR LA ADICION Y PRORROGA DEL CONTRATO 442 DE 2023 SUSCRITO ENTRE SECRETARIA DISTRITAL DE GOBIERNO Y ENVER DUVAN VARGAS MURCIA</t>
  </si>
  <si>
    <t>REALIZAR LA ADICION Y PRORROGA DEL CONTRATO 398 DE 2023 SUSCRITO ENTRE SECRETARIA DISTRITAL DE GOBIERNO Y DIEGO JAVIER RODRIGUEZ</t>
  </si>
  <si>
    <t>REALIZAR LA ADICIÓN Y PRORROGA DEL CONTRATO 586 DE 2023 SUSCRITO ENTRE LA SECRETARIA DISTRITAL DE GOBIERNO Y VIVIANA VALENCIA CARDONA</t>
  </si>
  <si>
    <t>REALIZAR LA ADICION Y PRORROGA DEL CONTRATO 89 DE 2023 SUSCRITO ENTRE SECRETARIA DISTRITAL DE GOBIERNO Y ADRIANA FORERO FERNANDEZ</t>
  </si>
  <si>
    <t>REALIZAR LA ADICIÓN Y PRORROGA DEL CONTRATO 392 DE 2023 SUSCRITO ENTRE LA SECRETARIA DISTRITAL DE GOBIERNO Y LILIAN YOLANDA LÓPEZ RODRÍGUEZ</t>
  </si>
  <si>
    <t>REALIZAR LA ADICIÓN Y PRORROGA DEL CONTRATO 595 DE 2023 SUSCRITO ENTRE LA SECRETARIA DISTRITAL DE GOBIERNO Y ANDERSON ALFREDO VENEGAS BERNAL</t>
  </si>
  <si>
    <t>REALIZAR LA ADICIÓN Y PRORROGA DEL CONTRATO 552 DE 2023 SUSCRITO ENTRE LA SECRETARIA DISTRITAL DE GOBIERNO Y PAOLA ALEJANDRA SILVA RUIZ</t>
  </si>
  <si>
    <t>REALIZAR LA ADICIÓN Y PRORROGA DEL CONTRATO 588 DE 2023 SUSCRITO ENTRE LA SECRETARIA DISTRITAL DE GOBIERNO Y DIEGO MAURICIO HILARION NIÑO</t>
  </si>
  <si>
    <t>REALIZAR LA ADICIÓN Y PRORROGA DEL CONTRATO 220 DE 2023 SUSCRITO ENTRE LA SECRETARIA DISTRITAL DE GOBIERNO Y JONATHAN STEVEN SILVA SANCHEZ</t>
  </si>
  <si>
    <t>REALIZAR LA ADICION Y PRORROGA DEL CONTRATO 387 DE 2023 SUSCRITO ENTRE SECRETARIA DISTRITAL DE GOBIERNO Y MARIA ESPERANZA RIAÑO GONZALEZ.</t>
  </si>
  <si>
    <t>1613</t>
  </si>
  <si>
    <t>2897</t>
  </si>
  <si>
    <t>1642</t>
  </si>
  <si>
    <t>2923</t>
  </si>
  <si>
    <t>1641</t>
  </si>
  <si>
    <t>2928</t>
  </si>
  <si>
    <t>1654</t>
  </si>
  <si>
    <t>2935</t>
  </si>
  <si>
    <t>1663</t>
  </si>
  <si>
    <t>2946</t>
  </si>
  <si>
    <t>1674</t>
  </si>
  <si>
    <t>2969</t>
  </si>
  <si>
    <t>1698</t>
  </si>
  <si>
    <t>2989</t>
  </si>
  <si>
    <t>1697</t>
  </si>
  <si>
    <t>2990</t>
  </si>
  <si>
    <t>1703</t>
  </si>
  <si>
    <t>3000</t>
  </si>
  <si>
    <t>1701</t>
  </si>
  <si>
    <t>3023</t>
  </si>
  <si>
    <t>1763</t>
  </si>
  <si>
    <t>3036</t>
  </si>
  <si>
    <t>3089</t>
  </si>
  <si>
    <t>1836</t>
  </si>
  <si>
    <t>3138</t>
  </si>
  <si>
    <t>REALIZAR LA ADICION Y PRORROGA DEL CONTRATO 653 DE 2023 SUSCRITO ENTRE SECRETARIA DISTRITAL DE GOBIERNO Y ERIKA ESTEFANÍA RODRÍGUEZ VELOZA</t>
  </si>
  <si>
    <t>REALIZAR LA ADICIÓN Y PRÓRROGA DEL CONTRATO 445 DE 2023 SUSCRITO ENTRE LA SECRETARIA DISTRITAL DE GOBIERNO Y ANDREY URIEL VERGARA SANCHEZ</t>
  </si>
  <si>
    <t>REALIZAR LA ADICIÓN Y PRÓRROGA DEL CONTRATO 452 DE 2023 SUSCRITO ENTRE LA SECRETARIA DISTRITAL DE GOBIERNO Y JOSE LUIS GARCIA ROJAS</t>
  </si>
  <si>
    <t>REALIZAR LA ADICION Y PRORROGA DEL CONTRATO 437 DE 2023 SUSCRITO ENTRE SECRETARIA DISTRITAL DE GOBIERNO Y FABIAN CAMILO FONSECA JIMENEZ.</t>
  </si>
  <si>
    <t>REALIZAR LA ADICION Y PRORROGA DEL CONTRATO 433 DE 2023 SUSCRITO ENTRE SECRETARIA DISTRITAL DE GOBIERNO Y LINA MARCELA SANTIBAÑEZ ZAMUDIO cedido a CLAUDIA MARIA PINEDA LAGOS.</t>
  </si>
  <si>
    <t>REALIZAR LA ADICION Y PRORROGA DEL CONTRATO 549 DE 2023 SUSCRITO ENTRE SECRETARIA DISTRITAL DE GOBIERNO Y SARA LUCÍA CUERVO SUAREZ</t>
  </si>
  <si>
    <t>REALIZAR LA ADICION Y PRORROGA DEL CONTRATO 560 DE 2023 SUSCRITO ENTRE SECRETARIA DISTRITAL DE GOBIERNO Y GABRIELA RODRIGUEZ JIMENEZ</t>
  </si>
  <si>
    <t>REALIZAR LA ADICION Y PRORROGA DEL CONTRATO 587 DE 2023 SUSCRITO ENTRE SECRETARIA DISTRITAL DE GOBIERNO Y LEONARDO SANMIGUEL ROLDAN</t>
  </si>
  <si>
    <t>REALIZAR LA ADICIÓN Y PRORROGA DEL CONTRATO 813 DE 2023 SUSCRITO ENTRE LA SECRETARIA DISTRITAL DE GOBIERNO Y VALENTINA BAUTISTA GRIJALBA</t>
  </si>
  <si>
    <t>REALIZAR LA ADICION Y PRORROGA DEL CONTRATO 756 DE 2023 SUSCRITO ENTRE SECRETARIA DISTRITAL DE GOBIERNO Y MARÍA DEL CARMEN PRIETO CLAVIJO.</t>
  </si>
  <si>
    <t>REALIZAR LA ADICIÓN Y PRÓRROGA DEL CONTRATO 829 DE 2023 SUSCRITO ENTRE LA SECRETARIA DISTRITAL DE GOBIERNO Y LUIS EDUARDO GOMEZ NARVAEZ</t>
  </si>
  <si>
    <t>REALIZAR LA ADICION Y PRORROGA DEL CONTRATO 964 DE 2023 SUSCRITO ENTRE SECRETARIA DISTRITAL DE GOBIERNO Y ANGELA YILESLY FAJARDO BAUTISTA.</t>
  </si>
  <si>
    <t>CLAUDIA MARIA PINEDA LAGOS</t>
  </si>
  <si>
    <t>1616</t>
  </si>
  <si>
    <t>2896</t>
  </si>
  <si>
    <t>1693</t>
  </si>
  <si>
    <t>2985</t>
  </si>
  <si>
    <t>1695</t>
  </si>
  <si>
    <t>2986</t>
  </si>
  <si>
    <t>1694</t>
  </si>
  <si>
    <t>2987</t>
  </si>
  <si>
    <t>1810</t>
  </si>
  <si>
    <t>3102</t>
  </si>
  <si>
    <t>1813</t>
  </si>
  <si>
    <t>3103</t>
  </si>
  <si>
    <t>1835</t>
  </si>
  <si>
    <t>3120</t>
  </si>
  <si>
    <t>1845</t>
  </si>
  <si>
    <t>3147</t>
  </si>
  <si>
    <t>1849</t>
  </si>
  <si>
    <t>3155</t>
  </si>
  <si>
    <t>1850</t>
  </si>
  <si>
    <t>3156</t>
  </si>
  <si>
    <t>3157</t>
  </si>
  <si>
    <t>REALIZAR LA ADICION Y PRORROGA DEL CONTRATO 426 DE 2023 SUSCRITO POR LA SECRETARIA DISTRITAL DE GOBIERNO Y LAURA VALENTINA JARA SANCHEZ</t>
  </si>
  <si>
    <t>REALIZAR LA ADICIÓN Y PRORROGA DEL CONTRATO 576 DE 2023 SUSCRITO ENTRE LA SECRETARIA DISTRITAL DE GOBIERNO Y STEPHANIE GIRE ZAMORA GUZMÁN</t>
  </si>
  <si>
    <t>REALIZAR LA ADICIÓN Y PRORROGA DEL CONTRATO 593 DE 2023 SUSCRITO ENTRE LA SECRETARIA DISTRITAL DE GOBIERNO Y ALVARO FORERO HERRERA</t>
  </si>
  <si>
    <t>REALIZAR LA ADICIÓN Y PRORROGA DEL CONTRATO 572 DE 2023 SUSCRITO ENTRE LA SECRETARIA DISTRITAL DE GOBIERNO Y ORLANDO NUMPAQUE GAMBASICA</t>
  </si>
  <si>
    <t>REALIZAR LA ADICIÓN Y PRORROGA DEL CONTRATO 650 DE 2023 SUSCRITO ENTRE LA SECRETARIA DISTRITAL DE GOBIERNO Y LAURA NATALIA ACOSTA SAAVEDRA</t>
  </si>
  <si>
    <t>REALIZAR LA ADICIÓN Y PRORROGA DEL CONTRATO 651 DE 2023 SUSCRITO ENTRE LA SECRETARIA DISTRITAL DE GOBIERNO Y MARÍA CAMILA ZAPATA CASTAÑO</t>
  </si>
  <si>
    <t>REALIZAR LA ADICIÓN Y PRORROGA DEL CONTRATO 1006 DE 2023 SUSCRITO ENTRE LA SECRETARIA DISTRITAL DE GOBIERNO Y MARIA FERNANDA DIAZ GONAZÁLEZ</t>
  </si>
  <si>
    <t>REALIZAR LA ADICIÓN Y PRORROGA DEL CONTRATO No. 364 DE 2023 SUSCRITO POR LA SECRETARIA DISTRITAL DE GOBIERNO Y PAOLA ANDREA GALVIS RODRÍGUEZ</t>
  </si>
  <si>
    <t>REALIZAR LA ADICIÓN Y PRORROGA DEL CONTRATO No. 383 DE 2023 SUSCRITO POR LA SECRETARIA DISTRITAL DE GOBIERNO Y ANGIE STEPHANIE PIRAQUIVE BEJARANO</t>
  </si>
  <si>
    <t>REALIZAR LA ADICIÓN Y PRORROGA DEL CONTRATO No. 372 DE 2023 SUSCRITO POR LA SECRETARIA DISTRITAL DE GOBIERNO Y ANDERSON JULIAN ACEVEDO HERREÑO</t>
  </si>
  <si>
    <t>REALIZAR LA ADICIÓN Y PRORROGA DEL CONTRATO NO. 378 DE 2023 SUSCRITO POR LA SECRETARIA DISTRITAL DE GOBIERNO Y MIRYAM IVETTE NARANJO MOLINA</t>
  </si>
  <si>
    <t>2906</t>
  </si>
  <si>
    <t>1627</t>
  </si>
  <si>
    <t>2912</t>
  </si>
  <si>
    <t>1629</t>
  </si>
  <si>
    <t>2916</t>
  </si>
  <si>
    <t>1633</t>
  </si>
  <si>
    <t>2917</t>
  </si>
  <si>
    <t>1628</t>
  </si>
  <si>
    <t>2920</t>
  </si>
  <si>
    <t>1630</t>
  </si>
  <si>
    <t>2921</t>
  </si>
  <si>
    <t>1635</t>
  </si>
  <si>
    <t>2922</t>
  </si>
  <si>
    <t>1645</t>
  </si>
  <si>
    <t>2925</t>
  </si>
  <si>
    <t>1638</t>
  </si>
  <si>
    <t>2939</t>
  </si>
  <si>
    <t>1643</t>
  </si>
  <si>
    <t>2940</t>
  </si>
  <si>
    <t>1646</t>
  </si>
  <si>
    <t>2941</t>
  </si>
  <si>
    <t>1662</t>
  </si>
  <si>
    <t>2942</t>
  </si>
  <si>
    <t>1640</t>
  </si>
  <si>
    <t>2943</t>
  </si>
  <si>
    <t>1661</t>
  </si>
  <si>
    <t>2945</t>
  </si>
  <si>
    <t>1660</t>
  </si>
  <si>
    <t>2948</t>
  </si>
  <si>
    <t>2951</t>
  </si>
  <si>
    <t>1672</t>
  </si>
  <si>
    <t>2953</t>
  </si>
  <si>
    <t>1669</t>
  </si>
  <si>
    <t>2958</t>
  </si>
  <si>
    <t>1673</t>
  </si>
  <si>
    <t>2962</t>
  </si>
  <si>
    <t>2963</t>
  </si>
  <si>
    <t>1636</t>
  </si>
  <si>
    <t>2968</t>
  </si>
  <si>
    <t>2970</t>
  </si>
  <si>
    <t>2976</t>
  </si>
  <si>
    <t>1691</t>
  </si>
  <si>
    <t>2980</t>
  </si>
  <si>
    <t>1692</t>
  </si>
  <si>
    <t>2981</t>
  </si>
  <si>
    <t>1696</t>
  </si>
  <si>
    <t>2991</t>
  </si>
  <si>
    <t>1700</t>
  </si>
  <si>
    <t>2994</t>
  </si>
  <si>
    <t>1705</t>
  </si>
  <si>
    <t>3009</t>
  </si>
  <si>
    <t>1766</t>
  </si>
  <si>
    <t>3032</t>
  </si>
  <si>
    <t>3045</t>
  </si>
  <si>
    <t>1796</t>
  </si>
  <si>
    <t>3099</t>
  </si>
  <si>
    <t>1824</t>
  </si>
  <si>
    <t>3114</t>
  </si>
  <si>
    <t>1823</t>
  </si>
  <si>
    <t>3118</t>
  </si>
  <si>
    <t>1508-2022</t>
  </si>
  <si>
    <t>1510-2022</t>
  </si>
  <si>
    <t>ALEXANDRA  DULCEY NARVAEZ</t>
  </si>
  <si>
    <t>SANDRA MILENA CEPEDA GOMEZ</t>
  </si>
  <si>
    <t>DAVID  ROMERO ZAMUDIO</t>
  </si>
  <si>
    <t>CRISTIAN CAMILO RUBIANO GRANADA</t>
  </si>
  <si>
    <t>HERNAN ANDRES DUARTE NOYA</t>
  </si>
  <si>
    <t>LEXY ENERIETH GARAY ALVAREZ</t>
  </si>
  <si>
    <t>ADRIANA PAOLA MORALES RODRIGUEZ</t>
  </si>
  <si>
    <t>RECLASIFICION DE ARL A RIESGO IV Y V A LOS CONTRATISTAS DE ACUERDO AL MEMORANDO 20231400008073 CORRESPONDIENTE AL PROYECTO 7800  Pago de los aportes del mes de septiembre de 2023, según planilla 71365712.</t>
  </si>
  <si>
    <t>REALIZAR LA ADICIÓN Y PRORROGA DEL CONTRATO 14 DE 2023 SUSCRITO ENTRE LA SECRETARIA DISTRITAL DE GOBIERNO Y ORJUELA RODRIGUEZ ANA MERCEDES</t>
  </si>
  <si>
    <t>REALIZAR LA ADICIÓN Y PRÓRROGA DEL CONTRATO 11 DE 2023 SUSCRITO ENTRE LA SECRETARIA DISTRITAL DE GOBIERNO Y SANDRA LILIANA OSORIO BARRETO</t>
  </si>
  <si>
    <t>REALIZAR LA ADICIÓN Y PRORROGA DEL CONTRATO 12 DE 2023 SUSCRITO ENTRE LA SECRETARIA DISTRITAL DE GOBIERNO Y JEANET BARBOSA VERANO</t>
  </si>
  <si>
    <t>REALIZAR LA ADICIÓN Y PRORROGA DEL CONTRATO 42 DE 2023 SUSCRITO ENTRE LA SECRETARIA DISTRITAL DE GOBIERNO Y ORJUELA DAZA LILIAN ROCIO</t>
  </si>
  <si>
    <t>REALIZAR LA ADICIÓN Y PRÓRROGA DEL CONTRATO 6 DE 2023 SUSCRITO ENTRE LA SECRETARIA DISTRITAL DE GOBIERNO Y YESENIA PATIÑO FIGUEROA</t>
  </si>
  <si>
    <t>REALIZAR LA ADICIÓN Y PRORROGA DEL CONTRATO 58 DE 2023 SUSCRITO ENTRE LA SECRETARIA DISTRITAL DE GOBIERNO Y ORTEGON REYES LAURA PAOLA CEDIDO A DULCEY NARVAEZ ALEXANDRA</t>
  </si>
  <si>
    <t>REALIZAR LA ADICIÓN Y PRORROGA DEL CONTRATO 27 DE 2023 SUSCRITO ENTRE LA SECRETARIA DISTRITAL DE GOBIERNO Y NANCY MAGALY GUERRERO GUTIERREZ</t>
  </si>
  <si>
    <t>REALIZAR LA ADICIÓN Y PRORROGA DEL CONTRATO 157 DE 2023 SUSCRITO ENTRE LA SECRETARIA DISTRITAL DE GOBIERNO Y ZULMA GINETH RAMOS RAMIREZ</t>
  </si>
  <si>
    <t>REALIZAR LA ADICIÓN Y PRORROGA DEL CONTRATO 75 DE 2023 SUSCRITO ENTRE LA SECRETARIA DISTRITAL DE GOBIERNO Y ANDREA TORRES ROA CEDIDO A SANDRA MILENA CEPEDA GÓMEZ</t>
  </si>
  <si>
    <t>REALIZAR LA ADICIÓN Y PRÓRROGA DEL CONTRATO 71 DE 2023 SUSCRITO ENTRE LA SECRETARIA DISTRITAL DE GOBIERNO Y JESÚS ALBERTO VALENCIA OCAMPO</t>
  </si>
  <si>
    <t>REALIZAR LA ADICION Y PRORROGA DEL CONTRATO 1508 DE 2022 SUSCRITO ENTRE SECRETARIA DISTRITAL DE GOBIERNO Y DAVID ROMERO ZAMUDIO</t>
  </si>
  <si>
    <t>REALIZAR LA ADICIÓN Y PRORROGA DEL CONTRATO 70 DE 2023 SUSCRITO ENTRE LA SECRETARIA DISTRITAL DE GOBIERNO Y LUDHIANA JARAMILLO CASTELBLANCO</t>
  </si>
  <si>
    <t>REALIZAR LA ADICIÓN Y PRÓRROGA DEL CONTRATO 67 DE 2023 SUSCRITO ENTRE LA SECRETARIA DISTRITAL DE GOBIERNO Y LUZ ANGELA VALENCIA LAVAO</t>
  </si>
  <si>
    <t>REALIZAR LA ADICIÓN Y PRORROGA DEL CONTRATO 90 DE 2023 SUSCRITO ENTRE LA SECRETARIA DISTRITAL DE GOBIERNO Y DAVID ALEJANDRO GUERRERO GUEVARA</t>
  </si>
  <si>
    <t>REALIZAR LA ADICION Y PRORROGA DEL CONTRATO 72 DE 2023 SUSCRITO ENTRE SECRETARIA DISTRITAL DE GOBIERNO Y DAIHANA GONZALEZ RESTREPO</t>
  </si>
  <si>
    <t>REALIZAR LA ADICION Y PRORROGA DEL CONTRATO 51 DE 2023 SUSCRITO ENTRE SECRETARIA DISTRITAL DE GOBIERNO Y ADRIANA AVILA TRIVIÑO cede a CRISTIAN CAMILO RUBIANO GRANADA</t>
  </si>
  <si>
    <t>REALIZAR LA ADICION Y PRORROGA DEL CONTRATO 61 DE 2023 SUSCRITO ENTRE SECRETARIA DISTRITAL DE GOBIERNO Y FEDERICO ALFREDO RAMIREZ CASTILLO</t>
  </si>
  <si>
    <t>REALIZAR LA ADICIÓN Y PRORROGA DEL CONTRATO 79 DE 2023 SUSCRITO ENTRE LA SECRETARIA DISTRITAL DE GOBIERNO Y LINDA CAROLINA GAMBOA PATERNINA</t>
  </si>
  <si>
    <t>REALIZAR LA ADICION Y PRORROGA DEL CONTRATO 64 DE 2023 SUSCRITO ENTRE SECRETARIA DISTRITAL DE GOBIERNO Y JOHANA BETANCOURT DAZA cesión a HERNAN ANDRES DUARTE NOYA.</t>
  </si>
  <si>
    <t>REALIZAR LA ADICIÓN Y PRORROGA DEL CONTRATO 187 DE 2023 SUSCRITO ENTRE LA SECRETARIA DISTRITAL DE GOBIERNO Y DIEGO ENRIQUE RODRIGUEZ DELGADO</t>
  </si>
  <si>
    <t>REALIZAR LA ADICION Y PRORROGA DEL CONTRATO 35 DE 2023 SUSCRITO ENTRE SECRETARIADISTRITAL DE GOBIERNO Y RODRIGO GARZON GRISALES cedido a JESSICA ALEJANDRA CAMACHO TRUJILLO cedido a LEXY ENERIETH GARAY ALVAREZ.</t>
  </si>
  <si>
    <t>REALIZAR LA ADICIÓN Y PRORROGA DEL CONTRATO 728 DE 2023 SUSCRITO ENTRE LA SECRETARIA DISTRITAL DE GOBIERNO Y MARIA BERNARDA MELO QUIROGA</t>
  </si>
  <si>
    <t>REALIZAR LA ADICION Y PRORROGA DEL CONTRATO 1510 DE 2022 SUSCRITO ENTRE SECRETARIA DISTRITAL DE GOBIERNO Y FABIO ANDRES BUSTOS ARDILA CEDIDO A ADRIANA PAOLA MORALES RODRIGUEZ</t>
  </si>
  <si>
    <t>REALIZAR LA ADICIÓN Y PRÓROGA DEL CONTRATO 117 DE 2023 SUSCRITO ENTRE LA SECRETARIA DISTRITAL DE GOBIERNO Y OSCAR IVAN MARQUEZ SALAZAR</t>
  </si>
  <si>
    <t>REALIZAR LA ADICION Y PRORROGA DEL CONTRATO 172 DE 2023 SUSCRITO ENTRE SECRETARIA DISTRITAL DE GOBIERNO Y OLGA LUCIA DIAZ RODRIGUEZ</t>
  </si>
  <si>
    <t>REALIZAR LA ADICION Y PRORROGA DEL CONTRATO 6 DE 2023 SUSCRITO ENTRE SECRETARIA DISTRITAL DE GOBIERNO Y YESENIA PATIÑO FIGUEROA</t>
  </si>
  <si>
    <t>REALIZAR LA ADICION Y PRORROGA DEL CONTRATO 214 DE 2023 SUSCRITO ENTRE SECRETARIA DISTRITAL DE GOBIERNO Y ANGELA MARÍA MALAGÓN VILLAMARIN</t>
  </si>
  <si>
    <t>REALIZAR LA ADICIÓN Y PRORROGA DEL CONTRATO 281 DE 2023 SUSCRITO ENTRE LA SECRETARIA DISTRITAL DE GOBIERNO Y SANDRA MARCELA RIVERA MONTAÑA</t>
  </si>
  <si>
    <t>REALIZAR LA ADICION Y PRORROGA DEL CONTRATO 864 DE 2023 SUSCRITO ENTRE SECRETARIA DISTRITAL DE GOBIERNO Y ANDRES CAMILO MOYANO DUARTE</t>
  </si>
  <si>
    <t>REALIZAR LA ADICIÓN Y PRORROGA DEL CONTRATO 773 DE 2023 SUSCRITO ENTRE LA SECRETARIA DISTRITAL DE GOBIERNO Y CAMILO ANDRES ANGARITA MOLINA</t>
  </si>
  <si>
    <t>REALIZAR LA ADICIÓN Y PRORROGA DEL CONTRATO 1005 DE 2023 SUSCRITO ENTRE LA SECRETARIA DISTRITAL DE GOBIERNO Y MONICA SELENE LEON ATUESTA</t>
  </si>
  <si>
    <t>REALIZAR LA ADICIÓN Y PRORROGA DEL CONTRATO 893 DE 2023 SUSCRITO ENTRE LA SECRETARIA DISTRITAL DE GOBIERNO Y MANUEL ALEXANDER BEJARANO SALGADO</t>
  </si>
  <si>
    <t>1686</t>
  </si>
  <si>
    <t>2979</t>
  </si>
  <si>
    <t>1689</t>
  </si>
  <si>
    <t>2988</t>
  </si>
  <si>
    <t>REALIZAR LA ADICIÓN Y PRORROGA DEL CONTRATO 168 DE 2023 SUSCRITO ENTRE LA SECRETARIA DISTRITAL DE GOBIERNO Y JORGE LINO MACHETA TELLEZ</t>
  </si>
  <si>
    <t>REALIZAR LA ADICIÓN Y PRORROGA DEL CONTRATO 207 DE 2023 SUSCRITO ENTRE LA SECRETARIA DISTRITAL DE GOBIERNO Y NICOLAS RODRIGO AVENDAÑO RODRIGUEZ</t>
  </si>
  <si>
    <t>REALIZAR LA ADICIÓN Y PRORROGA DEL CONTRATO 736 DE 2023 SUSCRITOENTRE LA SECRETARIA DISTRITAL DE GOBIERNO Y GARIBELLO FRADE JAVIEREDUARDO</t>
  </si>
  <si>
    <t>REALIZAR LA ADICION Y PRORROGA DEL CONTRATO 379 DE 2023 SUSCRITO ENTRESECRETARIA DISTRITAL DE GOBIERNO Y VALERIA TATIANA GOMEZ TOVAR</t>
  </si>
  <si>
    <t>GENERAR EL CDP PARA CUBRIR LAS COTIZACIONES DE CONTRATISTAS DE LADIRECCIÓN DE DERECHOS HUMANOS EN RIESGO ARL V.</t>
  </si>
  <si>
    <t>REALIZAR LA ADICION Y PRORROGA DEL CONTRATO 410 DE 2023 SUSCRITO ENTRESECRETARIA DISTRITAL DE GOBIERNO Y CLAUDIO ALEJANDRO RODRÍGUEZ CASTAÑEDA</t>
  </si>
  <si>
    <t>REALIZAR LA ADICION Y PRORROGA DEL CONTRATO 792 DE 2023 SUSCRITO ENTRESECRETARIA DISTRITAL DE GOBIERNO Y DIANA PAOLABARRERO TORRES.</t>
  </si>
  <si>
    <t>0000001710</t>
  </si>
  <si>
    <t>0000001843</t>
  </si>
  <si>
    <t>0000001812</t>
  </si>
  <si>
    <t>0000001844</t>
  </si>
  <si>
    <t>0000001851</t>
  </si>
  <si>
    <t>0000000825</t>
  </si>
  <si>
    <t>0000001841</t>
  </si>
  <si>
    <t>0000001842</t>
  </si>
  <si>
    <t>REALIZAR LA ADICIÓN Y PRORROGA DEL CONTRATO 990 DE 2023 SUSCRITO ENTRELA SECRETARIA DISTRITAL DE GOBIERNO Y JAIBERUSECHE LINARES</t>
  </si>
  <si>
    <t>REALIZAR LA ADICIÓN, PRORROGA Y OTRO SÍ DEL CONTRATO No. 197 DE 2023SUSCRITO POR LA SECRETARÍA DISTRITAL DE GOBIERNO YJAVIER ALFONSO OROZCO FERNANDEZ cedido a WILLIAM ALEXANDER GOMEZ MUÑOZ</t>
  </si>
  <si>
    <t>REALIZAR LA ADICIÓN Y PRORROGA DEL CONTRATO 522 DE 2023 SUSCRITOENTRE LA SECRETARIA DISTRITAL DE GOBIERNO Y RODRIGUEZ SANCHEZ MARIOASDRUBAL</t>
  </si>
  <si>
    <t>REALIZAR LA ADICION Y PRORROGA DEL CONTRATO 398 DE 2023 SUSCRITO ENTRESECRETARIA DISTRITAL DE GOBIERNO Y DIEGO JAVIERRODRIGUEZ</t>
  </si>
  <si>
    <t>GENERAR EL CDP PARA CUBRIR LAS COTIZACIONES DE CONTRATISTAS DE LADIRECCIÓN DE CONVIVENCIA Y DIÁLOGO SOCIAL EN RIESGO ARL IV Y V</t>
  </si>
  <si>
    <t>0000001817</t>
  </si>
  <si>
    <t>0000001834</t>
  </si>
  <si>
    <t>0000001816</t>
  </si>
  <si>
    <t>REALIZAR LA ADICIÓN Y PRORROGA DEL CONTRATO 166 DE 2023 SUSCRITO ENTRELA SECRETARIA DISTRITAL DE GOBIERNO Y LUIS ALEJANDRO MALDONADO RAMIREZ</t>
  </si>
  <si>
    <t>0000001675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</si>
</sst>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quot;C.P.S &quot;###"/>
  </numFmts>
  <fonts count="5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sz val="8"/>
      <name val="Garamond"/>
      <family val="1"/>
    </font>
    <font>
      <b/>
      <sz val="8"/>
      <name val="Garamond"/>
      <family val="1"/>
    </font>
    <font>
      <sz val="8"/>
      <color indexed="8"/>
      <name val="Garamond"/>
      <family val="1"/>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7999816888943144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94">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cellStyleXfs>
  <cellXfs count="309">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4" xfId="0" applyFont="1" applyFill="1" applyBorder="1"/>
    <xf numFmtId="0" fontId="21" fillId="24" borderId="16" xfId="0" applyFont="1" applyFill="1" applyBorder="1"/>
    <xf numFmtId="4" fontId="21" fillId="24" borderId="0" xfId="0" applyNumberFormat="1" applyFont="1" applyFill="1" applyProtection="1">
      <protection locked="0"/>
    </xf>
    <xf numFmtId="4" fontId="21" fillId="24" borderId="16" xfId="0" applyNumberFormat="1" applyFont="1" applyFill="1" applyBorder="1" applyProtection="1">
      <protection locked="0"/>
    </xf>
    <xf numFmtId="0" fontId="21" fillId="24" borderId="16" xfId="0" applyFont="1" applyFill="1" applyBorder="1" applyAlignment="1">
      <alignment horizontal="center"/>
    </xf>
    <xf numFmtId="0" fontId="21" fillId="24" borderId="14"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15" fontId="21" fillId="57" borderId="11" xfId="0" applyNumberFormat="1" applyFont="1" applyFill="1" applyBorder="1" applyAlignment="1">
      <alignment horizontal="center"/>
    </xf>
    <xf numFmtId="0" fontId="21" fillId="57" borderId="11" xfId="0" applyFont="1" applyFill="1" applyBorder="1" applyAlignment="1">
      <alignment horizontal="center"/>
    </xf>
    <xf numFmtId="0" fontId="21" fillId="57" borderId="0" xfId="0" applyFont="1" applyFill="1"/>
    <xf numFmtId="0" fontId="21" fillId="57" borderId="16" xfId="0" applyFont="1" applyFill="1" applyBorder="1" applyAlignment="1">
      <alignment horizontal="center"/>
    </xf>
    <xf numFmtId="3" fontId="20" fillId="24" borderId="23"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58"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protection locked="0"/>
    </xf>
    <xf numFmtId="0" fontId="23" fillId="57" borderId="23" xfId="263" applyFont="1" applyFill="1" applyBorder="1" applyAlignment="1">
      <alignment horizontal="left" vertical="center" wrapText="1"/>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1" fillId="57"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0" fillId="59" borderId="0" xfId="0" applyFont="1" applyFill="1" applyAlignment="1">
      <alignment horizontal="center" vertical="center" wrapText="1"/>
    </xf>
    <xf numFmtId="0" fontId="20" fillId="59" borderId="0" xfId="0" applyFont="1" applyFill="1" applyAlignment="1">
      <alignment horizontal="center" vertical="justify"/>
    </xf>
    <xf numFmtId="0" fontId="22" fillId="60" borderId="23" xfId="0" applyFont="1" applyFill="1" applyBorder="1" applyAlignment="1">
      <alignment horizontal="center" vertical="center" wrapText="1"/>
    </xf>
    <xf numFmtId="0" fontId="19" fillId="60" borderId="23" xfId="0" applyFont="1" applyFill="1" applyBorder="1" applyAlignment="1">
      <alignment horizontal="center" vertical="center" wrapText="1"/>
    </xf>
    <xf numFmtId="0" fontId="22" fillId="60" borderId="22" xfId="0" applyFont="1" applyFill="1" applyBorder="1" applyAlignment="1">
      <alignment horizontal="center" vertical="center" wrapText="1"/>
    </xf>
    <xf numFmtId="3" fontId="20" fillId="60" borderId="11" xfId="0" applyNumberFormat="1" applyFont="1" applyFill="1" applyBorder="1" applyAlignment="1">
      <alignment horizontal="right" vertical="center" wrapText="1"/>
    </xf>
    <xf numFmtId="3" fontId="20" fillId="60" borderId="22" xfId="0" applyNumberFormat="1" applyFont="1" applyFill="1" applyBorder="1" applyAlignment="1" applyProtection="1">
      <alignment horizontal="right" vertical="center" wrapText="1"/>
      <protection locked="0"/>
    </xf>
    <xf numFmtId="10" fontId="20" fillId="60" borderId="22" xfId="0" applyNumberFormat="1" applyFont="1" applyFill="1" applyBorder="1" applyAlignment="1" applyProtection="1">
      <alignment horizontal="center" vertical="center" wrapText="1"/>
      <protection locked="0"/>
    </xf>
    <xf numFmtId="0" fontId="21" fillId="60" borderId="23" xfId="0" applyFont="1" applyFill="1" applyBorder="1" applyAlignment="1">
      <alignment horizontal="center"/>
    </xf>
    <xf numFmtId="0" fontId="21" fillId="24" borderId="0" xfId="0" applyFont="1" applyFill="1" applyAlignment="1">
      <alignment horizontal="center"/>
    </xf>
    <xf numFmtId="0" fontId="21" fillId="24" borderId="10"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5" fillId="57" borderId="14" xfId="0" applyFont="1" applyFill="1" applyBorder="1" applyAlignment="1">
      <alignment horizontal="left"/>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1" fillId="57" borderId="24" xfId="0" applyFont="1" applyFill="1" applyBorder="1" applyAlignment="1">
      <alignment horizontal="center"/>
    </xf>
    <xf numFmtId="0" fontId="0" fillId="0" borderId="14" xfId="0" applyBorder="1"/>
    <xf numFmtId="14" fontId="0" fillId="0" borderId="0" xfId="0" applyNumberFormat="1"/>
    <xf numFmtId="0" fontId="0" fillId="0" borderId="11" xfId="0" applyBorder="1" applyAlignment="1">
      <alignment horizontal="center"/>
    </xf>
    <xf numFmtId="0" fontId="0" fillId="0" borderId="14" xfId="0" applyBorder="1" applyAlignment="1">
      <alignment horizontal="center"/>
    </xf>
    <xf numFmtId="0" fontId="23" fillId="0" borderId="14" xfId="0" applyFont="1" applyBorder="1"/>
    <xf numFmtId="3" fontId="21" fillId="57" borderId="11" xfId="0" applyNumberFormat="1" applyFont="1" applyFill="1" applyBorder="1" applyAlignment="1" applyProtection="1">
      <alignment horizontal="right" vertical="center"/>
      <protection locked="0"/>
    </xf>
    <xf numFmtId="0" fontId="22" fillId="57" borderId="23" xfId="0" applyFont="1" applyFill="1" applyBorder="1" applyAlignment="1" applyProtection="1">
      <alignment horizontal="center" vertical="center"/>
      <protection locked="0"/>
    </xf>
    <xf numFmtId="0" fontId="21" fillId="24" borderId="11" xfId="0" applyFont="1" applyFill="1" applyBorder="1" applyAlignment="1">
      <alignment horizontal="center"/>
    </xf>
    <xf numFmtId="0" fontId="20" fillId="24" borderId="16" xfId="0" applyFont="1" applyFill="1" applyBorder="1" applyAlignment="1">
      <alignment horizontal="center"/>
    </xf>
    <xf numFmtId="167" fontId="21" fillId="24" borderId="11" xfId="224" applyNumberFormat="1" applyFont="1" applyFill="1" applyBorder="1" applyAlignment="1">
      <alignment horizontal="right" vertical="center"/>
    </xf>
    <xf numFmtId="0" fontId="20" fillId="24" borderId="0" xfId="0" applyFont="1" applyFill="1" applyAlignment="1">
      <alignment horizontal="center"/>
    </xf>
    <xf numFmtId="0" fontId="44" fillId="0" borderId="12" xfId="0" applyFont="1" applyBorder="1"/>
    <xf numFmtId="0" fontId="44" fillId="0" borderId="14" xfId="0" applyFont="1" applyBorder="1"/>
    <xf numFmtId="0" fontId="44" fillId="0" borderId="0" xfId="0" applyFont="1"/>
    <xf numFmtId="0" fontId="25" fillId="24" borderId="12" xfId="0" applyFont="1" applyFill="1" applyBorder="1"/>
    <xf numFmtId="168" fontId="21" fillId="61" borderId="11" xfId="0" applyNumberFormat="1" applyFont="1" applyFill="1" applyBorder="1" applyAlignment="1">
      <alignment horizontal="center"/>
    </xf>
    <xf numFmtId="0" fontId="22" fillId="24" borderId="34" xfId="0" applyFont="1" applyFill="1" applyBorder="1" applyAlignment="1">
      <alignment horizontal="center" vertical="justify"/>
    </xf>
    <xf numFmtId="0" fontId="20" fillId="24" borderId="34" xfId="0" applyFont="1" applyFill="1" applyBorder="1" applyAlignment="1">
      <alignment horizontal="center" vertical="center"/>
    </xf>
    <xf numFmtId="0" fontId="20" fillId="24" borderId="34" xfId="0" applyFont="1" applyFill="1" applyBorder="1" applyAlignment="1">
      <alignment horizontal="center" vertical="justify"/>
    </xf>
    <xf numFmtId="0" fontId="20" fillId="24" borderId="38" xfId="0" applyFont="1" applyFill="1" applyBorder="1" applyAlignment="1">
      <alignment horizontal="center" vertical="center"/>
    </xf>
    <xf numFmtId="0" fontId="20" fillId="24" borderId="40" xfId="0" applyFont="1" applyFill="1" applyBorder="1" applyAlignment="1">
      <alignment horizontal="center" vertical="center"/>
    </xf>
    <xf numFmtId="15" fontId="21" fillId="57" borderId="41" xfId="0" applyNumberFormat="1" applyFont="1" applyFill="1" applyBorder="1" applyAlignment="1">
      <alignment horizontal="center"/>
    </xf>
    <xf numFmtId="3" fontId="21" fillId="24" borderId="42" xfId="0" applyNumberFormat="1" applyFont="1" applyFill="1" applyBorder="1" applyAlignment="1" applyProtection="1">
      <alignment horizontal="right" vertical="center"/>
      <protection locked="0"/>
    </xf>
    <xf numFmtId="15" fontId="21" fillId="57" borderId="43" xfId="0" applyNumberFormat="1" applyFont="1" applyFill="1" applyBorder="1" applyAlignment="1">
      <alignment horizontal="center"/>
    </xf>
    <xf numFmtId="168" fontId="21" fillId="61" borderId="44" xfId="0" applyNumberFormat="1" applyFont="1" applyFill="1" applyBorder="1" applyAlignment="1">
      <alignment horizontal="center"/>
    </xf>
    <xf numFmtId="0" fontId="21" fillId="24" borderId="45" xfId="0" applyFont="1" applyFill="1" applyBorder="1" applyAlignment="1">
      <alignment horizontal="center"/>
    </xf>
    <xf numFmtId="0" fontId="0" fillId="0" borderId="45" xfId="0" applyBorder="1" applyAlignment="1">
      <alignment horizontal="center"/>
    </xf>
    <xf numFmtId="0" fontId="0" fillId="0" borderId="45" xfId="0" applyBorder="1"/>
    <xf numFmtId="0" fontId="21" fillId="57" borderId="46" xfId="0" applyFont="1" applyFill="1" applyBorder="1"/>
    <xf numFmtId="0" fontId="21" fillId="57" borderId="47" xfId="0" applyFont="1" applyFill="1" applyBorder="1" applyAlignment="1">
      <alignment horizontal="center"/>
    </xf>
    <xf numFmtId="3" fontId="21" fillId="24" borderId="44" xfId="0" applyNumberFormat="1" applyFont="1" applyFill="1" applyBorder="1" applyAlignment="1" applyProtection="1">
      <alignment horizontal="right" vertical="center"/>
      <protection locked="0"/>
    </xf>
    <xf numFmtId="3" fontId="21" fillId="24" borderId="48" xfId="0" applyNumberFormat="1" applyFont="1" applyFill="1" applyBorder="1" applyAlignment="1" applyProtection="1">
      <alignment horizontal="right" vertical="center"/>
      <protection locked="0"/>
    </xf>
    <xf numFmtId="0" fontId="23" fillId="0" borderId="45" xfId="0" applyFont="1" applyBorder="1"/>
    <xf numFmtId="0" fontId="1" fillId="0" borderId="0" xfId="0" applyFont="1"/>
    <xf numFmtId="0" fontId="0" fillId="0" borderId="49" xfId="0" applyBorder="1"/>
    <xf numFmtId="0" fontId="0" fillId="0" borderId="46" xfId="0" applyBorder="1"/>
    <xf numFmtId="3" fontId="0" fillId="0" borderId="46" xfId="0" applyNumberFormat="1" applyBorder="1"/>
    <xf numFmtId="3" fontId="0" fillId="0" borderId="50" xfId="0" applyNumberFormat="1" applyBorder="1"/>
    <xf numFmtId="0" fontId="25" fillId="24" borderId="14" xfId="0" applyFont="1" applyFill="1" applyBorder="1"/>
    <xf numFmtId="0" fontId="43" fillId="0" borderId="12" xfId="0" applyFont="1" applyBorder="1"/>
    <xf numFmtId="0" fontId="25" fillId="24" borderId="16" xfId="0" applyFont="1" applyFill="1" applyBorder="1"/>
    <xf numFmtId="0" fontId="25" fillId="57" borderId="0" xfId="0" applyFont="1" applyFill="1"/>
    <xf numFmtId="0" fontId="43" fillId="0" borderId="14" xfId="0" applyFont="1" applyBorder="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1" fontId="0" fillId="0" borderId="0" xfId="224" applyNumberFormat="1" applyFont="1" applyAlignment="1">
      <alignment horizontal="right"/>
    </xf>
    <xf numFmtId="0" fontId="25" fillId="57" borderId="20" xfId="0" applyFont="1" applyFill="1" applyBorder="1" applyAlignment="1">
      <alignment horizontal="left"/>
    </xf>
    <xf numFmtId="167" fontId="21" fillId="24" borderId="11" xfId="224" applyNumberFormat="1" applyFont="1" applyFill="1" applyBorder="1" applyAlignment="1">
      <alignment horizontal="center" vertical="center"/>
    </xf>
    <xf numFmtId="0" fontId="22" fillId="24" borderId="22" xfId="224" applyNumberFormat="1" applyFont="1" applyFill="1" applyBorder="1" applyAlignment="1">
      <alignment horizontal="center" vertical="justify"/>
    </xf>
    <xf numFmtId="0" fontId="20" fillId="24" borderId="24" xfId="224" applyNumberFormat="1" applyFont="1" applyFill="1" applyBorder="1" applyAlignment="1">
      <alignment horizontal="center" vertical="center"/>
    </xf>
    <xf numFmtId="0" fontId="21" fillId="57" borderId="11" xfId="224" applyNumberFormat="1" applyFont="1" applyFill="1" applyBorder="1" applyAlignment="1">
      <alignment horizontal="center"/>
    </xf>
    <xf numFmtId="0" fontId="19" fillId="60" borderId="23" xfId="224" applyNumberFormat="1" applyFont="1" applyFill="1" applyBorder="1" applyAlignment="1">
      <alignment horizontal="center" vertical="center" wrapText="1"/>
    </xf>
    <xf numFmtId="0" fontId="21" fillId="60" borderId="23" xfId="224" applyNumberFormat="1"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0" fillId="60" borderId="11" xfId="224" applyNumberFormat="1" applyFont="1" applyFill="1" applyBorder="1" applyAlignment="1">
      <alignment horizontal="center" vertical="center" wrapText="1"/>
    </xf>
    <xf numFmtId="0" fontId="21" fillId="0" borderId="0" xfId="224" applyNumberFormat="1" applyFont="1" applyAlignment="1">
      <alignment horizontal="center"/>
    </xf>
    <xf numFmtId="15" fontId="21" fillId="57" borderId="14" xfId="0" applyNumberFormat="1" applyFont="1" applyFill="1" applyBorder="1" applyAlignment="1">
      <alignment horizontal="center"/>
    </xf>
    <xf numFmtId="0" fontId="21" fillId="24" borderId="21" xfId="0" applyFont="1" applyFill="1" applyBorder="1" applyAlignment="1">
      <alignment horizontal="center"/>
    </xf>
    <xf numFmtId="0" fontId="21" fillId="57" borderId="14" xfId="0" applyFont="1" applyFill="1" applyBorder="1" applyAlignment="1">
      <alignment horizontal="center"/>
    </xf>
    <xf numFmtId="0" fontId="21" fillId="57" borderId="20" xfId="0" applyFont="1" applyFill="1" applyBorder="1" applyAlignment="1">
      <alignment horizontal="center"/>
    </xf>
    <xf numFmtId="0" fontId="21" fillId="24" borderId="14" xfId="0" applyFont="1" applyFill="1" applyBorder="1" applyAlignment="1">
      <alignment horizontal="center" vertical="center"/>
    </xf>
    <xf numFmtId="0" fontId="21" fillId="57" borderId="14" xfId="0" applyFont="1" applyFill="1" applyBorder="1" applyAlignment="1">
      <alignment horizontal="center" vertical="center"/>
    </xf>
    <xf numFmtId="167" fontId="21" fillId="24" borderId="11" xfId="224" applyNumberFormat="1" applyFont="1" applyFill="1" applyBorder="1" applyAlignment="1" applyProtection="1">
      <alignment horizontal="center" vertical="center"/>
      <protection locked="0"/>
    </xf>
    <xf numFmtId="3" fontId="21" fillId="24" borderId="11" xfId="0" applyNumberFormat="1" applyFont="1" applyFill="1" applyBorder="1" applyAlignment="1" applyProtection="1">
      <alignment horizontal="center" vertical="center"/>
      <protection locked="0"/>
    </xf>
    <xf numFmtId="0" fontId="25" fillId="57" borderId="17" xfId="0" applyFont="1" applyFill="1" applyBorder="1" applyAlignment="1">
      <alignment horizontal="left"/>
    </xf>
    <xf numFmtId="0" fontId="0" fillId="0" borderId="14" xfId="0" applyBorder="1" applyAlignment="1">
      <alignment vertical="top"/>
    </xf>
    <xf numFmtId="0" fontId="21" fillId="24" borderId="12" xfId="0" applyFont="1" applyFill="1" applyBorder="1" applyAlignment="1">
      <alignment horizontal="center"/>
    </xf>
    <xf numFmtId="0" fontId="21" fillId="57" borderId="12" xfId="0" applyFont="1" applyFill="1" applyBorder="1" applyAlignment="1">
      <alignment horizontal="center"/>
    </xf>
    <xf numFmtId="0" fontId="0" fillId="0" borderId="22" xfId="0" applyBorder="1" applyAlignment="1">
      <alignment horizontal="center"/>
    </xf>
    <xf numFmtId="0" fontId="21" fillId="57" borderId="13" xfId="0" applyFont="1" applyFill="1" applyBorder="1"/>
    <xf numFmtId="0" fontId="21" fillId="57" borderId="16" xfId="0" applyFont="1" applyFill="1" applyBorder="1"/>
    <xf numFmtId="0" fontId="0" fillId="0" borderId="20" xfId="0" applyBorder="1" applyAlignment="1">
      <alignment vertical="top"/>
    </xf>
    <xf numFmtId="0" fontId="44" fillId="0" borderId="14" xfId="0" applyFont="1" applyBorder="1" applyAlignment="1">
      <alignment vertical="top"/>
    </xf>
    <xf numFmtId="0" fontId="44" fillId="0" borderId="20" xfId="0" applyFont="1" applyBorder="1" applyAlignment="1">
      <alignment vertical="top"/>
    </xf>
    <xf numFmtId="0" fontId="21" fillId="57" borderId="21" xfId="0" applyFont="1" applyFill="1" applyBorder="1"/>
    <xf numFmtId="3" fontId="0" fillId="0" borderId="0" xfId="0" applyNumberFormat="1" applyAlignment="1">
      <alignment horizontal="right" vertical="top"/>
    </xf>
    <xf numFmtId="3" fontId="0" fillId="0" borderId="0" xfId="0" applyNumberFormat="1"/>
    <xf numFmtId="0" fontId="20" fillId="57" borderId="0" xfId="0" applyFont="1" applyFill="1" applyAlignment="1">
      <alignment horizontal="center" vertical="justify"/>
    </xf>
    <xf numFmtId="0" fontId="20" fillId="57" borderId="0" xfId="0" applyFont="1" applyFill="1" applyAlignment="1">
      <alignment horizontal="center" vertical="center" wrapText="1"/>
    </xf>
    <xf numFmtId="17" fontId="20" fillId="57" borderId="10" xfId="0" quotePrefix="1" applyNumberFormat="1" applyFont="1" applyFill="1" applyBorder="1" applyAlignment="1">
      <alignment horizontal="right" vertical="center"/>
    </xf>
    <xf numFmtId="4" fontId="21" fillId="57" borderId="21" xfId="0" applyNumberFormat="1" applyFont="1" applyFill="1" applyBorder="1" applyProtection="1">
      <protection locked="0"/>
    </xf>
    <xf numFmtId="0" fontId="20" fillId="57" borderId="22" xfId="0" applyFont="1" applyFill="1" applyBorder="1" applyAlignment="1">
      <alignment horizontal="center" vertical="center"/>
    </xf>
    <xf numFmtId="0" fontId="20" fillId="57" borderId="24" xfId="0" applyFont="1" applyFill="1" applyBorder="1" applyAlignment="1">
      <alignment horizontal="center" vertical="center"/>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0" fontId="22" fillId="57" borderId="23" xfId="0" applyFont="1" applyFill="1" applyBorder="1" applyAlignment="1">
      <alignment horizontal="center" vertical="center" wrapText="1"/>
    </xf>
    <xf numFmtId="3" fontId="20" fillId="57" borderId="22" xfId="0" applyNumberFormat="1" applyFont="1" applyFill="1" applyBorder="1" applyAlignment="1" applyProtection="1">
      <alignment horizontal="right" vertical="center" wrapText="1"/>
      <protection locked="0"/>
    </xf>
    <xf numFmtId="0" fontId="21" fillId="57" borderId="23" xfId="0" applyFont="1" applyFill="1" applyBorder="1" applyAlignment="1">
      <alignment horizontal="center"/>
    </xf>
    <xf numFmtId="3" fontId="20" fillId="24" borderId="19" xfId="0" applyNumberFormat="1" applyFont="1" applyFill="1" applyBorder="1" applyAlignment="1" applyProtection="1">
      <alignment horizontal="center" vertical="center"/>
      <protection locked="0"/>
    </xf>
    <xf numFmtId="167" fontId="0" fillId="0" borderId="0" xfId="224" applyNumberFormat="1" applyFont="1" applyAlignment="1">
      <alignment horizontal="center"/>
    </xf>
    <xf numFmtId="3" fontId="20" fillId="24" borderId="23" xfId="0" applyNumberFormat="1" applyFont="1" applyFill="1" applyBorder="1" applyAlignment="1" applyProtection="1">
      <alignment horizontal="center" vertical="center"/>
      <protection locked="0"/>
    </xf>
    <xf numFmtId="3" fontId="21" fillId="24" borderId="18" xfId="0" applyNumberFormat="1" applyFont="1" applyFill="1" applyBorder="1" applyAlignment="1">
      <alignment horizontal="center"/>
    </xf>
    <xf numFmtId="3" fontId="20" fillId="60" borderId="22" xfId="0" applyNumberFormat="1" applyFont="1" applyFill="1" applyBorder="1" applyAlignment="1" applyProtection="1">
      <alignment horizontal="center" vertical="center" wrapText="1"/>
      <protection locked="0"/>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2" fillId="24" borderId="14" xfId="0" applyFont="1" applyFill="1" applyBorder="1" applyAlignment="1">
      <alignment horizontal="left" vertical="center"/>
    </xf>
    <xf numFmtId="0" fontId="47" fillId="24" borderId="0" xfId="0" applyFont="1" applyFill="1"/>
    <xf numFmtId="0" fontId="48" fillId="24" borderId="0" xfId="0" applyFont="1" applyFill="1"/>
    <xf numFmtId="0" fontId="47" fillId="24" borderId="10" xfId="0" applyFont="1" applyFill="1" applyBorder="1"/>
    <xf numFmtId="4" fontId="47" fillId="24" borderId="0" xfId="0" applyNumberFormat="1" applyFont="1" applyFill="1" applyProtection="1">
      <protection locked="0"/>
    </xf>
    <xf numFmtId="4" fontId="47" fillId="24" borderId="16" xfId="0" applyNumberFormat="1" applyFont="1" applyFill="1" applyBorder="1" applyProtection="1">
      <protection locked="0"/>
    </xf>
    <xf numFmtId="0" fontId="47" fillId="24" borderId="16" xfId="0" applyFont="1" applyFill="1" applyBorder="1"/>
    <xf numFmtId="0" fontId="47" fillId="24" borderId="18" xfId="0" applyFont="1" applyFill="1" applyBorder="1"/>
    <xf numFmtId="0" fontId="47" fillId="24" borderId="14" xfId="0" applyFont="1" applyFill="1" applyBorder="1"/>
    <xf numFmtId="0" fontId="47" fillId="24" borderId="13" xfId="0" applyFont="1" applyFill="1" applyBorder="1"/>
    <xf numFmtId="0" fontId="47" fillId="57" borderId="0" xfId="0" applyFont="1" applyFill="1"/>
    <xf numFmtId="0" fontId="47" fillId="57" borderId="16" xfId="0" applyFont="1" applyFill="1" applyBorder="1" applyAlignment="1">
      <alignment horizontal="center"/>
    </xf>
    <xf numFmtId="0" fontId="49" fillId="57" borderId="14" xfId="0" applyFont="1" applyFill="1" applyBorder="1"/>
    <xf numFmtId="0" fontId="47" fillId="24" borderId="16" xfId="0" applyFont="1" applyFill="1" applyBorder="1" applyAlignment="1">
      <alignment horizontal="center"/>
    </xf>
    <xf numFmtId="0" fontId="44" fillId="0" borderId="0" xfId="0" applyFont="1" applyAlignment="1">
      <alignment vertical="top"/>
    </xf>
    <xf numFmtId="3" fontId="47" fillId="24" borderId="18" xfId="0" applyNumberFormat="1" applyFont="1" applyFill="1" applyBorder="1"/>
    <xf numFmtId="0" fontId="48" fillId="60" borderId="23" xfId="0" applyFont="1" applyFill="1" applyBorder="1" applyAlignment="1">
      <alignment horizontal="center" vertical="center" wrapText="1"/>
    </xf>
    <xf numFmtId="3" fontId="48" fillId="60" borderId="22" xfId="0" applyNumberFormat="1" applyFont="1" applyFill="1" applyBorder="1" applyAlignment="1" applyProtection="1">
      <alignment horizontal="right" vertical="center" wrapText="1"/>
      <protection locked="0"/>
    </xf>
    <xf numFmtId="10" fontId="48" fillId="60" borderId="22" xfId="0" applyNumberFormat="1" applyFont="1" applyFill="1" applyBorder="1" applyAlignment="1" applyProtection="1">
      <alignment horizontal="center" vertical="center" wrapText="1"/>
      <protection locked="0"/>
    </xf>
    <xf numFmtId="0" fontId="47" fillId="60" borderId="23" xfId="0" applyFont="1" applyFill="1" applyBorder="1" applyAlignment="1">
      <alignment horizontal="center"/>
    </xf>
    <xf numFmtId="0" fontId="47" fillId="0" borderId="0" xfId="0" applyFont="1"/>
    <xf numFmtId="0" fontId="47" fillId="24" borderId="12" xfId="0" applyFont="1" applyFill="1" applyBorder="1"/>
    <xf numFmtId="0" fontId="47" fillId="57" borderId="14" xfId="0" applyFont="1" applyFill="1" applyBorder="1" applyAlignment="1">
      <alignment horizontal="left"/>
    </xf>
    <xf numFmtId="0" fontId="47" fillId="57" borderId="20" xfId="0" applyFont="1" applyFill="1" applyBorder="1" applyAlignment="1">
      <alignment horizontal="left"/>
    </xf>
    <xf numFmtId="0" fontId="44" fillId="0" borderId="14" xfId="263" applyFont="1" applyBorder="1" applyAlignment="1">
      <alignment vertical="top"/>
    </xf>
    <xf numFmtId="0" fontId="44" fillId="0" borderId="0" xfId="263" applyFont="1" applyAlignment="1">
      <alignment vertical="top"/>
    </xf>
    <xf numFmtId="3" fontId="44" fillId="0" borderId="0" xfId="263" applyNumberFormat="1" applyFont="1" applyAlignment="1">
      <alignment horizontal="right" vertical="top"/>
    </xf>
    <xf numFmtId="14" fontId="44" fillId="0" borderId="0" xfId="0" applyNumberFormat="1" applyFont="1" applyAlignment="1">
      <alignment horizontal="right" vertical="top"/>
    </xf>
    <xf numFmtId="3" fontId="44" fillId="0" borderId="16" xfId="0" applyNumberFormat="1" applyFont="1" applyBorder="1" applyAlignment="1">
      <alignment horizontal="right" vertical="top"/>
    </xf>
    <xf numFmtId="0" fontId="47" fillId="57" borderId="17" xfId="0" applyFont="1" applyFill="1" applyBorder="1" applyAlignment="1">
      <alignment horizontal="left"/>
    </xf>
    <xf numFmtId="0" fontId="0" fillId="0" borderId="0" xfId="0" applyAlignment="1">
      <alignment horizontal="center" vertical="top"/>
    </xf>
    <xf numFmtId="0" fontId="48" fillId="24" borderId="0" xfId="0" applyFont="1" applyFill="1" applyAlignment="1">
      <alignment horizontal="center"/>
    </xf>
    <xf numFmtId="0" fontId="48" fillId="24" borderId="16" xfId="0" applyFont="1" applyFill="1" applyBorder="1" applyAlignment="1">
      <alignment horizontal="center"/>
    </xf>
    <xf numFmtId="0" fontId="0" fillId="0" borderId="11" xfId="0" applyBorder="1" applyAlignment="1">
      <alignment horizontal="center" vertical="top"/>
    </xf>
    <xf numFmtId="3" fontId="1" fillId="0" borderId="0" xfId="0" applyNumberFormat="1" applyFont="1"/>
    <xf numFmtId="3" fontId="21" fillId="62" borderId="11" xfId="0" applyNumberFormat="1" applyFont="1" applyFill="1" applyBorder="1" applyAlignment="1" applyProtection="1">
      <alignment horizontal="right" vertical="center"/>
      <protection locked="0"/>
    </xf>
    <xf numFmtId="3" fontId="21" fillId="63" borderId="11" xfId="0" applyNumberFormat="1" applyFont="1" applyFill="1" applyBorder="1" applyAlignment="1" applyProtection="1">
      <alignment horizontal="right" vertical="center"/>
      <protection locked="0"/>
    </xf>
    <xf numFmtId="3" fontId="21" fillId="24" borderId="14" xfId="0" applyNumberFormat="1" applyFont="1" applyFill="1" applyBorder="1" applyAlignment="1" applyProtection="1">
      <alignment horizontal="right"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0" fontId="0" fillId="0" borderId="22" xfId="0" applyBorder="1" applyAlignment="1">
      <alignment vertical="top"/>
    </xf>
    <xf numFmtId="0" fontId="0" fillId="0" borderId="11" xfId="0" applyBorder="1" applyAlignment="1">
      <alignment vertical="top"/>
    </xf>
    <xf numFmtId="0" fontId="22" fillId="24" borderId="14" xfId="224" applyNumberFormat="1" applyFont="1" applyFill="1" applyBorder="1" applyAlignment="1">
      <alignment horizontal="center" vertical="center"/>
    </xf>
    <xf numFmtId="14" fontId="44" fillId="0" borderId="0" xfId="263" applyNumberFormat="1" applyFont="1" applyAlignment="1">
      <alignment horizontal="center" vertical="top"/>
    </xf>
    <xf numFmtId="0" fontId="1" fillId="0" borderId="0" xfId="263" applyAlignment="1">
      <alignment vertical="top"/>
    </xf>
    <xf numFmtId="0" fontId="44" fillId="0" borderId="12" xfId="263" applyFont="1" applyBorder="1" applyAlignment="1">
      <alignment vertical="top"/>
    </xf>
    <xf numFmtId="3" fontId="1" fillId="0" borderId="0" xfId="263" applyNumberFormat="1" applyAlignment="1">
      <alignment horizontal="right" vertical="top"/>
    </xf>
    <xf numFmtId="0" fontId="44" fillId="0" borderId="20" xfId="263" applyFont="1" applyBorder="1" applyAlignment="1">
      <alignment vertical="top"/>
    </xf>
    <xf numFmtId="0" fontId="21" fillId="24" borderId="0" xfId="0" applyFont="1" applyFill="1" applyAlignment="1">
      <alignment horizontal="center" vertical="center"/>
    </xf>
    <xf numFmtId="0" fontId="25" fillId="24" borderId="0" xfId="0" applyFont="1" applyFill="1" applyAlignment="1">
      <alignment horizontal="center" vertical="center"/>
    </xf>
    <xf numFmtId="3" fontId="44" fillId="0" borderId="0" xfId="0" applyNumberFormat="1" applyFont="1" applyAlignment="1">
      <alignment horizontal="right" vertical="top"/>
    </xf>
    <xf numFmtId="0" fontId="20" fillId="24" borderId="0" xfId="0" applyFont="1" applyFill="1" applyAlignment="1">
      <alignment horizontal="center" vertical="center"/>
    </xf>
    <xf numFmtId="167" fontId="25" fillId="24" borderId="0" xfId="224" applyNumberFormat="1" applyFont="1" applyFill="1" applyBorder="1" applyAlignment="1">
      <alignment horizontal="center" vertical="center"/>
    </xf>
    <xf numFmtId="0" fontId="47" fillId="24" borderId="12" xfId="0" applyFont="1" applyFill="1" applyBorder="1" applyAlignment="1">
      <alignment horizontal="left"/>
    </xf>
    <xf numFmtId="0" fontId="47" fillId="24" borderId="14" xfId="0" applyFont="1" applyFill="1" applyBorder="1" applyAlignment="1">
      <alignment horizontal="left"/>
    </xf>
    <xf numFmtId="0" fontId="20" fillId="24" borderId="14" xfId="0" applyFont="1" applyFill="1" applyBorder="1" applyAlignment="1">
      <alignment horizontal="center"/>
    </xf>
    <xf numFmtId="0" fontId="48" fillId="24" borderId="22" xfId="0" applyFont="1" applyFill="1" applyBorder="1" applyAlignment="1">
      <alignment horizontal="center" vertical="center"/>
    </xf>
    <xf numFmtId="0" fontId="48" fillId="24" borderId="22" xfId="0" applyFont="1" applyFill="1" applyBorder="1" applyAlignment="1">
      <alignment horizontal="center" vertical="justify"/>
    </xf>
    <xf numFmtId="0" fontId="48" fillId="24" borderId="24" xfId="0" applyFont="1" applyFill="1" applyBorder="1" applyAlignment="1">
      <alignment horizontal="center" vertical="center"/>
    </xf>
    <xf numFmtId="15" fontId="47" fillId="24" borderId="14" xfId="0" applyNumberFormat="1" applyFont="1" applyFill="1" applyBorder="1" applyAlignment="1">
      <alignment horizontal="center"/>
    </xf>
    <xf numFmtId="0" fontId="47" fillId="24" borderId="11" xfId="0" applyFont="1" applyFill="1" applyBorder="1" applyAlignment="1">
      <alignment horizontal="center"/>
    </xf>
    <xf numFmtId="0" fontId="47" fillId="24" borderId="11" xfId="0" applyFont="1" applyFill="1" applyBorder="1" applyAlignment="1">
      <alignment horizontal="center" vertical="center"/>
    </xf>
    <xf numFmtId="3" fontId="47" fillId="24" borderId="11" xfId="0" applyNumberFormat="1" applyFont="1" applyFill="1" applyBorder="1" applyAlignment="1" applyProtection="1">
      <alignment horizontal="right" vertical="center"/>
      <protection locked="0"/>
    </xf>
    <xf numFmtId="0" fontId="47" fillId="57" borderId="11" xfId="0" applyFont="1" applyFill="1" applyBorder="1" applyAlignment="1">
      <alignment horizontal="center"/>
    </xf>
    <xf numFmtId="0" fontId="47" fillId="57" borderId="11" xfId="0" applyFont="1" applyFill="1" applyBorder="1" applyAlignment="1">
      <alignment horizontal="center" vertical="center"/>
    </xf>
    <xf numFmtId="1" fontId="44" fillId="0" borderId="0" xfId="224" applyNumberFormat="1" applyFont="1" applyAlignment="1">
      <alignment horizontal="right"/>
    </xf>
    <xf numFmtId="15" fontId="47" fillId="57" borderId="11" xfId="0" applyNumberFormat="1" applyFont="1" applyFill="1" applyBorder="1" applyAlignment="1">
      <alignment horizontal="center"/>
    </xf>
    <xf numFmtId="15" fontId="47" fillId="57" borderId="14" xfId="0" applyNumberFormat="1" applyFont="1" applyFill="1" applyBorder="1" applyAlignment="1">
      <alignment horizontal="center"/>
    </xf>
    <xf numFmtId="0" fontId="47" fillId="57" borderId="14" xfId="0" applyFont="1" applyFill="1" applyBorder="1" applyAlignment="1">
      <alignment horizontal="center"/>
    </xf>
    <xf numFmtId="0" fontId="19" fillId="24" borderId="0" xfId="0" applyFont="1" applyFill="1"/>
    <xf numFmtId="0" fontId="25" fillId="24" borderId="0" xfId="0" applyFont="1" applyFill="1"/>
    <xf numFmtId="0" fontId="25" fillId="24" borderId="10" xfId="0" applyFont="1" applyFill="1" applyBorder="1"/>
    <xf numFmtId="0" fontId="19" fillId="24" borderId="14" xfId="0" applyFont="1" applyFill="1" applyBorder="1" applyAlignment="1">
      <alignment horizontal="left" vertical="center"/>
    </xf>
    <xf numFmtId="0" fontId="25" fillId="24" borderId="18" xfId="0" applyFont="1" applyFill="1" applyBorder="1"/>
    <xf numFmtId="0" fontId="19" fillId="24" borderId="22" xfId="0" applyFont="1" applyFill="1" applyBorder="1" applyAlignment="1">
      <alignment horizontal="center" vertical="justify"/>
    </xf>
    <xf numFmtId="0" fontId="19" fillId="24" borderId="24" xfId="0" applyFont="1" applyFill="1" applyBorder="1" applyAlignment="1">
      <alignment horizontal="center" vertical="center"/>
    </xf>
    <xf numFmtId="0" fontId="25" fillId="24" borderId="11" xfId="0" applyFont="1" applyFill="1" applyBorder="1" applyAlignment="1">
      <alignment horizontal="center"/>
    </xf>
    <xf numFmtId="0" fontId="25" fillId="57" borderId="11" xfId="0" applyFont="1" applyFill="1" applyBorder="1" applyAlignment="1">
      <alignment horizontal="center"/>
    </xf>
    <xf numFmtId="0" fontId="25" fillId="57" borderId="14" xfId="0" applyFont="1" applyFill="1" applyBorder="1" applyAlignment="1">
      <alignment horizontal="center"/>
    </xf>
    <xf numFmtId="3" fontId="19" fillId="60" borderId="11" xfId="0" applyNumberFormat="1" applyFont="1" applyFill="1" applyBorder="1" applyAlignment="1">
      <alignment horizontal="right" vertical="center" wrapText="1"/>
    </xf>
    <xf numFmtId="0" fontId="25" fillId="60" borderId="23" xfId="0" applyFont="1" applyFill="1" applyBorder="1" applyAlignment="1">
      <alignment horizontal="center"/>
    </xf>
    <xf numFmtId="3" fontId="25" fillId="0" borderId="0" xfId="0" applyNumberFormat="1" applyFont="1"/>
    <xf numFmtId="0" fontId="25" fillId="0" borderId="0" xfId="0" applyFont="1"/>
    <xf numFmtId="15" fontId="21" fillId="57" borderId="0" xfId="0" applyNumberFormat="1" applyFont="1" applyFill="1" applyAlignment="1">
      <alignment horizontal="center"/>
    </xf>
    <xf numFmtId="0" fontId="25" fillId="57" borderId="12" xfId="0" applyFont="1" applyFill="1" applyBorder="1" applyAlignment="1">
      <alignment horizontal="left"/>
    </xf>
    <xf numFmtId="3" fontId="43" fillId="0" borderId="0" xfId="0" applyNumberFormat="1" applyFont="1" applyAlignment="1">
      <alignment horizontal="right" vertical="top"/>
    </xf>
    <xf numFmtId="0" fontId="0" fillId="0" borderId="0" xfId="0" applyAlignment="1">
      <alignment vertical="top"/>
    </xf>
    <xf numFmtId="0" fontId="44" fillId="0" borderId="0" xfId="0" applyFont="1" applyAlignment="1">
      <alignment horizontal="center" vertical="top"/>
    </xf>
    <xf numFmtId="0" fontId="44" fillId="0" borderId="12" xfId="0" applyFont="1" applyBorder="1" applyAlignment="1">
      <alignment vertical="top"/>
    </xf>
    <xf numFmtId="14" fontId="0" fillId="0" borderId="0" xfId="0" applyNumberFormat="1" applyAlignment="1">
      <alignment horizontal="center" vertical="top"/>
    </xf>
    <xf numFmtId="0" fontId="0" fillId="0" borderId="14" xfId="0" applyBorder="1" applyAlignment="1">
      <alignment horizontal="center" vertical="top"/>
    </xf>
    <xf numFmtId="14" fontId="44" fillId="0" borderId="0" xfId="0" applyNumberFormat="1" applyFont="1" applyAlignment="1">
      <alignment horizontal="center" vertical="top"/>
    </xf>
    <xf numFmtId="3" fontId="25" fillId="24" borderId="11" xfId="0" applyNumberFormat="1" applyFont="1" applyFill="1" applyBorder="1" applyAlignment="1" applyProtection="1">
      <alignment horizontal="right" vertical="center"/>
      <protection locked="0"/>
    </xf>
    <xf numFmtId="0" fontId="43" fillId="0" borderId="0" xfId="0" applyFont="1" applyAlignment="1">
      <alignment vertical="top"/>
    </xf>
    <xf numFmtId="14" fontId="20" fillId="59" borderId="0" xfId="0" quotePrefix="1" applyNumberFormat="1" applyFont="1" applyFill="1" applyAlignment="1">
      <alignment horizontal="center" vertical="center" wrapText="1"/>
    </xf>
    <xf numFmtId="0" fontId="48" fillId="24" borderId="18" xfId="0" applyFont="1" applyFill="1" applyBorder="1" applyAlignment="1">
      <alignment horizontal="right"/>
    </xf>
    <xf numFmtId="0" fontId="48"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48" fillId="24" borderId="17" xfId="0" applyFont="1" applyFill="1" applyBorder="1" applyAlignment="1">
      <alignment horizontal="center"/>
    </xf>
    <xf numFmtId="0" fontId="48" fillId="24" borderId="18" xfId="0" applyFont="1" applyFill="1" applyBorder="1" applyAlignment="1">
      <alignment horizontal="center"/>
    </xf>
    <xf numFmtId="0" fontId="48" fillId="24" borderId="19" xfId="0" applyFont="1" applyFill="1" applyBorder="1" applyAlignment="1">
      <alignment horizontal="center"/>
    </xf>
    <xf numFmtId="0" fontId="22" fillId="24" borderId="12" xfId="224" applyNumberFormat="1" applyFont="1" applyFill="1" applyBorder="1" applyAlignment="1">
      <alignment horizontal="center" vertical="center"/>
    </xf>
    <xf numFmtId="0" fontId="22" fillId="24" borderId="20" xfId="224" applyNumberFormat="1"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48" fillId="24" borderId="22" xfId="0" applyFont="1" applyFill="1" applyBorder="1" applyAlignment="1">
      <alignment horizontal="center" vertical="center"/>
    </xf>
    <xf numFmtId="0" fontId="48" fillId="24" borderId="24" xfId="0" applyFont="1" applyFill="1" applyBorder="1" applyAlignment="1">
      <alignment horizontal="center" vertic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12" xfId="0" applyFont="1" applyFill="1" applyBorder="1" applyAlignment="1">
      <alignment horizontal="left" vertical="center"/>
    </xf>
    <xf numFmtId="0" fontId="19" fillId="24" borderId="20" xfId="0" applyFont="1" applyFill="1" applyBorder="1" applyAlignment="1">
      <alignment horizontal="left" vertical="center"/>
    </xf>
    <xf numFmtId="0" fontId="45" fillId="0" borderId="51" xfId="0" applyFont="1" applyBorder="1" applyAlignment="1">
      <alignment horizontal="center"/>
    </xf>
    <xf numFmtId="0" fontId="20" fillId="24" borderId="33" xfId="0" applyFont="1" applyFill="1" applyBorder="1" applyAlignment="1">
      <alignment horizontal="center" vertical="center"/>
    </xf>
    <xf numFmtId="0" fontId="20" fillId="24" borderId="39" xfId="0" applyFont="1" applyFill="1" applyBorder="1" applyAlignment="1">
      <alignment horizontal="center" vertical="center"/>
    </xf>
    <xf numFmtId="0" fontId="20" fillId="24" borderId="35" xfId="0" applyFont="1" applyFill="1" applyBorder="1" applyAlignment="1">
      <alignment horizontal="center"/>
    </xf>
    <xf numFmtId="0" fontId="20" fillId="24" borderId="36" xfId="0" applyFont="1" applyFill="1" applyBorder="1" applyAlignment="1">
      <alignment horizontal="center"/>
    </xf>
    <xf numFmtId="0" fontId="20" fillId="24" borderId="37" xfId="0" applyFont="1" applyFill="1" applyBorder="1" applyAlignment="1">
      <alignment horizontal="center"/>
    </xf>
    <xf numFmtId="0" fontId="20" fillId="24" borderId="34" xfId="0" applyFont="1" applyFill="1" applyBorder="1" applyAlignment="1">
      <alignment horizontal="center" vertical="center"/>
    </xf>
  </cellXfs>
  <cellStyles count="394">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2" xfId="376" xr:uid="{00000000-0005-0000-0000-000078010000}"/>
    <cellStyle name="Porcentual 2" xfId="377" xr:uid="{00000000-0005-0000-0000-000079010000}"/>
    <cellStyle name="Salida" xfId="378" builtinId="21" customBuiltin="1"/>
    <cellStyle name="Salida 2" xfId="379" xr:uid="{00000000-0005-0000-0000-00007B010000}"/>
    <cellStyle name="Texto de advertencia" xfId="380" builtinId="11" customBuiltin="1"/>
    <cellStyle name="Texto de advertencia 2" xfId="381" xr:uid="{00000000-0005-0000-0000-00007D010000}"/>
    <cellStyle name="Texto explicativo" xfId="382" builtinId="53" customBuiltin="1"/>
    <cellStyle name="Texto explicativo 2" xfId="383" xr:uid="{00000000-0005-0000-0000-00007F010000}"/>
    <cellStyle name="Título" xfId="384" builtinId="15" customBuiltin="1"/>
    <cellStyle name="Título 1 2" xfId="385" xr:uid="{00000000-0005-0000-0000-000081010000}"/>
    <cellStyle name="Título 2" xfId="386" builtinId="17" customBuiltin="1"/>
    <cellStyle name="Título 2 2" xfId="387" xr:uid="{00000000-0005-0000-0000-000083010000}"/>
    <cellStyle name="Título 3" xfId="388" builtinId="18" customBuiltin="1"/>
    <cellStyle name="Título 3 2" xfId="389" xr:uid="{00000000-0005-0000-0000-000085010000}"/>
    <cellStyle name="Título 4" xfId="390" xr:uid="{00000000-0005-0000-0000-000086010000}"/>
    <cellStyle name="Título 5" xfId="391" xr:uid="{00000000-0005-0000-0000-000087010000}"/>
    <cellStyle name="Total" xfId="392" builtinId="25" customBuiltin="1"/>
    <cellStyle name="Total 2" xfId="393" xr:uid="{00000000-0005-0000-0000-000089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K469"/>
  <sheetViews>
    <sheetView workbookViewId="0">
      <selection activeCell="A7" sqref="A7:A17"/>
    </sheetView>
  </sheetViews>
  <sheetFormatPr baseColWidth="10" defaultRowHeight="15" x14ac:dyDescent="0.25"/>
  <cols>
    <col min="1" max="1" width="15.140625" style="3" customWidth="1"/>
    <col min="2" max="2" width="17.28515625" style="143" customWidth="1"/>
    <col min="3" max="4" width="14.7109375" style="3" customWidth="1"/>
    <col min="5" max="5" width="15.7109375" style="203" customWidth="1"/>
    <col min="6" max="6" width="14.7109375" style="203" customWidth="1"/>
    <col min="7" max="8" width="15.7109375" style="203" customWidth="1"/>
    <col min="9" max="10" width="15.7109375" style="3" customWidth="1"/>
    <col min="11" max="11" width="15.7109375" style="25" customWidth="1"/>
    <col min="12" max="16384" width="11.42578125" style="3"/>
  </cols>
  <sheetData>
    <row r="1" spans="1:11" ht="12.75" customHeight="1" x14ac:dyDescent="0.25">
      <c r="A1" s="1" t="s">
        <v>35</v>
      </c>
      <c r="B1" s="138"/>
      <c r="C1" s="1"/>
      <c r="D1" s="1"/>
      <c r="E1" s="184"/>
      <c r="F1" s="185"/>
      <c r="G1" s="184"/>
      <c r="H1" s="184"/>
      <c r="I1" s="2"/>
      <c r="J1" s="2"/>
    </row>
    <row r="2" spans="1:11" ht="12.75" customHeight="1" x14ac:dyDescent="0.25">
      <c r="A2" s="2"/>
      <c r="B2" s="139"/>
      <c r="C2" s="2"/>
      <c r="D2" s="2"/>
      <c r="E2" s="184"/>
      <c r="F2" s="184"/>
      <c r="G2" s="184"/>
      <c r="H2" s="184"/>
      <c r="I2" s="2"/>
      <c r="J2" s="2"/>
      <c r="K2" s="165"/>
    </row>
    <row r="3" spans="1:11" ht="15" customHeight="1" x14ac:dyDescent="0.25">
      <c r="A3" s="277" t="s">
        <v>124</v>
      </c>
      <c r="B3" s="277"/>
      <c r="C3" s="277"/>
      <c r="D3" s="277"/>
      <c r="E3" s="277"/>
      <c r="F3" s="277"/>
      <c r="G3" s="277"/>
      <c r="H3" s="277"/>
      <c r="I3" s="277"/>
      <c r="J3" s="277"/>
      <c r="K3" s="166" t="s">
        <v>4380</v>
      </c>
    </row>
    <row r="4" spans="1:11" ht="12.75" customHeight="1" x14ac:dyDescent="0.25">
      <c r="A4" s="4"/>
      <c r="B4" s="140"/>
      <c r="C4" s="4"/>
      <c r="D4" s="4"/>
      <c r="E4" s="186"/>
      <c r="F4" s="186"/>
      <c r="G4" s="186"/>
      <c r="H4" s="186"/>
      <c r="I4" s="4"/>
      <c r="J4" s="4"/>
      <c r="K4" s="167"/>
    </row>
    <row r="5" spans="1:11" x14ac:dyDescent="0.25">
      <c r="A5" s="280" t="s">
        <v>5</v>
      </c>
      <c r="B5" s="285" t="s">
        <v>26</v>
      </c>
      <c r="C5" s="29"/>
      <c r="D5" s="280" t="s">
        <v>17</v>
      </c>
      <c r="E5" s="282" t="s">
        <v>16</v>
      </c>
      <c r="F5" s="283"/>
      <c r="G5" s="283"/>
      <c r="H5" s="284"/>
      <c r="I5" s="280" t="s">
        <v>7</v>
      </c>
      <c r="J5" s="287" t="s">
        <v>21</v>
      </c>
      <c r="K5" s="288"/>
    </row>
    <row r="6" spans="1:11" ht="26.25" customHeight="1" x14ac:dyDescent="0.25">
      <c r="A6" s="281"/>
      <c r="B6" s="286"/>
      <c r="C6" s="30"/>
      <c r="D6" s="281"/>
      <c r="E6" s="282" t="s">
        <v>2</v>
      </c>
      <c r="F6" s="283"/>
      <c r="G6" s="283"/>
      <c r="H6" s="284"/>
      <c r="I6" s="281"/>
      <c r="J6" s="289"/>
      <c r="K6" s="290"/>
    </row>
    <row r="7" spans="1:11" ht="16.5" customHeight="1" x14ac:dyDescent="0.25">
      <c r="A7" s="226">
        <v>45217</v>
      </c>
      <c r="B7" s="225"/>
      <c r="C7" s="181"/>
      <c r="D7" s="231" t="s">
        <v>5007</v>
      </c>
      <c r="E7" s="271" t="s">
        <v>5002</v>
      </c>
      <c r="F7" s="214"/>
      <c r="G7" s="214"/>
      <c r="H7" s="215"/>
      <c r="I7" s="233">
        <v>200</v>
      </c>
      <c r="J7" s="182"/>
      <c r="K7" s="181"/>
    </row>
    <row r="8" spans="1:11" ht="18.75" customHeight="1" x14ac:dyDescent="0.25">
      <c r="A8" s="226">
        <v>45111</v>
      </c>
      <c r="B8" s="225"/>
      <c r="C8" s="181"/>
      <c r="D8" s="231" t="s">
        <v>3229</v>
      </c>
      <c r="E8" s="160" t="s">
        <v>3230</v>
      </c>
      <c r="F8" s="214"/>
      <c r="G8" s="214"/>
      <c r="H8" s="215"/>
      <c r="I8" s="233">
        <v>100856</v>
      </c>
      <c r="J8" s="182"/>
      <c r="K8" s="181"/>
    </row>
    <row r="9" spans="1:11" ht="10.5" customHeight="1" x14ac:dyDescent="0.25">
      <c r="A9" s="226">
        <v>45188</v>
      </c>
      <c r="B9" s="225"/>
      <c r="C9" s="181"/>
      <c r="D9" s="231" t="s">
        <v>4365</v>
      </c>
      <c r="E9" s="160" t="s">
        <v>4361</v>
      </c>
      <c r="F9" s="214"/>
      <c r="G9" s="214"/>
      <c r="H9" s="215"/>
      <c r="I9" s="233">
        <v>259404</v>
      </c>
      <c r="J9" s="182"/>
      <c r="K9" s="181"/>
    </row>
    <row r="10" spans="1:11" ht="17.25" customHeight="1" x14ac:dyDescent="0.25">
      <c r="A10" s="226">
        <v>45188</v>
      </c>
      <c r="B10" s="225"/>
      <c r="C10" s="181"/>
      <c r="D10" s="231" t="s">
        <v>4364</v>
      </c>
      <c r="E10" s="160" t="s">
        <v>4360</v>
      </c>
      <c r="F10" s="214"/>
      <c r="G10" s="214"/>
      <c r="H10" s="215"/>
      <c r="I10" s="233">
        <v>500000</v>
      </c>
      <c r="J10" s="182"/>
      <c r="K10" s="181"/>
    </row>
    <row r="11" spans="1:11" ht="15.75" customHeight="1" x14ac:dyDescent="0.25">
      <c r="A11" s="226">
        <v>45188</v>
      </c>
      <c r="B11" s="225"/>
      <c r="C11" s="181"/>
      <c r="D11" s="231" t="s">
        <v>4367</v>
      </c>
      <c r="E11" s="160" t="s">
        <v>4363</v>
      </c>
      <c r="F11" s="214"/>
      <c r="G11" s="214"/>
      <c r="H11" s="215"/>
      <c r="I11" s="233">
        <v>872310</v>
      </c>
      <c r="J11" s="182"/>
      <c r="K11" s="181"/>
    </row>
    <row r="12" spans="1:11" ht="15.75" customHeight="1" x14ac:dyDescent="0.25">
      <c r="A12" s="226">
        <v>45111</v>
      </c>
      <c r="B12" s="225"/>
      <c r="C12" s="181"/>
      <c r="D12" s="232" t="s">
        <v>3229</v>
      </c>
      <c r="E12" s="160" t="s">
        <v>3230</v>
      </c>
      <c r="F12" s="214"/>
      <c r="G12" s="214"/>
      <c r="H12" s="215"/>
      <c r="I12" s="233">
        <v>1500000</v>
      </c>
      <c r="J12" s="182"/>
      <c r="K12" s="181"/>
    </row>
    <row r="13" spans="1:11" ht="15.75" customHeight="1" x14ac:dyDescent="0.25">
      <c r="A13" s="226">
        <v>45188</v>
      </c>
      <c r="B13" s="225"/>
      <c r="C13" s="181"/>
      <c r="D13" s="232" t="s">
        <v>4366</v>
      </c>
      <c r="E13" s="160" t="s">
        <v>4362</v>
      </c>
      <c r="F13" s="214"/>
      <c r="G13" s="214"/>
      <c r="H13" s="215"/>
      <c r="I13" s="233">
        <v>1531640</v>
      </c>
      <c r="J13" s="182"/>
      <c r="K13" s="181"/>
    </row>
    <row r="14" spans="1:11" ht="15.75" customHeight="1" x14ac:dyDescent="0.25">
      <c r="A14" s="226">
        <v>45229</v>
      </c>
      <c r="B14" s="225"/>
      <c r="C14" s="181"/>
      <c r="D14" s="232" t="s">
        <v>5008</v>
      </c>
      <c r="E14" s="160" t="s">
        <v>5003</v>
      </c>
      <c r="F14" s="214"/>
      <c r="G14" s="214"/>
      <c r="H14" s="215"/>
      <c r="I14" s="233">
        <v>2617628</v>
      </c>
      <c r="J14" s="182"/>
      <c r="K14" s="181"/>
    </row>
    <row r="15" spans="1:11" ht="15.75" customHeight="1" x14ac:dyDescent="0.25">
      <c r="A15" s="226">
        <v>45225</v>
      </c>
      <c r="B15" s="225"/>
      <c r="C15" s="181"/>
      <c r="D15" s="232" t="s">
        <v>5009</v>
      </c>
      <c r="E15" s="160" t="s">
        <v>5004</v>
      </c>
      <c r="F15" s="214"/>
      <c r="G15" s="214"/>
      <c r="H15" s="215"/>
      <c r="I15" s="233">
        <v>3327290</v>
      </c>
      <c r="J15" s="182"/>
      <c r="K15" s="181"/>
    </row>
    <row r="16" spans="1:11" ht="15.75" customHeight="1" x14ac:dyDescent="0.25">
      <c r="A16" s="226">
        <v>45229</v>
      </c>
      <c r="B16" s="225"/>
      <c r="C16" s="181"/>
      <c r="D16" s="232" t="s">
        <v>5010</v>
      </c>
      <c r="E16" s="160" t="s">
        <v>5005</v>
      </c>
      <c r="F16" s="214"/>
      <c r="G16" s="214"/>
      <c r="H16" s="215"/>
      <c r="I16" s="233">
        <v>5662037</v>
      </c>
      <c r="J16" s="182"/>
      <c r="K16" s="181"/>
    </row>
    <row r="17" spans="1:11" ht="15.75" customHeight="1" x14ac:dyDescent="0.25">
      <c r="A17" s="226">
        <v>45230</v>
      </c>
      <c r="B17" s="225"/>
      <c r="C17" s="181"/>
      <c r="D17" s="232" t="s">
        <v>5011</v>
      </c>
      <c r="E17" s="160" t="s">
        <v>5006</v>
      </c>
      <c r="F17" s="214"/>
      <c r="G17" s="214"/>
      <c r="H17" s="215"/>
      <c r="I17" s="233">
        <v>8000000</v>
      </c>
      <c r="J17" s="182"/>
      <c r="K17" s="181"/>
    </row>
    <row r="18" spans="1:11" ht="15.75" customHeight="1" x14ac:dyDescent="0.25">
      <c r="A18" s="226"/>
      <c r="B18" s="225"/>
      <c r="C18" s="181"/>
      <c r="D18" s="232"/>
      <c r="E18" s="160"/>
      <c r="F18" s="214"/>
      <c r="G18" s="214"/>
      <c r="H18" s="215"/>
      <c r="I18" s="233"/>
      <c r="J18" s="182"/>
      <c r="K18" s="181"/>
    </row>
    <row r="19" spans="1:11" x14ac:dyDescent="0.25">
      <c r="A19" s="13"/>
      <c r="B19" s="141"/>
      <c r="C19" s="14"/>
      <c r="D19" s="14"/>
      <c r="E19" s="190"/>
      <c r="F19" s="190"/>
      <c r="G19" s="278" t="s">
        <v>19</v>
      </c>
      <c r="H19" s="279"/>
      <c r="I19" s="15">
        <f>SUM(I7:I18)</f>
        <v>24371365</v>
      </c>
      <c r="J19" s="16"/>
      <c r="K19" s="168"/>
    </row>
    <row r="20" spans="1:11" x14ac:dyDescent="0.25">
      <c r="A20" s="280" t="s">
        <v>5</v>
      </c>
      <c r="B20" s="133" t="s">
        <v>13</v>
      </c>
      <c r="C20" s="31" t="s">
        <v>20</v>
      </c>
      <c r="D20" s="20" t="s">
        <v>20</v>
      </c>
      <c r="E20" s="282" t="s">
        <v>15</v>
      </c>
      <c r="F20" s="283"/>
      <c r="G20" s="283"/>
      <c r="H20" s="284"/>
      <c r="I20" s="280" t="s">
        <v>7</v>
      </c>
      <c r="J20" s="280" t="s">
        <v>6</v>
      </c>
      <c r="K20" s="169" t="s">
        <v>0</v>
      </c>
    </row>
    <row r="21" spans="1:11" x14ac:dyDescent="0.25">
      <c r="A21" s="281"/>
      <c r="B21" s="134" t="s">
        <v>14</v>
      </c>
      <c r="C21" s="32" t="s">
        <v>11</v>
      </c>
      <c r="D21" s="32" t="s">
        <v>10</v>
      </c>
      <c r="E21" s="282" t="s">
        <v>2</v>
      </c>
      <c r="F21" s="284"/>
      <c r="G21" s="282" t="s">
        <v>8</v>
      </c>
      <c r="H21" s="284"/>
      <c r="I21" s="281"/>
      <c r="J21" s="281"/>
      <c r="K21" s="170" t="s">
        <v>1</v>
      </c>
    </row>
    <row r="22" spans="1:11" ht="12.75" customHeight="1" x14ac:dyDescent="0.25">
      <c r="A22" s="21">
        <v>44928</v>
      </c>
      <c r="B22" s="223" t="s">
        <v>914</v>
      </c>
      <c r="C22" s="62" t="s">
        <v>841</v>
      </c>
      <c r="D22" s="62" t="s">
        <v>841</v>
      </c>
      <c r="E22" s="191" t="s">
        <v>864</v>
      </c>
      <c r="F22" s="184"/>
      <c r="G22" s="95" t="s">
        <v>361</v>
      </c>
      <c r="H22" s="192"/>
      <c r="I22" s="220">
        <v>440548000</v>
      </c>
      <c r="J22" s="221">
        <v>169724340</v>
      </c>
      <c r="K22" s="89">
        <f>+I22-J22</f>
        <v>270823660</v>
      </c>
    </row>
    <row r="23" spans="1:11" x14ac:dyDescent="0.25">
      <c r="A23" s="21">
        <v>44928</v>
      </c>
      <c r="B23" s="224" t="s">
        <v>915</v>
      </c>
      <c r="C23" s="63" t="s">
        <v>842</v>
      </c>
      <c r="D23" s="63" t="s">
        <v>842</v>
      </c>
      <c r="E23" s="191" t="s">
        <v>865</v>
      </c>
      <c r="F23" s="193"/>
      <c r="G23" s="96" t="s">
        <v>856</v>
      </c>
      <c r="H23" s="194"/>
      <c r="I23" s="220">
        <v>1212157000</v>
      </c>
      <c r="J23" s="222">
        <v>1212157000</v>
      </c>
      <c r="K23" s="89">
        <f t="shared" ref="K23:K177" si="0">+I23-J23</f>
        <v>0</v>
      </c>
    </row>
    <row r="24" spans="1:11" x14ac:dyDescent="0.25">
      <c r="A24" s="21">
        <v>44929</v>
      </c>
      <c r="B24" s="224" t="s">
        <v>916</v>
      </c>
      <c r="C24" s="63" t="s">
        <v>283</v>
      </c>
      <c r="D24" s="63" t="s">
        <v>283</v>
      </c>
      <c r="E24" s="191" t="s">
        <v>866</v>
      </c>
      <c r="F24" s="193"/>
      <c r="G24" s="96" t="s">
        <v>140</v>
      </c>
      <c r="H24" s="194"/>
      <c r="I24" s="220">
        <v>253360</v>
      </c>
      <c r="J24" s="222">
        <v>253360</v>
      </c>
      <c r="K24" s="89">
        <f t="shared" si="0"/>
        <v>0</v>
      </c>
    </row>
    <row r="25" spans="1:11" x14ac:dyDescent="0.25">
      <c r="A25" s="21">
        <v>44929</v>
      </c>
      <c r="B25" s="224" t="s">
        <v>917</v>
      </c>
      <c r="C25" s="63" t="s">
        <v>283</v>
      </c>
      <c r="D25" s="63" t="s">
        <v>747</v>
      </c>
      <c r="E25" s="191" t="s">
        <v>867</v>
      </c>
      <c r="F25" s="193"/>
      <c r="G25" s="96" t="s">
        <v>43</v>
      </c>
      <c r="H25" s="194"/>
      <c r="I25" s="220">
        <v>475830</v>
      </c>
      <c r="J25" s="222">
        <v>475830</v>
      </c>
      <c r="K25" s="89">
        <f t="shared" si="0"/>
        <v>0</v>
      </c>
    </row>
    <row r="26" spans="1:11" x14ac:dyDescent="0.25">
      <c r="A26" s="144">
        <v>44930</v>
      </c>
      <c r="B26" s="224" t="s">
        <v>918</v>
      </c>
      <c r="C26" s="24" t="s">
        <v>283</v>
      </c>
      <c r="D26" s="24" t="s">
        <v>549</v>
      </c>
      <c r="E26" s="195" t="s">
        <v>868</v>
      </c>
      <c r="F26" s="193"/>
      <c r="G26" s="96" t="s">
        <v>43</v>
      </c>
      <c r="H26" s="196"/>
      <c r="I26" s="220">
        <v>14250</v>
      </c>
      <c r="J26" s="222">
        <v>14250</v>
      </c>
      <c r="K26" s="89">
        <f t="shared" si="0"/>
        <v>0</v>
      </c>
    </row>
    <row r="27" spans="1:11" x14ac:dyDescent="0.25">
      <c r="A27" s="144">
        <v>44930</v>
      </c>
      <c r="B27" s="224" t="s">
        <v>919</v>
      </c>
      <c r="C27" s="24" t="s">
        <v>283</v>
      </c>
      <c r="D27" s="24" t="s">
        <v>334</v>
      </c>
      <c r="E27" s="97" t="s">
        <v>869</v>
      </c>
      <c r="F27" s="193"/>
      <c r="G27" s="96" t="s">
        <v>140</v>
      </c>
      <c r="H27" s="196"/>
      <c r="I27" s="217">
        <v>270970</v>
      </c>
      <c r="J27" s="222">
        <v>270970</v>
      </c>
      <c r="K27" s="89">
        <f t="shared" si="0"/>
        <v>0</v>
      </c>
    </row>
    <row r="28" spans="1:11" x14ac:dyDescent="0.25">
      <c r="A28" s="144">
        <v>44938</v>
      </c>
      <c r="B28" s="224" t="s">
        <v>592</v>
      </c>
      <c r="C28" s="24" t="s">
        <v>558</v>
      </c>
      <c r="D28" s="24" t="s">
        <v>588</v>
      </c>
      <c r="E28" s="97" t="s">
        <v>870</v>
      </c>
      <c r="F28" s="193"/>
      <c r="G28" s="96" t="s">
        <v>448</v>
      </c>
      <c r="H28" s="196"/>
      <c r="I28" s="164">
        <f>73500000-39550000</f>
        <v>33950000</v>
      </c>
      <c r="J28" s="222">
        <v>33950000</v>
      </c>
      <c r="K28" s="89">
        <f t="shared" si="0"/>
        <v>0</v>
      </c>
    </row>
    <row r="29" spans="1:11" x14ac:dyDescent="0.25">
      <c r="A29" s="144">
        <v>44939</v>
      </c>
      <c r="B29" s="224" t="s">
        <v>650</v>
      </c>
      <c r="C29" s="24" t="s">
        <v>484</v>
      </c>
      <c r="D29" s="24" t="s">
        <v>522</v>
      </c>
      <c r="E29" s="97" t="s">
        <v>871</v>
      </c>
      <c r="F29" s="193"/>
      <c r="G29" s="96" t="s">
        <v>427</v>
      </c>
      <c r="H29" s="196"/>
      <c r="I29" s="164">
        <v>22449000</v>
      </c>
      <c r="J29" s="222">
        <v>22449000</v>
      </c>
      <c r="K29" s="89">
        <f t="shared" si="0"/>
        <v>0</v>
      </c>
    </row>
    <row r="30" spans="1:11" x14ac:dyDescent="0.25">
      <c r="A30" s="144">
        <v>44939</v>
      </c>
      <c r="B30" s="224" t="s">
        <v>724</v>
      </c>
      <c r="C30" s="24" t="s">
        <v>706</v>
      </c>
      <c r="D30" s="24" t="s">
        <v>648</v>
      </c>
      <c r="E30" s="97" t="s">
        <v>872</v>
      </c>
      <c r="F30" s="193"/>
      <c r="G30" s="96" t="s">
        <v>857</v>
      </c>
      <c r="H30" s="196"/>
      <c r="I30" s="164">
        <v>43680000</v>
      </c>
      <c r="J30" s="222">
        <v>43680000</v>
      </c>
      <c r="K30" s="89">
        <f t="shared" si="0"/>
        <v>0</v>
      </c>
    </row>
    <row r="31" spans="1:11" x14ac:dyDescent="0.25">
      <c r="A31" s="144">
        <v>44939</v>
      </c>
      <c r="B31" s="224" t="s">
        <v>725</v>
      </c>
      <c r="C31" s="24" t="s">
        <v>652</v>
      </c>
      <c r="D31" s="24" t="s">
        <v>636</v>
      </c>
      <c r="E31" s="97" t="s">
        <v>873</v>
      </c>
      <c r="F31" s="193"/>
      <c r="G31" s="96" t="s">
        <v>446</v>
      </c>
      <c r="H31" s="196"/>
      <c r="I31" s="164">
        <v>49000000</v>
      </c>
      <c r="J31" s="222">
        <v>49000000</v>
      </c>
      <c r="K31" s="89">
        <f t="shared" si="0"/>
        <v>0</v>
      </c>
    </row>
    <row r="32" spans="1:11" x14ac:dyDescent="0.25">
      <c r="A32" s="144">
        <v>44939</v>
      </c>
      <c r="B32" s="224" t="s">
        <v>920</v>
      </c>
      <c r="C32" s="24" t="s">
        <v>283</v>
      </c>
      <c r="D32" s="24" t="s">
        <v>777</v>
      </c>
      <c r="E32" s="97" t="s">
        <v>874</v>
      </c>
      <c r="F32" s="193"/>
      <c r="G32" s="96" t="s">
        <v>140</v>
      </c>
      <c r="H32" s="196"/>
      <c r="I32" s="164">
        <v>152560</v>
      </c>
      <c r="J32" s="222">
        <v>152560</v>
      </c>
      <c r="K32" s="89">
        <f t="shared" si="0"/>
        <v>0</v>
      </c>
    </row>
    <row r="33" spans="1:11" x14ac:dyDescent="0.25">
      <c r="A33" s="144">
        <v>44939</v>
      </c>
      <c r="B33" s="224" t="s">
        <v>921</v>
      </c>
      <c r="C33" s="24" t="s">
        <v>283</v>
      </c>
      <c r="D33" s="24" t="s">
        <v>583</v>
      </c>
      <c r="E33" s="97" t="s">
        <v>875</v>
      </c>
      <c r="F33" s="193"/>
      <c r="G33" s="96" t="s">
        <v>43</v>
      </c>
      <c r="H33" s="196"/>
      <c r="I33" s="164">
        <v>34010</v>
      </c>
      <c r="J33" s="222">
        <v>34010</v>
      </c>
      <c r="K33" s="89">
        <f t="shared" si="0"/>
        <v>0</v>
      </c>
    </row>
    <row r="34" spans="1:11" x14ac:dyDescent="0.25">
      <c r="A34" s="144">
        <v>44941</v>
      </c>
      <c r="B34" s="224" t="s">
        <v>727</v>
      </c>
      <c r="C34" s="24" t="s">
        <v>626</v>
      </c>
      <c r="D34" s="24" t="s">
        <v>562</v>
      </c>
      <c r="E34" s="97" t="s">
        <v>876</v>
      </c>
      <c r="F34" s="193"/>
      <c r="G34" s="96" t="s">
        <v>858</v>
      </c>
      <c r="H34" s="196"/>
      <c r="I34" s="164">
        <v>35000000</v>
      </c>
      <c r="J34" s="222">
        <v>35000000</v>
      </c>
      <c r="K34" s="89">
        <f t="shared" si="0"/>
        <v>0</v>
      </c>
    </row>
    <row r="35" spans="1:11" x14ac:dyDescent="0.25">
      <c r="A35" s="144">
        <v>44941</v>
      </c>
      <c r="B35" s="224" t="s">
        <v>480</v>
      </c>
      <c r="C35" s="24" t="s">
        <v>758</v>
      </c>
      <c r="D35" s="24" t="s">
        <v>581</v>
      </c>
      <c r="E35" s="97" t="s">
        <v>877</v>
      </c>
      <c r="F35" s="193"/>
      <c r="G35" s="96" t="s">
        <v>252</v>
      </c>
      <c r="H35" s="196"/>
      <c r="I35" s="164">
        <v>38500000</v>
      </c>
      <c r="J35" s="222">
        <v>38500000</v>
      </c>
      <c r="K35" s="89">
        <f t="shared" si="0"/>
        <v>0</v>
      </c>
    </row>
    <row r="36" spans="1:11" x14ac:dyDescent="0.25">
      <c r="A36" s="144">
        <v>44941</v>
      </c>
      <c r="B36" s="224" t="s">
        <v>582</v>
      </c>
      <c r="C36" s="24" t="s">
        <v>731</v>
      </c>
      <c r="D36" s="24" t="s">
        <v>625</v>
      </c>
      <c r="E36" s="97" t="s">
        <v>878</v>
      </c>
      <c r="F36" s="193"/>
      <c r="G36" s="96" t="s">
        <v>449</v>
      </c>
      <c r="H36" s="196"/>
      <c r="I36" s="164">
        <v>45500000</v>
      </c>
      <c r="J36" s="222">
        <v>45500000</v>
      </c>
      <c r="K36" s="89">
        <f t="shared" si="0"/>
        <v>0</v>
      </c>
    </row>
    <row r="37" spans="1:11" x14ac:dyDescent="0.25">
      <c r="A37" s="144">
        <v>44941</v>
      </c>
      <c r="B37" s="224" t="s">
        <v>777</v>
      </c>
      <c r="C37" s="24" t="s">
        <v>668</v>
      </c>
      <c r="D37" s="24" t="s">
        <v>626</v>
      </c>
      <c r="E37" s="97" t="s">
        <v>879</v>
      </c>
      <c r="F37" s="193"/>
      <c r="G37" s="96" t="s">
        <v>454</v>
      </c>
      <c r="H37" s="196"/>
      <c r="I37" s="164">
        <v>49000000</v>
      </c>
      <c r="J37" s="222">
        <v>49000000</v>
      </c>
      <c r="K37" s="89">
        <f t="shared" si="0"/>
        <v>0</v>
      </c>
    </row>
    <row r="38" spans="1:11" x14ac:dyDescent="0.25">
      <c r="A38" s="144">
        <v>44941</v>
      </c>
      <c r="B38" s="224" t="s">
        <v>583</v>
      </c>
      <c r="C38" s="24" t="s">
        <v>598</v>
      </c>
      <c r="D38" s="24" t="s">
        <v>558</v>
      </c>
      <c r="E38" s="97" t="s">
        <v>880</v>
      </c>
      <c r="F38" s="193"/>
      <c r="G38" s="96" t="s">
        <v>255</v>
      </c>
      <c r="H38" s="196"/>
      <c r="I38" s="164">
        <v>49000000</v>
      </c>
      <c r="J38" s="222">
        <v>49000000</v>
      </c>
      <c r="K38" s="89">
        <f t="shared" si="0"/>
        <v>0</v>
      </c>
    </row>
    <row r="39" spans="1:11" x14ac:dyDescent="0.25">
      <c r="A39" s="144">
        <v>44941</v>
      </c>
      <c r="B39" s="224" t="s">
        <v>759</v>
      </c>
      <c r="C39" s="24" t="s">
        <v>596</v>
      </c>
      <c r="D39" s="24" t="s">
        <v>758</v>
      </c>
      <c r="E39" s="97" t="s">
        <v>881</v>
      </c>
      <c r="F39" s="193"/>
      <c r="G39" s="96" t="s">
        <v>59</v>
      </c>
      <c r="H39" s="196"/>
      <c r="I39" s="164">
        <v>66266667</v>
      </c>
      <c r="J39" s="222">
        <v>60350000</v>
      </c>
      <c r="K39" s="89">
        <f t="shared" si="0"/>
        <v>5916667</v>
      </c>
    </row>
    <row r="40" spans="1:11" x14ac:dyDescent="0.25">
      <c r="A40" s="144">
        <v>44941</v>
      </c>
      <c r="B40" s="224" t="s">
        <v>558</v>
      </c>
      <c r="C40" s="24" t="s">
        <v>716</v>
      </c>
      <c r="D40" s="24" t="s">
        <v>731</v>
      </c>
      <c r="E40" s="97" t="s">
        <v>882</v>
      </c>
      <c r="F40" s="193"/>
      <c r="G40" s="96" t="s">
        <v>453</v>
      </c>
      <c r="H40" s="196"/>
      <c r="I40" s="164">
        <v>31598000</v>
      </c>
      <c r="J40" s="222">
        <v>31598000</v>
      </c>
      <c r="K40" s="89">
        <f t="shared" si="0"/>
        <v>0</v>
      </c>
    </row>
    <row r="41" spans="1:11" x14ac:dyDescent="0.25">
      <c r="A41" s="144">
        <v>44942</v>
      </c>
      <c r="B41" s="224" t="s">
        <v>524</v>
      </c>
      <c r="C41" s="24" t="s">
        <v>313</v>
      </c>
      <c r="D41" s="24" t="s">
        <v>651</v>
      </c>
      <c r="E41" s="97" t="s">
        <v>883</v>
      </c>
      <c r="F41" s="193"/>
      <c r="G41" s="96" t="s">
        <v>406</v>
      </c>
      <c r="H41" s="196"/>
      <c r="I41" s="164">
        <v>35000000</v>
      </c>
      <c r="J41" s="222">
        <v>35000000</v>
      </c>
      <c r="K41" s="89">
        <f t="shared" si="0"/>
        <v>0</v>
      </c>
    </row>
    <row r="42" spans="1:11" x14ac:dyDescent="0.25">
      <c r="A42" s="144">
        <v>44942</v>
      </c>
      <c r="B42" s="224" t="s">
        <v>652</v>
      </c>
      <c r="C42" s="24" t="s">
        <v>825</v>
      </c>
      <c r="D42" s="24" t="s">
        <v>822</v>
      </c>
      <c r="E42" s="97" t="s">
        <v>884</v>
      </c>
      <c r="F42" s="193"/>
      <c r="G42" s="96" t="s">
        <v>79</v>
      </c>
      <c r="H42" s="196"/>
      <c r="I42" s="164">
        <v>36400000</v>
      </c>
      <c r="J42" s="222">
        <v>36400000</v>
      </c>
      <c r="K42" s="89">
        <f t="shared" si="0"/>
        <v>0</v>
      </c>
    </row>
    <row r="43" spans="1:11" x14ac:dyDescent="0.25">
      <c r="A43" s="144">
        <v>44943</v>
      </c>
      <c r="B43" s="224" t="s">
        <v>758</v>
      </c>
      <c r="C43" s="24" t="s">
        <v>530</v>
      </c>
      <c r="D43" s="24" t="s">
        <v>782</v>
      </c>
      <c r="E43" s="97" t="s">
        <v>885</v>
      </c>
      <c r="F43" s="193"/>
      <c r="G43" s="96" t="s">
        <v>686</v>
      </c>
      <c r="H43" s="196"/>
      <c r="I43" s="164">
        <v>42000000</v>
      </c>
      <c r="J43" s="222">
        <v>38800000</v>
      </c>
      <c r="K43" s="89">
        <f t="shared" si="0"/>
        <v>3200000</v>
      </c>
    </row>
    <row r="44" spans="1:11" x14ac:dyDescent="0.25">
      <c r="A44" s="144">
        <v>44943</v>
      </c>
      <c r="B44" s="224" t="s">
        <v>733</v>
      </c>
      <c r="C44" s="24" t="s">
        <v>728</v>
      </c>
      <c r="D44" s="24" t="s">
        <v>655</v>
      </c>
      <c r="E44" s="97" t="s">
        <v>886</v>
      </c>
      <c r="F44" s="193"/>
      <c r="G44" s="96" t="s">
        <v>445</v>
      </c>
      <c r="H44" s="196"/>
      <c r="I44" s="164">
        <f>35000000-21833334</f>
        <v>13166666</v>
      </c>
      <c r="J44" s="222">
        <v>13166666</v>
      </c>
      <c r="K44" s="89">
        <f t="shared" si="0"/>
        <v>0</v>
      </c>
    </row>
    <row r="45" spans="1:11" x14ac:dyDescent="0.25">
      <c r="A45" s="144">
        <v>44944</v>
      </c>
      <c r="B45" s="224" t="s">
        <v>659</v>
      </c>
      <c r="C45" s="24" t="s">
        <v>597</v>
      </c>
      <c r="D45" s="24" t="s">
        <v>664</v>
      </c>
      <c r="E45" s="97" t="s">
        <v>887</v>
      </c>
      <c r="F45" s="193"/>
      <c r="G45" s="96" t="s">
        <v>859</v>
      </c>
      <c r="H45" s="196"/>
      <c r="I45" s="164">
        <f>31598000-25278400</f>
        <v>6319600</v>
      </c>
      <c r="J45" s="222">
        <v>6319600</v>
      </c>
      <c r="K45" s="89">
        <f t="shared" si="0"/>
        <v>0</v>
      </c>
    </row>
    <row r="46" spans="1:11" x14ac:dyDescent="0.25">
      <c r="A46" s="144">
        <v>44944</v>
      </c>
      <c r="B46" s="224" t="s">
        <v>665</v>
      </c>
      <c r="C46" s="24" t="s">
        <v>774</v>
      </c>
      <c r="D46" s="24" t="s">
        <v>597</v>
      </c>
      <c r="E46" s="97" t="s">
        <v>888</v>
      </c>
      <c r="F46" s="193"/>
      <c r="G46" s="96" t="s">
        <v>430</v>
      </c>
      <c r="H46" s="196"/>
      <c r="I46" s="164">
        <v>36225000</v>
      </c>
      <c r="J46" s="222">
        <v>36225000</v>
      </c>
      <c r="K46" s="89">
        <f t="shared" si="0"/>
        <v>0</v>
      </c>
    </row>
    <row r="47" spans="1:11" x14ac:dyDescent="0.25">
      <c r="A47" s="144">
        <v>44944</v>
      </c>
      <c r="B47" s="224" t="s">
        <v>714</v>
      </c>
      <c r="C47" s="24" t="s">
        <v>494</v>
      </c>
      <c r="D47" s="24" t="s">
        <v>528</v>
      </c>
      <c r="E47" s="97" t="s">
        <v>889</v>
      </c>
      <c r="F47" s="193"/>
      <c r="G47" s="96" t="s">
        <v>388</v>
      </c>
      <c r="H47" s="196"/>
      <c r="I47" s="164">
        <v>36225000</v>
      </c>
      <c r="J47" s="222">
        <v>33120000</v>
      </c>
      <c r="K47" s="89">
        <f t="shared" si="0"/>
        <v>3105000</v>
      </c>
    </row>
    <row r="48" spans="1:11" x14ac:dyDescent="0.25">
      <c r="A48" s="144">
        <v>44944</v>
      </c>
      <c r="B48" s="224" t="s">
        <v>434</v>
      </c>
      <c r="C48" s="24" t="s">
        <v>779</v>
      </c>
      <c r="D48" s="24" t="s">
        <v>304</v>
      </c>
      <c r="E48" s="97" t="s">
        <v>890</v>
      </c>
      <c r="F48" s="193"/>
      <c r="G48" s="96" t="s">
        <v>363</v>
      </c>
      <c r="H48" s="196"/>
      <c r="I48" s="164">
        <v>39900000</v>
      </c>
      <c r="J48" s="222">
        <v>39900000</v>
      </c>
      <c r="K48" s="89">
        <f t="shared" si="0"/>
        <v>0</v>
      </c>
    </row>
    <row r="49" spans="1:11" x14ac:dyDescent="0.25">
      <c r="A49" s="144">
        <v>44945</v>
      </c>
      <c r="B49" s="224" t="s">
        <v>922</v>
      </c>
      <c r="C49" s="24" t="s">
        <v>283</v>
      </c>
      <c r="D49" s="24" t="s">
        <v>741</v>
      </c>
      <c r="E49" s="97" t="s">
        <v>891</v>
      </c>
      <c r="F49" s="193"/>
      <c r="G49" s="96" t="s">
        <v>140</v>
      </c>
      <c r="H49" s="196"/>
      <c r="I49" s="164">
        <v>384780</v>
      </c>
      <c r="J49" s="222">
        <v>384780</v>
      </c>
      <c r="K49" s="89">
        <f t="shared" si="0"/>
        <v>0</v>
      </c>
    </row>
    <row r="50" spans="1:11" x14ac:dyDescent="0.25">
      <c r="A50" s="144">
        <v>44945</v>
      </c>
      <c r="B50" s="224" t="s">
        <v>586</v>
      </c>
      <c r="C50" s="24" t="s">
        <v>787</v>
      </c>
      <c r="D50" s="24" t="s">
        <v>178</v>
      </c>
      <c r="E50" s="97" t="s">
        <v>892</v>
      </c>
      <c r="F50" s="193"/>
      <c r="G50" s="96" t="s">
        <v>426</v>
      </c>
      <c r="H50" s="196"/>
      <c r="I50" s="164">
        <v>32643072</v>
      </c>
      <c r="J50" s="222">
        <v>32643072</v>
      </c>
      <c r="K50" s="89">
        <f t="shared" si="0"/>
        <v>0</v>
      </c>
    </row>
    <row r="51" spans="1:11" x14ac:dyDescent="0.25">
      <c r="A51" s="144">
        <v>44945</v>
      </c>
      <c r="B51" s="224" t="s">
        <v>203</v>
      </c>
      <c r="C51" s="24" t="s">
        <v>609</v>
      </c>
      <c r="D51" s="24" t="s">
        <v>475</v>
      </c>
      <c r="E51" s="97" t="s">
        <v>893</v>
      </c>
      <c r="F51" s="193"/>
      <c r="G51" s="96" t="s">
        <v>63</v>
      </c>
      <c r="H51" s="196"/>
      <c r="I51" s="164">
        <v>49000000</v>
      </c>
      <c r="J51" s="222">
        <v>49000000</v>
      </c>
      <c r="K51" s="89">
        <f t="shared" si="0"/>
        <v>0</v>
      </c>
    </row>
    <row r="52" spans="1:11" x14ac:dyDescent="0.25">
      <c r="A52" s="144">
        <v>44946</v>
      </c>
      <c r="B52" s="224" t="s">
        <v>529</v>
      </c>
      <c r="C52" s="24" t="s">
        <v>528</v>
      </c>
      <c r="D52" s="24" t="s">
        <v>465</v>
      </c>
      <c r="E52" s="97" t="s">
        <v>894</v>
      </c>
      <c r="F52" s="193"/>
      <c r="G52" s="96" t="s">
        <v>429</v>
      </c>
      <c r="H52" s="196"/>
      <c r="I52" s="164">
        <v>36225000</v>
      </c>
      <c r="J52" s="222">
        <v>36225000</v>
      </c>
      <c r="K52" s="89">
        <f t="shared" si="0"/>
        <v>0</v>
      </c>
    </row>
    <row r="53" spans="1:11" x14ac:dyDescent="0.25">
      <c r="A53" s="144">
        <v>44946</v>
      </c>
      <c r="B53" s="224" t="s">
        <v>737</v>
      </c>
      <c r="C53" s="24" t="s">
        <v>736</v>
      </c>
      <c r="D53" s="24" t="s">
        <v>506</v>
      </c>
      <c r="E53" s="97" t="s">
        <v>895</v>
      </c>
      <c r="F53" s="193"/>
      <c r="G53" s="96" t="s">
        <v>860</v>
      </c>
      <c r="H53" s="196"/>
      <c r="I53" s="164">
        <v>37600000</v>
      </c>
      <c r="J53" s="222">
        <v>36660000</v>
      </c>
      <c r="K53" s="89">
        <f t="shared" si="0"/>
        <v>940000</v>
      </c>
    </row>
    <row r="54" spans="1:11" x14ac:dyDescent="0.25">
      <c r="A54" s="144">
        <v>44946</v>
      </c>
      <c r="B54" s="224" t="s">
        <v>827</v>
      </c>
      <c r="C54" s="24" t="s">
        <v>669</v>
      </c>
      <c r="D54" s="24" t="s">
        <v>505</v>
      </c>
      <c r="E54" s="97" t="s">
        <v>896</v>
      </c>
      <c r="F54" s="193"/>
      <c r="G54" s="96" t="s">
        <v>149</v>
      </c>
      <c r="H54" s="196"/>
      <c r="I54" s="164">
        <v>45200000</v>
      </c>
      <c r="J54" s="222">
        <v>45200000</v>
      </c>
      <c r="K54" s="89">
        <f t="shared" si="0"/>
        <v>0</v>
      </c>
    </row>
    <row r="55" spans="1:11" x14ac:dyDescent="0.25">
      <c r="A55" s="144">
        <v>44946</v>
      </c>
      <c r="B55" s="224" t="s">
        <v>730</v>
      </c>
      <c r="C55" s="24" t="s">
        <v>179</v>
      </c>
      <c r="D55" s="24" t="s">
        <v>775</v>
      </c>
      <c r="E55" s="97" t="s">
        <v>895</v>
      </c>
      <c r="F55" s="193"/>
      <c r="G55" s="96" t="s">
        <v>236</v>
      </c>
      <c r="H55" s="196"/>
      <c r="I55" s="164">
        <v>45200000</v>
      </c>
      <c r="J55" s="222">
        <v>45200000</v>
      </c>
      <c r="K55" s="89">
        <f t="shared" si="0"/>
        <v>0</v>
      </c>
    </row>
    <row r="56" spans="1:11" x14ac:dyDescent="0.25">
      <c r="A56" s="144">
        <v>44946</v>
      </c>
      <c r="B56" s="224" t="s">
        <v>615</v>
      </c>
      <c r="C56" s="24" t="s">
        <v>836</v>
      </c>
      <c r="D56" s="24" t="s">
        <v>834</v>
      </c>
      <c r="E56" s="97" t="s">
        <v>896</v>
      </c>
      <c r="F56" s="193"/>
      <c r="G56" s="96" t="s">
        <v>165</v>
      </c>
      <c r="H56" s="196"/>
      <c r="I56" s="164">
        <v>45200000</v>
      </c>
      <c r="J56" s="222">
        <v>45200000</v>
      </c>
      <c r="K56" s="89">
        <f t="shared" si="0"/>
        <v>0</v>
      </c>
    </row>
    <row r="57" spans="1:11" x14ac:dyDescent="0.25">
      <c r="A57" s="144">
        <v>44946</v>
      </c>
      <c r="B57" s="224" t="s">
        <v>496</v>
      </c>
      <c r="C57" s="24" t="s">
        <v>479</v>
      </c>
      <c r="D57" s="24" t="s">
        <v>497</v>
      </c>
      <c r="E57" s="97" t="s">
        <v>897</v>
      </c>
      <c r="F57" s="193"/>
      <c r="G57" s="96" t="s">
        <v>450</v>
      </c>
      <c r="H57" s="196"/>
      <c r="I57" s="164">
        <v>42000000</v>
      </c>
      <c r="J57" s="222">
        <v>42000000</v>
      </c>
      <c r="K57" s="89">
        <f t="shared" si="0"/>
        <v>0</v>
      </c>
    </row>
    <row r="58" spans="1:11" x14ac:dyDescent="0.25">
      <c r="A58" s="144">
        <v>44946</v>
      </c>
      <c r="B58" s="224" t="s">
        <v>620</v>
      </c>
      <c r="C58" s="24" t="s">
        <v>671</v>
      </c>
      <c r="D58" s="24" t="s">
        <v>302</v>
      </c>
      <c r="E58" s="97" t="s">
        <v>898</v>
      </c>
      <c r="F58" s="193"/>
      <c r="G58" s="96" t="s">
        <v>61</v>
      </c>
      <c r="H58" s="196"/>
      <c r="I58" s="164">
        <v>52715520</v>
      </c>
      <c r="J58" s="222">
        <v>48420181</v>
      </c>
      <c r="K58" s="89">
        <f t="shared" si="0"/>
        <v>4295339</v>
      </c>
    </row>
    <row r="59" spans="1:11" x14ac:dyDescent="0.25">
      <c r="A59" s="144">
        <v>44946</v>
      </c>
      <c r="B59" s="224" t="s">
        <v>600</v>
      </c>
      <c r="C59" s="24" t="s">
        <v>260</v>
      </c>
      <c r="D59" s="24" t="s">
        <v>739</v>
      </c>
      <c r="E59" s="97" t="s">
        <v>535</v>
      </c>
      <c r="F59" s="193"/>
      <c r="G59" s="96" t="s">
        <v>354</v>
      </c>
      <c r="H59" s="196"/>
      <c r="I59" s="164">
        <v>150326000</v>
      </c>
      <c r="J59" s="222">
        <v>125727200</v>
      </c>
      <c r="K59" s="89">
        <f t="shared" si="0"/>
        <v>24598800</v>
      </c>
    </row>
    <row r="60" spans="1:11" x14ac:dyDescent="0.25">
      <c r="A60" s="144">
        <v>44949</v>
      </c>
      <c r="B60" s="224" t="s">
        <v>319</v>
      </c>
      <c r="C60" s="24" t="s">
        <v>631</v>
      </c>
      <c r="D60" s="24" t="s">
        <v>627</v>
      </c>
      <c r="E60" s="97" t="s">
        <v>899</v>
      </c>
      <c r="F60" s="193"/>
      <c r="G60" s="96" t="s">
        <v>251</v>
      </c>
      <c r="H60" s="196"/>
      <c r="I60" s="164">
        <v>63000000</v>
      </c>
      <c r="J60" s="222">
        <v>57633333</v>
      </c>
      <c r="K60" s="89">
        <f t="shared" si="0"/>
        <v>5366667</v>
      </c>
    </row>
    <row r="61" spans="1:11" x14ac:dyDescent="0.25">
      <c r="A61" s="144">
        <v>44949</v>
      </c>
      <c r="B61" s="224" t="s">
        <v>832</v>
      </c>
      <c r="C61" s="24" t="s">
        <v>487</v>
      </c>
      <c r="D61" s="24" t="s">
        <v>840</v>
      </c>
      <c r="E61" s="97" t="s">
        <v>536</v>
      </c>
      <c r="F61" s="193"/>
      <c r="G61" s="96" t="s">
        <v>447</v>
      </c>
      <c r="H61" s="196"/>
      <c r="I61" s="164">
        <v>66420640</v>
      </c>
      <c r="J61" s="222">
        <v>54545435</v>
      </c>
      <c r="K61" s="89">
        <f t="shared" si="0"/>
        <v>11875205</v>
      </c>
    </row>
    <row r="62" spans="1:11" x14ac:dyDescent="0.25">
      <c r="A62" s="144">
        <v>44950</v>
      </c>
      <c r="B62" s="224" t="s">
        <v>532</v>
      </c>
      <c r="C62" s="24" t="s">
        <v>491</v>
      </c>
      <c r="D62" s="24" t="s">
        <v>742</v>
      </c>
      <c r="E62" s="97" t="s">
        <v>534</v>
      </c>
      <c r="F62" s="193"/>
      <c r="G62" s="96" t="s">
        <v>390</v>
      </c>
      <c r="H62" s="196"/>
      <c r="I62" s="164">
        <v>56940081</v>
      </c>
      <c r="J62" s="222">
        <v>45724611</v>
      </c>
      <c r="K62" s="89">
        <f t="shared" si="0"/>
        <v>11215470</v>
      </c>
    </row>
    <row r="63" spans="1:11" x14ac:dyDescent="0.25">
      <c r="A63" s="144">
        <v>44950</v>
      </c>
      <c r="B63" s="224" t="s">
        <v>330</v>
      </c>
      <c r="C63" s="24" t="s">
        <v>764</v>
      </c>
      <c r="D63" s="24" t="s">
        <v>493</v>
      </c>
      <c r="E63" s="97" t="s">
        <v>900</v>
      </c>
      <c r="F63" s="193"/>
      <c r="G63" s="96" t="s">
        <v>451</v>
      </c>
      <c r="H63" s="196"/>
      <c r="I63" s="164">
        <v>35000000</v>
      </c>
      <c r="J63" s="222">
        <v>35000000</v>
      </c>
      <c r="K63" s="89">
        <f t="shared" si="0"/>
        <v>0</v>
      </c>
    </row>
    <row r="64" spans="1:11" x14ac:dyDescent="0.25">
      <c r="A64" s="144">
        <v>44951</v>
      </c>
      <c r="B64" s="224" t="s">
        <v>312</v>
      </c>
      <c r="C64" s="24" t="s">
        <v>738</v>
      </c>
      <c r="D64" s="24" t="s">
        <v>631</v>
      </c>
      <c r="E64" s="97" t="s">
        <v>537</v>
      </c>
      <c r="F64" s="193"/>
      <c r="G64" s="96" t="s">
        <v>861</v>
      </c>
      <c r="H64" s="196"/>
      <c r="I64" s="164">
        <v>46575000</v>
      </c>
      <c r="J64" s="222">
        <v>42435000</v>
      </c>
      <c r="K64" s="89">
        <f t="shared" si="0"/>
        <v>4140000</v>
      </c>
    </row>
    <row r="65" spans="1:11" x14ac:dyDescent="0.25">
      <c r="A65" s="144">
        <v>44951</v>
      </c>
      <c r="B65" s="224" t="s">
        <v>739</v>
      </c>
      <c r="C65" s="24" t="s">
        <v>739</v>
      </c>
      <c r="D65" s="24" t="s">
        <v>262</v>
      </c>
      <c r="E65" s="97" t="s">
        <v>901</v>
      </c>
      <c r="F65" s="193"/>
      <c r="G65" s="96" t="s">
        <v>362</v>
      </c>
      <c r="H65" s="196"/>
      <c r="I65" s="164">
        <v>24219000</v>
      </c>
      <c r="J65" s="222">
        <v>21617700</v>
      </c>
      <c r="K65" s="89">
        <f t="shared" si="0"/>
        <v>2601300</v>
      </c>
    </row>
    <row r="66" spans="1:11" x14ac:dyDescent="0.25">
      <c r="A66" s="144">
        <v>44951</v>
      </c>
      <c r="B66" s="224" t="s">
        <v>785</v>
      </c>
      <c r="C66" s="24" t="s">
        <v>739</v>
      </c>
      <c r="D66" s="24" t="s">
        <v>663</v>
      </c>
      <c r="E66" s="97" t="s">
        <v>901</v>
      </c>
      <c r="F66" s="193"/>
      <c r="G66" s="96" t="s">
        <v>862</v>
      </c>
      <c r="H66" s="196"/>
      <c r="I66" s="164">
        <v>24219000</v>
      </c>
      <c r="J66" s="222">
        <v>21976500</v>
      </c>
      <c r="K66" s="89">
        <f t="shared" si="0"/>
        <v>2242500</v>
      </c>
    </row>
    <row r="67" spans="1:11" x14ac:dyDescent="0.25">
      <c r="A67" s="144">
        <v>44953</v>
      </c>
      <c r="B67" s="224" t="s">
        <v>662</v>
      </c>
      <c r="C67" s="24" t="s">
        <v>262</v>
      </c>
      <c r="D67" s="24" t="s">
        <v>289</v>
      </c>
      <c r="E67" s="97" t="s">
        <v>902</v>
      </c>
      <c r="F67" s="193"/>
      <c r="G67" s="96" t="s">
        <v>253</v>
      </c>
      <c r="H67" s="196"/>
      <c r="I67" s="164">
        <v>33600000</v>
      </c>
      <c r="J67" s="222">
        <v>33600000</v>
      </c>
      <c r="K67" s="89">
        <f t="shared" si="0"/>
        <v>0</v>
      </c>
    </row>
    <row r="68" spans="1:11" x14ac:dyDescent="0.25">
      <c r="A68" s="144">
        <v>44953</v>
      </c>
      <c r="B68" s="224" t="s">
        <v>923</v>
      </c>
      <c r="C68" s="24" t="s">
        <v>283</v>
      </c>
      <c r="D68" s="24" t="s">
        <v>331</v>
      </c>
      <c r="E68" s="97" t="s">
        <v>903</v>
      </c>
      <c r="F68" s="193"/>
      <c r="G68" s="96" t="s">
        <v>140</v>
      </c>
      <c r="H68" s="196"/>
      <c r="I68" s="164">
        <v>282470</v>
      </c>
      <c r="J68" s="222">
        <v>282470</v>
      </c>
      <c r="K68" s="89">
        <f t="shared" si="0"/>
        <v>0</v>
      </c>
    </row>
    <row r="69" spans="1:11" x14ac:dyDescent="0.25">
      <c r="A69" s="144">
        <v>44953</v>
      </c>
      <c r="B69" s="224" t="s">
        <v>924</v>
      </c>
      <c r="C69" s="24" t="s">
        <v>283</v>
      </c>
      <c r="D69" s="24" t="s">
        <v>605</v>
      </c>
      <c r="E69" s="97" t="s">
        <v>904</v>
      </c>
      <c r="F69" s="193"/>
      <c r="G69" s="96" t="s">
        <v>43</v>
      </c>
      <c r="H69" s="196"/>
      <c r="I69">
        <v>453690</v>
      </c>
      <c r="J69" s="222">
        <v>453690</v>
      </c>
      <c r="K69" s="89">
        <f t="shared" si="0"/>
        <v>0</v>
      </c>
    </row>
    <row r="70" spans="1:11" x14ac:dyDescent="0.25">
      <c r="A70" s="144">
        <v>44953</v>
      </c>
      <c r="B70" s="224" t="s">
        <v>829</v>
      </c>
      <c r="C70" s="24" t="s">
        <v>635</v>
      </c>
      <c r="D70" s="24" t="s">
        <v>633</v>
      </c>
      <c r="E70" s="97" t="s">
        <v>905</v>
      </c>
      <c r="F70" s="193"/>
      <c r="G70" s="96" t="s">
        <v>348</v>
      </c>
      <c r="H70" s="196"/>
      <c r="I70">
        <v>20281800</v>
      </c>
      <c r="J70" s="222">
        <v>20281800</v>
      </c>
      <c r="K70" s="89">
        <f t="shared" si="0"/>
        <v>0</v>
      </c>
    </row>
    <row r="71" spans="1:11" x14ac:dyDescent="0.25">
      <c r="A71" s="144">
        <v>44956</v>
      </c>
      <c r="B71" s="224" t="s">
        <v>627</v>
      </c>
      <c r="C71" s="24" t="s">
        <v>286</v>
      </c>
      <c r="D71" s="24" t="s">
        <v>286</v>
      </c>
      <c r="E71" s="97" t="s">
        <v>906</v>
      </c>
      <c r="F71" s="193"/>
      <c r="G71" s="96" t="s">
        <v>452</v>
      </c>
      <c r="H71" s="196"/>
      <c r="I71">
        <v>42923520</v>
      </c>
      <c r="J71" s="222">
        <v>38154240</v>
      </c>
      <c r="K71" s="89">
        <f t="shared" si="0"/>
        <v>4769280</v>
      </c>
    </row>
    <row r="72" spans="1:11" x14ac:dyDescent="0.25">
      <c r="A72" s="144">
        <v>44956</v>
      </c>
      <c r="B72" s="224" t="s">
        <v>840</v>
      </c>
      <c r="C72" s="24" t="s">
        <v>273</v>
      </c>
      <c r="D72" s="24" t="s">
        <v>844</v>
      </c>
      <c r="E72" s="97" t="s">
        <v>907</v>
      </c>
      <c r="F72" s="193"/>
      <c r="G72" s="96" t="s">
        <v>389</v>
      </c>
      <c r="H72" s="196"/>
      <c r="I72">
        <v>35000000</v>
      </c>
      <c r="J72" s="222">
        <v>35000000</v>
      </c>
      <c r="K72" s="89">
        <f t="shared" si="0"/>
        <v>0</v>
      </c>
    </row>
    <row r="73" spans="1:11" x14ac:dyDescent="0.25">
      <c r="A73" s="144">
        <v>44956</v>
      </c>
      <c r="B73" s="224" t="s">
        <v>260</v>
      </c>
      <c r="C73" s="24" t="s">
        <v>329</v>
      </c>
      <c r="D73" s="24" t="s">
        <v>320</v>
      </c>
      <c r="E73" s="97" t="s">
        <v>908</v>
      </c>
      <c r="F73" s="193"/>
      <c r="G73" s="96" t="s">
        <v>58</v>
      </c>
      <c r="H73" s="196"/>
      <c r="I73">
        <v>23109632</v>
      </c>
      <c r="J73" s="222">
        <v>23109632</v>
      </c>
      <c r="K73" s="89">
        <f t="shared" si="0"/>
        <v>0</v>
      </c>
    </row>
    <row r="74" spans="1:11" x14ac:dyDescent="0.25">
      <c r="A74" s="144">
        <v>44956</v>
      </c>
      <c r="B74" s="224" t="s">
        <v>487</v>
      </c>
      <c r="C74" s="24" t="s">
        <v>503</v>
      </c>
      <c r="D74" s="24" t="s">
        <v>503</v>
      </c>
      <c r="E74" s="97" t="s">
        <v>909</v>
      </c>
      <c r="F74" s="193"/>
      <c r="G74" s="96" t="s">
        <v>863</v>
      </c>
      <c r="H74" s="196"/>
      <c r="I74">
        <v>54000000</v>
      </c>
      <c r="J74" s="222">
        <v>48200000</v>
      </c>
      <c r="K74" s="89">
        <f t="shared" si="0"/>
        <v>5800000</v>
      </c>
    </row>
    <row r="75" spans="1:11" x14ac:dyDescent="0.25">
      <c r="A75" s="144">
        <v>44956</v>
      </c>
      <c r="B75" s="224" t="s">
        <v>628</v>
      </c>
      <c r="C75" s="24" t="s">
        <v>272</v>
      </c>
      <c r="D75" s="24" t="s">
        <v>314</v>
      </c>
      <c r="E75" s="195" t="s">
        <v>910</v>
      </c>
      <c r="F75" s="193"/>
      <c r="G75" s="96" t="s">
        <v>254</v>
      </c>
      <c r="H75" s="196"/>
      <c r="I75" s="220">
        <v>31598000</v>
      </c>
      <c r="J75" s="222">
        <v>31598000</v>
      </c>
      <c r="K75" s="89">
        <f t="shared" si="0"/>
        <v>0</v>
      </c>
    </row>
    <row r="76" spans="1:11" x14ac:dyDescent="0.25">
      <c r="A76" s="144">
        <v>44956</v>
      </c>
      <c r="B76" s="224" t="s">
        <v>925</v>
      </c>
      <c r="C76" s="24" t="s">
        <v>283</v>
      </c>
      <c r="D76" s="24" t="s">
        <v>270</v>
      </c>
      <c r="E76" s="195" t="s">
        <v>911</v>
      </c>
      <c r="F76" s="193"/>
      <c r="G76" s="96" t="s">
        <v>42</v>
      </c>
      <c r="H76" s="196"/>
      <c r="I76" s="220">
        <v>187720</v>
      </c>
      <c r="J76" s="222">
        <v>187720</v>
      </c>
      <c r="K76" s="89">
        <f t="shared" si="0"/>
        <v>0</v>
      </c>
    </row>
    <row r="77" spans="1:11" x14ac:dyDescent="0.25">
      <c r="A77" s="144">
        <v>44957</v>
      </c>
      <c r="B77" s="224" t="s">
        <v>262</v>
      </c>
      <c r="C77" s="24" t="s">
        <v>308</v>
      </c>
      <c r="D77" s="24" t="s">
        <v>274</v>
      </c>
      <c r="E77" s="195" t="s">
        <v>912</v>
      </c>
      <c r="F77" s="193"/>
      <c r="G77" s="96" t="s">
        <v>405</v>
      </c>
      <c r="H77" s="196"/>
      <c r="I77" s="220">
        <v>35000000</v>
      </c>
      <c r="J77" s="222">
        <v>35000000</v>
      </c>
      <c r="K77" s="89">
        <f t="shared" si="0"/>
        <v>0</v>
      </c>
    </row>
    <row r="78" spans="1:11" x14ac:dyDescent="0.25">
      <c r="A78" s="144">
        <v>44957</v>
      </c>
      <c r="B78" s="224" t="s">
        <v>441</v>
      </c>
      <c r="C78" s="24" t="s">
        <v>318</v>
      </c>
      <c r="D78" s="24" t="s">
        <v>328</v>
      </c>
      <c r="E78" s="195" t="s">
        <v>913</v>
      </c>
      <c r="F78" s="193"/>
      <c r="G78" s="96" t="s">
        <v>332</v>
      </c>
      <c r="H78" s="196"/>
      <c r="I78" s="220">
        <v>24371019</v>
      </c>
      <c r="J78" s="222">
        <v>21572865</v>
      </c>
      <c r="K78" s="89">
        <f t="shared" si="0"/>
        <v>2798154</v>
      </c>
    </row>
    <row r="79" spans="1:11" x14ac:dyDescent="0.25">
      <c r="A79" s="144">
        <v>44958</v>
      </c>
      <c r="B79" s="224" t="s">
        <v>616</v>
      </c>
      <c r="C79" s="24" t="s">
        <v>317</v>
      </c>
      <c r="D79" s="24" t="s">
        <v>1229</v>
      </c>
      <c r="E79" s="195" t="s">
        <v>896</v>
      </c>
      <c r="F79" s="193"/>
      <c r="G79" s="96" t="s">
        <v>1443</v>
      </c>
      <c r="H79" s="196"/>
      <c r="I79" s="220">
        <v>45200000</v>
      </c>
      <c r="J79" s="222">
        <v>45200000</v>
      </c>
      <c r="K79" s="89">
        <f t="shared" si="0"/>
        <v>0</v>
      </c>
    </row>
    <row r="80" spans="1:11" x14ac:dyDescent="0.25">
      <c r="A80" s="144">
        <v>44959</v>
      </c>
      <c r="B80" s="224" t="s">
        <v>844</v>
      </c>
      <c r="C80" s="24" t="s">
        <v>1230</v>
      </c>
      <c r="D80" s="24" t="s">
        <v>213</v>
      </c>
      <c r="E80" s="195" t="s">
        <v>1385</v>
      </c>
      <c r="F80" s="193"/>
      <c r="G80" s="96" t="s">
        <v>1444</v>
      </c>
      <c r="H80" s="196"/>
      <c r="I80" s="220">
        <v>52715520</v>
      </c>
      <c r="J80" s="222">
        <v>46662997</v>
      </c>
      <c r="K80" s="89">
        <f t="shared" si="0"/>
        <v>6052523</v>
      </c>
    </row>
    <row r="81" spans="1:11" x14ac:dyDescent="0.25">
      <c r="A81" s="144">
        <v>44959</v>
      </c>
      <c r="B81" s="224" t="s">
        <v>274</v>
      </c>
      <c r="C81" s="24" t="s">
        <v>288</v>
      </c>
      <c r="D81" s="24" t="s">
        <v>1231</v>
      </c>
      <c r="E81" s="195" t="s">
        <v>896</v>
      </c>
      <c r="F81" s="193"/>
      <c r="G81" s="96" t="s">
        <v>1445</v>
      </c>
      <c r="H81" s="196"/>
      <c r="I81" s="220">
        <v>45200000</v>
      </c>
      <c r="J81" s="222">
        <v>44823333</v>
      </c>
      <c r="K81" s="89">
        <f t="shared" si="0"/>
        <v>376667</v>
      </c>
    </row>
    <row r="82" spans="1:11" x14ac:dyDescent="0.25">
      <c r="A82" s="144">
        <v>44959</v>
      </c>
      <c r="B82" s="224" t="s">
        <v>308</v>
      </c>
      <c r="C82" s="24" t="s">
        <v>1232</v>
      </c>
      <c r="D82" s="24" t="s">
        <v>1233</v>
      </c>
      <c r="E82" s="195" t="s">
        <v>1386</v>
      </c>
      <c r="F82" s="193"/>
      <c r="G82" s="96" t="s">
        <v>1446</v>
      </c>
      <c r="H82" s="196"/>
      <c r="I82" s="220">
        <v>45200000</v>
      </c>
      <c r="J82" s="222">
        <v>44258333</v>
      </c>
      <c r="K82" s="89">
        <f t="shared" si="0"/>
        <v>941667</v>
      </c>
    </row>
    <row r="83" spans="1:11" x14ac:dyDescent="0.25">
      <c r="A83" s="144">
        <v>44959</v>
      </c>
      <c r="B83" s="224" t="s">
        <v>317</v>
      </c>
      <c r="C83" s="24" t="s">
        <v>1234</v>
      </c>
      <c r="D83" s="24" t="s">
        <v>1235</v>
      </c>
      <c r="E83" s="195" t="s">
        <v>1387</v>
      </c>
      <c r="F83" s="193"/>
      <c r="G83" s="96" t="s">
        <v>173</v>
      </c>
      <c r="H83" s="196"/>
      <c r="I83" s="220">
        <v>52715520</v>
      </c>
      <c r="J83" s="222">
        <v>46662997</v>
      </c>
      <c r="K83" s="89">
        <f t="shared" si="0"/>
        <v>6052523</v>
      </c>
    </row>
    <row r="84" spans="1:11" x14ac:dyDescent="0.25">
      <c r="A84" s="144">
        <v>44959</v>
      </c>
      <c r="B84" s="224" t="s">
        <v>318</v>
      </c>
      <c r="C84" s="24" t="s">
        <v>1236</v>
      </c>
      <c r="D84" s="24" t="s">
        <v>1237</v>
      </c>
      <c r="E84" s="195" t="s">
        <v>1386</v>
      </c>
      <c r="F84" s="193"/>
      <c r="G84" s="96" t="s">
        <v>1447</v>
      </c>
      <c r="H84" s="196"/>
      <c r="I84" s="220">
        <v>45200000</v>
      </c>
      <c r="J84" s="222">
        <v>45011667</v>
      </c>
      <c r="K84" s="89">
        <f t="shared" si="0"/>
        <v>188333</v>
      </c>
    </row>
    <row r="85" spans="1:11" x14ac:dyDescent="0.25">
      <c r="A85" s="144">
        <v>44959</v>
      </c>
      <c r="B85" s="224" t="s">
        <v>329</v>
      </c>
      <c r="C85" s="24" t="s">
        <v>1238</v>
      </c>
      <c r="D85" s="24" t="s">
        <v>1239</v>
      </c>
      <c r="E85" s="195" t="s">
        <v>1388</v>
      </c>
      <c r="F85" s="193"/>
      <c r="G85" s="96" t="s">
        <v>1448</v>
      </c>
      <c r="H85" s="196"/>
      <c r="I85" s="220">
        <v>18630000</v>
      </c>
      <c r="J85" s="222">
        <v>18630000</v>
      </c>
      <c r="K85" s="89">
        <f t="shared" si="0"/>
        <v>0</v>
      </c>
    </row>
    <row r="86" spans="1:11" x14ac:dyDescent="0.25">
      <c r="A86" s="144">
        <v>44959</v>
      </c>
      <c r="B86" s="224" t="s">
        <v>329</v>
      </c>
      <c r="C86" s="24" t="s">
        <v>1238</v>
      </c>
      <c r="D86" s="24" t="s">
        <v>1239</v>
      </c>
      <c r="E86" s="195" t="s">
        <v>1388</v>
      </c>
      <c r="F86" s="193"/>
      <c r="G86" s="96" t="s">
        <v>1448</v>
      </c>
      <c r="H86" s="196"/>
      <c r="I86" s="220">
        <v>18630000</v>
      </c>
      <c r="J86" s="222">
        <v>18630000</v>
      </c>
      <c r="K86" s="89">
        <f t="shared" si="0"/>
        <v>0</v>
      </c>
    </row>
    <row r="87" spans="1:11" x14ac:dyDescent="0.25">
      <c r="A87" s="144">
        <v>44960</v>
      </c>
      <c r="B87" s="224" t="s">
        <v>276</v>
      </c>
      <c r="C87" s="24" t="s">
        <v>1240</v>
      </c>
      <c r="D87" s="24" t="s">
        <v>1232</v>
      </c>
      <c r="E87" s="195" t="s">
        <v>895</v>
      </c>
      <c r="F87" s="193"/>
      <c r="G87" s="96" t="s">
        <v>1449</v>
      </c>
      <c r="H87" s="196"/>
      <c r="I87" s="220">
        <v>38080000</v>
      </c>
      <c r="J87" s="222">
        <v>37762667</v>
      </c>
      <c r="K87" s="89">
        <f t="shared" si="0"/>
        <v>317333</v>
      </c>
    </row>
    <row r="88" spans="1:11" x14ac:dyDescent="0.25">
      <c r="A88" s="144">
        <v>44963</v>
      </c>
      <c r="B88" s="224" t="s">
        <v>1343</v>
      </c>
      <c r="C88" s="24" t="s">
        <v>1241</v>
      </c>
      <c r="D88" s="24" t="s">
        <v>1242</v>
      </c>
      <c r="E88" s="195" t="s">
        <v>1389</v>
      </c>
      <c r="F88" s="193"/>
      <c r="G88" s="96" t="s">
        <v>1450</v>
      </c>
      <c r="H88" s="196"/>
      <c r="I88" s="220">
        <v>35000000</v>
      </c>
      <c r="J88" s="222">
        <v>35000000</v>
      </c>
      <c r="K88" s="89">
        <f t="shared" si="0"/>
        <v>0</v>
      </c>
    </row>
    <row r="89" spans="1:11" x14ac:dyDescent="0.25">
      <c r="A89" s="144">
        <v>44963</v>
      </c>
      <c r="B89" s="224" t="s">
        <v>1344</v>
      </c>
      <c r="C89" s="24" t="s">
        <v>1243</v>
      </c>
      <c r="D89" s="24" t="s">
        <v>1244</v>
      </c>
      <c r="E89" s="195" t="s">
        <v>896</v>
      </c>
      <c r="F89" s="193"/>
      <c r="G89" s="96" t="s">
        <v>1451</v>
      </c>
      <c r="H89" s="196"/>
      <c r="I89" s="220">
        <v>45200000</v>
      </c>
      <c r="J89" s="222">
        <v>43881667</v>
      </c>
      <c r="K89" s="89">
        <f t="shared" si="0"/>
        <v>1318333</v>
      </c>
    </row>
    <row r="90" spans="1:11" x14ac:dyDescent="0.25">
      <c r="A90" s="144">
        <v>44963</v>
      </c>
      <c r="B90" s="224" t="s">
        <v>213</v>
      </c>
      <c r="C90" s="24" t="s">
        <v>1245</v>
      </c>
      <c r="D90" s="24" t="s">
        <v>169</v>
      </c>
      <c r="E90" s="195" t="s">
        <v>1390</v>
      </c>
      <c r="F90" s="193"/>
      <c r="G90" s="96" t="s">
        <v>1452</v>
      </c>
      <c r="H90" s="196"/>
      <c r="I90" s="220">
        <v>55890000</v>
      </c>
      <c r="J90" s="222">
        <v>48438000</v>
      </c>
      <c r="K90" s="89">
        <f t="shared" si="0"/>
        <v>7452000</v>
      </c>
    </row>
    <row r="91" spans="1:11" x14ac:dyDescent="0.25">
      <c r="A91" s="144">
        <v>44963</v>
      </c>
      <c r="B91" s="224" t="s">
        <v>1345</v>
      </c>
      <c r="C91" s="24" t="s">
        <v>283</v>
      </c>
      <c r="D91" s="24" t="s">
        <v>1246</v>
      </c>
      <c r="E91" s="195" t="s">
        <v>1391</v>
      </c>
      <c r="F91" s="193"/>
      <c r="G91" s="96" t="s">
        <v>140</v>
      </c>
      <c r="H91" s="196"/>
      <c r="I91" s="220">
        <v>264680</v>
      </c>
      <c r="J91" s="222">
        <v>264680</v>
      </c>
      <c r="K91" s="89">
        <f t="shared" si="0"/>
        <v>0</v>
      </c>
    </row>
    <row r="92" spans="1:11" x14ac:dyDescent="0.25">
      <c r="A92" s="144">
        <v>44963</v>
      </c>
      <c r="B92" s="224" t="s">
        <v>1346</v>
      </c>
      <c r="C92" s="24" t="s">
        <v>283</v>
      </c>
      <c r="D92" s="24" t="s">
        <v>1247</v>
      </c>
      <c r="E92" s="195" t="s">
        <v>1392</v>
      </c>
      <c r="F92" s="193"/>
      <c r="G92" s="96" t="s">
        <v>43</v>
      </c>
      <c r="H92" s="196"/>
      <c r="I92" s="220">
        <v>14460</v>
      </c>
      <c r="J92" s="222">
        <v>14460</v>
      </c>
      <c r="K92" s="89">
        <f t="shared" si="0"/>
        <v>0</v>
      </c>
    </row>
    <row r="93" spans="1:11" x14ac:dyDescent="0.25">
      <c r="A93" s="144">
        <v>44963</v>
      </c>
      <c r="B93" s="224" t="s">
        <v>259</v>
      </c>
      <c r="C93" s="24" t="s">
        <v>1244</v>
      </c>
      <c r="D93" s="24" t="s">
        <v>1248</v>
      </c>
      <c r="E93" s="195" t="s">
        <v>1393</v>
      </c>
      <c r="F93" s="193"/>
      <c r="G93" s="96" t="s">
        <v>1453</v>
      </c>
      <c r="H93" s="196"/>
      <c r="I93" s="220">
        <v>31598000</v>
      </c>
      <c r="J93" s="222">
        <v>31598000</v>
      </c>
      <c r="K93" s="89">
        <f t="shared" si="0"/>
        <v>0</v>
      </c>
    </row>
    <row r="94" spans="1:11" x14ac:dyDescent="0.25">
      <c r="A94" s="144">
        <v>44963</v>
      </c>
      <c r="B94" s="224" t="s">
        <v>1347</v>
      </c>
      <c r="C94" s="24" t="s">
        <v>1249</v>
      </c>
      <c r="D94" s="24" t="s">
        <v>1250</v>
      </c>
      <c r="E94" s="195" t="s">
        <v>1394</v>
      </c>
      <c r="F94" s="193"/>
      <c r="G94" s="96" t="s">
        <v>1454</v>
      </c>
      <c r="H94" s="196"/>
      <c r="I94" s="220">
        <v>42000000</v>
      </c>
      <c r="J94" s="222">
        <v>42000000</v>
      </c>
      <c r="K94" s="89">
        <f t="shared" si="0"/>
        <v>0</v>
      </c>
    </row>
    <row r="95" spans="1:11" x14ac:dyDescent="0.25">
      <c r="A95" s="144">
        <v>44963</v>
      </c>
      <c r="B95" s="224" t="s">
        <v>1235</v>
      </c>
      <c r="C95" s="24" t="s">
        <v>1251</v>
      </c>
      <c r="D95" s="24" t="s">
        <v>220</v>
      </c>
      <c r="E95" s="195" t="s">
        <v>1395</v>
      </c>
      <c r="F95" s="193"/>
      <c r="G95" s="96" t="s">
        <v>1455</v>
      </c>
      <c r="H95" s="196"/>
      <c r="I95" s="220">
        <v>17500000</v>
      </c>
      <c r="J95" s="222">
        <v>17500000</v>
      </c>
      <c r="K95" s="89">
        <f t="shared" si="0"/>
        <v>0</v>
      </c>
    </row>
    <row r="96" spans="1:11" x14ac:dyDescent="0.25">
      <c r="A96" s="144">
        <v>44963</v>
      </c>
      <c r="B96" s="224" t="s">
        <v>275</v>
      </c>
      <c r="C96" s="24" t="s">
        <v>1252</v>
      </c>
      <c r="D96" s="24" t="s">
        <v>1253</v>
      </c>
      <c r="E96" s="195" t="s">
        <v>1393</v>
      </c>
      <c r="F96" s="193"/>
      <c r="G96" s="96" t="s">
        <v>1456</v>
      </c>
      <c r="H96" s="196"/>
      <c r="I96" s="220">
        <v>31598000</v>
      </c>
      <c r="J96" s="222">
        <v>31598000</v>
      </c>
      <c r="K96" s="89">
        <f t="shared" si="0"/>
        <v>0</v>
      </c>
    </row>
    <row r="97" spans="1:11" x14ac:dyDescent="0.25">
      <c r="A97" s="144">
        <v>44963</v>
      </c>
      <c r="B97" s="224" t="s">
        <v>1348</v>
      </c>
      <c r="C97" s="24" t="s">
        <v>1254</v>
      </c>
      <c r="D97" s="24" t="s">
        <v>1255</v>
      </c>
      <c r="E97" s="195" t="s">
        <v>1396</v>
      </c>
      <c r="F97" s="193"/>
      <c r="G97" s="96" t="s">
        <v>1457</v>
      </c>
      <c r="H97" s="196"/>
      <c r="I97" s="220">
        <v>21000000</v>
      </c>
      <c r="J97" s="222">
        <v>21000000</v>
      </c>
      <c r="K97" s="89">
        <f t="shared" si="0"/>
        <v>0</v>
      </c>
    </row>
    <row r="98" spans="1:11" x14ac:dyDescent="0.25">
      <c r="A98" s="144">
        <v>44964</v>
      </c>
      <c r="B98" s="224" t="s">
        <v>1236</v>
      </c>
      <c r="C98" s="24" t="s">
        <v>1256</v>
      </c>
      <c r="D98" s="24" t="s">
        <v>1257</v>
      </c>
      <c r="E98" s="195" t="s">
        <v>1397</v>
      </c>
      <c r="F98" s="193"/>
      <c r="G98" s="96" t="s">
        <v>1458</v>
      </c>
      <c r="H98" s="196"/>
      <c r="I98" s="220">
        <f>47476485-42276679</f>
        <v>5199806</v>
      </c>
      <c r="J98" s="222">
        <v>5199806</v>
      </c>
      <c r="K98" s="89">
        <f t="shared" si="0"/>
        <v>0</v>
      </c>
    </row>
    <row r="99" spans="1:11" x14ac:dyDescent="0.25">
      <c r="A99" s="144">
        <v>44964</v>
      </c>
      <c r="B99" s="224" t="s">
        <v>1349</v>
      </c>
      <c r="C99" s="24" t="s">
        <v>1258</v>
      </c>
      <c r="D99" s="24" t="s">
        <v>1259</v>
      </c>
      <c r="E99" s="195" t="s">
        <v>1398</v>
      </c>
      <c r="F99" s="193"/>
      <c r="G99" s="96" t="s">
        <v>1459</v>
      </c>
      <c r="H99" s="196"/>
      <c r="I99" s="220">
        <v>43470000</v>
      </c>
      <c r="J99" s="222">
        <v>43470000</v>
      </c>
      <c r="K99" s="89">
        <f t="shared" si="0"/>
        <v>0</v>
      </c>
    </row>
    <row r="100" spans="1:11" x14ac:dyDescent="0.25">
      <c r="A100" s="144">
        <v>44965</v>
      </c>
      <c r="B100" s="224" t="s">
        <v>1350</v>
      </c>
      <c r="C100" s="24" t="s">
        <v>1260</v>
      </c>
      <c r="D100" s="24" t="s">
        <v>1261</v>
      </c>
      <c r="E100" s="195" t="s">
        <v>1399</v>
      </c>
      <c r="F100" s="193"/>
      <c r="G100" s="96" t="s">
        <v>1460</v>
      </c>
      <c r="H100" s="196"/>
      <c r="I100" s="220">
        <v>47476485</v>
      </c>
      <c r="J100" s="222">
        <v>47476485</v>
      </c>
      <c r="K100" s="89">
        <f t="shared" si="0"/>
        <v>0</v>
      </c>
    </row>
    <row r="101" spans="1:11" x14ac:dyDescent="0.25">
      <c r="A101" s="144">
        <v>44965</v>
      </c>
      <c r="B101" s="224" t="s">
        <v>1250</v>
      </c>
      <c r="C101" s="24" t="s">
        <v>1262</v>
      </c>
      <c r="D101" s="24" t="s">
        <v>1263</v>
      </c>
      <c r="E101" s="195" t="s">
        <v>1400</v>
      </c>
      <c r="F101" s="193"/>
      <c r="G101" s="96" t="s">
        <v>1461</v>
      </c>
      <c r="H101" s="196"/>
      <c r="I101" s="220">
        <v>32643072</v>
      </c>
      <c r="J101" s="222">
        <v>32643072</v>
      </c>
      <c r="K101" s="89">
        <f t="shared" si="0"/>
        <v>0</v>
      </c>
    </row>
    <row r="102" spans="1:11" x14ac:dyDescent="0.25">
      <c r="A102" s="144">
        <v>44965</v>
      </c>
      <c r="B102" s="224" t="s">
        <v>169</v>
      </c>
      <c r="C102" s="24" t="s">
        <v>1264</v>
      </c>
      <c r="D102" s="24" t="s">
        <v>1265</v>
      </c>
      <c r="E102" s="195" t="s">
        <v>1401</v>
      </c>
      <c r="F102" s="193"/>
      <c r="G102" s="96" t="s">
        <v>1462</v>
      </c>
      <c r="H102" s="196"/>
      <c r="I102" s="220">
        <v>63000000</v>
      </c>
      <c r="J102" s="222">
        <v>53900000</v>
      </c>
      <c r="K102" s="89">
        <f t="shared" si="0"/>
        <v>9100000</v>
      </c>
    </row>
    <row r="103" spans="1:11" x14ac:dyDescent="0.25">
      <c r="A103" s="144">
        <v>44965</v>
      </c>
      <c r="B103" s="224" t="s">
        <v>1248</v>
      </c>
      <c r="C103" s="24" t="s">
        <v>1266</v>
      </c>
      <c r="D103" s="24" t="s">
        <v>1267</v>
      </c>
      <c r="E103" s="195" t="s">
        <v>1402</v>
      </c>
      <c r="F103" s="193"/>
      <c r="G103" s="96" t="s">
        <v>1463</v>
      </c>
      <c r="H103" s="196"/>
      <c r="I103" s="220">
        <v>40626000</v>
      </c>
      <c r="J103" s="222">
        <v>34005467</v>
      </c>
      <c r="K103" s="89">
        <f t="shared" si="0"/>
        <v>6620533</v>
      </c>
    </row>
    <row r="104" spans="1:11" x14ac:dyDescent="0.25">
      <c r="A104" s="144">
        <v>44965</v>
      </c>
      <c r="B104" s="224" t="s">
        <v>1247</v>
      </c>
      <c r="C104" s="24" t="s">
        <v>1268</v>
      </c>
      <c r="D104" s="24" t="s">
        <v>1269</v>
      </c>
      <c r="E104" s="195" t="s">
        <v>1393</v>
      </c>
      <c r="F104" s="193"/>
      <c r="G104" s="96" t="s">
        <v>1464</v>
      </c>
      <c r="H104" s="196"/>
      <c r="I104" s="220">
        <v>31598000</v>
      </c>
      <c r="J104" s="222">
        <v>31598000</v>
      </c>
      <c r="K104" s="89">
        <f t="shared" si="0"/>
        <v>0</v>
      </c>
    </row>
    <row r="105" spans="1:11" x14ac:dyDescent="0.25">
      <c r="A105" s="144">
        <v>44965</v>
      </c>
      <c r="B105" s="224" t="s">
        <v>1351</v>
      </c>
      <c r="C105" s="24" t="s">
        <v>1263</v>
      </c>
      <c r="D105" s="24" t="s">
        <v>1270</v>
      </c>
      <c r="E105" s="195" t="s">
        <v>1403</v>
      </c>
      <c r="F105" s="193"/>
      <c r="G105" s="96" t="s">
        <v>1465</v>
      </c>
      <c r="H105" s="196"/>
      <c r="I105" s="220">
        <v>24000000</v>
      </c>
      <c r="J105" s="222">
        <v>23100000</v>
      </c>
      <c r="K105" s="89">
        <f t="shared" si="0"/>
        <v>900000</v>
      </c>
    </row>
    <row r="106" spans="1:11" x14ac:dyDescent="0.25">
      <c r="A106" s="144">
        <v>44965</v>
      </c>
      <c r="B106" s="224" t="s">
        <v>1259</v>
      </c>
      <c r="C106" s="24" t="s">
        <v>1271</v>
      </c>
      <c r="D106" s="24" t="s">
        <v>1272</v>
      </c>
      <c r="E106" s="195" t="s">
        <v>1404</v>
      </c>
      <c r="F106" s="193"/>
      <c r="G106" s="96" t="s">
        <v>1466</v>
      </c>
      <c r="H106" s="196"/>
      <c r="I106" s="220">
        <v>31598000</v>
      </c>
      <c r="J106" s="222">
        <v>31598000</v>
      </c>
      <c r="K106" s="89">
        <f t="shared" si="0"/>
        <v>0</v>
      </c>
    </row>
    <row r="107" spans="1:11" x14ac:dyDescent="0.25">
      <c r="A107" s="144">
        <v>44965</v>
      </c>
      <c r="B107" s="224" t="s">
        <v>1262</v>
      </c>
      <c r="C107" s="24" t="s">
        <v>1273</v>
      </c>
      <c r="D107" s="24" t="s">
        <v>1274</v>
      </c>
      <c r="E107" s="195" t="s">
        <v>1405</v>
      </c>
      <c r="F107" s="193"/>
      <c r="G107" s="96" t="s">
        <v>1467</v>
      </c>
      <c r="H107" s="196"/>
      <c r="I107" s="220">
        <v>21816000</v>
      </c>
      <c r="J107" s="222">
        <v>20997900</v>
      </c>
      <c r="K107" s="89">
        <f t="shared" si="0"/>
        <v>818100</v>
      </c>
    </row>
    <row r="108" spans="1:11" x14ac:dyDescent="0.25">
      <c r="A108" s="144">
        <v>44966</v>
      </c>
      <c r="B108" s="224" t="s">
        <v>1352</v>
      </c>
      <c r="C108" s="24" t="s">
        <v>283</v>
      </c>
      <c r="D108" s="24" t="s">
        <v>1275</v>
      </c>
      <c r="E108" s="195" t="s">
        <v>1406</v>
      </c>
      <c r="F108" s="193"/>
      <c r="G108" s="96" t="s">
        <v>42</v>
      </c>
      <c r="H108" s="196"/>
      <c r="I108" s="220">
        <v>22640</v>
      </c>
      <c r="J108" s="222">
        <v>22640</v>
      </c>
      <c r="K108" s="89">
        <f t="shared" si="0"/>
        <v>0</v>
      </c>
    </row>
    <row r="109" spans="1:11" x14ac:dyDescent="0.25">
      <c r="A109" s="144">
        <v>44966</v>
      </c>
      <c r="B109" s="224" t="s">
        <v>1353</v>
      </c>
      <c r="C109" s="24" t="s">
        <v>283</v>
      </c>
      <c r="D109" s="24" t="s">
        <v>1276</v>
      </c>
      <c r="E109" s="195" t="s">
        <v>1407</v>
      </c>
      <c r="F109" s="193"/>
      <c r="G109" s="96" t="s">
        <v>140</v>
      </c>
      <c r="H109" s="196"/>
      <c r="I109" s="220">
        <v>339950</v>
      </c>
      <c r="J109" s="222">
        <v>339950</v>
      </c>
      <c r="K109" s="89">
        <f t="shared" si="0"/>
        <v>0</v>
      </c>
    </row>
    <row r="110" spans="1:11" x14ac:dyDescent="0.25">
      <c r="A110" s="144">
        <v>44966</v>
      </c>
      <c r="B110" s="224" t="s">
        <v>1354</v>
      </c>
      <c r="C110" s="24" t="s">
        <v>1277</v>
      </c>
      <c r="D110" s="24" t="s">
        <v>1278</v>
      </c>
      <c r="E110" s="195" t="s">
        <v>1408</v>
      </c>
      <c r="F110" s="193"/>
      <c r="G110" s="96" t="s">
        <v>1468</v>
      </c>
      <c r="H110" s="196"/>
      <c r="I110" s="220">
        <v>18800000</v>
      </c>
      <c r="J110" s="222">
        <v>18095000</v>
      </c>
      <c r="K110" s="89">
        <f t="shared" si="0"/>
        <v>705000</v>
      </c>
    </row>
    <row r="111" spans="1:11" x14ac:dyDescent="0.25">
      <c r="A111" s="144">
        <v>44966</v>
      </c>
      <c r="B111" s="224" t="s">
        <v>1355</v>
      </c>
      <c r="C111" s="24" t="s">
        <v>1279</v>
      </c>
      <c r="D111" s="24" t="s">
        <v>1280</v>
      </c>
      <c r="E111" s="195" t="s">
        <v>1409</v>
      </c>
      <c r="F111" s="193"/>
      <c r="G111" s="96" t="s">
        <v>1469</v>
      </c>
      <c r="H111" s="196"/>
      <c r="I111" s="220">
        <f>56000000-26400000</f>
        <v>29600000</v>
      </c>
      <c r="J111" s="222">
        <v>29600000</v>
      </c>
      <c r="K111" s="89">
        <f t="shared" si="0"/>
        <v>0</v>
      </c>
    </row>
    <row r="112" spans="1:11" x14ac:dyDescent="0.25">
      <c r="A112" s="144">
        <v>44966</v>
      </c>
      <c r="B112" s="224" t="s">
        <v>1356</v>
      </c>
      <c r="C112" s="24" t="s">
        <v>1265</v>
      </c>
      <c r="D112" s="24" t="s">
        <v>1281</v>
      </c>
      <c r="E112" s="195" t="s">
        <v>1410</v>
      </c>
      <c r="F112" s="193"/>
      <c r="G112" s="96" t="s">
        <v>1470</v>
      </c>
      <c r="H112" s="196"/>
      <c r="I112" s="220">
        <v>49000000</v>
      </c>
      <c r="J112" s="222">
        <v>49000000</v>
      </c>
      <c r="K112" s="89">
        <f t="shared" si="0"/>
        <v>0</v>
      </c>
    </row>
    <row r="113" spans="1:11" x14ac:dyDescent="0.25">
      <c r="A113" s="144">
        <v>44967</v>
      </c>
      <c r="B113" s="224" t="s">
        <v>1357</v>
      </c>
      <c r="C113" s="24" t="s">
        <v>1282</v>
      </c>
      <c r="D113" s="24" t="s">
        <v>1283</v>
      </c>
      <c r="E113" s="195" t="s">
        <v>1411</v>
      </c>
      <c r="F113" s="193"/>
      <c r="G113" s="96" t="s">
        <v>1471</v>
      </c>
      <c r="H113" s="196"/>
      <c r="I113" s="220">
        <v>32200000</v>
      </c>
      <c r="J113" s="222">
        <v>32200000</v>
      </c>
      <c r="K113" s="89">
        <f t="shared" si="0"/>
        <v>0</v>
      </c>
    </row>
    <row r="114" spans="1:11" x14ac:dyDescent="0.25">
      <c r="A114" s="144">
        <v>44967</v>
      </c>
      <c r="B114" s="224" t="s">
        <v>1358</v>
      </c>
      <c r="C114" s="24" t="s">
        <v>1284</v>
      </c>
      <c r="D114" s="24" t="s">
        <v>1285</v>
      </c>
      <c r="E114" s="195" t="s">
        <v>1412</v>
      </c>
      <c r="F114" s="193"/>
      <c r="G114" s="96" t="s">
        <v>1472</v>
      </c>
      <c r="H114" s="196"/>
      <c r="I114" s="220">
        <v>47600000</v>
      </c>
      <c r="J114" s="222">
        <v>47600000</v>
      </c>
      <c r="K114" s="89">
        <f t="shared" si="0"/>
        <v>0</v>
      </c>
    </row>
    <row r="115" spans="1:11" x14ac:dyDescent="0.25">
      <c r="A115" s="144">
        <v>44967</v>
      </c>
      <c r="B115" s="224" t="s">
        <v>1279</v>
      </c>
      <c r="C115" s="24" t="s">
        <v>1286</v>
      </c>
      <c r="D115" s="24" t="s">
        <v>1287</v>
      </c>
      <c r="E115" s="195" t="s">
        <v>887</v>
      </c>
      <c r="F115" s="193"/>
      <c r="G115" s="96" t="s">
        <v>1473</v>
      </c>
      <c r="H115" s="196"/>
      <c r="I115" s="220">
        <v>32643072</v>
      </c>
      <c r="J115" s="222">
        <v>32643072</v>
      </c>
      <c r="K115" s="89">
        <f t="shared" si="0"/>
        <v>0</v>
      </c>
    </row>
    <row r="116" spans="1:11" x14ac:dyDescent="0.25">
      <c r="A116" s="144">
        <v>44967</v>
      </c>
      <c r="B116" s="224" t="s">
        <v>1359</v>
      </c>
      <c r="C116" s="24" t="s">
        <v>1288</v>
      </c>
      <c r="D116" s="24" t="s">
        <v>1289</v>
      </c>
      <c r="E116" s="195" t="s">
        <v>1413</v>
      </c>
      <c r="F116" s="193"/>
      <c r="G116" s="96" t="s">
        <v>1474</v>
      </c>
      <c r="H116" s="196"/>
      <c r="I116" s="220">
        <v>37094400</v>
      </c>
      <c r="J116" s="222">
        <v>37094400</v>
      </c>
      <c r="K116" s="89">
        <f t="shared" si="0"/>
        <v>0</v>
      </c>
    </row>
    <row r="117" spans="1:11" x14ac:dyDescent="0.25">
      <c r="A117" s="144">
        <v>44967</v>
      </c>
      <c r="B117" s="224" t="s">
        <v>1360</v>
      </c>
      <c r="C117" s="24" t="s">
        <v>1290</v>
      </c>
      <c r="D117" s="24" t="s">
        <v>1291</v>
      </c>
      <c r="E117" s="195" t="s">
        <v>1414</v>
      </c>
      <c r="F117" s="193"/>
      <c r="G117" s="96" t="s">
        <v>1475</v>
      </c>
      <c r="H117" s="196"/>
      <c r="I117" s="220">
        <v>42000000</v>
      </c>
      <c r="J117" s="222">
        <v>41000000</v>
      </c>
      <c r="K117" s="89">
        <f t="shared" si="0"/>
        <v>1000000</v>
      </c>
    </row>
    <row r="118" spans="1:11" x14ac:dyDescent="0.25">
      <c r="A118" s="144">
        <v>44967</v>
      </c>
      <c r="B118" s="224" t="s">
        <v>1361</v>
      </c>
      <c r="C118" s="24" t="s">
        <v>1292</v>
      </c>
      <c r="D118" s="24" t="s">
        <v>1293</v>
      </c>
      <c r="E118" s="195" t="s">
        <v>1415</v>
      </c>
      <c r="F118" s="193"/>
      <c r="G118" s="96" t="s">
        <v>1476</v>
      </c>
      <c r="H118" s="196"/>
      <c r="I118" s="220">
        <v>31598000</v>
      </c>
      <c r="J118" s="222">
        <v>31598000</v>
      </c>
      <c r="K118" s="89">
        <f t="shared" si="0"/>
        <v>0</v>
      </c>
    </row>
    <row r="119" spans="1:11" x14ac:dyDescent="0.25">
      <c r="A119" s="144">
        <v>44967</v>
      </c>
      <c r="B119" s="224" t="s">
        <v>1362</v>
      </c>
      <c r="C119" s="24" t="s">
        <v>1280</v>
      </c>
      <c r="D119" s="24" t="s">
        <v>1294</v>
      </c>
      <c r="E119" s="195" t="s">
        <v>1403</v>
      </c>
      <c r="F119" s="193"/>
      <c r="G119" s="96" t="s">
        <v>1477</v>
      </c>
      <c r="H119" s="196"/>
      <c r="I119" s="220">
        <v>18800000</v>
      </c>
      <c r="J119" s="222">
        <v>17625000</v>
      </c>
      <c r="K119" s="89">
        <f t="shared" si="0"/>
        <v>1175000</v>
      </c>
    </row>
    <row r="120" spans="1:11" x14ac:dyDescent="0.25">
      <c r="A120" s="144">
        <v>44967</v>
      </c>
      <c r="B120" s="224" t="s">
        <v>1363</v>
      </c>
      <c r="C120" s="24" t="s">
        <v>1295</v>
      </c>
      <c r="D120" s="24" t="s">
        <v>1296</v>
      </c>
      <c r="E120" s="195" t="s">
        <v>1416</v>
      </c>
      <c r="F120" s="193"/>
      <c r="G120" s="96" t="s">
        <v>1478</v>
      </c>
      <c r="H120" s="196"/>
      <c r="I120" s="220">
        <v>27084000</v>
      </c>
      <c r="J120" s="222">
        <v>27084000</v>
      </c>
      <c r="K120" s="89">
        <f t="shared" si="0"/>
        <v>0</v>
      </c>
    </row>
    <row r="121" spans="1:11" x14ac:dyDescent="0.25">
      <c r="A121" s="144">
        <v>44967</v>
      </c>
      <c r="B121" s="224" t="s">
        <v>1364</v>
      </c>
      <c r="C121" s="24" t="s">
        <v>1297</v>
      </c>
      <c r="D121" s="24" t="s">
        <v>1298</v>
      </c>
      <c r="E121" s="195" t="s">
        <v>1417</v>
      </c>
      <c r="F121" s="193"/>
      <c r="G121" s="96" t="s">
        <v>1479</v>
      </c>
      <c r="H121" s="196"/>
      <c r="I121" s="220">
        <v>31200000</v>
      </c>
      <c r="J121" s="222">
        <v>31200000</v>
      </c>
      <c r="K121" s="89">
        <f t="shared" si="0"/>
        <v>0</v>
      </c>
    </row>
    <row r="122" spans="1:11" x14ac:dyDescent="0.25">
      <c r="A122" s="144">
        <v>44970</v>
      </c>
      <c r="B122" s="224" t="s">
        <v>1365</v>
      </c>
      <c r="C122" s="24" t="s">
        <v>283</v>
      </c>
      <c r="D122" s="24" t="s">
        <v>1299</v>
      </c>
      <c r="E122" s="195" t="s">
        <v>1418</v>
      </c>
      <c r="F122" s="193"/>
      <c r="G122" s="96" t="s">
        <v>140</v>
      </c>
      <c r="H122" s="196"/>
      <c r="I122" s="220">
        <v>182950</v>
      </c>
      <c r="J122" s="222">
        <v>182950</v>
      </c>
      <c r="K122" s="89">
        <f t="shared" si="0"/>
        <v>0</v>
      </c>
    </row>
    <row r="123" spans="1:11" x14ac:dyDescent="0.25">
      <c r="A123" s="144">
        <v>44970</v>
      </c>
      <c r="B123" s="224" t="s">
        <v>1366</v>
      </c>
      <c r="C123" s="24" t="s">
        <v>283</v>
      </c>
      <c r="D123" s="24" t="s">
        <v>1300</v>
      </c>
      <c r="E123" s="195" t="s">
        <v>1419</v>
      </c>
      <c r="F123" s="193"/>
      <c r="G123" s="96" t="s">
        <v>43</v>
      </c>
      <c r="H123" s="196"/>
      <c r="I123" s="220">
        <v>35310</v>
      </c>
      <c r="J123" s="222">
        <v>35310</v>
      </c>
      <c r="K123" s="89">
        <f t="shared" si="0"/>
        <v>0</v>
      </c>
    </row>
    <row r="124" spans="1:11" x14ac:dyDescent="0.25">
      <c r="A124" s="144">
        <v>44970</v>
      </c>
      <c r="B124" s="224" t="s">
        <v>1367</v>
      </c>
      <c r="C124" s="24" t="s">
        <v>283</v>
      </c>
      <c r="D124" s="24" t="s">
        <v>1301</v>
      </c>
      <c r="E124" s="195" t="s">
        <v>1420</v>
      </c>
      <c r="F124" s="193"/>
      <c r="G124" s="96" t="s">
        <v>42</v>
      </c>
      <c r="H124" s="196"/>
      <c r="I124" s="220">
        <v>244620</v>
      </c>
      <c r="J124" s="222">
        <v>244620</v>
      </c>
      <c r="K124" s="89">
        <f t="shared" si="0"/>
        <v>0</v>
      </c>
    </row>
    <row r="125" spans="1:11" x14ac:dyDescent="0.25">
      <c r="A125" s="144">
        <v>44971</v>
      </c>
      <c r="B125" s="224" t="s">
        <v>1368</v>
      </c>
      <c r="C125" s="24" t="s">
        <v>283</v>
      </c>
      <c r="D125" s="24" t="s">
        <v>1302</v>
      </c>
      <c r="E125" s="195" t="s">
        <v>1421</v>
      </c>
      <c r="F125" s="193"/>
      <c r="G125" s="96" t="s">
        <v>42</v>
      </c>
      <c r="H125" s="196"/>
      <c r="I125" s="220">
        <v>25596</v>
      </c>
      <c r="J125" s="222">
        <v>25596</v>
      </c>
      <c r="K125" s="89">
        <f t="shared" si="0"/>
        <v>0</v>
      </c>
    </row>
    <row r="126" spans="1:11" x14ac:dyDescent="0.25">
      <c r="A126" s="144">
        <v>44971</v>
      </c>
      <c r="B126" s="224" t="s">
        <v>1316</v>
      </c>
      <c r="C126" s="24" t="s">
        <v>1303</v>
      </c>
      <c r="D126" s="24" t="s">
        <v>1304</v>
      </c>
      <c r="E126" s="195" t="s">
        <v>1422</v>
      </c>
      <c r="F126" s="193"/>
      <c r="G126" s="96" t="s">
        <v>1480</v>
      </c>
      <c r="H126" s="196"/>
      <c r="I126" s="220">
        <v>33000000</v>
      </c>
      <c r="J126" s="222">
        <v>33000000</v>
      </c>
      <c r="K126" s="89">
        <f t="shared" si="0"/>
        <v>0</v>
      </c>
    </row>
    <row r="127" spans="1:11" x14ac:dyDescent="0.25">
      <c r="A127" s="144">
        <v>44971</v>
      </c>
      <c r="B127" s="224" t="s">
        <v>1369</v>
      </c>
      <c r="C127" s="24" t="s">
        <v>1305</v>
      </c>
      <c r="D127" s="24" t="s">
        <v>1306</v>
      </c>
      <c r="E127" s="195" t="s">
        <v>537</v>
      </c>
      <c r="F127" s="193"/>
      <c r="G127" s="96" t="s">
        <v>1481</v>
      </c>
      <c r="H127" s="196"/>
      <c r="I127" s="220">
        <v>46575000</v>
      </c>
      <c r="J127" s="222">
        <v>39157500</v>
      </c>
      <c r="K127" s="89">
        <f t="shared" si="0"/>
        <v>7417500</v>
      </c>
    </row>
    <row r="128" spans="1:11" x14ac:dyDescent="0.25">
      <c r="A128" s="144">
        <v>44971</v>
      </c>
      <c r="B128" s="224" t="s">
        <v>1370</v>
      </c>
      <c r="C128" s="24" t="s">
        <v>1307</v>
      </c>
      <c r="D128" s="24" t="s">
        <v>1308</v>
      </c>
      <c r="E128" s="195" t="s">
        <v>1423</v>
      </c>
      <c r="F128" s="193"/>
      <c r="G128" s="96" t="s">
        <v>1482</v>
      </c>
      <c r="H128" s="196"/>
      <c r="I128" s="220">
        <v>44513280</v>
      </c>
      <c r="J128" s="222">
        <v>44513280</v>
      </c>
      <c r="K128" s="89">
        <f t="shared" si="0"/>
        <v>0</v>
      </c>
    </row>
    <row r="129" spans="1:11" x14ac:dyDescent="0.25">
      <c r="A129" s="144">
        <v>44971</v>
      </c>
      <c r="B129" s="224" t="s">
        <v>1371</v>
      </c>
      <c r="C129" s="24" t="s">
        <v>1309</v>
      </c>
      <c r="D129" s="24" t="s">
        <v>1310</v>
      </c>
      <c r="E129" s="195" t="s">
        <v>1424</v>
      </c>
      <c r="F129" s="193"/>
      <c r="G129" s="96" t="s">
        <v>1483</v>
      </c>
      <c r="H129" s="196"/>
      <c r="I129" s="220">
        <v>31598000</v>
      </c>
      <c r="J129" s="222">
        <v>31598000</v>
      </c>
      <c r="K129" s="89">
        <f t="shared" si="0"/>
        <v>0</v>
      </c>
    </row>
    <row r="130" spans="1:11" x14ac:dyDescent="0.25">
      <c r="A130" s="144">
        <v>44972</v>
      </c>
      <c r="B130" s="224" t="s">
        <v>1297</v>
      </c>
      <c r="C130" s="24" t="s">
        <v>1270</v>
      </c>
      <c r="D130" s="24" t="s">
        <v>1311</v>
      </c>
      <c r="E130" s="195" t="s">
        <v>1425</v>
      </c>
      <c r="F130" s="193"/>
      <c r="G130" s="96" t="s">
        <v>1484</v>
      </c>
      <c r="H130" s="196"/>
      <c r="I130" s="220">
        <v>31598000</v>
      </c>
      <c r="J130" s="222">
        <v>31598000</v>
      </c>
      <c r="K130" s="89">
        <f t="shared" si="0"/>
        <v>0</v>
      </c>
    </row>
    <row r="131" spans="1:11" x14ac:dyDescent="0.25">
      <c r="A131" s="144">
        <v>44972</v>
      </c>
      <c r="B131" s="224" t="s">
        <v>1372</v>
      </c>
      <c r="C131" s="24" t="s">
        <v>1312</v>
      </c>
      <c r="D131" s="24" t="s">
        <v>1313</v>
      </c>
      <c r="E131" s="195" t="s">
        <v>1426</v>
      </c>
      <c r="F131" s="193"/>
      <c r="G131" s="96" t="s">
        <v>1485</v>
      </c>
      <c r="H131" s="196"/>
      <c r="I131" s="220">
        <v>36139530</v>
      </c>
      <c r="J131" s="222">
        <v>36139530</v>
      </c>
      <c r="K131" s="89">
        <f t="shared" si="0"/>
        <v>0</v>
      </c>
    </row>
    <row r="132" spans="1:11" x14ac:dyDescent="0.25">
      <c r="A132" s="144">
        <v>44972</v>
      </c>
      <c r="B132" s="224" t="s">
        <v>1373</v>
      </c>
      <c r="C132" s="24" t="s">
        <v>1314</v>
      </c>
      <c r="D132" s="24" t="s">
        <v>1315</v>
      </c>
      <c r="E132" s="195" t="s">
        <v>1427</v>
      </c>
      <c r="F132" s="193"/>
      <c r="G132" s="96" t="s">
        <v>1486</v>
      </c>
      <c r="H132" s="196"/>
      <c r="I132" s="220">
        <v>31748080</v>
      </c>
      <c r="J132" s="222">
        <v>31748080</v>
      </c>
      <c r="K132" s="89">
        <f t="shared" si="0"/>
        <v>0</v>
      </c>
    </row>
    <row r="133" spans="1:11" x14ac:dyDescent="0.25">
      <c r="A133" s="144">
        <v>44974</v>
      </c>
      <c r="B133" s="224" t="s">
        <v>1302</v>
      </c>
      <c r="C133" s="24" t="s">
        <v>1316</v>
      </c>
      <c r="D133" s="24" t="s">
        <v>1317</v>
      </c>
      <c r="E133" s="195" t="s">
        <v>1428</v>
      </c>
      <c r="F133" s="193"/>
      <c r="G133" s="96" t="s">
        <v>1487</v>
      </c>
      <c r="H133" s="196"/>
      <c r="I133" s="220">
        <v>28000000</v>
      </c>
      <c r="J133" s="222">
        <v>28000000</v>
      </c>
      <c r="K133" s="89">
        <f t="shared" si="0"/>
        <v>0</v>
      </c>
    </row>
    <row r="134" spans="1:11" x14ac:dyDescent="0.25">
      <c r="A134" s="144">
        <v>44974</v>
      </c>
      <c r="B134" s="224" t="s">
        <v>1374</v>
      </c>
      <c r="C134" s="24" t="s">
        <v>1318</v>
      </c>
      <c r="D134" s="24" t="s">
        <v>1319</v>
      </c>
      <c r="E134" s="195" t="s">
        <v>1429</v>
      </c>
      <c r="F134" s="193"/>
      <c r="G134" s="96" t="s">
        <v>1488</v>
      </c>
      <c r="H134" s="196"/>
      <c r="I134" s="220">
        <v>26076600</v>
      </c>
      <c r="J134" s="222">
        <v>20281800</v>
      </c>
      <c r="K134" s="89">
        <f t="shared" si="0"/>
        <v>5794800</v>
      </c>
    </row>
    <row r="135" spans="1:11" x14ac:dyDescent="0.25">
      <c r="A135" s="144">
        <v>44974</v>
      </c>
      <c r="B135" s="224" t="s">
        <v>1306</v>
      </c>
      <c r="C135" s="24" t="s">
        <v>1320</v>
      </c>
      <c r="D135" s="24" t="s">
        <v>1321</v>
      </c>
      <c r="E135" s="195" t="s">
        <v>1430</v>
      </c>
      <c r="F135" s="193"/>
      <c r="G135" s="96" t="s">
        <v>1489</v>
      </c>
      <c r="H135" s="196"/>
      <c r="I135" s="220">
        <v>49000000</v>
      </c>
      <c r="J135" s="222">
        <v>49000000</v>
      </c>
      <c r="K135" s="89">
        <f t="shared" si="0"/>
        <v>0</v>
      </c>
    </row>
    <row r="136" spans="1:11" x14ac:dyDescent="0.25">
      <c r="A136" s="144">
        <v>44974</v>
      </c>
      <c r="B136" s="224" t="s">
        <v>1375</v>
      </c>
      <c r="C136" s="24" t="s">
        <v>1322</v>
      </c>
      <c r="D136" s="24" t="s">
        <v>1323</v>
      </c>
      <c r="E136" s="195" t="s">
        <v>1431</v>
      </c>
      <c r="F136" s="193"/>
      <c r="G136" s="96" t="s">
        <v>1490</v>
      </c>
      <c r="H136" s="196"/>
      <c r="I136" s="220">
        <v>35000000</v>
      </c>
      <c r="J136" s="222">
        <v>35000000</v>
      </c>
      <c r="K136" s="89">
        <f t="shared" si="0"/>
        <v>0</v>
      </c>
    </row>
    <row r="137" spans="1:11" x14ac:dyDescent="0.25">
      <c r="A137" s="144">
        <v>44977</v>
      </c>
      <c r="B137" s="224" t="s">
        <v>1376</v>
      </c>
      <c r="C137" s="24" t="s">
        <v>1324</v>
      </c>
      <c r="D137" s="24" t="s">
        <v>1325</v>
      </c>
      <c r="E137" s="195" t="s">
        <v>1432</v>
      </c>
      <c r="F137" s="193"/>
      <c r="G137" s="96" t="s">
        <v>1491</v>
      </c>
      <c r="H137" s="196"/>
      <c r="I137" s="220">
        <v>31598000</v>
      </c>
      <c r="J137" s="222">
        <v>31598000</v>
      </c>
      <c r="K137" s="89">
        <f t="shared" si="0"/>
        <v>0</v>
      </c>
    </row>
    <row r="138" spans="1:11" x14ac:dyDescent="0.25">
      <c r="A138" s="144">
        <v>44977</v>
      </c>
      <c r="B138" s="224" t="s">
        <v>1377</v>
      </c>
      <c r="C138" s="24" t="s">
        <v>1326</v>
      </c>
      <c r="D138" s="24" t="s">
        <v>1327</v>
      </c>
      <c r="E138" s="195" t="s">
        <v>1433</v>
      </c>
      <c r="F138" s="193"/>
      <c r="G138" s="96" t="s">
        <v>1492</v>
      </c>
      <c r="H138" s="196"/>
      <c r="I138" s="220">
        <v>32602500</v>
      </c>
      <c r="J138" s="222">
        <v>32602500</v>
      </c>
      <c r="K138" s="89">
        <f t="shared" si="0"/>
        <v>0</v>
      </c>
    </row>
    <row r="139" spans="1:11" x14ac:dyDescent="0.25">
      <c r="A139" s="144">
        <v>44977</v>
      </c>
      <c r="B139" s="224" t="s">
        <v>1378</v>
      </c>
      <c r="C139" s="24" t="s">
        <v>1328</v>
      </c>
      <c r="D139" s="24" t="s">
        <v>1329</v>
      </c>
      <c r="E139" s="195" t="s">
        <v>1434</v>
      </c>
      <c r="F139" s="193"/>
      <c r="G139" s="96" t="s">
        <v>1493</v>
      </c>
      <c r="H139" s="196"/>
      <c r="I139" s="220">
        <v>45000000</v>
      </c>
      <c r="J139" s="222">
        <v>36833333</v>
      </c>
      <c r="K139" s="89">
        <f t="shared" si="0"/>
        <v>8166667</v>
      </c>
    </row>
    <row r="140" spans="1:11" x14ac:dyDescent="0.25">
      <c r="A140" s="144">
        <v>44978</v>
      </c>
      <c r="B140" s="224" t="s">
        <v>1310</v>
      </c>
      <c r="C140" s="24" t="s">
        <v>1330</v>
      </c>
      <c r="D140" s="24" t="s">
        <v>1331</v>
      </c>
      <c r="E140" s="195" t="s">
        <v>1435</v>
      </c>
      <c r="F140" s="193"/>
      <c r="G140" s="96" t="s">
        <v>1494</v>
      </c>
      <c r="H140" s="196"/>
      <c r="I140" s="220">
        <v>35000000</v>
      </c>
      <c r="J140" s="222">
        <v>35000000</v>
      </c>
      <c r="K140" s="89">
        <f t="shared" si="0"/>
        <v>0</v>
      </c>
    </row>
    <row r="141" spans="1:11" x14ac:dyDescent="0.25">
      <c r="A141" s="144">
        <v>44978</v>
      </c>
      <c r="B141" s="224" t="s">
        <v>1379</v>
      </c>
      <c r="C141" s="24" t="s">
        <v>1317</v>
      </c>
      <c r="D141" s="24" t="s">
        <v>1332</v>
      </c>
      <c r="E141" s="195" t="s">
        <v>1411</v>
      </c>
      <c r="F141" s="193"/>
      <c r="G141" s="96" t="s">
        <v>1495</v>
      </c>
      <c r="H141" s="196"/>
      <c r="I141" s="220">
        <v>31598000</v>
      </c>
      <c r="J141" s="222">
        <v>31598000</v>
      </c>
      <c r="K141" s="89">
        <f t="shared" si="0"/>
        <v>0</v>
      </c>
    </row>
    <row r="142" spans="1:11" x14ac:dyDescent="0.25">
      <c r="A142" s="144">
        <v>44979</v>
      </c>
      <c r="B142" s="224" t="s">
        <v>1380</v>
      </c>
      <c r="C142" s="24" t="s">
        <v>1333</v>
      </c>
      <c r="D142" s="24" t="s">
        <v>1334</v>
      </c>
      <c r="E142" s="195" t="s">
        <v>1436</v>
      </c>
      <c r="F142" s="193"/>
      <c r="G142" s="96" t="s">
        <v>1496</v>
      </c>
      <c r="H142" s="196"/>
      <c r="I142" s="220">
        <v>31598000</v>
      </c>
      <c r="J142" s="222">
        <v>31598000</v>
      </c>
      <c r="K142" s="89">
        <f t="shared" si="0"/>
        <v>0</v>
      </c>
    </row>
    <row r="143" spans="1:11" x14ac:dyDescent="0.25">
      <c r="A143" s="144">
        <v>44981</v>
      </c>
      <c r="B143" s="224" t="s">
        <v>1381</v>
      </c>
      <c r="C143" s="24" t="s">
        <v>283</v>
      </c>
      <c r="D143" s="24" t="s">
        <v>1335</v>
      </c>
      <c r="E143" s="195" t="s">
        <v>1437</v>
      </c>
      <c r="F143" s="193"/>
      <c r="G143" s="96" t="s">
        <v>140</v>
      </c>
      <c r="H143" s="196"/>
      <c r="I143" s="220">
        <v>284320</v>
      </c>
      <c r="J143" s="222">
        <v>284320</v>
      </c>
      <c r="K143" s="89">
        <f t="shared" si="0"/>
        <v>0</v>
      </c>
    </row>
    <row r="144" spans="1:11" x14ac:dyDescent="0.25">
      <c r="A144" s="144">
        <v>44981</v>
      </c>
      <c r="B144" s="224" t="s">
        <v>1382</v>
      </c>
      <c r="C144" s="24" t="s">
        <v>283</v>
      </c>
      <c r="D144" s="24" t="s">
        <v>1336</v>
      </c>
      <c r="E144" s="195" t="s">
        <v>1438</v>
      </c>
      <c r="F144" s="193"/>
      <c r="G144" s="96" t="s">
        <v>43</v>
      </c>
      <c r="H144" s="196"/>
      <c r="I144" s="220">
        <v>485370</v>
      </c>
      <c r="J144" s="222">
        <v>485370</v>
      </c>
      <c r="K144" s="89">
        <f t="shared" si="0"/>
        <v>0</v>
      </c>
    </row>
    <row r="145" spans="1:11" x14ac:dyDescent="0.25">
      <c r="A145" s="144">
        <v>44981</v>
      </c>
      <c r="B145" s="224" t="s">
        <v>1383</v>
      </c>
      <c r="C145" s="24" t="s">
        <v>1337</v>
      </c>
      <c r="D145" s="24" t="s">
        <v>1338</v>
      </c>
      <c r="E145" s="195" t="s">
        <v>1439</v>
      </c>
      <c r="F145" s="193"/>
      <c r="G145" s="96" t="s">
        <v>1497</v>
      </c>
      <c r="H145" s="196"/>
      <c r="I145" s="220">
        <v>31598000</v>
      </c>
      <c r="J145" s="222">
        <v>31598000</v>
      </c>
      <c r="K145" s="89">
        <f t="shared" si="0"/>
        <v>0</v>
      </c>
    </row>
    <row r="146" spans="1:11" x14ac:dyDescent="0.25">
      <c r="A146" s="144">
        <v>44981</v>
      </c>
      <c r="B146" s="224" t="s">
        <v>1320</v>
      </c>
      <c r="C146" s="24" t="s">
        <v>1339</v>
      </c>
      <c r="D146" s="24" t="s">
        <v>1340</v>
      </c>
      <c r="E146" s="195" t="s">
        <v>1440</v>
      </c>
      <c r="F146" s="193"/>
      <c r="G146" s="96" t="s">
        <v>1498</v>
      </c>
      <c r="H146" s="196"/>
      <c r="I146" s="220">
        <v>43470000</v>
      </c>
      <c r="J146" s="222">
        <v>43470000</v>
      </c>
      <c r="K146" s="89">
        <f t="shared" si="0"/>
        <v>0</v>
      </c>
    </row>
    <row r="147" spans="1:11" x14ac:dyDescent="0.25">
      <c r="A147" s="144">
        <v>44984</v>
      </c>
      <c r="B147" s="224" t="s">
        <v>1303</v>
      </c>
      <c r="C147" s="24" t="s">
        <v>1331</v>
      </c>
      <c r="D147" s="24" t="s">
        <v>1341</v>
      </c>
      <c r="E147" s="195" t="s">
        <v>1441</v>
      </c>
      <c r="F147" s="193"/>
      <c r="G147" s="96" t="s">
        <v>1499</v>
      </c>
      <c r="H147" s="196"/>
      <c r="I147" s="220">
        <v>35000000</v>
      </c>
      <c r="J147" s="222">
        <v>25500000</v>
      </c>
      <c r="K147" s="89">
        <f t="shared" si="0"/>
        <v>9500000</v>
      </c>
    </row>
    <row r="148" spans="1:11" x14ac:dyDescent="0.25">
      <c r="A148" s="144">
        <v>44985</v>
      </c>
      <c r="B148" s="224" t="s">
        <v>1384</v>
      </c>
      <c r="C148" s="24" t="s">
        <v>1329</v>
      </c>
      <c r="D148" s="24" t="s">
        <v>1342</v>
      </c>
      <c r="E148" s="195" t="s">
        <v>1442</v>
      </c>
      <c r="F148" s="193"/>
      <c r="G148" s="96" t="s">
        <v>1500</v>
      </c>
      <c r="H148" s="196"/>
      <c r="I148" s="220">
        <v>31598000</v>
      </c>
      <c r="J148" s="222">
        <v>26783067</v>
      </c>
      <c r="K148" s="89">
        <f t="shared" si="0"/>
        <v>4814933</v>
      </c>
    </row>
    <row r="149" spans="1:11" x14ac:dyDescent="0.25">
      <c r="A149" s="144">
        <v>44986</v>
      </c>
      <c r="B149" s="224" t="s">
        <v>1780</v>
      </c>
      <c r="C149" s="24" t="s">
        <v>1977</v>
      </c>
      <c r="D149" s="24" t="s">
        <v>1978</v>
      </c>
      <c r="E149" s="195" t="s">
        <v>2053</v>
      </c>
      <c r="F149" s="193"/>
      <c r="G149" s="96" t="s">
        <v>2033</v>
      </c>
      <c r="H149" s="196"/>
      <c r="I149" s="220">
        <v>42000000</v>
      </c>
      <c r="J149" s="222">
        <v>42000000</v>
      </c>
      <c r="K149" s="89">
        <f t="shared" si="0"/>
        <v>0</v>
      </c>
    </row>
    <row r="150" spans="1:11" x14ac:dyDescent="0.25">
      <c r="A150" s="144">
        <v>44986</v>
      </c>
      <c r="B150" s="224" t="s">
        <v>1862</v>
      </c>
      <c r="C150" s="24" t="s">
        <v>1979</v>
      </c>
      <c r="D150" s="24" t="s">
        <v>1980</v>
      </c>
      <c r="E150" s="195" t="s">
        <v>2054</v>
      </c>
      <c r="F150" s="193"/>
      <c r="G150" s="96" t="s">
        <v>2034</v>
      </c>
      <c r="H150" s="196"/>
      <c r="I150" s="220">
        <v>13167000</v>
      </c>
      <c r="J150" s="222">
        <v>13041600</v>
      </c>
      <c r="K150" s="89">
        <f t="shared" si="0"/>
        <v>125400</v>
      </c>
    </row>
    <row r="151" spans="1:11" x14ac:dyDescent="0.25">
      <c r="A151" s="144">
        <v>44986</v>
      </c>
      <c r="B151" s="224" t="s">
        <v>1312</v>
      </c>
      <c r="C151" s="24" t="s">
        <v>1634</v>
      </c>
      <c r="D151" s="24" t="s">
        <v>1981</v>
      </c>
      <c r="E151" s="195" t="s">
        <v>1415</v>
      </c>
      <c r="F151" s="193"/>
      <c r="G151" s="96" t="s">
        <v>2035</v>
      </c>
      <c r="H151" s="196"/>
      <c r="I151" s="220">
        <v>31598000</v>
      </c>
      <c r="J151" s="222">
        <v>26933533</v>
      </c>
      <c r="K151" s="89">
        <f t="shared" si="0"/>
        <v>4664467</v>
      </c>
    </row>
    <row r="152" spans="1:11" x14ac:dyDescent="0.25">
      <c r="A152" s="144">
        <v>44987</v>
      </c>
      <c r="B152" s="224" t="s">
        <v>1318</v>
      </c>
      <c r="C152" s="24" t="s">
        <v>1982</v>
      </c>
      <c r="D152" s="24" t="s">
        <v>1983</v>
      </c>
      <c r="E152" s="195" t="s">
        <v>887</v>
      </c>
      <c r="F152" s="193"/>
      <c r="G152" s="96" t="s">
        <v>2036</v>
      </c>
      <c r="H152" s="196"/>
      <c r="I152" s="220">
        <v>31598000</v>
      </c>
      <c r="J152" s="222">
        <v>31447533</v>
      </c>
      <c r="K152" s="89">
        <f t="shared" si="0"/>
        <v>150467</v>
      </c>
    </row>
    <row r="153" spans="1:11" x14ac:dyDescent="0.25">
      <c r="A153" s="144">
        <v>44987</v>
      </c>
      <c r="B153" s="224" t="s">
        <v>1869</v>
      </c>
      <c r="C153" s="24" t="s">
        <v>1984</v>
      </c>
      <c r="D153" s="24" t="s">
        <v>1985</v>
      </c>
      <c r="E153" s="195" t="s">
        <v>2055</v>
      </c>
      <c r="F153" s="193"/>
      <c r="G153" s="96" t="s">
        <v>2037</v>
      </c>
      <c r="H153" s="196"/>
      <c r="I153" s="220">
        <v>40818960</v>
      </c>
      <c r="J153" s="222">
        <v>30992173</v>
      </c>
      <c r="K153" s="89">
        <f t="shared" si="0"/>
        <v>9826787</v>
      </c>
    </row>
    <row r="154" spans="1:11" x14ac:dyDescent="0.25">
      <c r="A154" s="144">
        <v>44988</v>
      </c>
      <c r="B154" s="224" t="s">
        <v>1637</v>
      </c>
      <c r="C154" s="24" t="s">
        <v>1822</v>
      </c>
      <c r="D154" s="24" t="s">
        <v>1986</v>
      </c>
      <c r="E154" s="195" t="s">
        <v>2056</v>
      </c>
      <c r="F154" s="193"/>
      <c r="G154" s="96" t="s">
        <v>2038</v>
      </c>
      <c r="H154" s="196"/>
      <c r="I154" s="220">
        <v>14000000</v>
      </c>
      <c r="J154" s="222">
        <v>13866667</v>
      </c>
      <c r="K154" s="89">
        <f t="shared" si="0"/>
        <v>133333</v>
      </c>
    </row>
    <row r="155" spans="1:11" x14ac:dyDescent="0.25">
      <c r="A155" s="144">
        <v>44991</v>
      </c>
      <c r="B155" s="224" t="s">
        <v>1329</v>
      </c>
      <c r="C155" s="24" t="s">
        <v>1987</v>
      </c>
      <c r="D155" s="24" t="s">
        <v>1988</v>
      </c>
      <c r="E155" s="195" t="s">
        <v>1436</v>
      </c>
      <c r="F155" s="193"/>
      <c r="G155" s="96" t="s">
        <v>2039</v>
      </c>
      <c r="H155" s="196"/>
      <c r="I155" s="220">
        <v>35000000</v>
      </c>
      <c r="J155" s="222">
        <v>33666667</v>
      </c>
      <c r="K155" s="89">
        <f t="shared" si="0"/>
        <v>1333333</v>
      </c>
    </row>
    <row r="156" spans="1:11" x14ac:dyDescent="0.25">
      <c r="A156" s="144">
        <v>44991</v>
      </c>
      <c r="B156" s="224" t="s">
        <v>1868</v>
      </c>
      <c r="C156" s="24" t="s">
        <v>1989</v>
      </c>
      <c r="D156" s="24" t="s">
        <v>1990</v>
      </c>
      <c r="E156" s="195" t="s">
        <v>2057</v>
      </c>
      <c r="F156" s="193"/>
      <c r="G156" s="96" t="s">
        <v>363</v>
      </c>
      <c r="H156" s="196"/>
      <c r="I156" s="220">
        <v>35000000</v>
      </c>
      <c r="J156" s="222">
        <v>32666667</v>
      </c>
      <c r="K156" s="89">
        <f t="shared" si="0"/>
        <v>2333333</v>
      </c>
    </row>
    <row r="157" spans="1:11" x14ac:dyDescent="0.25">
      <c r="A157" s="144">
        <v>44992</v>
      </c>
      <c r="B157" s="224" t="s">
        <v>1636</v>
      </c>
      <c r="C157" s="24" t="s">
        <v>226</v>
      </c>
      <c r="D157" s="24" t="s">
        <v>1991</v>
      </c>
      <c r="E157" s="195" t="s">
        <v>2058</v>
      </c>
      <c r="F157" s="193"/>
      <c r="G157" s="96" t="s">
        <v>2040</v>
      </c>
      <c r="H157" s="196"/>
      <c r="I157" s="220">
        <v>43470000</v>
      </c>
      <c r="J157" s="222">
        <v>29394000</v>
      </c>
      <c r="K157" s="89">
        <f t="shared" si="0"/>
        <v>14076000</v>
      </c>
    </row>
    <row r="158" spans="1:11" x14ac:dyDescent="0.25">
      <c r="A158" s="144">
        <v>44992</v>
      </c>
      <c r="B158" s="224" t="s">
        <v>2020</v>
      </c>
      <c r="C158" s="24" t="s">
        <v>283</v>
      </c>
      <c r="D158" s="24" t="s">
        <v>1992</v>
      </c>
      <c r="E158" s="195" t="s">
        <v>2059</v>
      </c>
      <c r="F158" s="193"/>
      <c r="G158" s="96" t="s">
        <v>140</v>
      </c>
      <c r="H158" s="196"/>
      <c r="I158" s="220">
        <v>254010</v>
      </c>
      <c r="J158" s="222">
        <v>254010</v>
      </c>
      <c r="K158" s="89">
        <f t="shared" si="0"/>
        <v>0</v>
      </c>
    </row>
    <row r="159" spans="1:11" x14ac:dyDescent="0.25">
      <c r="A159" s="144">
        <v>44992</v>
      </c>
      <c r="B159" s="224" t="s">
        <v>2021</v>
      </c>
      <c r="C159" s="24" t="s">
        <v>283</v>
      </c>
      <c r="D159" s="24" t="s">
        <v>1993</v>
      </c>
      <c r="E159" s="195" t="s">
        <v>2060</v>
      </c>
      <c r="F159" s="193"/>
      <c r="G159" s="96" t="s">
        <v>43</v>
      </c>
      <c r="H159" s="196"/>
      <c r="I159" s="220">
        <v>14820</v>
      </c>
      <c r="J159" s="222">
        <v>14820</v>
      </c>
      <c r="K159" s="89">
        <f t="shared" si="0"/>
        <v>0</v>
      </c>
    </row>
    <row r="160" spans="1:11" x14ac:dyDescent="0.25">
      <c r="A160" s="144">
        <v>44992</v>
      </c>
      <c r="B160" s="224" t="s">
        <v>2022</v>
      </c>
      <c r="C160" s="24" t="s">
        <v>283</v>
      </c>
      <c r="D160" s="24" t="s">
        <v>1994</v>
      </c>
      <c r="E160" s="195" t="s">
        <v>2061</v>
      </c>
      <c r="F160" s="193"/>
      <c r="G160" s="96" t="s">
        <v>140</v>
      </c>
      <c r="H160" s="196"/>
      <c r="I160" s="220">
        <v>248130</v>
      </c>
      <c r="J160" s="222">
        <v>248130</v>
      </c>
      <c r="K160" s="89">
        <f t="shared" si="0"/>
        <v>0</v>
      </c>
    </row>
    <row r="161" spans="1:11" x14ac:dyDescent="0.25">
      <c r="A161" s="144">
        <v>44993</v>
      </c>
      <c r="B161" s="224" t="s">
        <v>1979</v>
      </c>
      <c r="C161" s="24" t="s">
        <v>1995</v>
      </c>
      <c r="D161" s="24" t="s">
        <v>1996</v>
      </c>
      <c r="E161" s="195" t="s">
        <v>2062</v>
      </c>
      <c r="F161" s="193"/>
      <c r="G161" s="96" t="s">
        <v>2041</v>
      </c>
      <c r="H161" s="196"/>
      <c r="I161" s="220">
        <v>31598000</v>
      </c>
      <c r="J161" s="222">
        <v>30394267</v>
      </c>
      <c r="K161" s="89">
        <f t="shared" si="0"/>
        <v>1203733</v>
      </c>
    </row>
    <row r="162" spans="1:11" x14ac:dyDescent="0.25">
      <c r="A162" s="144">
        <v>44994</v>
      </c>
      <c r="B162" s="224" t="s">
        <v>925</v>
      </c>
      <c r="C162" s="24" t="s">
        <v>283</v>
      </c>
      <c r="D162" s="24" t="s">
        <v>1997</v>
      </c>
      <c r="E162" s="195" t="s">
        <v>2063</v>
      </c>
      <c r="F162" s="193"/>
      <c r="G162" s="96" t="s">
        <v>2042</v>
      </c>
      <c r="H162" s="196"/>
      <c r="I162" s="220">
        <v>1159340</v>
      </c>
      <c r="J162" s="222">
        <v>1159340</v>
      </c>
      <c r="K162" s="89">
        <f t="shared" si="0"/>
        <v>0</v>
      </c>
    </row>
    <row r="163" spans="1:11" x14ac:dyDescent="0.25">
      <c r="A163" s="144">
        <v>44998</v>
      </c>
      <c r="B163" s="224" t="s">
        <v>1341</v>
      </c>
      <c r="C163" s="24" t="s">
        <v>1998</v>
      </c>
      <c r="D163" s="24" t="s">
        <v>1999</v>
      </c>
      <c r="E163" s="195" t="s">
        <v>2064</v>
      </c>
      <c r="F163" s="193"/>
      <c r="G163" s="96" t="s">
        <v>2043</v>
      </c>
      <c r="H163" s="196"/>
      <c r="I163" s="220">
        <v>14000000</v>
      </c>
      <c r="J163" s="222">
        <v>13200000</v>
      </c>
      <c r="K163" s="89">
        <f t="shared" si="0"/>
        <v>800000</v>
      </c>
    </row>
    <row r="164" spans="1:11" x14ac:dyDescent="0.25">
      <c r="A164" s="144">
        <v>44999</v>
      </c>
      <c r="B164" s="224" t="s">
        <v>1638</v>
      </c>
      <c r="C164" s="24" t="s">
        <v>1994</v>
      </c>
      <c r="D164" s="24" t="s">
        <v>2000</v>
      </c>
      <c r="E164" s="195" t="s">
        <v>2065</v>
      </c>
      <c r="F164" s="193"/>
      <c r="G164" s="96" t="s">
        <v>2044</v>
      </c>
      <c r="H164" s="196"/>
      <c r="I164" s="220">
        <v>45000000</v>
      </c>
      <c r="J164" s="222">
        <v>32833333</v>
      </c>
      <c r="K164" s="89">
        <f t="shared" si="0"/>
        <v>12166667</v>
      </c>
    </row>
    <row r="165" spans="1:11" x14ac:dyDescent="0.25">
      <c r="A165" s="144">
        <v>44999</v>
      </c>
      <c r="B165" s="224" t="s">
        <v>2023</v>
      </c>
      <c r="C165" s="24" t="s">
        <v>283</v>
      </c>
      <c r="D165" s="24" t="s">
        <v>2001</v>
      </c>
      <c r="E165" s="195" t="s">
        <v>2066</v>
      </c>
      <c r="F165" s="193"/>
      <c r="G165" s="96" t="s">
        <v>140</v>
      </c>
      <c r="H165" s="196"/>
      <c r="I165" s="220">
        <v>216980</v>
      </c>
      <c r="J165" s="222">
        <v>216980</v>
      </c>
      <c r="K165" s="89">
        <f t="shared" si="0"/>
        <v>0</v>
      </c>
    </row>
    <row r="166" spans="1:11" x14ac:dyDescent="0.25">
      <c r="A166" s="144">
        <v>44999</v>
      </c>
      <c r="B166" s="224" t="s">
        <v>2024</v>
      </c>
      <c r="C166" s="24" t="s">
        <v>283</v>
      </c>
      <c r="D166" s="24" t="s">
        <v>2002</v>
      </c>
      <c r="E166" s="195" t="s">
        <v>2067</v>
      </c>
      <c r="F166" s="193"/>
      <c r="G166" s="96" t="s">
        <v>43</v>
      </c>
      <c r="H166" s="196"/>
      <c r="I166" s="220">
        <v>38970</v>
      </c>
      <c r="J166" s="222">
        <v>38970</v>
      </c>
      <c r="K166" s="89">
        <f t="shared" si="0"/>
        <v>0</v>
      </c>
    </row>
    <row r="167" spans="1:11" x14ac:dyDescent="0.25">
      <c r="A167" s="144">
        <v>45001</v>
      </c>
      <c r="B167" s="224" t="s">
        <v>2025</v>
      </c>
      <c r="C167" s="24" t="s">
        <v>1993</v>
      </c>
      <c r="D167" s="24" t="s">
        <v>2003</v>
      </c>
      <c r="E167" s="195" t="s">
        <v>2068</v>
      </c>
      <c r="F167" s="193"/>
      <c r="G167" s="96" t="s">
        <v>2045</v>
      </c>
      <c r="H167" s="196"/>
      <c r="I167" s="220">
        <v>31748080</v>
      </c>
      <c r="J167" s="222">
        <v>28724453</v>
      </c>
      <c r="K167" s="89">
        <f t="shared" si="0"/>
        <v>3023627</v>
      </c>
    </row>
    <row r="168" spans="1:11" x14ac:dyDescent="0.25">
      <c r="A168" s="144">
        <v>45001</v>
      </c>
      <c r="B168" s="224" t="s">
        <v>2026</v>
      </c>
      <c r="C168" s="24" t="s">
        <v>2004</v>
      </c>
      <c r="D168" s="24" t="s">
        <v>2005</v>
      </c>
      <c r="E168" s="195" t="s">
        <v>2069</v>
      </c>
      <c r="F168" s="193"/>
      <c r="G168" s="96" t="s">
        <v>2046</v>
      </c>
      <c r="H168" s="196"/>
      <c r="I168" s="220">
        <v>27084000</v>
      </c>
      <c r="J168" s="222">
        <v>27084000</v>
      </c>
      <c r="K168" s="89">
        <f t="shared" si="0"/>
        <v>0</v>
      </c>
    </row>
    <row r="169" spans="1:11" x14ac:dyDescent="0.25">
      <c r="A169" s="144">
        <v>45002</v>
      </c>
      <c r="B169" s="224" t="s">
        <v>1984</v>
      </c>
      <c r="C169" s="24" t="s">
        <v>2006</v>
      </c>
      <c r="D169" s="24" t="s">
        <v>2007</v>
      </c>
      <c r="E169" s="195" t="s">
        <v>1424</v>
      </c>
      <c r="F169" s="193"/>
      <c r="G169" s="96" t="s">
        <v>2047</v>
      </c>
      <c r="H169" s="196"/>
      <c r="I169" s="220">
        <v>31598000</v>
      </c>
      <c r="J169" s="222">
        <v>28588667</v>
      </c>
      <c r="K169" s="89">
        <f t="shared" si="0"/>
        <v>3009333</v>
      </c>
    </row>
    <row r="170" spans="1:11" x14ac:dyDescent="0.25">
      <c r="A170" s="144">
        <v>45002</v>
      </c>
      <c r="B170" s="224" t="s">
        <v>1872</v>
      </c>
      <c r="C170" s="24" t="s">
        <v>2008</v>
      </c>
      <c r="D170" s="24" t="s">
        <v>2009</v>
      </c>
      <c r="E170" s="195" t="s">
        <v>1435</v>
      </c>
      <c r="F170" s="193"/>
      <c r="G170" s="96" t="s">
        <v>2048</v>
      </c>
      <c r="H170" s="196"/>
      <c r="I170" s="220">
        <v>31598000</v>
      </c>
      <c r="J170" s="222">
        <v>28588667</v>
      </c>
      <c r="K170" s="89">
        <f t="shared" si="0"/>
        <v>3009333</v>
      </c>
    </row>
    <row r="171" spans="1:11" x14ac:dyDescent="0.25">
      <c r="A171" s="144">
        <v>45006</v>
      </c>
      <c r="B171" s="224" t="s">
        <v>2027</v>
      </c>
      <c r="C171" s="24" t="s">
        <v>2010</v>
      </c>
      <c r="D171" s="24" t="s">
        <v>2011</v>
      </c>
      <c r="E171" s="195" t="s">
        <v>2070</v>
      </c>
      <c r="F171" s="193"/>
      <c r="G171" s="96" t="s">
        <v>2049</v>
      </c>
      <c r="H171" s="196"/>
      <c r="I171" s="220">
        <v>31748080</v>
      </c>
      <c r="J171" s="222">
        <v>28724453</v>
      </c>
      <c r="K171" s="89">
        <f t="shared" si="0"/>
        <v>3023627</v>
      </c>
    </row>
    <row r="172" spans="1:11" x14ac:dyDescent="0.25">
      <c r="A172" s="144">
        <v>45006</v>
      </c>
      <c r="B172" s="224" t="s">
        <v>2028</v>
      </c>
      <c r="C172" s="24" t="s">
        <v>2012</v>
      </c>
      <c r="D172" s="24" t="s">
        <v>2013</v>
      </c>
      <c r="E172" s="195" t="s">
        <v>901</v>
      </c>
      <c r="F172" s="193"/>
      <c r="G172" s="96" t="s">
        <v>2050</v>
      </c>
      <c r="H172" s="196"/>
      <c r="I172" s="220">
        <v>13455000</v>
      </c>
      <c r="J172" s="222">
        <v>13455000</v>
      </c>
      <c r="K172" s="89">
        <f t="shared" si="0"/>
        <v>0</v>
      </c>
    </row>
    <row r="173" spans="1:11" x14ac:dyDescent="0.25">
      <c r="A173" s="144">
        <v>45009</v>
      </c>
      <c r="B173" s="224" t="s">
        <v>2029</v>
      </c>
      <c r="C173" s="24" t="s">
        <v>2014</v>
      </c>
      <c r="D173" s="24" t="s">
        <v>2015</v>
      </c>
      <c r="E173" s="195" t="s">
        <v>2071</v>
      </c>
      <c r="F173" s="193"/>
      <c r="G173" s="96" t="s">
        <v>2051</v>
      </c>
      <c r="H173" s="196"/>
      <c r="I173" s="220">
        <v>31748080</v>
      </c>
      <c r="J173" s="222">
        <v>28270909</v>
      </c>
      <c r="K173" s="89">
        <f t="shared" si="0"/>
        <v>3477171</v>
      </c>
    </row>
    <row r="174" spans="1:11" x14ac:dyDescent="0.25">
      <c r="A174" s="144">
        <v>45012</v>
      </c>
      <c r="B174" s="224" t="s">
        <v>2030</v>
      </c>
      <c r="C174" s="24" t="s">
        <v>283</v>
      </c>
      <c r="D174" s="24" t="s">
        <v>2016</v>
      </c>
      <c r="E174" s="195" t="s">
        <v>2072</v>
      </c>
      <c r="F174" s="193"/>
      <c r="G174" s="96" t="s">
        <v>140</v>
      </c>
      <c r="H174" s="196"/>
      <c r="I174" s="220">
        <v>315770</v>
      </c>
      <c r="J174" s="222">
        <v>315770</v>
      </c>
      <c r="K174" s="89">
        <f t="shared" si="0"/>
        <v>0</v>
      </c>
    </row>
    <row r="175" spans="1:11" x14ac:dyDescent="0.25">
      <c r="A175" s="144">
        <v>45012</v>
      </c>
      <c r="B175" s="224" t="s">
        <v>2031</v>
      </c>
      <c r="C175" s="24" t="s">
        <v>283</v>
      </c>
      <c r="D175" s="24" t="s">
        <v>2017</v>
      </c>
      <c r="E175" s="195" t="s">
        <v>2073</v>
      </c>
      <c r="F175" s="193"/>
      <c r="G175" s="96" t="s">
        <v>43</v>
      </c>
      <c r="H175" s="196"/>
      <c r="I175" s="220">
        <v>454860</v>
      </c>
      <c r="J175" s="222">
        <v>454860</v>
      </c>
      <c r="K175" s="89">
        <f t="shared" si="0"/>
        <v>0</v>
      </c>
    </row>
    <row r="176" spans="1:11" x14ac:dyDescent="0.25">
      <c r="A176" s="144">
        <v>45014</v>
      </c>
      <c r="B176" s="224" t="s">
        <v>2032</v>
      </c>
      <c r="C176" s="24" t="s">
        <v>2018</v>
      </c>
      <c r="D176" s="24" t="s">
        <v>2019</v>
      </c>
      <c r="E176" s="195" t="s">
        <v>2074</v>
      </c>
      <c r="F176" s="193"/>
      <c r="G176" s="96" t="s">
        <v>2052</v>
      </c>
      <c r="H176" s="196"/>
      <c r="I176" s="220">
        <v>18200000</v>
      </c>
      <c r="J176" s="222">
        <v>15773333</v>
      </c>
      <c r="K176" s="89">
        <f t="shared" si="0"/>
        <v>2426667</v>
      </c>
    </row>
    <row r="177" spans="1:11" x14ac:dyDescent="0.25">
      <c r="A177" s="144">
        <v>45019</v>
      </c>
      <c r="B177" s="224" t="s">
        <v>2264</v>
      </c>
      <c r="C177" s="24" t="s">
        <v>2336</v>
      </c>
      <c r="D177" s="146" t="s">
        <v>2337</v>
      </c>
      <c r="E177" s="195" t="s">
        <v>2362</v>
      </c>
      <c r="F177" s="193"/>
      <c r="G177" s="96" t="s">
        <v>2373</v>
      </c>
      <c r="H177" s="196"/>
      <c r="I177" s="220">
        <v>40545000</v>
      </c>
      <c r="J177" s="222">
        <v>26729667</v>
      </c>
      <c r="K177" s="89">
        <f t="shared" si="0"/>
        <v>13815333</v>
      </c>
    </row>
    <row r="178" spans="1:11" x14ac:dyDescent="0.25">
      <c r="A178" s="144">
        <v>45019</v>
      </c>
      <c r="B178" s="224" t="s">
        <v>2146</v>
      </c>
      <c r="C178" s="24" t="s">
        <v>2011</v>
      </c>
      <c r="D178" s="146" t="s">
        <v>2338</v>
      </c>
      <c r="E178" s="195" t="s">
        <v>2363</v>
      </c>
      <c r="F178" s="193"/>
      <c r="G178" s="96" t="s">
        <v>2374</v>
      </c>
      <c r="H178" s="196"/>
      <c r="I178" s="220">
        <v>35000000</v>
      </c>
      <c r="J178" s="222">
        <v>29666667</v>
      </c>
      <c r="K178" s="89">
        <f t="shared" ref="K178:K284" si="1">+I178-J178</f>
        <v>5333333</v>
      </c>
    </row>
    <row r="179" spans="1:11" x14ac:dyDescent="0.25">
      <c r="A179" s="144">
        <v>45020</v>
      </c>
      <c r="B179" s="224" t="s">
        <v>2142</v>
      </c>
      <c r="C179" s="24" t="s">
        <v>2267</v>
      </c>
      <c r="D179" s="146" t="s">
        <v>2339</v>
      </c>
      <c r="E179" s="195" t="s">
        <v>1436</v>
      </c>
      <c r="F179" s="193"/>
      <c r="G179" s="96" t="s">
        <v>2375</v>
      </c>
      <c r="H179" s="196"/>
      <c r="I179" s="220">
        <v>31598000</v>
      </c>
      <c r="J179" s="222">
        <v>7824266</v>
      </c>
      <c r="K179" s="89">
        <f t="shared" si="1"/>
        <v>23773734</v>
      </c>
    </row>
    <row r="180" spans="1:11" x14ac:dyDescent="0.25">
      <c r="A180" s="144">
        <v>45026</v>
      </c>
      <c r="B180" s="224" t="s">
        <v>2354</v>
      </c>
      <c r="C180" s="24" t="s">
        <v>283</v>
      </c>
      <c r="D180" s="146" t="s">
        <v>2340</v>
      </c>
      <c r="E180" s="195" t="s">
        <v>1222</v>
      </c>
      <c r="F180" s="193"/>
      <c r="G180" s="96" t="s">
        <v>43</v>
      </c>
      <c r="H180" s="196"/>
      <c r="I180" s="220">
        <v>15320</v>
      </c>
      <c r="J180" s="222">
        <v>15320</v>
      </c>
      <c r="K180" s="89">
        <f t="shared" si="1"/>
        <v>0</v>
      </c>
    </row>
    <row r="181" spans="1:11" x14ac:dyDescent="0.25">
      <c r="A181" s="144">
        <v>45026</v>
      </c>
      <c r="B181" s="224" t="s">
        <v>2354</v>
      </c>
      <c r="C181" s="24" t="s">
        <v>283</v>
      </c>
      <c r="D181" s="146" t="s">
        <v>2341</v>
      </c>
      <c r="E181" s="195" t="s">
        <v>1222</v>
      </c>
      <c r="F181" s="193"/>
      <c r="G181" s="96" t="s">
        <v>140</v>
      </c>
      <c r="H181" s="196"/>
      <c r="I181" s="220">
        <v>264740</v>
      </c>
      <c r="J181" s="222">
        <v>264740</v>
      </c>
      <c r="K181" s="89">
        <f t="shared" si="1"/>
        <v>0</v>
      </c>
    </row>
    <row r="182" spans="1:11" x14ac:dyDescent="0.25">
      <c r="A182" s="144">
        <v>45029</v>
      </c>
      <c r="B182" s="224" t="s">
        <v>2355</v>
      </c>
      <c r="C182" s="24" t="s">
        <v>283</v>
      </c>
      <c r="D182" s="146" t="s">
        <v>2342</v>
      </c>
      <c r="E182" s="195" t="s">
        <v>2364</v>
      </c>
      <c r="F182" s="193"/>
      <c r="G182" s="96" t="s">
        <v>140</v>
      </c>
      <c r="H182" s="196"/>
      <c r="I182" s="220">
        <v>272910</v>
      </c>
      <c r="J182" s="222">
        <v>272910</v>
      </c>
      <c r="K182" s="89">
        <f t="shared" si="1"/>
        <v>0</v>
      </c>
    </row>
    <row r="183" spans="1:11" x14ac:dyDescent="0.25">
      <c r="A183" s="144">
        <v>45029</v>
      </c>
      <c r="B183" s="224" t="s">
        <v>2356</v>
      </c>
      <c r="C183" s="24" t="s">
        <v>283</v>
      </c>
      <c r="D183" s="146" t="s">
        <v>2343</v>
      </c>
      <c r="E183" s="195" t="s">
        <v>2365</v>
      </c>
      <c r="F183" s="193"/>
      <c r="G183" s="96" t="s">
        <v>43</v>
      </c>
      <c r="H183" s="196"/>
      <c r="I183" s="220">
        <v>38120</v>
      </c>
      <c r="J183" s="222">
        <v>38120</v>
      </c>
      <c r="K183" s="89">
        <f t="shared" si="1"/>
        <v>0</v>
      </c>
    </row>
    <row r="184" spans="1:11" x14ac:dyDescent="0.25">
      <c r="A184" s="144">
        <v>45034</v>
      </c>
      <c r="B184" s="224" t="s">
        <v>2357</v>
      </c>
      <c r="C184" s="24" t="s">
        <v>2344</v>
      </c>
      <c r="D184" s="146" t="s">
        <v>2345</v>
      </c>
      <c r="E184" s="195" t="s">
        <v>2366</v>
      </c>
      <c r="F184" s="193"/>
      <c r="G184" s="96" t="s">
        <v>2376</v>
      </c>
      <c r="H184" s="196"/>
      <c r="I184" s="220">
        <v>40000000</v>
      </c>
      <c r="J184" s="222">
        <v>40000000</v>
      </c>
      <c r="K184" s="89">
        <f t="shared" si="1"/>
        <v>0</v>
      </c>
    </row>
    <row r="185" spans="1:11" x14ac:dyDescent="0.25">
      <c r="A185" s="144">
        <v>45035</v>
      </c>
      <c r="B185" s="224" t="s">
        <v>915</v>
      </c>
      <c r="C185" s="24" t="s">
        <v>2082</v>
      </c>
      <c r="D185" s="146" t="s">
        <v>2346</v>
      </c>
      <c r="E185" s="195" t="s">
        <v>2367</v>
      </c>
      <c r="F185" s="193"/>
      <c r="G185" s="96" t="s">
        <v>2378</v>
      </c>
      <c r="H185" s="196"/>
      <c r="I185" s="220">
        <v>112682082</v>
      </c>
      <c r="J185" s="222">
        <v>112682082</v>
      </c>
      <c r="K185" s="89">
        <f t="shared" si="1"/>
        <v>0</v>
      </c>
    </row>
    <row r="186" spans="1:11" x14ac:dyDescent="0.25">
      <c r="A186" s="144">
        <v>45036</v>
      </c>
      <c r="B186" s="224" t="s">
        <v>2358</v>
      </c>
      <c r="C186" s="24" t="s">
        <v>283</v>
      </c>
      <c r="D186" s="146" t="s">
        <v>2347</v>
      </c>
      <c r="E186" s="195" t="s">
        <v>2368</v>
      </c>
      <c r="F186" s="193"/>
      <c r="G186" s="96" t="s">
        <v>2377</v>
      </c>
      <c r="H186" s="196"/>
      <c r="I186" s="220">
        <v>357050</v>
      </c>
      <c r="J186" s="222">
        <v>357050</v>
      </c>
      <c r="K186" s="89">
        <f t="shared" si="1"/>
        <v>0</v>
      </c>
    </row>
    <row r="187" spans="1:11" x14ac:dyDescent="0.25">
      <c r="A187" s="144">
        <v>45036</v>
      </c>
      <c r="B187" s="224" t="s">
        <v>2152</v>
      </c>
      <c r="C187" s="24" t="s">
        <v>2092</v>
      </c>
      <c r="D187" s="146" t="s">
        <v>2348</v>
      </c>
      <c r="E187" s="195" t="s">
        <v>2369</v>
      </c>
      <c r="F187" s="193"/>
      <c r="G187" s="96" t="s">
        <v>2379</v>
      </c>
      <c r="H187" s="196"/>
      <c r="I187" s="220">
        <v>85000000</v>
      </c>
      <c r="J187" s="222">
        <v>85000000</v>
      </c>
      <c r="K187" s="89">
        <f t="shared" si="1"/>
        <v>0</v>
      </c>
    </row>
    <row r="188" spans="1:11" x14ac:dyDescent="0.25">
      <c r="A188" s="144">
        <v>45037</v>
      </c>
      <c r="B188" s="224" t="s">
        <v>2359</v>
      </c>
      <c r="C188" s="24" t="s">
        <v>283</v>
      </c>
      <c r="D188" s="146" t="s">
        <v>2349</v>
      </c>
      <c r="E188" s="195" t="s">
        <v>2370</v>
      </c>
      <c r="F188" s="193"/>
      <c r="G188" s="96" t="s">
        <v>2377</v>
      </c>
      <c r="H188" s="196"/>
      <c r="I188" s="220">
        <v>28018</v>
      </c>
      <c r="J188" s="222">
        <v>28018</v>
      </c>
      <c r="K188" s="89">
        <f t="shared" si="1"/>
        <v>0</v>
      </c>
    </row>
    <row r="189" spans="1:11" x14ac:dyDescent="0.25">
      <c r="A189" s="144">
        <v>45040</v>
      </c>
      <c r="B189" s="224" t="s">
        <v>1999</v>
      </c>
      <c r="C189" s="24" t="s">
        <v>2350</v>
      </c>
      <c r="D189" s="146" t="s">
        <v>2351</v>
      </c>
      <c r="E189" s="195" t="s">
        <v>2069</v>
      </c>
      <c r="F189" s="193"/>
      <c r="G189" s="96" t="s">
        <v>2380</v>
      </c>
      <c r="H189" s="196"/>
      <c r="I189" s="220">
        <v>31598000</v>
      </c>
      <c r="J189" s="222">
        <v>23472800</v>
      </c>
      <c r="K189" s="89">
        <f t="shared" si="1"/>
        <v>8125200</v>
      </c>
    </row>
    <row r="190" spans="1:11" x14ac:dyDescent="0.25">
      <c r="A190" s="144">
        <v>45043</v>
      </c>
      <c r="B190" s="224" t="s">
        <v>2360</v>
      </c>
      <c r="C190" s="24" t="s">
        <v>283</v>
      </c>
      <c r="D190" s="146" t="s">
        <v>2352</v>
      </c>
      <c r="E190" s="195" t="s">
        <v>2371</v>
      </c>
      <c r="F190" s="193"/>
      <c r="G190" s="96" t="s">
        <v>140</v>
      </c>
      <c r="H190" s="196"/>
      <c r="I190" s="220">
        <v>349430</v>
      </c>
      <c r="J190" s="222">
        <v>349430</v>
      </c>
      <c r="K190" s="89">
        <f t="shared" si="1"/>
        <v>0</v>
      </c>
    </row>
    <row r="191" spans="1:11" x14ac:dyDescent="0.25">
      <c r="A191" s="144">
        <v>45043</v>
      </c>
      <c r="B191" s="224" t="s">
        <v>2361</v>
      </c>
      <c r="C191" s="24" t="s">
        <v>283</v>
      </c>
      <c r="D191" s="146" t="s">
        <v>2353</v>
      </c>
      <c r="E191" s="195" t="s">
        <v>2372</v>
      </c>
      <c r="F191" s="193"/>
      <c r="G191" s="96" t="s">
        <v>43</v>
      </c>
      <c r="H191" s="196"/>
      <c r="I191" s="220">
        <v>500830</v>
      </c>
      <c r="J191" s="222">
        <v>500830</v>
      </c>
      <c r="K191" s="89">
        <f t="shared" si="1"/>
        <v>0</v>
      </c>
    </row>
    <row r="192" spans="1:11" x14ac:dyDescent="0.25">
      <c r="A192" s="144">
        <v>45050</v>
      </c>
      <c r="B192" s="224" t="s">
        <v>2516</v>
      </c>
      <c r="C192" s="24" t="s">
        <v>283</v>
      </c>
      <c r="D192" s="146" t="s">
        <v>2508</v>
      </c>
      <c r="E192" s="195" t="s">
        <v>2521</v>
      </c>
      <c r="F192" s="193"/>
      <c r="G192" s="96" t="s">
        <v>140</v>
      </c>
      <c r="H192" s="196"/>
      <c r="I192" s="220">
        <v>308110</v>
      </c>
      <c r="J192" s="222">
        <v>308110</v>
      </c>
      <c r="K192" s="89">
        <f t="shared" si="1"/>
        <v>0</v>
      </c>
    </row>
    <row r="193" spans="1:11" x14ac:dyDescent="0.25">
      <c r="A193" s="144">
        <v>45050</v>
      </c>
      <c r="B193" s="224" t="s">
        <v>2517</v>
      </c>
      <c r="C193" s="24" t="s">
        <v>283</v>
      </c>
      <c r="D193" s="146" t="s">
        <v>2509</v>
      </c>
      <c r="E193" s="195" t="s">
        <v>2522</v>
      </c>
      <c r="F193" s="193"/>
      <c r="G193" s="96" t="s">
        <v>43</v>
      </c>
      <c r="H193" s="196"/>
      <c r="I193" s="220">
        <v>21420</v>
      </c>
      <c r="J193" s="222">
        <v>21420</v>
      </c>
      <c r="K193" s="89">
        <f t="shared" si="1"/>
        <v>0</v>
      </c>
    </row>
    <row r="194" spans="1:11" x14ac:dyDescent="0.25">
      <c r="A194" s="144">
        <v>45057</v>
      </c>
      <c r="B194" s="224" t="s">
        <v>2518</v>
      </c>
      <c r="C194" s="24" t="s">
        <v>2510</v>
      </c>
      <c r="D194" s="146" t="s">
        <v>2511</v>
      </c>
      <c r="E194" s="195" t="s">
        <v>2523</v>
      </c>
      <c r="F194" s="193"/>
      <c r="G194" s="96" t="s">
        <v>2527</v>
      </c>
      <c r="H194" s="196"/>
      <c r="I194" s="220">
        <v>16422000</v>
      </c>
      <c r="J194" s="222">
        <v>1733433</v>
      </c>
      <c r="K194" s="89">
        <f t="shared" si="1"/>
        <v>14688567</v>
      </c>
    </row>
    <row r="195" spans="1:11" x14ac:dyDescent="0.25">
      <c r="A195" s="144">
        <v>45061</v>
      </c>
      <c r="B195" s="224" t="s">
        <v>2519</v>
      </c>
      <c r="C195" s="24" t="s">
        <v>283</v>
      </c>
      <c r="D195" s="146" t="s">
        <v>2512</v>
      </c>
      <c r="E195" s="195" t="s">
        <v>2524</v>
      </c>
      <c r="F195" s="193"/>
      <c r="G195" s="96" t="s">
        <v>140</v>
      </c>
      <c r="H195" s="196"/>
      <c r="I195" s="220">
        <v>150300</v>
      </c>
      <c r="J195" s="222">
        <v>150300</v>
      </c>
      <c r="K195" s="89">
        <f t="shared" si="1"/>
        <v>0</v>
      </c>
    </row>
    <row r="196" spans="1:11" x14ac:dyDescent="0.25">
      <c r="A196" s="144">
        <v>45061</v>
      </c>
      <c r="B196" s="224" t="s">
        <v>2520</v>
      </c>
      <c r="C196" s="24" t="s">
        <v>283</v>
      </c>
      <c r="D196" s="146" t="s">
        <v>2513</v>
      </c>
      <c r="E196" s="195" t="s">
        <v>2525</v>
      </c>
      <c r="F196" s="193"/>
      <c r="G196" s="96" t="s">
        <v>43</v>
      </c>
      <c r="H196" s="196"/>
      <c r="I196" s="220">
        <v>56640</v>
      </c>
      <c r="J196" s="222">
        <v>56640</v>
      </c>
      <c r="K196" s="89">
        <f t="shared" si="1"/>
        <v>0</v>
      </c>
    </row>
    <row r="197" spans="1:11" x14ac:dyDescent="0.25">
      <c r="A197" s="144">
        <v>45070</v>
      </c>
      <c r="B197" s="224" t="s">
        <v>2272</v>
      </c>
      <c r="C197" s="24" t="s">
        <v>2514</v>
      </c>
      <c r="D197" s="146" t="s">
        <v>2515</v>
      </c>
      <c r="E197" s="195" t="s">
        <v>2526</v>
      </c>
      <c r="F197" s="193"/>
      <c r="G197" s="96" t="s">
        <v>2528</v>
      </c>
      <c r="H197" s="196"/>
      <c r="I197" s="220">
        <v>27084000</v>
      </c>
      <c r="J197" s="222">
        <v>18056000</v>
      </c>
      <c r="K197" s="89">
        <f t="shared" si="1"/>
        <v>9028000</v>
      </c>
    </row>
    <row r="198" spans="1:11" x14ac:dyDescent="0.25">
      <c r="A198" s="144">
        <v>45079</v>
      </c>
      <c r="B198" s="224" t="s">
        <v>2827</v>
      </c>
      <c r="C198" s="24" t="s">
        <v>283</v>
      </c>
      <c r="D198" s="146" t="s">
        <v>2762</v>
      </c>
      <c r="E198" s="195" t="s">
        <v>1222</v>
      </c>
      <c r="F198" s="193"/>
      <c r="G198" s="96" t="s">
        <v>140</v>
      </c>
      <c r="H198" s="196"/>
      <c r="I198" s="220">
        <v>328480</v>
      </c>
      <c r="J198" s="222">
        <v>328480</v>
      </c>
      <c r="K198" s="89">
        <f t="shared" si="1"/>
        <v>0</v>
      </c>
    </row>
    <row r="199" spans="1:11" x14ac:dyDescent="0.25">
      <c r="A199" s="144">
        <v>45079</v>
      </c>
      <c r="B199" s="224" t="s">
        <v>2827</v>
      </c>
      <c r="C199" s="24" t="s">
        <v>283</v>
      </c>
      <c r="D199" s="146" t="s">
        <v>2763</v>
      </c>
      <c r="E199" s="195" t="s">
        <v>1222</v>
      </c>
      <c r="F199" s="193"/>
      <c r="G199" s="96" t="s">
        <v>43</v>
      </c>
      <c r="H199" s="196"/>
      <c r="I199" s="220">
        <v>497700</v>
      </c>
      <c r="J199" s="222">
        <v>497700</v>
      </c>
      <c r="K199" s="89">
        <f t="shared" si="1"/>
        <v>0</v>
      </c>
    </row>
    <row r="200" spans="1:11" x14ac:dyDescent="0.25">
      <c r="A200" s="144">
        <v>45079</v>
      </c>
      <c r="B200" s="224" t="s">
        <v>2828</v>
      </c>
      <c r="C200" s="24" t="s">
        <v>283</v>
      </c>
      <c r="D200" s="146" t="s">
        <v>2764</v>
      </c>
      <c r="E200" s="195" t="s">
        <v>1222</v>
      </c>
      <c r="F200" s="193"/>
      <c r="G200" s="96" t="s">
        <v>140</v>
      </c>
      <c r="H200" s="196"/>
      <c r="I200" s="220">
        <v>283140</v>
      </c>
      <c r="J200" s="222">
        <v>283140</v>
      </c>
      <c r="K200" s="89">
        <f t="shared" si="1"/>
        <v>0</v>
      </c>
    </row>
    <row r="201" spans="1:11" x14ac:dyDescent="0.25">
      <c r="A201" s="144">
        <v>45079</v>
      </c>
      <c r="B201" s="224" t="s">
        <v>2828</v>
      </c>
      <c r="C201" s="24" t="s">
        <v>283</v>
      </c>
      <c r="D201" s="146" t="s">
        <v>2765</v>
      </c>
      <c r="E201" s="195" t="s">
        <v>1222</v>
      </c>
      <c r="F201" s="193"/>
      <c r="G201" s="96" t="s">
        <v>43</v>
      </c>
      <c r="H201" s="196"/>
      <c r="I201" s="220">
        <v>18460</v>
      </c>
      <c r="J201" s="222">
        <v>18460</v>
      </c>
      <c r="K201" s="89">
        <f t="shared" si="1"/>
        <v>0</v>
      </c>
    </row>
    <row r="202" spans="1:11" x14ac:dyDescent="0.25">
      <c r="A202" s="144">
        <v>45083</v>
      </c>
      <c r="B202" s="224" t="s">
        <v>2476</v>
      </c>
      <c r="C202" s="24" t="s">
        <v>2766</v>
      </c>
      <c r="D202" s="146" t="s">
        <v>2767</v>
      </c>
      <c r="E202" s="195" t="s">
        <v>2797</v>
      </c>
      <c r="F202" s="193"/>
      <c r="G202" s="96" t="s">
        <v>2810</v>
      </c>
      <c r="H202" s="196"/>
      <c r="I202" s="220">
        <v>30000000</v>
      </c>
      <c r="J202" s="222">
        <v>19166667</v>
      </c>
      <c r="K202" s="89">
        <f t="shared" si="1"/>
        <v>10833333</v>
      </c>
    </row>
    <row r="203" spans="1:11" x14ac:dyDescent="0.25">
      <c r="A203" s="144">
        <v>45083</v>
      </c>
      <c r="B203" s="224" t="s">
        <v>2477</v>
      </c>
      <c r="C203" s="24" t="s">
        <v>2768</v>
      </c>
      <c r="D203" s="146" t="s">
        <v>2769</v>
      </c>
      <c r="E203" s="195" t="s">
        <v>2798</v>
      </c>
      <c r="F203" s="193"/>
      <c r="G203" s="96" t="s">
        <v>2811</v>
      </c>
      <c r="H203" s="196"/>
      <c r="I203" s="220">
        <v>42000000</v>
      </c>
      <c r="J203" s="222">
        <v>26833333</v>
      </c>
      <c r="K203" s="89">
        <f t="shared" si="1"/>
        <v>15166667</v>
      </c>
    </row>
    <row r="204" spans="1:11" x14ac:dyDescent="0.25">
      <c r="A204" s="144">
        <v>45084</v>
      </c>
      <c r="B204" s="224" t="s">
        <v>2829</v>
      </c>
      <c r="C204" s="24" t="s">
        <v>2530</v>
      </c>
      <c r="D204" s="146" t="s">
        <v>2770</v>
      </c>
      <c r="E204" s="195" t="s">
        <v>2799</v>
      </c>
      <c r="F204" s="193"/>
      <c r="G204" s="96" t="s">
        <v>2812</v>
      </c>
      <c r="H204" s="196"/>
      <c r="I204" s="220">
        <v>33000000</v>
      </c>
      <c r="J204" s="222">
        <v>20533333</v>
      </c>
      <c r="K204" s="89">
        <f t="shared" si="1"/>
        <v>12466667</v>
      </c>
    </row>
    <row r="205" spans="1:11" x14ac:dyDescent="0.25">
      <c r="A205" s="144">
        <v>45090</v>
      </c>
      <c r="B205" s="224" t="s">
        <v>2340</v>
      </c>
      <c r="C205" s="24" t="s">
        <v>2700</v>
      </c>
      <c r="D205" s="146" t="s">
        <v>2771</v>
      </c>
      <c r="E205" s="195" t="s">
        <v>2800</v>
      </c>
      <c r="F205" s="193"/>
      <c r="G205" s="96" t="s">
        <v>2813</v>
      </c>
      <c r="H205" s="196"/>
      <c r="I205" s="220">
        <v>33000000</v>
      </c>
      <c r="J205" s="222">
        <v>19800000</v>
      </c>
      <c r="K205" s="89">
        <f t="shared" si="1"/>
        <v>13200000</v>
      </c>
    </row>
    <row r="206" spans="1:11" x14ac:dyDescent="0.25">
      <c r="A206" s="144">
        <v>45090</v>
      </c>
      <c r="B206" s="224" t="s">
        <v>2830</v>
      </c>
      <c r="C206" s="24" t="s">
        <v>2704</v>
      </c>
      <c r="D206" s="146" t="s">
        <v>2772</v>
      </c>
      <c r="E206" s="195" t="s">
        <v>2801</v>
      </c>
      <c r="F206" s="193"/>
      <c r="G206" s="96" t="s">
        <v>2814</v>
      </c>
      <c r="H206" s="196"/>
      <c r="I206" s="220">
        <v>15000000</v>
      </c>
      <c r="J206" s="222">
        <v>15000000</v>
      </c>
      <c r="K206" s="89">
        <f t="shared" si="1"/>
        <v>0</v>
      </c>
    </row>
    <row r="207" spans="1:11" x14ac:dyDescent="0.25">
      <c r="A207" s="144">
        <v>45090</v>
      </c>
      <c r="B207" s="224" t="s">
        <v>2570</v>
      </c>
      <c r="C207" s="24" t="s">
        <v>2511</v>
      </c>
      <c r="D207" s="146" t="s">
        <v>2773</v>
      </c>
      <c r="E207" s="195" t="s">
        <v>2801</v>
      </c>
      <c r="F207" s="193"/>
      <c r="G207" s="96" t="s">
        <v>2815</v>
      </c>
      <c r="H207" s="196"/>
      <c r="I207" s="220">
        <v>15000000</v>
      </c>
      <c r="J207" s="222">
        <v>12833333</v>
      </c>
      <c r="K207" s="89">
        <f t="shared" si="1"/>
        <v>2166667</v>
      </c>
    </row>
    <row r="208" spans="1:11" x14ac:dyDescent="0.25">
      <c r="A208" s="144">
        <v>45092</v>
      </c>
      <c r="B208" s="224" t="s">
        <v>2831</v>
      </c>
      <c r="C208" s="24" t="s">
        <v>283</v>
      </c>
      <c r="D208" s="146" t="s">
        <v>2774</v>
      </c>
      <c r="E208" s="195" t="s">
        <v>1222</v>
      </c>
      <c r="F208" s="193"/>
      <c r="G208" s="96" t="s">
        <v>140</v>
      </c>
      <c r="H208" s="196"/>
      <c r="I208" s="220">
        <v>121660</v>
      </c>
      <c r="J208" s="222">
        <v>121660</v>
      </c>
      <c r="K208" s="89">
        <f t="shared" si="1"/>
        <v>0</v>
      </c>
    </row>
    <row r="209" spans="1:11" x14ac:dyDescent="0.25">
      <c r="A209" s="144">
        <v>45092</v>
      </c>
      <c r="B209" s="224" t="s">
        <v>2831</v>
      </c>
      <c r="C209" s="24" t="s">
        <v>283</v>
      </c>
      <c r="D209" s="146" t="s">
        <v>2775</v>
      </c>
      <c r="E209" s="195" t="s">
        <v>1222</v>
      </c>
      <c r="F209" s="193"/>
      <c r="G209" s="96" t="s">
        <v>43</v>
      </c>
      <c r="H209" s="196"/>
      <c r="I209" s="220">
        <v>45980</v>
      </c>
      <c r="J209" s="222">
        <v>45980</v>
      </c>
      <c r="K209" s="89">
        <f t="shared" si="1"/>
        <v>0</v>
      </c>
    </row>
    <row r="210" spans="1:11" x14ac:dyDescent="0.25">
      <c r="A210" s="144">
        <v>45093</v>
      </c>
      <c r="B210" s="224" t="s">
        <v>2411</v>
      </c>
      <c r="C210" s="24" t="s">
        <v>2540</v>
      </c>
      <c r="D210" s="146" t="s">
        <v>2776</v>
      </c>
      <c r="E210" s="195" t="s">
        <v>2802</v>
      </c>
      <c r="F210" s="193"/>
      <c r="G210" s="96" t="s">
        <v>2816</v>
      </c>
      <c r="H210" s="196"/>
      <c r="I210" s="220">
        <v>21000000</v>
      </c>
      <c r="J210" s="222">
        <v>21000000</v>
      </c>
      <c r="K210" s="89">
        <f t="shared" si="1"/>
        <v>0</v>
      </c>
    </row>
    <row r="211" spans="1:11" x14ac:dyDescent="0.25">
      <c r="A211" s="144">
        <v>45098</v>
      </c>
      <c r="B211" s="224" t="s">
        <v>2832</v>
      </c>
      <c r="C211" s="24" t="s">
        <v>283</v>
      </c>
      <c r="D211" s="146" t="s">
        <v>2777</v>
      </c>
      <c r="E211" s="195" t="s">
        <v>1222</v>
      </c>
      <c r="F211" s="193"/>
      <c r="G211" s="96" t="s">
        <v>2377</v>
      </c>
      <c r="H211" s="196"/>
      <c r="I211" s="220">
        <v>222680</v>
      </c>
      <c r="J211" s="222">
        <v>222680</v>
      </c>
      <c r="K211" s="89">
        <f t="shared" si="1"/>
        <v>0</v>
      </c>
    </row>
    <row r="212" spans="1:11" x14ac:dyDescent="0.25">
      <c r="A212" s="144">
        <v>45098</v>
      </c>
      <c r="B212" s="224" t="s">
        <v>2833</v>
      </c>
      <c r="C212" s="24" t="s">
        <v>283</v>
      </c>
      <c r="D212" s="146" t="s">
        <v>2778</v>
      </c>
      <c r="E212" s="195" t="s">
        <v>1222</v>
      </c>
      <c r="F212" s="193"/>
      <c r="G212" s="96" t="s">
        <v>2377</v>
      </c>
      <c r="H212" s="196"/>
      <c r="I212" s="220">
        <v>303827</v>
      </c>
      <c r="J212" s="222">
        <v>303827</v>
      </c>
      <c r="K212" s="89">
        <f t="shared" si="1"/>
        <v>0</v>
      </c>
    </row>
    <row r="213" spans="1:11" x14ac:dyDescent="0.25">
      <c r="A213" s="144">
        <v>45099</v>
      </c>
      <c r="B213" s="224" t="s">
        <v>2387</v>
      </c>
      <c r="C213" s="24" t="s">
        <v>2538</v>
      </c>
      <c r="D213" s="146" t="s">
        <v>2779</v>
      </c>
      <c r="E213" s="195" t="s">
        <v>2802</v>
      </c>
      <c r="F213" s="193"/>
      <c r="G213" s="96" t="s">
        <v>2817</v>
      </c>
      <c r="H213" s="196"/>
      <c r="I213" s="220">
        <v>21000000</v>
      </c>
      <c r="J213" s="222">
        <v>21000000</v>
      </c>
      <c r="K213" s="89">
        <f t="shared" si="1"/>
        <v>0</v>
      </c>
    </row>
    <row r="214" spans="1:11" x14ac:dyDescent="0.25">
      <c r="A214" s="144">
        <v>45099</v>
      </c>
      <c r="B214" s="224" t="s">
        <v>2491</v>
      </c>
      <c r="C214" s="24" t="s">
        <v>2542</v>
      </c>
      <c r="D214" s="146" t="s">
        <v>2780</v>
      </c>
      <c r="E214" s="195" t="s">
        <v>2801</v>
      </c>
      <c r="F214" s="193"/>
      <c r="G214" s="96" t="s">
        <v>2818</v>
      </c>
      <c r="H214" s="196"/>
      <c r="I214" s="220">
        <v>15000000</v>
      </c>
      <c r="J214" s="222">
        <v>15000000</v>
      </c>
      <c r="K214" s="89">
        <f t="shared" si="1"/>
        <v>0</v>
      </c>
    </row>
    <row r="215" spans="1:11" x14ac:dyDescent="0.25">
      <c r="A215" s="144">
        <v>45099</v>
      </c>
      <c r="B215" s="224" t="s">
        <v>2418</v>
      </c>
      <c r="C215" s="24" t="s">
        <v>2710</v>
      </c>
      <c r="D215" s="146" t="s">
        <v>2781</v>
      </c>
      <c r="E215" s="195" t="s">
        <v>2801</v>
      </c>
      <c r="F215" s="193"/>
      <c r="G215" s="96" t="s">
        <v>2819</v>
      </c>
      <c r="H215" s="196"/>
      <c r="I215" s="220">
        <v>15000000</v>
      </c>
      <c r="J215" s="222">
        <v>11333333</v>
      </c>
      <c r="K215" s="89">
        <f t="shared" si="1"/>
        <v>3666667</v>
      </c>
    </row>
    <row r="216" spans="1:11" x14ac:dyDescent="0.25">
      <c r="A216" s="144">
        <v>45100</v>
      </c>
      <c r="B216" s="224" t="s">
        <v>2834</v>
      </c>
      <c r="C216" s="24" t="s">
        <v>283</v>
      </c>
      <c r="D216" s="146" t="s">
        <v>2782</v>
      </c>
      <c r="E216" s="195" t="s">
        <v>1222</v>
      </c>
      <c r="F216" s="193"/>
      <c r="G216" s="96" t="s">
        <v>140</v>
      </c>
      <c r="H216" s="196"/>
      <c r="I216" s="220">
        <v>293480</v>
      </c>
      <c r="J216" s="222">
        <v>293480</v>
      </c>
      <c r="K216" s="89">
        <f t="shared" si="1"/>
        <v>0</v>
      </c>
    </row>
    <row r="217" spans="1:11" x14ac:dyDescent="0.25">
      <c r="A217" s="144">
        <v>45100</v>
      </c>
      <c r="B217" s="224" t="s">
        <v>2834</v>
      </c>
      <c r="C217" s="24" t="s">
        <v>283</v>
      </c>
      <c r="D217" s="146" t="s">
        <v>2783</v>
      </c>
      <c r="E217" s="195" t="s">
        <v>1222</v>
      </c>
      <c r="F217" s="193"/>
      <c r="G217" s="96" t="s">
        <v>43</v>
      </c>
      <c r="H217" s="196"/>
      <c r="I217" s="220">
        <v>472980</v>
      </c>
      <c r="J217" s="222">
        <v>472980</v>
      </c>
      <c r="K217" s="89">
        <f t="shared" si="1"/>
        <v>0</v>
      </c>
    </row>
    <row r="218" spans="1:11" x14ac:dyDescent="0.25">
      <c r="A218" s="144">
        <v>45103</v>
      </c>
      <c r="B218" s="224" t="s">
        <v>2835</v>
      </c>
      <c r="C218" s="24" t="s">
        <v>283</v>
      </c>
      <c r="D218" s="146" t="s">
        <v>2784</v>
      </c>
      <c r="E218" s="195" t="s">
        <v>2803</v>
      </c>
      <c r="F218" s="193"/>
      <c r="G218" s="96" t="s">
        <v>140</v>
      </c>
      <c r="H218" s="196"/>
      <c r="I218" s="220">
        <v>1021560</v>
      </c>
      <c r="J218" s="222">
        <v>1021560</v>
      </c>
      <c r="K218" s="89">
        <f t="shared" si="1"/>
        <v>0</v>
      </c>
    </row>
    <row r="219" spans="1:11" x14ac:dyDescent="0.25">
      <c r="A219" s="144">
        <v>45104</v>
      </c>
      <c r="B219" s="224" t="s">
        <v>2589</v>
      </c>
      <c r="C219" s="24" t="s">
        <v>2515</v>
      </c>
      <c r="D219" s="146" t="s">
        <v>2785</v>
      </c>
      <c r="E219" s="195" t="s">
        <v>2801</v>
      </c>
      <c r="F219" s="193"/>
      <c r="G219" s="96" t="s">
        <v>2820</v>
      </c>
      <c r="H219" s="196"/>
      <c r="I219" s="220">
        <v>21000000</v>
      </c>
      <c r="J219" s="222">
        <v>14700000</v>
      </c>
      <c r="K219" s="89">
        <f t="shared" si="1"/>
        <v>6300000</v>
      </c>
    </row>
    <row r="220" spans="1:11" x14ac:dyDescent="0.25">
      <c r="A220" s="144">
        <v>45104</v>
      </c>
      <c r="B220" s="224" t="s">
        <v>2554</v>
      </c>
      <c r="C220" s="24" t="s">
        <v>2547</v>
      </c>
      <c r="D220" s="146" t="s">
        <v>2786</v>
      </c>
      <c r="E220" s="195" t="s">
        <v>2804</v>
      </c>
      <c r="F220" s="193"/>
      <c r="G220" s="96" t="s">
        <v>2821</v>
      </c>
      <c r="H220" s="196"/>
      <c r="I220" s="220">
        <v>21000000</v>
      </c>
      <c r="J220" s="222">
        <v>14700000</v>
      </c>
      <c r="K220" s="89">
        <f t="shared" si="1"/>
        <v>6300000</v>
      </c>
    </row>
    <row r="221" spans="1:11" x14ac:dyDescent="0.25">
      <c r="A221" s="144">
        <v>45105</v>
      </c>
      <c r="B221" s="224" t="s">
        <v>2389</v>
      </c>
      <c r="C221" s="24" t="s">
        <v>2546</v>
      </c>
      <c r="D221" s="146" t="s">
        <v>2787</v>
      </c>
      <c r="E221" s="195" t="s">
        <v>2801</v>
      </c>
      <c r="F221" s="193"/>
      <c r="G221" s="96" t="s">
        <v>2822</v>
      </c>
      <c r="H221" s="196"/>
      <c r="I221" s="220">
        <v>21000000</v>
      </c>
      <c r="J221" s="222">
        <v>21000000</v>
      </c>
      <c r="K221" s="89">
        <f t="shared" si="1"/>
        <v>0</v>
      </c>
    </row>
    <row r="222" spans="1:11" x14ac:dyDescent="0.25">
      <c r="A222" s="144">
        <v>45105</v>
      </c>
      <c r="B222" s="224" t="s">
        <v>2349</v>
      </c>
      <c r="C222" s="24" t="s">
        <v>2561</v>
      </c>
      <c r="D222" s="146" t="s">
        <v>2788</v>
      </c>
      <c r="E222" s="195" t="s">
        <v>2804</v>
      </c>
      <c r="F222" s="193"/>
      <c r="G222" s="96" t="s">
        <v>2823</v>
      </c>
      <c r="H222" s="196"/>
      <c r="I222" s="220">
        <v>21000000</v>
      </c>
      <c r="J222" s="222">
        <v>14233333</v>
      </c>
      <c r="K222" s="89">
        <f t="shared" si="1"/>
        <v>6766667</v>
      </c>
    </row>
    <row r="223" spans="1:11" x14ac:dyDescent="0.25">
      <c r="A223" s="144">
        <v>45105</v>
      </c>
      <c r="B223" s="224" t="s">
        <v>2581</v>
      </c>
      <c r="C223" s="24" t="s">
        <v>2561</v>
      </c>
      <c r="D223" s="146" t="s">
        <v>2789</v>
      </c>
      <c r="E223" s="195" t="s">
        <v>2804</v>
      </c>
      <c r="F223" s="193"/>
      <c r="G223" s="96" t="s">
        <v>2824</v>
      </c>
      <c r="H223" s="196"/>
      <c r="I223" s="220">
        <v>21000000</v>
      </c>
      <c r="J223" s="222">
        <v>21000000</v>
      </c>
      <c r="K223" s="89">
        <f t="shared" si="1"/>
        <v>0</v>
      </c>
    </row>
    <row r="224" spans="1:11" x14ac:dyDescent="0.25">
      <c r="A224" s="144">
        <v>45105</v>
      </c>
      <c r="B224" s="224" t="s">
        <v>2537</v>
      </c>
      <c r="C224" s="24" t="s">
        <v>2590</v>
      </c>
      <c r="D224" s="146" t="s">
        <v>2790</v>
      </c>
      <c r="E224" s="195" t="s">
        <v>2805</v>
      </c>
      <c r="F224" s="193"/>
      <c r="G224" s="96" t="s">
        <v>2825</v>
      </c>
      <c r="H224" s="196"/>
      <c r="I224" s="220">
        <v>21000000</v>
      </c>
      <c r="J224" s="222">
        <v>21000000</v>
      </c>
      <c r="K224" s="89">
        <f t="shared" si="1"/>
        <v>0</v>
      </c>
    </row>
    <row r="225" spans="1:11" x14ac:dyDescent="0.25">
      <c r="A225" s="144">
        <v>45105</v>
      </c>
      <c r="B225" s="224" t="s">
        <v>2574</v>
      </c>
      <c r="C225" s="24" t="s">
        <v>2791</v>
      </c>
      <c r="D225" s="146" t="s">
        <v>2792</v>
      </c>
      <c r="E225" s="195" t="s">
        <v>2806</v>
      </c>
      <c r="F225" s="193"/>
      <c r="G225" s="96" t="s">
        <v>2826</v>
      </c>
      <c r="H225" s="196"/>
      <c r="I225" s="220">
        <v>18056000</v>
      </c>
      <c r="J225" s="222">
        <v>13842933</v>
      </c>
      <c r="K225" s="89">
        <f t="shared" si="1"/>
        <v>4213067</v>
      </c>
    </row>
    <row r="226" spans="1:11" x14ac:dyDescent="0.25">
      <c r="A226" s="144">
        <v>45106</v>
      </c>
      <c r="B226" s="224" t="s">
        <v>2836</v>
      </c>
      <c r="C226" s="24" t="s">
        <v>283</v>
      </c>
      <c r="D226" s="146" t="s">
        <v>2793</v>
      </c>
      <c r="E226" s="195" t="s">
        <v>2807</v>
      </c>
      <c r="F226" s="193"/>
      <c r="G226" s="96" t="s">
        <v>2377</v>
      </c>
      <c r="H226" s="196"/>
      <c r="I226" s="220">
        <v>46810</v>
      </c>
      <c r="J226" s="222">
        <v>0</v>
      </c>
      <c r="K226" s="89">
        <f t="shared" si="1"/>
        <v>46810</v>
      </c>
    </row>
    <row r="227" spans="1:11" x14ac:dyDescent="0.25">
      <c r="A227" s="144">
        <v>45106</v>
      </c>
      <c r="B227" s="224" t="s">
        <v>2837</v>
      </c>
      <c r="C227" s="24" t="s">
        <v>283</v>
      </c>
      <c r="D227" s="146" t="s">
        <v>2794</v>
      </c>
      <c r="E227" s="195" t="s">
        <v>2808</v>
      </c>
      <c r="F227" s="193"/>
      <c r="G227" s="96" t="s">
        <v>2377</v>
      </c>
      <c r="H227" s="196"/>
      <c r="I227" s="220">
        <v>364866</v>
      </c>
      <c r="J227" s="222">
        <v>364866</v>
      </c>
      <c r="K227" s="89">
        <f t="shared" si="1"/>
        <v>0</v>
      </c>
    </row>
    <row r="228" spans="1:11" x14ac:dyDescent="0.25">
      <c r="A228" s="144">
        <v>45106</v>
      </c>
      <c r="B228" s="224" t="s">
        <v>2837</v>
      </c>
      <c r="C228" s="24" t="s">
        <v>283</v>
      </c>
      <c r="D228" s="146" t="s">
        <v>2795</v>
      </c>
      <c r="E228" s="195" t="s">
        <v>2808</v>
      </c>
      <c r="F228" s="193"/>
      <c r="G228" s="96" t="s">
        <v>2377</v>
      </c>
      <c r="H228" s="196"/>
      <c r="I228" s="220">
        <v>26074</v>
      </c>
      <c r="J228" s="222">
        <v>26074</v>
      </c>
      <c r="K228" s="89">
        <f t="shared" si="1"/>
        <v>0</v>
      </c>
    </row>
    <row r="229" spans="1:11" x14ac:dyDescent="0.25">
      <c r="A229" s="144">
        <v>45106</v>
      </c>
      <c r="B229" s="224" t="s">
        <v>2837</v>
      </c>
      <c r="C229" s="24" t="s">
        <v>283</v>
      </c>
      <c r="D229" s="146" t="s">
        <v>2796</v>
      </c>
      <c r="E229" s="195" t="s">
        <v>2809</v>
      </c>
      <c r="F229" s="193"/>
      <c r="G229" s="96" t="s">
        <v>2042</v>
      </c>
      <c r="H229" s="196"/>
      <c r="I229" s="220">
        <v>1533350</v>
      </c>
      <c r="J229" s="222">
        <v>1533350</v>
      </c>
      <c r="K229" s="89">
        <f t="shared" si="1"/>
        <v>0</v>
      </c>
    </row>
    <row r="230" spans="1:11" x14ac:dyDescent="0.25">
      <c r="A230" s="144">
        <v>45111</v>
      </c>
      <c r="B230" s="224" t="s">
        <v>3146</v>
      </c>
      <c r="C230" s="24" t="s">
        <v>283</v>
      </c>
      <c r="D230" s="146" t="s">
        <v>3118</v>
      </c>
      <c r="E230" s="195" t="s">
        <v>3132</v>
      </c>
      <c r="F230" s="193"/>
      <c r="G230" s="96" t="s">
        <v>140</v>
      </c>
      <c r="H230" s="196"/>
      <c r="I230" s="220">
        <v>322730</v>
      </c>
      <c r="J230" s="222">
        <v>322730</v>
      </c>
      <c r="K230" s="89">
        <f t="shared" si="1"/>
        <v>0</v>
      </c>
    </row>
    <row r="231" spans="1:11" x14ac:dyDescent="0.25">
      <c r="A231" s="144">
        <v>45111</v>
      </c>
      <c r="B231" s="224" t="s">
        <v>3147</v>
      </c>
      <c r="C231" s="24" t="s">
        <v>283</v>
      </c>
      <c r="D231" s="146" t="s">
        <v>3119</v>
      </c>
      <c r="E231" s="195" t="s">
        <v>3133</v>
      </c>
      <c r="F231" s="193"/>
      <c r="G231" s="96" t="s">
        <v>43</v>
      </c>
      <c r="H231" s="196"/>
      <c r="I231" s="220">
        <v>18660</v>
      </c>
      <c r="J231" s="222">
        <v>18660</v>
      </c>
      <c r="K231" s="89">
        <f t="shared" si="1"/>
        <v>0</v>
      </c>
    </row>
    <row r="232" spans="1:11" x14ac:dyDescent="0.25">
      <c r="A232" s="144">
        <v>45112</v>
      </c>
      <c r="B232" s="224" t="s">
        <v>3148</v>
      </c>
      <c r="C232" s="24" t="s">
        <v>283</v>
      </c>
      <c r="D232" s="146" t="s">
        <v>3120</v>
      </c>
      <c r="E232" s="195" t="s">
        <v>3134</v>
      </c>
      <c r="F232" s="193"/>
      <c r="G232" s="96" t="s">
        <v>140</v>
      </c>
      <c r="H232" s="196"/>
      <c r="I232" s="220">
        <v>503680</v>
      </c>
      <c r="J232" s="222">
        <v>503680</v>
      </c>
      <c r="K232" s="89">
        <f t="shared" si="1"/>
        <v>0</v>
      </c>
    </row>
    <row r="233" spans="1:11" x14ac:dyDescent="0.25">
      <c r="A233" s="144">
        <v>45113</v>
      </c>
      <c r="B233" s="224" t="s">
        <v>3149</v>
      </c>
      <c r="C233" s="24" t="s">
        <v>283</v>
      </c>
      <c r="D233" s="146" t="s">
        <v>3121</v>
      </c>
      <c r="E233" s="195" t="s">
        <v>3135</v>
      </c>
      <c r="F233" s="193"/>
      <c r="G233" s="96" t="s">
        <v>2377</v>
      </c>
      <c r="H233" s="196"/>
      <c r="I233" s="220">
        <v>12400</v>
      </c>
      <c r="J233" s="222">
        <v>12400</v>
      </c>
      <c r="K233" s="89">
        <f t="shared" si="1"/>
        <v>0</v>
      </c>
    </row>
    <row r="234" spans="1:11" x14ac:dyDescent="0.25">
      <c r="A234" s="144">
        <v>45119</v>
      </c>
      <c r="B234" s="224" t="s">
        <v>2722</v>
      </c>
      <c r="C234" s="24" t="s">
        <v>2476</v>
      </c>
      <c r="D234" s="146" t="s">
        <v>3122</v>
      </c>
      <c r="E234" s="195" t="s">
        <v>3136</v>
      </c>
      <c r="F234" s="193"/>
      <c r="G234" s="96" t="s">
        <v>3144</v>
      </c>
      <c r="H234" s="196"/>
      <c r="I234" s="220">
        <v>75000000</v>
      </c>
      <c r="J234" s="222">
        <v>75000000</v>
      </c>
      <c r="K234" s="89">
        <f t="shared" si="1"/>
        <v>0</v>
      </c>
    </row>
    <row r="235" spans="1:11" x14ac:dyDescent="0.25">
      <c r="A235" s="144">
        <v>45119</v>
      </c>
      <c r="B235" s="224" t="s">
        <v>2722</v>
      </c>
      <c r="C235" s="24" t="s">
        <v>2476</v>
      </c>
      <c r="D235" s="146" t="s">
        <v>3122</v>
      </c>
      <c r="E235" s="195" t="s">
        <v>3136</v>
      </c>
      <c r="F235" s="193"/>
      <c r="G235" s="96" t="s">
        <v>3144</v>
      </c>
      <c r="H235" s="196"/>
      <c r="I235" s="220">
        <v>40000000</v>
      </c>
      <c r="J235" s="222">
        <v>20384243</v>
      </c>
      <c r="K235" s="89">
        <f t="shared" si="1"/>
        <v>19615757</v>
      </c>
    </row>
    <row r="236" spans="1:11" x14ac:dyDescent="0.25">
      <c r="A236" s="144">
        <v>45119</v>
      </c>
      <c r="B236" s="224" t="s">
        <v>2722</v>
      </c>
      <c r="C236" s="24" t="s">
        <v>2476</v>
      </c>
      <c r="D236" s="146" t="s">
        <v>3122</v>
      </c>
      <c r="E236" s="195" t="s">
        <v>3136</v>
      </c>
      <c r="F236" s="193"/>
      <c r="G236" s="96" t="s">
        <v>3144</v>
      </c>
      <c r="H236" s="196"/>
      <c r="I236" s="220">
        <v>30000000</v>
      </c>
      <c r="J236" s="222">
        <v>0</v>
      </c>
      <c r="K236" s="89">
        <f t="shared" si="1"/>
        <v>30000000</v>
      </c>
    </row>
    <row r="237" spans="1:11" x14ac:dyDescent="0.25">
      <c r="A237" s="144">
        <v>45119</v>
      </c>
      <c r="B237" s="224" t="s">
        <v>2722</v>
      </c>
      <c r="C237" s="24" t="s">
        <v>2476</v>
      </c>
      <c r="D237" s="146" t="s">
        <v>3122</v>
      </c>
      <c r="E237" s="195" t="s">
        <v>3136</v>
      </c>
      <c r="F237" s="193"/>
      <c r="G237" s="96" t="s">
        <v>3144</v>
      </c>
      <c r="H237" s="196"/>
      <c r="I237" s="220">
        <v>150000000</v>
      </c>
      <c r="J237" s="222">
        <v>0</v>
      </c>
      <c r="K237" s="89">
        <f t="shared" si="1"/>
        <v>150000000</v>
      </c>
    </row>
    <row r="238" spans="1:11" x14ac:dyDescent="0.25">
      <c r="A238" s="144">
        <v>45119</v>
      </c>
      <c r="B238" s="224" t="s">
        <v>2722</v>
      </c>
      <c r="C238" s="24" t="s">
        <v>2476</v>
      </c>
      <c r="D238" s="146" t="s">
        <v>3122</v>
      </c>
      <c r="E238" s="195" t="s">
        <v>3136</v>
      </c>
      <c r="F238" s="193"/>
      <c r="G238" s="96" t="s">
        <v>3144</v>
      </c>
      <c r="H238" s="196"/>
      <c r="I238" s="220">
        <v>50000000</v>
      </c>
      <c r="J238" s="222">
        <v>0</v>
      </c>
      <c r="K238" s="89">
        <f t="shared" si="1"/>
        <v>50000000</v>
      </c>
    </row>
    <row r="239" spans="1:11" x14ac:dyDescent="0.25">
      <c r="A239" s="144">
        <v>45119</v>
      </c>
      <c r="B239" s="224" t="s">
        <v>2722</v>
      </c>
      <c r="C239" s="24" t="s">
        <v>2476</v>
      </c>
      <c r="D239" s="146" t="s">
        <v>3122</v>
      </c>
      <c r="E239" s="195" t="s">
        <v>3136</v>
      </c>
      <c r="F239" s="193"/>
      <c r="G239" s="96" t="s">
        <v>3144</v>
      </c>
      <c r="H239" s="196"/>
      <c r="I239" s="220">
        <v>250000000</v>
      </c>
      <c r="J239" s="222">
        <v>40672024</v>
      </c>
      <c r="K239" s="89">
        <f t="shared" si="1"/>
        <v>209327976</v>
      </c>
    </row>
    <row r="240" spans="1:11" x14ac:dyDescent="0.25">
      <c r="A240" s="144">
        <v>45120</v>
      </c>
      <c r="B240" s="224" t="s">
        <v>3150</v>
      </c>
      <c r="C240" s="24" t="s">
        <v>2701</v>
      </c>
      <c r="D240" s="146" t="s">
        <v>3123</v>
      </c>
      <c r="E240" s="195" t="s">
        <v>3137</v>
      </c>
      <c r="F240" s="193"/>
      <c r="G240" s="96" t="s">
        <v>3145</v>
      </c>
      <c r="H240" s="196"/>
      <c r="I240" s="220">
        <v>57800000</v>
      </c>
      <c r="J240" s="222">
        <v>22532714</v>
      </c>
      <c r="K240" s="89">
        <f t="shared" si="1"/>
        <v>35267286</v>
      </c>
    </row>
    <row r="241" spans="1:11" x14ac:dyDescent="0.25">
      <c r="A241" s="144">
        <v>45126</v>
      </c>
      <c r="B241" s="224" t="s">
        <v>3151</v>
      </c>
      <c r="C241" s="24" t="s">
        <v>283</v>
      </c>
      <c r="D241" s="146" t="s">
        <v>3124</v>
      </c>
      <c r="E241" s="195" t="s">
        <v>3138</v>
      </c>
      <c r="F241" s="193"/>
      <c r="G241" s="96" t="s">
        <v>140</v>
      </c>
      <c r="H241" s="196"/>
      <c r="I241" s="220">
        <v>150490</v>
      </c>
      <c r="J241" s="222">
        <v>150490</v>
      </c>
      <c r="K241" s="89">
        <f t="shared" si="1"/>
        <v>0</v>
      </c>
    </row>
    <row r="242" spans="1:11" x14ac:dyDescent="0.25">
      <c r="A242" s="144">
        <v>45126</v>
      </c>
      <c r="B242" s="224" t="s">
        <v>3151</v>
      </c>
      <c r="C242" s="24" t="s">
        <v>283</v>
      </c>
      <c r="D242" s="146" t="s">
        <v>3125</v>
      </c>
      <c r="E242" s="195" t="s">
        <v>3139</v>
      </c>
      <c r="F242" s="193"/>
      <c r="G242" s="96" t="s">
        <v>43</v>
      </c>
      <c r="H242" s="196"/>
      <c r="I242" s="220">
        <v>41610</v>
      </c>
      <c r="J242" s="222">
        <v>41610</v>
      </c>
      <c r="K242" s="89">
        <f t="shared" si="1"/>
        <v>0</v>
      </c>
    </row>
    <row r="243" spans="1:11" x14ac:dyDescent="0.25">
      <c r="A243" s="144">
        <v>45134</v>
      </c>
      <c r="B243" s="224" t="s">
        <v>3152</v>
      </c>
      <c r="C243" s="24" t="s">
        <v>283</v>
      </c>
      <c r="D243" s="146" t="s">
        <v>3126</v>
      </c>
      <c r="E243" s="195" t="s">
        <v>3140</v>
      </c>
      <c r="F243" s="193"/>
      <c r="G243" s="96" t="s">
        <v>140</v>
      </c>
      <c r="H243" s="196"/>
      <c r="I243" s="220">
        <v>410110</v>
      </c>
      <c r="J243" s="222">
        <v>410110</v>
      </c>
      <c r="K243" s="89">
        <f t="shared" si="1"/>
        <v>0</v>
      </c>
    </row>
    <row r="244" spans="1:11" x14ac:dyDescent="0.25">
      <c r="A244" s="144">
        <v>45134</v>
      </c>
      <c r="B244" s="224" t="s">
        <v>3153</v>
      </c>
      <c r="C244" s="24" t="s">
        <v>283</v>
      </c>
      <c r="D244" s="146" t="s">
        <v>3127</v>
      </c>
      <c r="E244" s="195" t="s">
        <v>3141</v>
      </c>
      <c r="F244" s="193"/>
      <c r="G244" s="96" t="s">
        <v>43</v>
      </c>
      <c r="H244" s="196"/>
      <c r="I244" s="220">
        <v>455670</v>
      </c>
      <c r="J244" s="222">
        <v>455670</v>
      </c>
      <c r="K244" s="89">
        <f t="shared" si="1"/>
        <v>0</v>
      </c>
    </row>
    <row r="245" spans="1:11" x14ac:dyDescent="0.25">
      <c r="A245" s="144">
        <v>45134</v>
      </c>
      <c r="B245" s="224" t="s">
        <v>3154</v>
      </c>
      <c r="C245" s="24" t="s">
        <v>3128</v>
      </c>
      <c r="D245" s="146" t="s">
        <v>3129</v>
      </c>
      <c r="E245" s="195" t="s">
        <v>3142</v>
      </c>
      <c r="F245" s="193"/>
      <c r="G245" s="96" t="s">
        <v>2377</v>
      </c>
      <c r="H245" s="196"/>
      <c r="I245" s="220">
        <v>254330</v>
      </c>
      <c r="J245" s="222">
        <v>254330</v>
      </c>
      <c r="K245" s="89">
        <f t="shared" si="1"/>
        <v>0</v>
      </c>
    </row>
    <row r="246" spans="1:11" x14ac:dyDescent="0.25">
      <c r="A246" s="144">
        <v>45138</v>
      </c>
      <c r="B246" s="224" t="s">
        <v>329</v>
      </c>
      <c r="C246" s="24" t="s">
        <v>3130</v>
      </c>
      <c r="D246" s="146" t="s">
        <v>3131</v>
      </c>
      <c r="E246" s="195" t="s">
        <v>3143</v>
      </c>
      <c r="F246" s="193"/>
      <c r="G246" s="96" t="s">
        <v>1448</v>
      </c>
      <c r="H246" s="196"/>
      <c r="I246" s="220">
        <v>9315000</v>
      </c>
      <c r="J246" s="222">
        <v>9315000</v>
      </c>
      <c r="K246" s="89">
        <f t="shared" si="1"/>
        <v>0</v>
      </c>
    </row>
    <row r="247" spans="1:11" x14ac:dyDescent="0.25">
      <c r="A247" s="144">
        <v>45138</v>
      </c>
      <c r="B247" s="224" t="s">
        <v>329</v>
      </c>
      <c r="C247" s="24" t="s">
        <v>3130</v>
      </c>
      <c r="D247" s="146" t="s">
        <v>3131</v>
      </c>
      <c r="E247" s="195" t="s">
        <v>3143</v>
      </c>
      <c r="F247" s="193"/>
      <c r="G247" s="96" t="s">
        <v>1448</v>
      </c>
      <c r="H247" s="196"/>
      <c r="I247" s="220">
        <v>9315000</v>
      </c>
      <c r="J247" s="222">
        <v>2898000</v>
      </c>
      <c r="K247" s="89">
        <f t="shared" si="1"/>
        <v>6417000</v>
      </c>
    </row>
    <row r="248" spans="1:11" x14ac:dyDescent="0.25">
      <c r="A248" s="144">
        <v>45140</v>
      </c>
      <c r="B248" s="224" t="s">
        <v>3339</v>
      </c>
      <c r="C248" s="24" t="s">
        <v>283</v>
      </c>
      <c r="D248" s="146" t="s">
        <v>3231</v>
      </c>
      <c r="E248" s="195" t="s">
        <v>3300</v>
      </c>
      <c r="F248" s="193"/>
      <c r="G248" s="96" t="s">
        <v>140</v>
      </c>
      <c r="H248" s="196"/>
      <c r="I248" s="220">
        <v>289060</v>
      </c>
      <c r="J248" s="222">
        <v>289060</v>
      </c>
      <c r="K248" s="89">
        <f t="shared" si="1"/>
        <v>0</v>
      </c>
    </row>
    <row r="249" spans="1:11" x14ac:dyDescent="0.25">
      <c r="A249" s="144">
        <v>45140</v>
      </c>
      <c r="B249" s="224" t="s">
        <v>3340</v>
      </c>
      <c r="C249" s="24" t="s">
        <v>283</v>
      </c>
      <c r="D249" s="146" t="s">
        <v>3232</v>
      </c>
      <c r="E249" s="195" t="s">
        <v>3301</v>
      </c>
      <c r="F249" s="193"/>
      <c r="G249" s="96" t="s">
        <v>43</v>
      </c>
      <c r="H249" s="196"/>
      <c r="I249" s="220">
        <v>16890</v>
      </c>
      <c r="J249" s="222">
        <v>16890</v>
      </c>
      <c r="K249" s="89">
        <f t="shared" si="1"/>
        <v>0</v>
      </c>
    </row>
    <row r="250" spans="1:11" x14ac:dyDescent="0.25">
      <c r="A250" s="144">
        <v>45148</v>
      </c>
      <c r="B250" s="224" t="s">
        <v>3341</v>
      </c>
      <c r="C250" s="24" t="s">
        <v>283</v>
      </c>
      <c r="D250" s="146" t="s">
        <v>3233</v>
      </c>
      <c r="E250" s="195" t="s">
        <v>3302</v>
      </c>
      <c r="F250" s="193"/>
      <c r="G250" s="96" t="s">
        <v>140</v>
      </c>
      <c r="H250" s="196"/>
      <c r="I250" s="220">
        <v>358370</v>
      </c>
      <c r="J250" s="222">
        <v>358370</v>
      </c>
      <c r="K250" s="89">
        <f t="shared" si="1"/>
        <v>0</v>
      </c>
    </row>
    <row r="251" spans="1:11" x14ac:dyDescent="0.25">
      <c r="A251" s="144">
        <v>45149</v>
      </c>
      <c r="B251" s="224" t="s">
        <v>724</v>
      </c>
      <c r="C251" s="24" t="s">
        <v>3234</v>
      </c>
      <c r="D251" s="146" t="s">
        <v>3235</v>
      </c>
      <c r="E251" s="195" t="s">
        <v>3303</v>
      </c>
      <c r="F251" s="193"/>
      <c r="G251" s="96" t="s">
        <v>857</v>
      </c>
      <c r="H251" s="196"/>
      <c r="I251" s="220">
        <v>21840000</v>
      </c>
      <c r="J251" s="222">
        <v>9984000</v>
      </c>
      <c r="K251" s="89">
        <f t="shared" si="1"/>
        <v>11856000</v>
      </c>
    </row>
    <row r="252" spans="1:11" x14ac:dyDescent="0.25">
      <c r="A252" s="144">
        <v>45149</v>
      </c>
      <c r="B252" s="224" t="s">
        <v>1363</v>
      </c>
      <c r="C252" s="24" t="s">
        <v>3236</v>
      </c>
      <c r="D252" s="146" t="s">
        <v>3237</v>
      </c>
      <c r="E252" s="195" t="s">
        <v>3304</v>
      </c>
      <c r="F252" s="193"/>
      <c r="G252" s="96" t="s">
        <v>1478</v>
      </c>
      <c r="H252" s="196"/>
      <c r="I252" s="220">
        <v>13542000</v>
      </c>
      <c r="J252" s="222">
        <v>7222400</v>
      </c>
      <c r="K252" s="89">
        <f t="shared" si="1"/>
        <v>6319600</v>
      </c>
    </row>
    <row r="253" spans="1:11" x14ac:dyDescent="0.25">
      <c r="A253" s="144">
        <v>45149</v>
      </c>
      <c r="B253" s="224" t="s">
        <v>650</v>
      </c>
      <c r="C253" s="24" t="s">
        <v>3238</v>
      </c>
      <c r="D253" s="146" t="s">
        <v>3239</v>
      </c>
      <c r="E253" s="195" t="s">
        <v>3305</v>
      </c>
      <c r="F253" s="193"/>
      <c r="G253" s="96" t="s">
        <v>427</v>
      </c>
      <c r="H253" s="196"/>
      <c r="I253" s="220">
        <v>11224500</v>
      </c>
      <c r="J253" s="222">
        <v>5131200</v>
      </c>
      <c r="K253" s="89">
        <f t="shared" si="1"/>
        <v>6093300</v>
      </c>
    </row>
    <row r="254" spans="1:11" x14ac:dyDescent="0.25">
      <c r="A254" s="144">
        <v>45149</v>
      </c>
      <c r="B254" s="224" t="s">
        <v>725</v>
      </c>
      <c r="C254" s="24" t="s">
        <v>3240</v>
      </c>
      <c r="D254" s="146" t="s">
        <v>3241</v>
      </c>
      <c r="E254" s="195" t="s">
        <v>3306</v>
      </c>
      <c r="F254" s="193"/>
      <c r="G254" s="96" t="s">
        <v>446</v>
      </c>
      <c r="H254" s="196"/>
      <c r="I254" s="220">
        <v>24500000</v>
      </c>
      <c r="J254" s="222">
        <v>11200000</v>
      </c>
      <c r="K254" s="89">
        <f t="shared" si="1"/>
        <v>13300000</v>
      </c>
    </row>
    <row r="255" spans="1:11" x14ac:dyDescent="0.25">
      <c r="A255" s="144">
        <v>45149</v>
      </c>
      <c r="B255" s="224" t="s">
        <v>777</v>
      </c>
      <c r="C255" s="24" t="s">
        <v>3242</v>
      </c>
      <c r="D255" s="146" t="s">
        <v>3243</v>
      </c>
      <c r="E255" s="195" t="s">
        <v>3307</v>
      </c>
      <c r="F255" s="193"/>
      <c r="G255" s="96" t="s">
        <v>454</v>
      </c>
      <c r="H255" s="196"/>
      <c r="I255" s="220">
        <v>24266667</v>
      </c>
      <c r="J255" s="222">
        <v>10500000</v>
      </c>
      <c r="K255" s="89">
        <f t="shared" si="1"/>
        <v>13766667</v>
      </c>
    </row>
    <row r="256" spans="1:11" x14ac:dyDescent="0.25">
      <c r="A256" s="144">
        <v>45149</v>
      </c>
      <c r="B256" s="224" t="s">
        <v>1316</v>
      </c>
      <c r="C256" s="24" t="s">
        <v>3244</v>
      </c>
      <c r="D256" s="146" t="s">
        <v>3245</v>
      </c>
      <c r="E256" s="195" t="s">
        <v>3308</v>
      </c>
      <c r="F256" s="193"/>
      <c r="G256" s="96" t="s">
        <v>1480</v>
      </c>
      <c r="H256" s="196"/>
      <c r="I256" s="220">
        <v>16500000</v>
      </c>
      <c r="J256" s="222">
        <v>8616667</v>
      </c>
      <c r="K256" s="89">
        <f t="shared" si="1"/>
        <v>7883333</v>
      </c>
    </row>
    <row r="257" spans="1:11" x14ac:dyDescent="0.25">
      <c r="A257" s="144">
        <v>45152</v>
      </c>
      <c r="B257" s="224" t="s">
        <v>582</v>
      </c>
      <c r="C257" s="24" t="s">
        <v>3246</v>
      </c>
      <c r="D257" s="146" t="s">
        <v>3247</v>
      </c>
      <c r="E257" s="195" t="s">
        <v>3309</v>
      </c>
      <c r="F257" s="193"/>
      <c r="G257" s="96" t="s">
        <v>449</v>
      </c>
      <c r="H257" s="196"/>
      <c r="I257" s="220">
        <v>22533333</v>
      </c>
      <c r="J257" s="222">
        <v>9533333</v>
      </c>
      <c r="K257" s="89">
        <f t="shared" si="1"/>
        <v>13000000</v>
      </c>
    </row>
    <row r="258" spans="1:11" x14ac:dyDescent="0.25">
      <c r="A258" s="144">
        <v>45152</v>
      </c>
      <c r="B258" s="224" t="s">
        <v>583</v>
      </c>
      <c r="C258" s="24" t="s">
        <v>3248</v>
      </c>
      <c r="D258" s="146" t="s">
        <v>3249</v>
      </c>
      <c r="E258" s="195" t="s">
        <v>3310</v>
      </c>
      <c r="F258" s="193"/>
      <c r="G258" s="96" t="s">
        <v>255</v>
      </c>
      <c r="H258" s="196"/>
      <c r="I258" s="220">
        <v>24266667</v>
      </c>
      <c r="J258" s="222">
        <v>10500000</v>
      </c>
      <c r="K258" s="89">
        <f t="shared" si="1"/>
        <v>13766667</v>
      </c>
    </row>
    <row r="259" spans="1:11" x14ac:dyDescent="0.25">
      <c r="A259" s="144">
        <v>45152</v>
      </c>
      <c r="B259" s="224" t="s">
        <v>480</v>
      </c>
      <c r="C259" s="24" t="s">
        <v>3250</v>
      </c>
      <c r="D259" s="146" t="s">
        <v>3251</v>
      </c>
      <c r="E259" s="195" t="s">
        <v>3311</v>
      </c>
      <c r="F259" s="193"/>
      <c r="G259" s="96" t="s">
        <v>252</v>
      </c>
      <c r="H259" s="196"/>
      <c r="I259" s="220">
        <v>19066667</v>
      </c>
      <c r="J259" s="222">
        <v>8250000</v>
      </c>
      <c r="K259" s="89">
        <f t="shared" si="1"/>
        <v>10816667</v>
      </c>
    </row>
    <row r="260" spans="1:11" x14ac:dyDescent="0.25">
      <c r="A260" s="144">
        <v>45152</v>
      </c>
      <c r="B260" s="224" t="s">
        <v>665</v>
      </c>
      <c r="C260" s="24" t="s">
        <v>3252</v>
      </c>
      <c r="D260" s="146" t="s">
        <v>3253</v>
      </c>
      <c r="E260" s="195" t="s">
        <v>3312</v>
      </c>
      <c r="F260" s="193"/>
      <c r="G260" s="96" t="s">
        <v>430</v>
      </c>
      <c r="H260" s="196"/>
      <c r="I260" s="220">
        <v>18112500</v>
      </c>
      <c r="J260" s="222">
        <v>7245000</v>
      </c>
      <c r="K260" s="89">
        <f t="shared" si="1"/>
        <v>10867500</v>
      </c>
    </row>
    <row r="261" spans="1:11" x14ac:dyDescent="0.25">
      <c r="A261" s="144">
        <v>45152</v>
      </c>
      <c r="B261" s="224" t="s">
        <v>3342</v>
      </c>
      <c r="C261" s="24" t="s">
        <v>283</v>
      </c>
      <c r="D261" s="146" t="s">
        <v>3254</v>
      </c>
      <c r="E261" s="195" t="s">
        <v>3313</v>
      </c>
      <c r="F261" s="193"/>
      <c r="G261" s="96" t="s">
        <v>140</v>
      </c>
      <c r="H261" s="196"/>
      <c r="I261" s="220">
        <v>200700</v>
      </c>
      <c r="J261" s="222">
        <v>200700</v>
      </c>
      <c r="K261" s="89">
        <f t="shared" si="1"/>
        <v>0</v>
      </c>
    </row>
    <row r="262" spans="1:11" x14ac:dyDescent="0.25">
      <c r="A262" s="144">
        <v>45152</v>
      </c>
      <c r="B262" s="224" t="s">
        <v>3343</v>
      </c>
      <c r="C262" s="24" t="s">
        <v>283</v>
      </c>
      <c r="D262" s="146" t="s">
        <v>3255</v>
      </c>
      <c r="E262" s="195" t="s">
        <v>3314</v>
      </c>
      <c r="F262" s="193"/>
      <c r="G262" s="96" t="s">
        <v>43</v>
      </c>
      <c r="H262" s="196"/>
      <c r="I262" s="220">
        <v>43120</v>
      </c>
      <c r="J262" s="222">
        <v>43120</v>
      </c>
      <c r="K262" s="89">
        <f t="shared" si="1"/>
        <v>0</v>
      </c>
    </row>
    <row r="263" spans="1:11" x14ac:dyDescent="0.25">
      <c r="A263" s="144">
        <v>45153</v>
      </c>
      <c r="B263" s="224" t="s">
        <v>496</v>
      </c>
      <c r="C263" s="24" t="s">
        <v>3256</v>
      </c>
      <c r="D263" s="146" t="s">
        <v>3257</v>
      </c>
      <c r="E263" s="195" t="s">
        <v>3315</v>
      </c>
      <c r="F263" s="193"/>
      <c r="G263" s="96" t="s">
        <v>450</v>
      </c>
      <c r="H263" s="196"/>
      <c r="I263" s="220">
        <v>21000000</v>
      </c>
      <c r="J263" s="222">
        <v>7600000</v>
      </c>
      <c r="K263" s="89">
        <f t="shared" si="1"/>
        <v>13400000</v>
      </c>
    </row>
    <row r="264" spans="1:11" x14ac:dyDescent="0.25">
      <c r="A264" s="144">
        <v>45153</v>
      </c>
      <c r="B264" s="224" t="s">
        <v>652</v>
      </c>
      <c r="C264" s="24" t="s">
        <v>3258</v>
      </c>
      <c r="D264" s="146" t="s">
        <v>3259</v>
      </c>
      <c r="E264" s="195" t="s">
        <v>3316</v>
      </c>
      <c r="F264" s="193"/>
      <c r="G264" s="96" t="s">
        <v>79</v>
      </c>
      <c r="H264" s="196"/>
      <c r="I264" s="220">
        <v>18200000</v>
      </c>
      <c r="J264" s="222">
        <v>7800000</v>
      </c>
      <c r="K264" s="89">
        <f t="shared" si="1"/>
        <v>10400000</v>
      </c>
    </row>
    <row r="265" spans="1:11" x14ac:dyDescent="0.25">
      <c r="A265" s="144">
        <v>45153</v>
      </c>
      <c r="B265" s="224" t="s">
        <v>586</v>
      </c>
      <c r="C265" s="24" t="s">
        <v>3260</v>
      </c>
      <c r="D265" s="146" t="s">
        <v>3261</v>
      </c>
      <c r="E265" s="195" t="s">
        <v>3317</v>
      </c>
      <c r="F265" s="193"/>
      <c r="G265" s="96" t="s">
        <v>426</v>
      </c>
      <c r="H265" s="196"/>
      <c r="I265" s="220">
        <v>16321536</v>
      </c>
      <c r="J265" s="222">
        <v>5906842</v>
      </c>
      <c r="K265" s="89">
        <f t="shared" si="1"/>
        <v>10414694</v>
      </c>
    </row>
    <row r="266" spans="1:11" x14ac:dyDescent="0.25">
      <c r="A266" s="144">
        <v>45153</v>
      </c>
      <c r="B266" s="224" t="s">
        <v>529</v>
      </c>
      <c r="C266" s="24" t="s">
        <v>3262</v>
      </c>
      <c r="D266" s="146" t="s">
        <v>3263</v>
      </c>
      <c r="E266" s="195" t="s">
        <v>3318</v>
      </c>
      <c r="F266" s="193"/>
      <c r="G266" s="96" t="s">
        <v>429</v>
      </c>
      <c r="H266" s="196"/>
      <c r="I266" s="220">
        <v>18112500</v>
      </c>
      <c r="J266" s="222">
        <v>6382500</v>
      </c>
      <c r="K266" s="89">
        <f t="shared" si="1"/>
        <v>11730000</v>
      </c>
    </row>
    <row r="267" spans="1:11" x14ac:dyDescent="0.25">
      <c r="A267" s="144">
        <v>45153</v>
      </c>
      <c r="B267" s="224" t="s">
        <v>558</v>
      </c>
      <c r="C267" s="24" t="s">
        <v>3264</v>
      </c>
      <c r="D267" s="146" t="s">
        <v>3265</v>
      </c>
      <c r="E267" s="195" t="s">
        <v>3319</v>
      </c>
      <c r="F267" s="193"/>
      <c r="G267" s="96" t="s">
        <v>453</v>
      </c>
      <c r="H267" s="196"/>
      <c r="I267" s="220">
        <v>15799000</v>
      </c>
      <c r="J267" s="222">
        <v>6771000</v>
      </c>
      <c r="K267" s="89">
        <f t="shared" si="1"/>
        <v>9028000</v>
      </c>
    </row>
    <row r="268" spans="1:11" x14ac:dyDescent="0.25">
      <c r="A268" s="144">
        <v>45153</v>
      </c>
      <c r="B268" s="224" t="s">
        <v>434</v>
      </c>
      <c r="C268" s="24" t="s">
        <v>3266</v>
      </c>
      <c r="D268" s="146" t="s">
        <v>3267</v>
      </c>
      <c r="E268" s="195" t="s">
        <v>3320</v>
      </c>
      <c r="F268" s="193"/>
      <c r="G268" s="96" t="s">
        <v>3298</v>
      </c>
      <c r="H268" s="196"/>
      <c r="I268" s="220">
        <v>19950000</v>
      </c>
      <c r="J268" s="222">
        <v>7790000</v>
      </c>
      <c r="K268" s="89">
        <f t="shared" si="1"/>
        <v>12160000</v>
      </c>
    </row>
    <row r="269" spans="1:11" x14ac:dyDescent="0.25">
      <c r="A269" s="144">
        <v>45153</v>
      </c>
      <c r="B269" s="224" t="s">
        <v>727</v>
      </c>
      <c r="C269" s="24" t="s">
        <v>3268</v>
      </c>
      <c r="D269" s="146" t="s">
        <v>3269</v>
      </c>
      <c r="E269" s="195" t="s">
        <v>3321</v>
      </c>
      <c r="F269" s="193"/>
      <c r="G269" s="96" t="s">
        <v>858</v>
      </c>
      <c r="H269" s="196"/>
      <c r="I269" s="220">
        <v>17500000</v>
      </c>
      <c r="J269" s="222">
        <v>7166667</v>
      </c>
      <c r="K269" s="89">
        <f t="shared" si="1"/>
        <v>10333333</v>
      </c>
    </row>
    <row r="270" spans="1:11" x14ac:dyDescent="0.25">
      <c r="A270" s="144">
        <v>45153</v>
      </c>
      <c r="B270" s="224" t="s">
        <v>3344</v>
      </c>
      <c r="C270" s="24" t="s">
        <v>283</v>
      </c>
      <c r="D270" s="146" t="s">
        <v>3270</v>
      </c>
      <c r="E270" s="195" t="s">
        <v>3322</v>
      </c>
      <c r="F270" s="193"/>
      <c r="G270" s="96" t="s">
        <v>2377</v>
      </c>
      <c r="H270" s="196"/>
      <c r="I270" s="220">
        <v>157699</v>
      </c>
      <c r="J270" s="222">
        <v>157699</v>
      </c>
      <c r="K270" s="89">
        <f t="shared" si="1"/>
        <v>0</v>
      </c>
    </row>
    <row r="271" spans="1:11" x14ac:dyDescent="0.25">
      <c r="A271" s="144">
        <v>45153</v>
      </c>
      <c r="B271" s="224" t="s">
        <v>3344</v>
      </c>
      <c r="C271" s="24" t="s">
        <v>3128</v>
      </c>
      <c r="D271" s="146" t="s">
        <v>3271</v>
      </c>
      <c r="E271" s="195" t="s">
        <v>3323</v>
      </c>
      <c r="F271" s="193"/>
      <c r="G271" s="96" t="s">
        <v>2377</v>
      </c>
      <c r="H271" s="196"/>
      <c r="I271" s="220">
        <v>105881</v>
      </c>
      <c r="J271" s="222">
        <v>105881</v>
      </c>
      <c r="K271" s="89">
        <f t="shared" si="1"/>
        <v>0</v>
      </c>
    </row>
    <row r="272" spans="1:11" x14ac:dyDescent="0.25">
      <c r="A272" s="144">
        <v>45154</v>
      </c>
      <c r="B272" s="224" t="s">
        <v>758</v>
      </c>
      <c r="C272" s="24" t="s">
        <v>3272</v>
      </c>
      <c r="D272" s="146" t="s">
        <v>3273</v>
      </c>
      <c r="E272" s="195" t="s">
        <v>3324</v>
      </c>
      <c r="F272" s="193"/>
      <c r="G272" s="96" t="s">
        <v>686</v>
      </c>
      <c r="H272" s="196"/>
      <c r="I272" s="220">
        <v>21000000</v>
      </c>
      <c r="J272" s="222">
        <v>0</v>
      </c>
      <c r="K272" s="89">
        <f t="shared" si="1"/>
        <v>21000000</v>
      </c>
    </row>
    <row r="273" spans="1:11" x14ac:dyDescent="0.25">
      <c r="A273" s="144">
        <v>45154</v>
      </c>
      <c r="B273" s="224" t="s">
        <v>524</v>
      </c>
      <c r="C273" s="24" t="s">
        <v>3274</v>
      </c>
      <c r="D273" s="146" t="s">
        <v>3275</v>
      </c>
      <c r="E273" s="195" t="s">
        <v>3325</v>
      </c>
      <c r="F273" s="193"/>
      <c r="G273" s="96" t="s">
        <v>406</v>
      </c>
      <c r="H273" s="196"/>
      <c r="I273" s="220">
        <v>17500000</v>
      </c>
      <c r="J273" s="222">
        <v>7333333</v>
      </c>
      <c r="K273" s="89">
        <f t="shared" si="1"/>
        <v>10166667</v>
      </c>
    </row>
    <row r="274" spans="1:11" x14ac:dyDescent="0.25">
      <c r="A274" s="144">
        <v>45155</v>
      </c>
      <c r="B274" s="224" t="s">
        <v>203</v>
      </c>
      <c r="C274" s="24" t="s">
        <v>3276</v>
      </c>
      <c r="D274" s="146" t="s">
        <v>3277</v>
      </c>
      <c r="E274" s="195" t="s">
        <v>3326</v>
      </c>
      <c r="F274" s="193"/>
      <c r="G274" s="96" t="s">
        <v>63</v>
      </c>
      <c r="H274" s="196"/>
      <c r="I274" s="220">
        <v>17500000</v>
      </c>
      <c r="J274" s="222">
        <v>9800000</v>
      </c>
      <c r="K274" s="89">
        <f t="shared" si="1"/>
        <v>7700000</v>
      </c>
    </row>
    <row r="275" spans="1:11" x14ac:dyDescent="0.25">
      <c r="A275" s="144">
        <v>45155</v>
      </c>
      <c r="B275" s="224" t="s">
        <v>330</v>
      </c>
      <c r="C275" s="24" t="s">
        <v>3278</v>
      </c>
      <c r="D275" s="146" t="s">
        <v>3279</v>
      </c>
      <c r="E275" s="195" t="s">
        <v>3327</v>
      </c>
      <c r="F275" s="193"/>
      <c r="G275" s="96" t="s">
        <v>451</v>
      </c>
      <c r="H275" s="196"/>
      <c r="I275" s="220">
        <v>17500000</v>
      </c>
      <c r="J275" s="222">
        <v>6166667</v>
      </c>
      <c r="K275" s="89">
        <f t="shared" si="1"/>
        <v>11333333</v>
      </c>
    </row>
    <row r="276" spans="1:11" x14ac:dyDescent="0.25">
      <c r="A276" s="144">
        <v>45156</v>
      </c>
      <c r="B276" s="224" t="s">
        <v>662</v>
      </c>
      <c r="C276" s="24" t="s">
        <v>3280</v>
      </c>
      <c r="D276" s="146" t="s">
        <v>3281</v>
      </c>
      <c r="E276" s="195" t="s">
        <v>3328</v>
      </c>
      <c r="F276" s="193"/>
      <c r="G276" s="96" t="s">
        <v>253</v>
      </c>
      <c r="H276" s="196"/>
      <c r="I276" s="220">
        <v>16800000</v>
      </c>
      <c r="J276" s="222">
        <v>5440000</v>
      </c>
      <c r="K276" s="89">
        <f t="shared" si="1"/>
        <v>11360000</v>
      </c>
    </row>
    <row r="277" spans="1:11" x14ac:dyDescent="0.25">
      <c r="A277" s="144">
        <v>45156</v>
      </c>
      <c r="B277" s="224" t="s">
        <v>2028</v>
      </c>
      <c r="C277" s="24" t="s">
        <v>3282</v>
      </c>
      <c r="D277" s="146" t="s">
        <v>3283</v>
      </c>
      <c r="E277" s="195" t="s">
        <v>3329</v>
      </c>
      <c r="F277" s="193"/>
      <c r="G277" s="96" t="s">
        <v>2050</v>
      </c>
      <c r="H277" s="196"/>
      <c r="I277" s="220">
        <v>6727500</v>
      </c>
      <c r="J277" s="222">
        <v>3498300</v>
      </c>
      <c r="K277" s="89">
        <f t="shared" si="1"/>
        <v>3229200</v>
      </c>
    </row>
    <row r="278" spans="1:11" x14ac:dyDescent="0.25">
      <c r="A278" s="144">
        <v>45160</v>
      </c>
      <c r="B278" s="224" t="s">
        <v>3345</v>
      </c>
      <c r="C278" s="24" t="s">
        <v>3128</v>
      </c>
      <c r="D278" s="146" t="s">
        <v>3284</v>
      </c>
      <c r="E278" s="195" t="s">
        <v>3330</v>
      </c>
      <c r="F278" s="193"/>
      <c r="G278" s="96" t="s">
        <v>2377</v>
      </c>
      <c r="H278" s="196"/>
      <c r="I278" s="220">
        <v>31763</v>
      </c>
      <c r="J278" s="222">
        <v>31763</v>
      </c>
      <c r="K278" s="89">
        <f t="shared" si="1"/>
        <v>0</v>
      </c>
    </row>
    <row r="279" spans="1:11" x14ac:dyDescent="0.25">
      <c r="A279" s="144">
        <v>45163</v>
      </c>
      <c r="B279" s="224" t="s">
        <v>3346</v>
      </c>
      <c r="C279" s="24" t="s">
        <v>283</v>
      </c>
      <c r="D279" s="146" t="s">
        <v>3285</v>
      </c>
      <c r="E279" s="195" t="s">
        <v>3331</v>
      </c>
      <c r="F279" s="193"/>
      <c r="G279" s="96" t="s">
        <v>140</v>
      </c>
      <c r="H279" s="196"/>
      <c r="I279" s="220">
        <v>338220</v>
      </c>
      <c r="J279" s="222">
        <v>338220</v>
      </c>
      <c r="K279" s="89">
        <f t="shared" si="1"/>
        <v>0</v>
      </c>
    </row>
    <row r="280" spans="1:11" x14ac:dyDescent="0.25">
      <c r="A280" s="144">
        <v>45163</v>
      </c>
      <c r="B280" s="224" t="s">
        <v>3347</v>
      </c>
      <c r="C280" s="24" t="s">
        <v>283</v>
      </c>
      <c r="D280" s="146" t="s">
        <v>3286</v>
      </c>
      <c r="E280" s="195" t="s">
        <v>3332</v>
      </c>
      <c r="F280" s="193"/>
      <c r="G280" s="96" t="s">
        <v>43</v>
      </c>
      <c r="H280" s="196"/>
      <c r="I280" s="220">
        <v>444790</v>
      </c>
      <c r="J280" s="222">
        <v>444790</v>
      </c>
      <c r="K280" s="89">
        <f t="shared" si="1"/>
        <v>0</v>
      </c>
    </row>
    <row r="281" spans="1:11" x14ac:dyDescent="0.25">
      <c r="A281" s="144">
        <v>45166</v>
      </c>
      <c r="B281" s="224" t="s">
        <v>3348</v>
      </c>
      <c r="C281" s="24" t="s">
        <v>3128</v>
      </c>
      <c r="D281" s="146" t="s">
        <v>3287</v>
      </c>
      <c r="E281" s="195" t="s">
        <v>3333</v>
      </c>
      <c r="F281" s="193"/>
      <c r="G281" s="96" t="s">
        <v>2377</v>
      </c>
      <c r="H281" s="196"/>
      <c r="I281" s="220">
        <v>7170</v>
      </c>
      <c r="J281" s="222">
        <v>7170</v>
      </c>
      <c r="K281" s="89">
        <f t="shared" si="1"/>
        <v>0</v>
      </c>
    </row>
    <row r="282" spans="1:11" x14ac:dyDescent="0.25">
      <c r="A282" s="144">
        <v>45167</v>
      </c>
      <c r="B282" s="224" t="s">
        <v>829</v>
      </c>
      <c r="C282" s="24" t="s">
        <v>3288</v>
      </c>
      <c r="D282" s="146" t="s">
        <v>3289</v>
      </c>
      <c r="E282" s="195" t="s">
        <v>3334</v>
      </c>
      <c r="F282" s="193"/>
      <c r="G282" s="96" t="s">
        <v>348</v>
      </c>
      <c r="H282" s="196"/>
      <c r="I282" s="220">
        <v>10140900</v>
      </c>
      <c r="J282" s="222">
        <v>2993980</v>
      </c>
      <c r="K282" s="89">
        <f t="shared" si="1"/>
        <v>7146920</v>
      </c>
    </row>
    <row r="283" spans="1:11" x14ac:dyDescent="0.25">
      <c r="A283" s="144">
        <v>45167</v>
      </c>
      <c r="B283" s="224" t="s">
        <v>628</v>
      </c>
      <c r="C283" s="24" t="s">
        <v>3290</v>
      </c>
      <c r="D283" s="146" t="s">
        <v>3291</v>
      </c>
      <c r="E283" s="195" t="s">
        <v>3335</v>
      </c>
      <c r="F283" s="193"/>
      <c r="G283" s="96" t="s">
        <v>254</v>
      </c>
      <c r="H283" s="196"/>
      <c r="I283" s="220">
        <v>15799000</v>
      </c>
      <c r="J283" s="222">
        <v>4664467</v>
      </c>
      <c r="K283" s="89">
        <f t="shared" si="1"/>
        <v>11134533</v>
      </c>
    </row>
    <row r="284" spans="1:11" ht="15" customHeight="1" x14ac:dyDescent="0.25">
      <c r="A284" s="144">
        <v>45167</v>
      </c>
      <c r="B284" s="135" t="s">
        <v>262</v>
      </c>
      <c r="C284" s="24" t="s">
        <v>3292</v>
      </c>
      <c r="D284" s="146" t="s">
        <v>3293</v>
      </c>
      <c r="E284" s="195" t="s">
        <v>3336</v>
      </c>
      <c r="F284" s="193"/>
      <c r="G284" s="160" t="s">
        <v>405</v>
      </c>
      <c r="H284" s="196"/>
      <c r="I284" s="22">
        <v>17500000</v>
      </c>
      <c r="J284" s="22">
        <v>5000000</v>
      </c>
      <c r="K284" s="89">
        <f t="shared" si="1"/>
        <v>12500000</v>
      </c>
    </row>
    <row r="285" spans="1:11" ht="15" customHeight="1" x14ac:dyDescent="0.25">
      <c r="A285" s="144">
        <v>45167</v>
      </c>
      <c r="B285" s="135" t="s">
        <v>840</v>
      </c>
      <c r="C285" s="24" t="s">
        <v>3294</v>
      </c>
      <c r="D285" s="146" t="s">
        <v>3295</v>
      </c>
      <c r="E285" s="195" t="s">
        <v>3337</v>
      </c>
      <c r="F285" s="193"/>
      <c r="G285" s="160" t="s">
        <v>389</v>
      </c>
      <c r="H285" s="196"/>
      <c r="I285" s="22">
        <v>17500000</v>
      </c>
      <c r="J285" s="22">
        <v>5166667</v>
      </c>
      <c r="K285" s="89">
        <f t="shared" ref="K285:K348" si="2">+I285-J285</f>
        <v>12333333</v>
      </c>
    </row>
    <row r="286" spans="1:11" ht="15" customHeight="1" x14ac:dyDescent="0.25">
      <c r="A286" s="144">
        <v>45167</v>
      </c>
      <c r="B286" s="135" t="s">
        <v>260</v>
      </c>
      <c r="C286" s="24" t="s">
        <v>3296</v>
      </c>
      <c r="D286" s="146" t="s">
        <v>3297</v>
      </c>
      <c r="E286" s="195" t="s">
        <v>3338</v>
      </c>
      <c r="F286" s="193"/>
      <c r="G286" s="160" t="s">
        <v>3299</v>
      </c>
      <c r="H286" s="196"/>
      <c r="I286" s="22">
        <v>11554816</v>
      </c>
      <c r="J286" s="22">
        <v>3411422</v>
      </c>
      <c r="K286" s="89">
        <f t="shared" si="2"/>
        <v>8143394</v>
      </c>
    </row>
    <row r="287" spans="1:11" ht="15" customHeight="1" x14ac:dyDescent="0.25">
      <c r="A287" s="144">
        <v>45170</v>
      </c>
      <c r="B287" s="135" t="s">
        <v>2840</v>
      </c>
      <c r="C287" s="24" t="s">
        <v>3509</v>
      </c>
      <c r="D287" s="146" t="s">
        <v>3510</v>
      </c>
      <c r="E287" s="195" t="s">
        <v>3646</v>
      </c>
      <c r="F287" s="193"/>
      <c r="G287" s="160" t="s">
        <v>3639</v>
      </c>
      <c r="H287" s="196"/>
      <c r="I287" s="22">
        <v>19000000</v>
      </c>
      <c r="J287" s="22">
        <v>7809328</v>
      </c>
      <c r="K287" s="89">
        <f t="shared" si="2"/>
        <v>11190672</v>
      </c>
    </row>
    <row r="288" spans="1:11" ht="15" customHeight="1" x14ac:dyDescent="0.25">
      <c r="A288" s="144">
        <v>45170</v>
      </c>
      <c r="B288" s="135" t="s">
        <v>2840</v>
      </c>
      <c r="C288" s="24" t="s">
        <v>3509</v>
      </c>
      <c r="D288" s="146" t="s">
        <v>3510</v>
      </c>
      <c r="E288" s="195" t="s">
        <v>3646</v>
      </c>
      <c r="F288" s="193"/>
      <c r="G288" s="160" t="s">
        <v>3639</v>
      </c>
      <c r="H288" s="196"/>
      <c r="I288" s="22">
        <v>5000000</v>
      </c>
      <c r="J288" s="22">
        <v>0</v>
      </c>
      <c r="K288" s="89">
        <f t="shared" si="2"/>
        <v>5000000</v>
      </c>
    </row>
    <row r="289" spans="1:11" ht="15" customHeight="1" x14ac:dyDescent="0.25">
      <c r="A289" s="144">
        <v>45170</v>
      </c>
      <c r="B289" s="135" t="s">
        <v>2840</v>
      </c>
      <c r="C289" s="24" t="s">
        <v>3509</v>
      </c>
      <c r="D289" s="146" t="s">
        <v>3510</v>
      </c>
      <c r="E289" s="195" t="s">
        <v>3646</v>
      </c>
      <c r="F289" s="193"/>
      <c r="G289" s="160" t="s">
        <v>3639</v>
      </c>
      <c r="H289" s="196"/>
      <c r="I289" s="22">
        <v>16000000</v>
      </c>
      <c r="J289" s="22">
        <v>0</v>
      </c>
      <c r="K289" s="89">
        <f t="shared" si="2"/>
        <v>16000000</v>
      </c>
    </row>
    <row r="290" spans="1:11" ht="15" customHeight="1" x14ac:dyDescent="0.25">
      <c r="A290" s="144">
        <v>45170</v>
      </c>
      <c r="B290" s="135" t="s">
        <v>259</v>
      </c>
      <c r="C290" s="24" t="s">
        <v>3511</v>
      </c>
      <c r="D290" s="146" t="s">
        <v>3512</v>
      </c>
      <c r="E290" s="195" t="s">
        <v>3647</v>
      </c>
      <c r="F290" s="193"/>
      <c r="G290" s="160" t="s">
        <v>1453</v>
      </c>
      <c r="H290" s="196"/>
      <c r="I290" s="22">
        <v>15799000</v>
      </c>
      <c r="J290" s="22">
        <v>3761667</v>
      </c>
      <c r="K290" s="89">
        <f t="shared" si="2"/>
        <v>12037333</v>
      </c>
    </row>
    <row r="291" spans="1:11" ht="15" customHeight="1" x14ac:dyDescent="0.25">
      <c r="A291" s="144">
        <v>45173</v>
      </c>
      <c r="B291" s="135" t="s">
        <v>3635</v>
      </c>
      <c r="C291" s="24" t="s">
        <v>2571</v>
      </c>
      <c r="D291" s="146" t="s">
        <v>3513</v>
      </c>
      <c r="E291" s="195" t="s">
        <v>3648</v>
      </c>
      <c r="F291" s="193"/>
      <c r="G291" s="160" t="s">
        <v>1556</v>
      </c>
      <c r="H291" s="196"/>
      <c r="I291" s="22">
        <v>6000000</v>
      </c>
      <c r="J291" s="22">
        <v>6000000</v>
      </c>
      <c r="K291" s="89">
        <f t="shared" si="2"/>
        <v>0</v>
      </c>
    </row>
    <row r="292" spans="1:11" ht="15" customHeight="1" x14ac:dyDescent="0.25">
      <c r="A292" s="144">
        <v>45174</v>
      </c>
      <c r="B292" s="135" t="s">
        <v>827</v>
      </c>
      <c r="C292" s="24" t="s">
        <v>3514</v>
      </c>
      <c r="D292" s="146" t="s">
        <v>3515</v>
      </c>
      <c r="E292" s="195" t="s">
        <v>3649</v>
      </c>
      <c r="F292" s="193"/>
      <c r="G292" s="160" t="s">
        <v>149</v>
      </c>
      <c r="H292" s="196"/>
      <c r="I292" s="22">
        <v>19021667</v>
      </c>
      <c r="J292" s="22">
        <v>2071666</v>
      </c>
      <c r="K292" s="89">
        <f t="shared" si="2"/>
        <v>16950001</v>
      </c>
    </row>
    <row r="293" spans="1:11" ht="15" customHeight="1" x14ac:dyDescent="0.25">
      <c r="A293" s="144">
        <v>45174</v>
      </c>
      <c r="B293" s="135" t="s">
        <v>1235</v>
      </c>
      <c r="C293" s="24" t="s">
        <v>3516</v>
      </c>
      <c r="D293" s="146" t="s">
        <v>3517</v>
      </c>
      <c r="E293" s="195" t="s">
        <v>3650</v>
      </c>
      <c r="F293" s="193"/>
      <c r="G293" s="160" t="s">
        <v>1455</v>
      </c>
      <c r="H293" s="196"/>
      <c r="I293" s="22">
        <v>8750000</v>
      </c>
      <c r="J293" s="22">
        <v>2083333</v>
      </c>
      <c r="K293" s="89">
        <f t="shared" si="2"/>
        <v>6666667</v>
      </c>
    </row>
    <row r="294" spans="1:11" ht="15" customHeight="1" x14ac:dyDescent="0.25">
      <c r="A294" s="144">
        <v>45174</v>
      </c>
      <c r="B294" s="135" t="s">
        <v>1347</v>
      </c>
      <c r="C294" s="24" t="s">
        <v>3518</v>
      </c>
      <c r="D294" s="146" t="s">
        <v>3519</v>
      </c>
      <c r="E294" s="195" t="s">
        <v>3651</v>
      </c>
      <c r="F294" s="193"/>
      <c r="G294" s="160" t="s">
        <v>1454</v>
      </c>
      <c r="H294" s="196"/>
      <c r="I294" s="22">
        <v>17000000</v>
      </c>
      <c r="J294" s="22">
        <v>5000000</v>
      </c>
      <c r="K294" s="89">
        <f t="shared" si="2"/>
        <v>12000000</v>
      </c>
    </row>
    <row r="295" spans="1:11" ht="15" customHeight="1" x14ac:dyDescent="0.25">
      <c r="A295" s="144">
        <v>45174</v>
      </c>
      <c r="B295" s="135" t="s">
        <v>1343</v>
      </c>
      <c r="C295" s="24" t="s">
        <v>3520</v>
      </c>
      <c r="D295" s="146" t="s">
        <v>3521</v>
      </c>
      <c r="E295" s="195" t="s">
        <v>3652</v>
      </c>
      <c r="F295" s="193"/>
      <c r="G295" s="160" t="s">
        <v>1450</v>
      </c>
      <c r="H295" s="196"/>
      <c r="I295" s="22">
        <v>17500000</v>
      </c>
      <c r="J295" s="22">
        <v>4166667</v>
      </c>
      <c r="K295" s="89">
        <f t="shared" si="2"/>
        <v>13333333</v>
      </c>
    </row>
    <row r="296" spans="1:11" ht="15" customHeight="1" x14ac:dyDescent="0.25">
      <c r="A296" s="144">
        <v>45174</v>
      </c>
      <c r="B296" s="135" t="s">
        <v>275</v>
      </c>
      <c r="C296" s="24" t="s">
        <v>3522</v>
      </c>
      <c r="D296" s="146" t="s">
        <v>3523</v>
      </c>
      <c r="E296" s="195" t="s">
        <v>3653</v>
      </c>
      <c r="F296" s="193"/>
      <c r="G296" s="160" t="s">
        <v>1456</v>
      </c>
      <c r="H296" s="196"/>
      <c r="I296" s="22">
        <v>14414334</v>
      </c>
      <c r="J296" s="22">
        <v>4247667</v>
      </c>
      <c r="K296" s="89">
        <f t="shared" si="2"/>
        <v>10166667</v>
      </c>
    </row>
    <row r="297" spans="1:11" ht="15" customHeight="1" x14ac:dyDescent="0.25">
      <c r="A297" s="144">
        <v>45175</v>
      </c>
      <c r="B297" s="135" t="s">
        <v>1375</v>
      </c>
      <c r="C297" s="24" t="s">
        <v>3524</v>
      </c>
      <c r="D297" s="146" t="s">
        <v>3525</v>
      </c>
      <c r="E297" s="195" t="s">
        <v>3654</v>
      </c>
      <c r="F297" s="193"/>
      <c r="G297" s="160" t="s">
        <v>1490</v>
      </c>
      <c r="H297" s="196"/>
      <c r="I297" s="22">
        <v>12333333</v>
      </c>
      <c r="J297" s="22">
        <v>2333333</v>
      </c>
      <c r="K297" s="89">
        <f t="shared" si="2"/>
        <v>10000000</v>
      </c>
    </row>
    <row r="298" spans="1:11" ht="15" customHeight="1" x14ac:dyDescent="0.25">
      <c r="A298" s="144">
        <v>45175</v>
      </c>
      <c r="B298" s="135" t="s">
        <v>1349</v>
      </c>
      <c r="C298" s="24" t="s">
        <v>3526</v>
      </c>
      <c r="D298" s="146" t="s">
        <v>3527</v>
      </c>
      <c r="E298" s="195" t="s">
        <v>3655</v>
      </c>
      <c r="F298" s="193"/>
      <c r="G298" s="160" t="s">
        <v>1459</v>
      </c>
      <c r="H298" s="196"/>
      <c r="I298" s="22">
        <v>17181000</v>
      </c>
      <c r="J298" s="22">
        <v>4761000</v>
      </c>
      <c r="K298" s="89">
        <f t="shared" si="2"/>
        <v>12420000</v>
      </c>
    </row>
    <row r="299" spans="1:11" ht="15" customHeight="1" x14ac:dyDescent="0.25">
      <c r="A299" s="144">
        <v>45175</v>
      </c>
      <c r="B299" s="135" t="s">
        <v>1356</v>
      </c>
      <c r="C299" s="24" t="s">
        <v>3528</v>
      </c>
      <c r="D299" s="146" t="s">
        <v>3529</v>
      </c>
      <c r="E299" s="195" t="s">
        <v>3656</v>
      </c>
      <c r="F299" s="193"/>
      <c r="G299" s="160" t="s">
        <v>1470</v>
      </c>
      <c r="H299" s="196"/>
      <c r="I299" s="22">
        <v>18900000</v>
      </c>
      <c r="J299" s="22">
        <v>4900000</v>
      </c>
      <c r="K299" s="89">
        <f t="shared" si="2"/>
        <v>14000000</v>
      </c>
    </row>
    <row r="300" spans="1:11" ht="15" customHeight="1" x14ac:dyDescent="0.25">
      <c r="A300" s="144">
        <v>45175</v>
      </c>
      <c r="B300" s="135" t="s">
        <v>1370</v>
      </c>
      <c r="C300" s="24" t="s">
        <v>3530</v>
      </c>
      <c r="D300" s="146" t="s">
        <v>3531</v>
      </c>
      <c r="E300" s="195" t="s">
        <v>3657</v>
      </c>
      <c r="F300" s="193"/>
      <c r="G300" s="160" t="s">
        <v>3640</v>
      </c>
      <c r="H300" s="196"/>
      <c r="I300" s="22">
        <v>22256640</v>
      </c>
      <c r="J300" s="22">
        <v>3603456</v>
      </c>
      <c r="K300" s="89">
        <f t="shared" si="2"/>
        <v>18653184</v>
      </c>
    </row>
    <row r="301" spans="1:11" ht="15" customHeight="1" x14ac:dyDescent="0.25">
      <c r="A301" s="144">
        <v>45175</v>
      </c>
      <c r="B301" s="135" t="s">
        <v>1348</v>
      </c>
      <c r="C301" s="24" t="s">
        <v>3532</v>
      </c>
      <c r="D301" s="146" t="s">
        <v>3533</v>
      </c>
      <c r="E301" s="195" t="s">
        <v>3658</v>
      </c>
      <c r="F301" s="193"/>
      <c r="G301" s="160" t="s">
        <v>1457</v>
      </c>
      <c r="H301" s="196"/>
      <c r="I301" s="22">
        <v>10500000</v>
      </c>
      <c r="J301" s="22">
        <v>2400000</v>
      </c>
      <c r="K301" s="89">
        <f t="shared" si="2"/>
        <v>8100000</v>
      </c>
    </row>
    <row r="302" spans="1:11" ht="15" customHeight="1" x14ac:dyDescent="0.25">
      <c r="A302" s="144">
        <v>45175</v>
      </c>
      <c r="B302" s="135" t="s">
        <v>1259</v>
      </c>
      <c r="C302" s="24" t="s">
        <v>3534</v>
      </c>
      <c r="D302" s="146" t="s">
        <v>3535</v>
      </c>
      <c r="E302" s="195" t="s">
        <v>3659</v>
      </c>
      <c r="F302" s="193"/>
      <c r="G302" s="160" t="s">
        <v>1466</v>
      </c>
      <c r="H302" s="196"/>
      <c r="I302" s="22">
        <v>15799000</v>
      </c>
      <c r="J302" s="22">
        <v>3310267</v>
      </c>
      <c r="K302" s="89">
        <f t="shared" si="2"/>
        <v>12488733</v>
      </c>
    </row>
    <row r="303" spans="1:11" ht="15" customHeight="1" x14ac:dyDescent="0.25">
      <c r="A303" s="144">
        <v>45175</v>
      </c>
      <c r="B303" s="135" t="s">
        <v>1250</v>
      </c>
      <c r="C303" s="24" t="s">
        <v>3536</v>
      </c>
      <c r="D303" s="146" t="s">
        <v>3537</v>
      </c>
      <c r="E303" s="195" t="s">
        <v>3660</v>
      </c>
      <c r="F303" s="193"/>
      <c r="G303" s="160" t="s">
        <v>1461</v>
      </c>
      <c r="H303" s="196"/>
      <c r="I303" s="22">
        <v>16321536</v>
      </c>
      <c r="J303" s="22">
        <v>3575194</v>
      </c>
      <c r="K303" s="89">
        <f t="shared" si="2"/>
        <v>12746342</v>
      </c>
    </row>
    <row r="304" spans="1:11" ht="15" customHeight="1" x14ac:dyDescent="0.25">
      <c r="A304" s="144">
        <v>45176</v>
      </c>
      <c r="B304" s="135" t="s">
        <v>1350</v>
      </c>
      <c r="C304" s="24" t="s">
        <v>3538</v>
      </c>
      <c r="D304" s="146" t="s">
        <v>3539</v>
      </c>
      <c r="E304" s="195" t="s">
        <v>3661</v>
      </c>
      <c r="F304" s="193"/>
      <c r="G304" s="160" t="s">
        <v>1460</v>
      </c>
      <c r="H304" s="196"/>
      <c r="I304" s="22">
        <v>18086280</v>
      </c>
      <c r="J304" s="22">
        <v>5199806</v>
      </c>
      <c r="K304" s="89">
        <f t="shared" si="2"/>
        <v>12886474</v>
      </c>
    </row>
    <row r="305" spans="1:11" ht="15" customHeight="1" x14ac:dyDescent="0.25">
      <c r="A305" s="144">
        <v>45176</v>
      </c>
      <c r="B305" s="135" t="s">
        <v>1373</v>
      </c>
      <c r="C305" s="24" t="s">
        <v>3540</v>
      </c>
      <c r="D305" s="146" t="s">
        <v>3541</v>
      </c>
      <c r="E305" s="195" t="s">
        <v>3662</v>
      </c>
      <c r="F305" s="193"/>
      <c r="G305" s="160" t="s">
        <v>1486</v>
      </c>
      <c r="H305" s="196"/>
      <c r="I305" s="22">
        <v>14362227</v>
      </c>
      <c r="J305" s="22">
        <v>2267720</v>
      </c>
      <c r="K305" s="89">
        <f t="shared" si="2"/>
        <v>12094507</v>
      </c>
    </row>
    <row r="306" spans="1:11" ht="15" customHeight="1" x14ac:dyDescent="0.25">
      <c r="A306" s="144">
        <v>45176</v>
      </c>
      <c r="B306" s="135" t="s">
        <v>1279</v>
      </c>
      <c r="C306" s="24" t="s">
        <v>3542</v>
      </c>
      <c r="D306" s="146" t="s">
        <v>3543</v>
      </c>
      <c r="E306" s="195" t="s">
        <v>3663</v>
      </c>
      <c r="F306" s="193"/>
      <c r="G306" s="160" t="s">
        <v>1473</v>
      </c>
      <c r="H306" s="196"/>
      <c r="I306" s="22">
        <v>12435456</v>
      </c>
      <c r="J306" s="22">
        <v>3264307</v>
      </c>
      <c r="K306" s="89">
        <f t="shared" si="2"/>
        <v>9171149</v>
      </c>
    </row>
    <row r="307" spans="1:11" ht="15" customHeight="1" x14ac:dyDescent="0.25">
      <c r="A307" s="144">
        <v>45176</v>
      </c>
      <c r="B307" s="135" t="s">
        <v>1372</v>
      </c>
      <c r="C307" s="24" t="s">
        <v>3544</v>
      </c>
      <c r="D307" s="146" t="s">
        <v>3545</v>
      </c>
      <c r="E307" s="195" t="s">
        <v>3664</v>
      </c>
      <c r="F307" s="193"/>
      <c r="G307" s="160" t="s">
        <v>1485</v>
      </c>
      <c r="H307" s="196"/>
      <c r="I307" s="22">
        <v>12562789</v>
      </c>
      <c r="J307" s="22">
        <v>1893023</v>
      </c>
      <c r="K307" s="89">
        <f t="shared" si="2"/>
        <v>10669766</v>
      </c>
    </row>
    <row r="308" spans="1:11" ht="15" customHeight="1" x14ac:dyDescent="0.25">
      <c r="A308" s="144">
        <v>45176</v>
      </c>
      <c r="B308" s="135" t="s">
        <v>1358</v>
      </c>
      <c r="C308" s="24" t="s">
        <v>3546</v>
      </c>
      <c r="D308" s="146" t="s">
        <v>3547</v>
      </c>
      <c r="E308" s="195" t="s">
        <v>3665</v>
      </c>
      <c r="F308" s="193"/>
      <c r="G308" s="160" t="s">
        <v>45</v>
      </c>
      <c r="H308" s="196"/>
      <c r="I308" s="22">
        <v>18586667</v>
      </c>
      <c r="J308" s="22">
        <v>4760000</v>
      </c>
      <c r="K308" s="89">
        <f t="shared" si="2"/>
        <v>13826667</v>
      </c>
    </row>
    <row r="309" spans="1:11" ht="15" customHeight="1" x14ac:dyDescent="0.25">
      <c r="A309" s="144">
        <v>45177</v>
      </c>
      <c r="B309" s="135" t="s">
        <v>1359</v>
      </c>
      <c r="C309" s="24" t="s">
        <v>3548</v>
      </c>
      <c r="D309" s="146" t="s">
        <v>3549</v>
      </c>
      <c r="E309" s="195" t="s">
        <v>3666</v>
      </c>
      <c r="F309" s="193"/>
      <c r="G309" s="160" t="s">
        <v>1474</v>
      </c>
      <c r="H309" s="196"/>
      <c r="I309" s="22">
        <v>14131200</v>
      </c>
      <c r="J309" s="22">
        <v>3709440</v>
      </c>
      <c r="K309" s="89">
        <f t="shared" si="2"/>
        <v>10421760</v>
      </c>
    </row>
    <row r="310" spans="1:11" ht="15" customHeight="1" x14ac:dyDescent="0.25">
      <c r="A310" s="144">
        <v>45177</v>
      </c>
      <c r="B310" s="135" t="s">
        <v>2026</v>
      </c>
      <c r="C310" s="24" t="s">
        <v>3550</v>
      </c>
      <c r="D310" s="146" t="s">
        <v>3551</v>
      </c>
      <c r="E310" s="195" t="s">
        <v>3667</v>
      </c>
      <c r="F310" s="193"/>
      <c r="G310" s="160" t="s">
        <v>2046</v>
      </c>
      <c r="H310" s="196"/>
      <c r="I310" s="22">
        <v>9028000</v>
      </c>
      <c r="J310" s="22">
        <v>2257000</v>
      </c>
      <c r="K310" s="89">
        <f t="shared" si="2"/>
        <v>6771000</v>
      </c>
    </row>
    <row r="311" spans="1:11" ht="15" customHeight="1" x14ac:dyDescent="0.25">
      <c r="A311" s="144">
        <v>45177</v>
      </c>
      <c r="B311" s="135" t="s">
        <v>615</v>
      </c>
      <c r="C311" s="24" t="s">
        <v>3552</v>
      </c>
      <c r="D311" s="146" t="s">
        <v>3553</v>
      </c>
      <c r="E311" s="195" t="s">
        <v>3668</v>
      </c>
      <c r="F311" s="193"/>
      <c r="G311" s="160" t="s">
        <v>165</v>
      </c>
      <c r="H311" s="196"/>
      <c r="I311" s="22">
        <v>19021667</v>
      </c>
      <c r="J311" s="22">
        <v>2071666</v>
      </c>
      <c r="K311" s="89">
        <f t="shared" si="2"/>
        <v>16950001</v>
      </c>
    </row>
    <row r="312" spans="1:11" ht="15" customHeight="1" x14ac:dyDescent="0.25">
      <c r="A312" s="144">
        <v>45177</v>
      </c>
      <c r="B312" s="135" t="s">
        <v>1247</v>
      </c>
      <c r="C312" s="24" t="s">
        <v>3554</v>
      </c>
      <c r="D312" s="146" t="s">
        <v>3555</v>
      </c>
      <c r="E312" s="195" t="s">
        <v>3669</v>
      </c>
      <c r="F312" s="193"/>
      <c r="G312" s="160" t="s">
        <v>1464</v>
      </c>
      <c r="H312" s="196"/>
      <c r="I312" s="22">
        <v>15799000</v>
      </c>
      <c r="J312" s="22">
        <v>3159800</v>
      </c>
      <c r="K312" s="89">
        <f t="shared" si="2"/>
        <v>12639200</v>
      </c>
    </row>
    <row r="313" spans="1:11" ht="15" customHeight="1" x14ac:dyDescent="0.25">
      <c r="A313" s="144">
        <v>45180</v>
      </c>
      <c r="B313" s="135" t="s">
        <v>1357</v>
      </c>
      <c r="C313" s="24" t="s">
        <v>3556</v>
      </c>
      <c r="D313" s="146" t="s">
        <v>3557</v>
      </c>
      <c r="E313" s="195" t="s">
        <v>3670</v>
      </c>
      <c r="F313" s="193"/>
      <c r="G313" s="160" t="s">
        <v>1471</v>
      </c>
      <c r="H313" s="196"/>
      <c r="I313" s="22">
        <v>16100000</v>
      </c>
      <c r="J313" s="22">
        <v>2760000</v>
      </c>
      <c r="K313" s="89">
        <f t="shared" si="2"/>
        <v>13340000</v>
      </c>
    </row>
    <row r="314" spans="1:11" ht="15" customHeight="1" x14ac:dyDescent="0.25">
      <c r="A314" s="144">
        <v>45180</v>
      </c>
      <c r="B314" s="135" t="s">
        <v>1361</v>
      </c>
      <c r="C314" s="24" t="s">
        <v>3558</v>
      </c>
      <c r="D314" s="146" t="s">
        <v>3559</v>
      </c>
      <c r="E314" s="195" t="s">
        <v>3671</v>
      </c>
      <c r="F314" s="193"/>
      <c r="G314" s="160" t="s">
        <v>1476</v>
      </c>
      <c r="H314" s="196"/>
      <c r="I314" s="22">
        <v>15799000</v>
      </c>
      <c r="J314" s="22">
        <v>2708400</v>
      </c>
      <c r="K314" s="89">
        <f t="shared" si="2"/>
        <v>13090600</v>
      </c>
    </row>
    <row r="315" spans="1:11" ht="15" customHeight="1" x14ac:dyDescent="0.25">
      <c r="A315" s="144">
        <v>45181</v>
      </c>
      <c r="B315" s="135" t="s">
        <v>2830</v>
      </c>
      <c r="C315" s="24" t="s">
        <v>3560</v>
      </c>
      <c r="D315" s="146" t="s">
        <v>3561</v>
      </c>
      <c r="E315" s="195" t="s">
        <v>3672</v>
      </c>
      <c r="F315" s="193"/>
      <c r="G315" s="160" t="s">
        <v>2814</v>
      </c>
      <c r="H315" s="196"/>
      <c r="I315" s="22">
        <v>5000000</v>
      </c>
      <c r="J315" s="22">
        <v>3000000</v>
      </c>
      <c r="K315" s="89">
        <f t="shared" si="2"/>
        <v>2000000</v>
      </c>
    </row>
    <row r="316" spans="1:11" ht="15" customHeight="1" x14ac:dyDescent="0.25">
      <c r="A316" s="144">
        <v>45182</v>
      </c>
      <c r="B316" s="135" t="s">
        <v>1380</v>
      </c>
      <c r="C316" s="24" t="s">
        <v>3562</v>
      </c>
      <c r="D316" s="146" t="s">
        <v>3563</v>
      </c>
      <c r="E316" s="195" t="s">
        <v>3673</v>
      </c>
      <c r="F316" s="193"/>
      <c r="G316" s="160" t="s">
        <v>1496</v>
      </c>
      <c r="H316" s="196"/>
      <c r="I316" s="22">
        <v>13542000</v>
      </c>
      <c r="J316" s="22">
        <v>1354200</v>
      </c>
      <c r="K316" s="89">
        <f t="shared" si="2"/>
        <v>12187800</v>
      </c>
    </row>
    <row r="317" spans="1:11" ht="15" customHeight="1" x14ac:dyDescent="0.25">
      <c r="A317" s="144">
        <v>45182</v>
      </c>
      <c r="B317" s="135" t="s">
        <v>2570</v>
      </c>
      <c r="C317" s="24" t="s">
        <v>3564</v>
      </c>
      <c r="D317" s="146" t="s">
        <v>3565</v>
      </c>
      <c r="E317" s="195" t="s">
        <v>3674</v>
      </c>
      <c r="F317" s="193"/>
      <c r="G317" s="160" t="s">
        <v>2815</v>
      </c>
      <c r="H317" s="196"/>
      <c r="I317" s="22">
        <v>5000000</v>
      </c>
      <c r="J317" s="22">
        <v>0</v>
      </c>
      <c r="K317" s="89">
        <f t="shared" si="2"/>
        <v>5000000</v>
      </c>
    </row>
    <row r="318" spans="1:11" ht="15" customHeight="1" x14ac:dyDescent="0.25">
      <c r="A318" s="144">
        <v>45182</v>
      </c>
      <c r="B318" s="135" t="s">
        <v>1780</v>
      </c>
      <c r="C318" s="24" t="s">
        <v>3566</v>
      </c>
      <c r="D318" s="146" t="s">
        <v>3567</v>
      </c>
      <c r="E318" s="195" t="s">
        <v>3675</v>
      </c>
      <c r="F318" s="193"/>
      <c r="G318" s="160" t="s">
        <v>2033</v>
      </c>
      <c r="H318" s="196"/>
      <c r="I318" s="22">
        <v>12000000</v>
      </c>
      <c r="J318" s="22">
        <v>0</v>
      </c>
      <c r="K318" s="89">
        <f t="shared" si="2"/>
        <v>12000000</v>
      </c>
    </row>
    <row r="319" spans="1:11" ht="15" customHeight="1" x14ac:dyDescent="0.25">
      <c r="A319" s="144">
        <v>45182</v>
      </c>
      <c r="B319" s="135" t="s">
        <v>1379</v>
      </c>
      <c r="C319" s="24" t="s">
        <v>3568</v>
      </c>
      <c r="D319" s="146" t="s">
        <v>3569</v>
      </c>
      <c r="E319" s="195" t="s">
        <v>3676</v>
      </c>
      <c r="F319" s="193"/>
      <c r="G319" s="160" t="s">
        <v>3641</v>
      </c>
      <c r="H319" s="196"/>
      <c r="I319" s="22">
        <v>9028000</v>
      </c>
      <c r="J319" s="22">
        <v>1354200</v>
      </c>
      <c r="K319" s="89">
        <f t="shared" si="2"/>
        <v>7673800</v>
      </c>
    </row>
    <row r="320" spans="1:11" ht="15" customHeight="1" x14ac:dyDescent="0.25">
      <c r="A320" s="144">
        <v>45183</v>
      </c>
      <c r="B320" s="135" t="s">
        <v>1376</v>
      </c>
      <c r="C320" s="24" t="s">
        <v>3570</v>
      </c>
      <c r="D320" s="146" t="s">
        <v>3571</v>
      </c>
      <c r="E320" s="195" t="s">
        <v>3677</v>
      </c>
      <c r="F320" s="193"/>
      <c r="G320" s="160" t="s">
        <v>1491</v>
      </c>
      <c r="H320" s="196"/>
      <c r="I320" s="22">
        <v>9028000</v>
      </c>
      <c r="J320" s="22">
        <v>1504667</v>
      </c>
      <c r="K320" s="89">
        <f t="shared" si="2"/>
        <v>7523333</v>
      </c>
    </row>
    <row r="321" spans="1:11" ht="15" customHeight="1" x14ac:dyDescent="0.25">
      <c r="A321" s="144">
        <v>45183</v>
      </c>
      <c r="B321" s="135" t="s">
        <v>1371</v>
      </c>
      <c r="C321" s="24" t="s">
        <v>3572</v>
      </c>
      <c r="D321" s="146" t="s">
        <v>3573</v>
      </c>
      <c r="E321" s="195" t="s">
        <v>3678</v>
      </c>
      <c r="F321" s="193"/>
      <c r="G321" s="160" t="s">
        <v>1483</v>
      </c>
      <c r="H321" s="196"/>
      <c r="I321" s="22">
        <v>15648533</v>
      </c>
      <c r="J321" s="22">
        <v>2106533</v>
      </c>
      <c r="K321" s="89">
        <f t="shared" si="2"/>
        <v>13542000</v>
      </c>
    </row>
    <row r="322" spans="1:11" ht="15" customHeight="1" x14ac:dyDescent="0.25">
      <c r="A322" s="144">
        <v>45183</v>
      </c>
      <c r="B322" s="135" t="s">
        <v>714</v>
      </c>
      <c r="C322" s="24" t="s">
        <v>3574</v>
      </c>
      <c r="D322" s="146" t="s">
        <v>3575</v>
      </c>
      <c r="E322" s="195" t="s">
        <v>3679</v>
      </c>
      <c r="F322" s="193"/>
      <c r="G322" s="160" t="s">
        <v>388</v>
      </c>
      <c r="H322" s="196"/>
      <c r="I322" s="22">
        <v>15525000</v>
      </c>
      <c r="J322" s="22">
        <v>1035000</v>
      </c>
      <c r="K322" s="89">
        <f t="shared" si="2"/>
        <v>14490000</v>
      </c>
    </row>
    <row r="323" spans="1:11" ht="15" customHeight="1" x14ac:dyDescent="0.25">
      <c r="A323" s="144">
        <v>45184</v>
      </c>
      <c r="B323" s="135" t="s">
        <v>1297</v>
      </c>
      <c r="C323" s="24" t="s">
        <v>3576</v>
      </c>
      <c r="D323" s="146" t="s">
        <v>3577</v>
      </c>
      <c r="E323" s="195" t="s">
        <v>3680</v>
      </c>
      <c r="F323" s="193"/>
      <c r="G323" s="160" t="s">
        <v>1484</v>
      </c>
      <c r="H323" s="196"/>
      <c r="I323" s="22">
        <v>15648533</v>
      </c>
      <c r="J323" s="22">
        <v>2106533</v>
      </c>
      <c r="K323" s="89">
        <f t="shared" si="2"/>
        <v>13542000</v>
      </c>
    </row>
    <row r="324" spans="1:11" ht="15" customHeight="1" x14ac:dyDescent="0.25">
      <c r="A324" s="144">
        <v>45184</v>
      </c>
      <c r="B324" s="135" t="s">
        <v>1302</v>
      </c>
      <c r="C324" s="24" t="s">
        <v>3578</v>
      </c>
      <c r="D324" s="146" t="s">
        <v>3579</v>
      </c>
      <c r="E324" s="195" t="s">
        <v>3681</v>
      </c>
      <c r="F324" s="193"/>
      <c r="G324" s="160" t="s">
        <v>1487</v>
      </c>
      <c r="H324" s="196"/>
      <c r="I324" s="22">
        <v>13866667</v>
      </c>
      <c r="J324" s="22">
        <v>1866666</v>
      </c>
      <c r="K324" s="89">
        <f t="shared" si="2"/>
        <v>12000001</v>
      </c>
    </row>
    <row r="325" spans="1:11" ht="15" customHeight="1" x14ac:dyDescent="0.25">
      <c r="A325" s="144">
        <v>45187</v>
      </c>
      <c r="B325" s="135" t="s">
        <v>1377</v>
      </c>
      <c r="C325" s="24" t="s">
        <v>3580</v>
      </c>
      <c r="D325" s="146" t="s">
        <v>3581</v>
      </c>
      <c r="E325" s="195" t="s">
        <v>3682</v>
      </c>
      <c r="F325" s="193"/>
      <c r="G325" s="160" t="s">
        <v>1492</v>
      </c>
      <c r="H325" s="196"/>
      <c r="I325" s="22">
        <v>11883583</v>
      </c>
      <c r="J325" s="22">
        <v>1707750</v>
      </c>
      <c r="K325" s="89">
        <f t="shared" si="2"/>
        <v>10175833</v>
      </c>
    </row>
    <row r="326" spans="1:11" ht="15" customHeight="1" x14ac:dyDescent="0.25">
      <c r="A326" s="144">
        <v>45187</v>
      </c>
      <c r="B326" s="135" t="s">
        <v>3636</v>
      </c>
      <c r="C326" s="24" t="s">
        <v>283</v>
      </c>
      <c r="D326" s="146" t="s">
        <v>3582</v>
      </c>
      <c r="E326" s="195" t="s">
        <v>3683</v>
      </c>
      <c r="F326" s="193"/>
      <c r="G326" s="160" t="s">
        <v>43</v>
      </c>
      <c r="H326" s="196"/>
      <c r="I326" s="22">
        <v>0</v>
      </c>
      <c r="J326" s="22">
        <v>0</v>
      </c>
      <c r="K326" s="89">
        <f t="shared" si="2"/>
        <v>0</v>
      </c>
    </row>
    <row r="327" spans="1:11" ht="15" customHeight="1" x14ac:dyDescent="0.25">
      <c r="A327" s="144">
        <v>45187</v>
      </c>
      <c r="B327" s="135" t="s">
        <v>1306</v>
      </c>
      <c r="C327" s="24" t="s">
        <v>3583</v>
      </c>
      <c r="D327" s="146" t="s">
        <v>3584</v>
      </c>
      <c r="E327" s="195" t="s">
        <v>3684</v>
      </c>
      <c r="F327" s="193"/>
      <c r="G327" s="160" t="s">
        <v>1489</v>
      </c>
      <c r="H327" s="196"/>
      <c r="I327" s="22">
        <v>23333333</v>
      </c>
      <c r="J327" s="22">
        <v>2566667</v>
      </c>
      <c r="K327" s="89">
        <f t="shared" si="2"/>
        <v>20766666</v>
      </c>
    </row>
    <row r="328" spans="1:11" ht="15" customHeight="1" x14ac:dyDescent="0.25">
      <c r="A328" s="144">
        <v>45187</v>
      </c>
      <c r="B328" s="135" t="s">
        <v>1310</v>
      </c>
      <c r="C328" s="24" t="s">
        <v>3585</v>
      </c>
      <c r="D328" s="146" t="s">
        <v>3586</v>
      </c>
      <c r="E328" s="195" t="s">
        <v>3685</v>
      </c>
      <c r="F328" s="193"/>
      <c r="G328" s="160" t="s">
        <v>1494</v>
      </c>
      <c r="H328" s="196"/>
      <c r="I328" s="22">
        <v>11666667</v>
      </c>
      <c r="J328" s="22">
        <v>1666667</v>
      </c>
      <c r="K328" s="89">
        <f t="shared" si="2"/>
        <v>10000000</v>
      </c>
    </row>
    <row r="329" spans="1:11" ht="15" customHeight="1" x14ac:dyDescent="0.25">
      <c r="A329" s="144">
        <v>45188</v>
      </c>
      <c r="B329" s="135" t="s">
        <v>2411</v>
      </c>
      <c r="C329" s="24" t="s">
        <v>3587</v>
      </c>
      <c r="D329" s="146" t="s">
        <v>3588</v>
      </c>
      <c r="E329" s="195" t="s">
        <v>3686</v>
      </c>
      <c r="F329" s="193"/>
      <c r="G329" s="160" t="s">
        <v>2816</v>
      </c>
      <c r="H329" s="196"/>
      <c r="I329" s="22">
        <v>7000000</v>
      </c>
      <c r="J329" s="22">
        <v>2566667</v>
      </c>
      <c r="K329" s="89">
        <f t="shared" si="2"/>
        <v>4433333</v>
      </c>
    </row>
    <row r="330" spans="1:11" ht="15" customHeight="1" x14ac:dyDescent="0.25">
      <c r="A330" s="144">
        <v>45188</v>
      </c>
      <c r="B330" s="135" t="s">
        <v>3636</v>
      </c>
      <c r="C330" s="24" t="s">
        <v>283</v>
      </c>
      <c r="D330" s="146" t="s">
        <v>3589</v>
      </c>
      <c r="E330" s="195" t="s">
        <v>3687</v>
      </c>
      <c r="F330" s="193"/>
      <c r="G330" s="160" t="s">
        <v>140</v>
      </c>
      <c r="H330" s="196"/>
      <c r="I330" s="22">
        <v>119920</v>
      </c>
      <c r="J330" s="22">
        <v>119920</v>
      </c>
      <c r="K330" s="89">
        <f t="shared" si="2"/>
        <v>0</v>
      </c>
    </row>
    <row r="331" spans="1:11" ht="15" customHeight="1" x14ac:dyDescent="0.25">
      <c r="A331" s="144">
        <v>45188</v>
      </c>
      <c r="B331" s="135" t="s">
        <v>3636</v>
      </c>
      <c r="C331" s="24" t="s">
        <v>3590</v>
      </c>
      <c r="D331" s="146" t="s">
        <v>3591</v>
      </c>
      <c r="E331" s="195" t="s">
        <v>3688</v>
      </c>
      <c r="F331" s="193"/>
      <c r="G331" s="160" t="s">
        <v>140</v>
      </c>
      <c r="H331" s="196"/>
      <c r="I331" s="22">
        <v>177530</v>
      </c>
      <c r="J331" s="22">
        <v>177530</v>
      </c>
      <c r="K331" s="89">
        <f t="shared" si="2"/>
        <v>0</v>
      </c>
    </row>
    <row r="332" spans="1:11" ht="15" customHeight="1" x14ac:dyDescent="0.25">
      <c r="A332" s="144">
        <v>45188</v>
      </c>
      <c r="B332" s="135" t="s">
        <v>737</v>
      </c>
      <c r="C332" s="24" t="s">
        <v>3592</v>
      </c>
      <c r="D332" s="146" t="s">
        <v>3593</v>
      </c>
      <c r="E332" s="195" t="s">
        <v>3689</v>
      </c>
      <c r="F332" s="193"/>
      <c r="G332" s="160" t="s">
        <v>3642</v>
      </c>
      <c r="H332" s="196"/>
      <c r="I332" s="22">
        <v>6423333</v>
      </c>
      <c r="J332" s="22">
        <v>0</v>
      </c>
      <c r="K332" s="89">
        <f t="shared" si="2"/>
        <v>6423333</v>
      </c>
    </row>
    <row r="333" spans="1:11" ht="15" customHeight="1" x14ac:dyDescent="0.25">
      <c r="A333" s="144">
        <v>45190</v>
      </c>
      <c r="B333" s="135" t="s">
        <v>2387</v>
      </c>
      <c r="C333" s="24" t="s">
        <v>3594</v>
      </c>
      <c r="D333" s="146" t="s">
        <v>3595</v>
      </c>
      <c r="E333" s="195" t="s">
        <v>3690</v>
      </c>
      <c r="F333" s="193"/>
      <c r="G333" s="160" t="s">
        <v>2817</v>
      </c>
      <c r="H333" s="196"/>
      <c r="I333" s="22">
        <v>7000000</v>
      </c>
      <c r="J333" s="22">
        <v>2100000</v>
      </c>
      <c r="K333" s="89">
        <f t="shared" si="2"/>
        <v>4900000</v>
      </c>
    </row>
    <row r="334" spans="1:11" ht="15" customHeight="1" x14ac:dyDescent="0.25">
      <c r="A334" s="144">
        <v>45190</v>
      </c>
      <c r="B334" s="135" t="s">
        <v>730</v>
      </c>
      <c r="C334" s="24" t="s">
        <v>3596</v>
      </c>
      <c r="D334" s="146" t="s">
        <v>3597</v>
      </c>
      <c r="E334" s="195" t="s">
        <v>3691</v>
      </c>
      <c r="F334" s="193"/>
      <c r="G334" s="160" t="s">
        <v>236</v>
      </c>
      <c r="H334" s="196"/>
      <c r="I334" s="22">
        <v>15066667</v>
      </c>
      <c r="J334" s="22">
        <v>1506667</v>
      </c>
      <c r="K334" s="89">
        <f t="shared" si="2"/>
        <v>13560000</v>
      </c>
    </row>
    <row r="335" spans="1:11" ht="15" customHeight="1" x14ac:dyDescent="0.25">
      <c r="A335" s="144">
        <v>45190</v>
      </c>
      <c r="B335" s="135" t="s">
        <v>3636</v>
      </c>
      <c r="C335" s="24" t="s">
        <v>3598</v>
      </c>
      <c r="D335" s="146" t="s">
        <v>3599</v>
      </c>
      <c r="E335" s="195" t="s">
        <v>3692</v>
      </c>
      <c r="F335" s="193"/>
      <c r="G335" s="160" t="s">
        <v>43</v>
      </c>
      <c r="H335" s="196"/>
      <c r="I335" s="22">
        <v>17190</v>
      </c>
      <c r="J335" s="22">
        <v>17190</v>
      </c>
      <c r="K335" s="89">
        <f t="shared" si="2"/>
        <v>0</v>
      </c>
    </row>
    <row r="336" spans="1:11" ht="15" customHeight="1" x14ac:dyDescent="0.25">
      <c r="A336" s="144">
        <v>45190</v>
      </c>
      <c r="B336" s="135" t="s">
        <v>2491</v>
      </c>
      <c r="C336" s="24" t="s">
        <v>3600</v>
      </c>
      <c r="D336" s="146" t="s">
        <v>3601</v>
      </c>
      <c r="E336" s="195" t="s">
        <v>3693</v>
      </c>
      <c r="F336" s="193"/>
      <c r="G336" s="160" t="s">
        <v>2818</v>
      </c>
      <c r="H336" s="196"/>
      <c r="I336" s="22">
        <v>5000000</v>
      </c>
      <c r="J336" s="22">
        <v>1500000</v>
      </c>
      <c r="K336" s="89">
        <f t="shared" si="2"/>
        <v>3500000</v>
      </c>
    </row>
    <row r="337" spans="1:11" ht="15" customHeight="1" x14ac:dyDescent="0.25">
      <c r="A337" s="144">
        <v>45191</v>
      </c>
      <c r="B337" s="135" t="s">
        <v>2418</v>
      </c>
      <c r="C337" s="24" t="s">
        <v>3602</v>
      </c>
      <c r="D337" s="146" t="s">
        <v>3603</v>
      </c>
      <c r="E337" s="195" t="s">
        <v>3694</v>
      </c>
      <c r="F337" s="193"/>
      <c r="G337" s="160" t="s">
        <v>2819</v>
      </c>
      <c r="H337" s="196"/>
      <c r="I337" s="22">
        <v>5000000</v>
      </c>
      <c r="J337" s="22">
        <v>0</v>
      </c>
      <c r="K337" s="89">
        <f t="shared" si="2"/>
        <v>5000000</v>
      </c>
    </row>
    <row r="338" spans="1:11" ht="15" customHeight="1" x14ac:dyDescent="0.25">
      <c r="A338" s="144">
        <v>45191</v>
      </c>
      <c r="B338" s="135" t="s">
        <v>1303</v>
      </c>
      <c r="C338" s="24" t="s">
        <v>3604</v>
      </c>
      <c r="D338" s="146" t="s">
        <v>3605</v>
      </c>
      <c r="E338" s="195" t="s">
        <v>3695</v>
      </c>
      <c r="F338" s="193"/>
      <c r="G338" s="160" t="s">
        <v>3643</v>
      </c>
      <c r="H338" s="196"/>
      <c r="I338" s="22">
        <v>15000000</v>
      </c>
      <c r="J338" s="22">
        <v>0</v>
      </c>
      <c r="K338" s="89">
        <f t="shared" si="2"/>
        <v>15000000</v>
      </c>
    </row>
    <row r="339" spans="1:11" ht="15" customHeight="1" x14ac:dyDescent="0.25">
      <c r="A339" s="144">
        <v>45191</v>
      </c>
      <c r="B339" s="135" t="s">
        <v>758</v>
      </c>
      <c r="C339" s="24" t="s">
        <v>3606</v>
      </c>
      <c r="D339" s="146" t="s">
        <v>3607</v>
      </c>
      <c r="E339" s="195" t="s">
        <v>3696</v>
      </c>
      <c r="F339" s="193"/>
      <c r="G339" s="160" t="s">
        <v>686</v>
      </c>
      <c r="H339" s="196"/>
      <c r="I339" s="22">
        <v>3033333</v>
      </c>
      <c r="J339" s="22">
        <v>0</v>
      </c>
      <c r="K339" s="89">
        <f t="shared" si="2"/>
        <v>3033333</v>
      </c>
    </row>
    <row r="340" spans="1:11" ht="15" customHeight="1" x14ac:dyDescent="0.25">
      <c r="A340" s="144">
        <v>45191</v>
      </c>
      <c r="B340" s="135" t="s">
        <v>2389</v>
      </c>
      <c r="C340" s="24" t="s">
        <v>3608</v>
      </c>
      <c r="D340" s="146" t="s">
        <v>3609</v>
      </c>
      <c r="E340" s="195" t="s">
        <v>3697</v>
      </c>
      <c r="F340" s="193"/>
      <c r="G340" s="160" t="s">
        <v>2822</v>
      </c>
      <c r="H340" s="196"/>
      <c r="I340" s="22">
        <v>7000000</v>
      </c>
      <c r="J340" s="22">
        <v>466667</v>
      </c>
      <c r="K340" s="89">
        <f t="shared" si="2"/>
        <v>6533333</v>
      </c>
    </row>
    <row r="341" spans="1:11" ht="15" customHeight="1" x14ac:dyDescent="0.25">
      <c r="A341" s="144">
        <v>45194</v>
      </c>
      <c r="B341" s="135" t="s">
        <v>1383</v>
      </c>
      <c r="C341" s="24" t="s">
        <v>3610</v>
      </c>
      <c r="D341" s="146" t="s">
        <v>3611</v>
      </c>
      <c r="E341" s="195" t="s">
        <v>3698</v>
      </c>
      <c r="F341" s="193"/>
      <c r="G341" s="160" t="s">
        <v>1497</v>
      </c>
      <c r="H341" s="196"/>
      <c r="I341" s="22">
        <v>9780333</v>
      </c>
      <c r="J341" s="22">
        <v>601867</v>
      </c>
      <c r="K341" s="89">
        <f t="shared" si="2"/>
        <v>9178466</v>
      </c>
    </row>
    <row r="342" spans="1:11" ht="15" customHeight="1" x14ac:dyDescent="0.25">
      <c r="A342" s="144">
        <v>45194</v>
      </c>
      <c r="B342" s="135" t="s">
        <v>3637</v>
      </c>
      <c r="C342" s="24" t="s">
        <v>3590</v>
      </c>
      <c r="D342" s="146" t="s">
        <v>3612</v>
      </c>
      <c r="E342" s="195" t="s">
        <v>3699</v>
      </c>
      <c r="F342" s="193"/>
      <c r="G342" s="160" t="s">
        <v>140</v>
      </c>
      <c r="H342" s="196"/>
      <c r="I342" s="22">
        <v>543600</v>
      </c>
      <c r="J342" s="22">
        <v>543600</v>
      </c>
      <c r="K342" s="89">
        <f t="shared" si="2"/>
        <v>0</v>
      </c>
    </row>
    <row r="343" spans="1:11" ht="15" customHeight="1" x14ac:dyDescent="0.25">
      <c r="A343" s="144">
        <v>45194</v>
      </c>
      <c r="B343" s="135" t="s">
        <v>3638</v>
      </c>
      <c r="C343" s="24" t="s">
        <v>3613</v>
      </c>
      <c r="D343" s="146" t="s">
        <v>3614</v>
      </c>
      <c r="E343" s="195" t="s">
        <v>3700</v>
      </c>
      <c r="F343" s="193"/>
      <c r="G343" s="160" t="s">
        <v>2377</v>
      </c>
      <c r="H343" s="196"/>
      <c r="I343" s="22">
        <v>325700</v>
      </c>
      <c r="J343" s="22">
        <v>325700</v>
      </c>
      <c r="K343" s="89">
        <f t="shared" si="2"/>
        <v>0</v>
      </c>
    </row>
    <row r="344" spans="1:11" ht="15" customHeight="1" x14ac:dyDescent="0.25">
      <c r="A344" s="144">
        <v>45195</v>
      </c>
      <c r="B344" s="135" t="s">
        <v>616</v>
      </c>
      <c r="C344" s="24" t="s">
        <v>3615</v>
      </c>
      <c r="D344" s="146" t="s">
        <v>3616</v>
      </c>
      <c r="E344" s="195" t="s">
        <v>3701</v>
      </c>
      <c r="F344" s="193"/>
      <c r="G344" s="160" t="s">
        <v>1443</v>
      </c>
      <c r="H344" s="196"/>
      <c r="I344" s="22">
        <v>16950000</v>
      </c>
      <c r="J344" s="22">
        <v>0</v>
      </c>
      <c r="K344" s="89">
        <f t="shared" si="2"/>
        <v>16950000</v>
      </c>
    </row>
    <row r="345" spans="1:11" ht="15" customHeight="1" x14ac:dyDescent="0.25">
      <c r="A345" s="144">
        <v>45196</v>
      </c>
      <c r="B345" s="135" t="s">
        <v>2589</v>
      </c>
      <c r="C345" s="24" t="s">
        <v>3617</v>
      </c>
      <c r="D345" s="146" t="s">
        <v>3618</v>
      </c>
      <c r="E345" s="195" t="s">
        <v>3702</v>
      </c>
      <c r="F345" s="193"/>
      <c r="G345" s="160" t="s">
        <v>2820</v>
      </c>
      <c r="H345" s="196"/>
      <c r="I345" s="22">
        <v>7000000</v>
      </c>
      <c r="J345" s="22">
        <v>0</v>
      </c>
      <c r="K345" s="89">
        <f t="shared" si="2"/>
        <v>7000000</v>
      </c>
    </row>
    <row r="346" spans="1:11" ht="15" customHeight="1" x14ac:dyDescent="0.25">
      <c r="A346" s="144">
        <v>45196</v>
      </c>
      <c r="B346" s="135" t="s">
        <v>2581</v>
      </c>
      <c r="C346" s="24" t="s">
        <v>3619</v>
      </c>
      <c r="D346" s="146" t="s">
        <v>3620</v>
      </c>
      <c r="E346" s="195" t="s">
        <v>3703</v>
      </c>
      <c r="F346" s="193"/>
      <c r="G346" s="160" t="s">
        <v>2824</v>
      </c>
      <c r="H346" s="196"/>
      <c r="I346" s="22">
        <v>7000000</v>
      </c>
      <c r="J346" s="22">
        <v>233333</v>
      </c>
      <c r="K346" s="89">
        <f t="shared" si="2"/>
        <v>6766667</v>
      </c>
    </row>
    <row r="347" spans="1:11" ht="15" customHeight="1" x14ac:dyDescent="0.25">
      <c r="A347" s="144">
        <v>45196</v>
      </c>
      <c r="B347" s="135" t="s">
        <v>1320</v>
      </c>
      <c r="C347" s="24" t="s">
        <v>3621</v>
      </c>
      <c r="D347" s="146" t="s">
        <v>3622</v>
      </c>
      <c r="E347" s="195" t="s">
        <v>3704</v>
      </c>
      <c r="F347" s="193"/>
      <c r="G347" s="160" t="s">
        <v>3644</v>
      </c>
      <c r="H347" s="196"/>
      <c r="I347" s="22">
        <v>10350000</v>
      </c>
      <c r="J347" s="22">
        <v>621000</v>
      </c>
      <c r="K347" s="89">
        <f t="shared" si="2"/>
        <v>9729000</v>
      </c>
    </row>
    <row r="348" spans="1:11" ht="15" customHeight="1" x14ac:dyDescent="0.25">
      <c r="A348" s="144">
        <v>45196</v>
      </c>
      <c r="B348" s="135" t="s">
        <v>2554</v>
      </c>
      <c r="C348" s="24" t="s">
        <v>3623</v>
      </c>
      <c r="D348" s="146" t="s">
        <v>3624</v>
      </c>
      <c r="E348" s="195" t="s">
        <v>3705</v>
      </c>
      <c r="F348" s="193"/>
      <c r="G348" s="160" t="s">
        <v>2821</v>
      </c>
      <c r="H348" s="196"/>
      <c r="I348" s="22">
        <v>7000000</v>
      </c>
      <c r="J348" s="22">
        <v>0</v>
      </c>
      <c r="K348" s="89">
        <f t="shared" si="2"/>
        <v>7000000</v>
      </c>
    </row>
    <row r="349" spans="1:11" ht="15" customHeight="1" x14ac:dyDescent="0.25">
      <c r="A349" s="144">
        <v>45197</v>
      </c>
      <c r="B349" s="135" t="s">
        <v>2349</v>
      </c>
      <c r="C349" s="24" t="s">
        <v>3625</v>
      </c>
      <c r="D349" s="146" t="s">
        <v>3626</v>
      </c>
      <c r="E349" s="195" t="s">
        <v>3706</v>
      </c>
      <c r="F349" s="193"/>
      <c r="G349" s="160" t="s">
        <v>2823</v>
      </c>
      <c r="H349" s="196"/>
      <c r="I349" s="22">
        <v>7000000</v>
      </c>
      <c r="J349" s="22">
        <v>0</v>
      </c>
      <c r="K349" s="89">
        <f t="shared" ref="K349:K412" si="3">+I349-J349</f>
        <v>7000000</v>
      </c>
    </row>
    <row r="350" spans="1:11" ht="15" customHeight="1" x14ac:dyDescent="0.25">
      <c r="A350" s="144">
        <v>45197</v>
      </c>
      <c r="B350" s="135" t="s">
        <v>1312</v>
      </c>
      <c r="C350" s="24" t="s">
        <v>3627</v>
      </c>
      <c r="D350" s="146" t="s">
        <v>3628</v>
      </c>
      <c r="E350" s="195" t="s">
        <v>3707</v>
      </c>
      <c r="F350" s="193"/>
      <c r="G350" s="160" t="s">
        <v>3645</v>
      </c>
      <c r="H350" s="196"/>
      <c r="I350" s="22">
        <v>11285000</v>
      </c>
      <c r="J350" s="22">
        <v>0</v>
      </c>
      <c r="K350" s="89">
        <f t="shared" si="3"/>
        <v>11285000</v>
      </c>
    </row>
    <row r="351" spans="1:11" ht="15" customHeight="1" x14ac:dyDescent="0.25">
      <c r="A351" s="144">
        <v>45198</v>
      </c>
      <c r="B351" s="135" t="s">
        <v>1318</v>
      </c>
      <c r="C351" s="24" t="s">
        <v>3629</v>
      </c>
      <c r="D351" s="146" t="s">
        <v>3630</v>
      </c>
      <c r="E351" s="195" t="s">
        <v>3708</v>
      </c>
      <c r="F351" s="193"/>
      <c r="G351" s="160" t="s">
        <v>2036</v>
      </c>
      <c r="H351" s="196"/>
      <c r="I351" s="22">
        <v>13241067</v>
      </c>
      <c r="J351" s="22">
        <v>0</v>
      </c>
      <c r="K351" s="89">
        <f t="shared" si="3"/>
        <v>13241067</v>
      </c>
    </row>
    <row r="352" spans="1:11" ht="15" customHeight="1" x14ac:dyDescent="0.25">
      <c r="A352" s="144">
        <v>45198</v>
      </c>
      <c r="B352" s="135" t="s">
        <v>318</v>
      </c>
      <c r="C352" s="24" t="s">
        <v>3631</v>
      </c>
      <c r="D352" s="146" t="s">
        <v>3632</v>
      </c>
      <c r="E352" s="195" t="s">
        <v>3709</v>
      </c>
      <c r="F352" s="193"/>
      <c r="G352" s="160" t="s">
        <v>1447</v>
      </c>
      <c r="H352" s="196"/>
      <c r="I352" s="22">
        <v>10358333</v>
      </c>
      <c r="J352" s="22">
        <v>0</v>
      </c>
      <c r="K352" s="89">
        <f t="shared" si="3"/>
        <v>10358333</v>
      </c>
    </row>
    <row r="353" spans="1:11" ht="15" customHeight="1" x14ac:dyDescent="0.25">
      <c r="A353" s="144">
        <v>45198</v>
      </c>
      <c r="B353" s="135" t="s">
        <v>2537</v>
      </c>
      <c r="C353" s="24" t="s">
        <v>3633</v>
      </c>
      <c r="D353" s="146" t="s">
        <v>3634</v>
      </c>
      <c r="E353" s="195" t="s">
        <v>3710</v>
      </c>
      <c r="F353" s="193"/>
      <c r="G353" s="160" t="s">
        <v>2825</v>
      </c>
      <c r="H353" s="196"/>
      <c r="I353" s="22">
        <v>7000000</v>
      </c>
      <c r="J353" s="22">
        <v>233333</v>
      </c>
      <c r="K353" s="89">
        <f t="shared" si="3"/>
        <v>6766667</v>
      </c>
    </row>
    <row r="354" spans="1:11" ht="15" customHeight="1" x14ac:dyDescent="0.25">
      <c r="A354" s="144">
        <v>45201</v>
      </c>
      <c r="B354" s="213" t="s">
        <v>274</v>
      </c>
      <c r="C354" s="24" t="s">
        <v>4381</v>
      </c>
      <c r="D354" s="146" t="s">
        <v>4382</v>
      </c>
      <c r="E354" s="195" t="s">
        <v>4453</v>
      </c>
      <c r="F354" s="193"/>
      <c r="G354" s="160" t="s">
        <v>4496</v>
      </c>
      <c r="H354" s="196"/>
      <c r="I354" s="22">
        <v>9981667</v>
      </c>
      <c r="J354" s="22">
        <v>0</v>
      </c>
      <c r="K354" s="89">
        <f t="shared" si="3"/>
        <v>9981667</v>
      </c>
    </row>
    <row r="355" spans="1:11" ht="15" customHeight="1" x14ac:dyDescent="0.25">
      <c r="A355" s="144">
        <v>45201</v>
      </c>
      <c r="B355" s="213" t="s">
        <v>1384</v>
      </c>
      <c r="C355" s="24" t="s">
        <v>4383</v>
      </c>
      <c r="D355" s="146" t="s">
        <v>4384</v>
      </c>
      <c r="E355" s="195" t="s">
        <v>4454</v>
      </c>
      <c r="F355" s="193"/>
      <c r="G355" s="160" t="s">
        <v>4497</v>
      </c>
      <c r="H355" s="196"/>
      <c r="I355" s="22">
        <v>9028000</v>
      </c>
      <c r="J355" s="22">
        <v>0</v>
      </c>
      <c r="K355" s="89">
        <f t="shared" si="3"/>
        <v>9028000</v>
      </c>
    </row>
    <row r="356" spans="1:11" ht="15" customHeight="1" x14ac:dyDescent="0.25">
      <c r="A356" s="144">
        <v>45201</v>
      </c>
      <c r="B356" s="213" t="s">
        <v>1862</v>
      </c>
      <c r="C356" s="24" t="s">
        <v>4385</v>
      </c>
      <c r="D356" s="146" t="s">
        <v>4386</v>
      </c>
      <c r="E356" s="195" t="s">
        <v>4455</v>
      </c>
      <c r="F356" s="193"/>
      <c r="G356" s="160" t="s">
        <v>2034</v>
      </c>
      <c r="H356" s="196"/>
      <c r="I356" s="22">
        <v>4389000</v>
      </c>
      <c r="J356" s="22">
        <v>0</v>
      </c>
      <c r="K356" s="89">
        <f t="shared" si="3"/>
        <v>4389000</v>
      </c>
    </row>
    <row r="357" spans="1:11" ht="15" customHeight="1" x14ac:dyDescent="0.25">
      <c r="A357" s="144">
        <v>45201</v>
      </c>
      <c r="B357" s="213" t="s">
        <v>1637</v>
      </c>
      <c r="C357" s="24" t="s">
        <v>4387</v>
      </c>
      <c r="D357" s="146" t="s">
        <v>4388</v>
      </c>
      <c r="E357" s="195" t="s">
        <v>4456</v>
      </c>
      <c r="F357" s="193"/>
      <c r="G357" s="160" t="s">
        <v>2038</v>
      </c>
      <c r="H357" s="196"/>
      <c r="I357" s="22">
        <v>3866667</v>
      </c>
      <c r="J357" s="22">
        <v>0</v>
      </c>
      <c r="K357" s="89">
        <f t="shared" si="3"/>
        <v>3866667</v>
      </c>
    </row>
    <row r="358" spans="1:11" ht="15" customHeight="1" x14ac:dyDescent="0.25">
      <c r="A358" s="144">
        <v>45202</v>
      </c>
      <c r="B358" s="213" t="s">
        <v>4502</v>
      </c>
      <c r="C358" s="24" t="s">
        <v>283</v>
      </c>
      <c r="D358" s="146" t="s">
        <v>4389</v>
      </c>
      <c r="E358" s="195" t="s">
        <v>4457</v>
      </c>
      <c r="F358" s="193"/>
      <c r="G358" s="160" t="s">
        <v>43</v>
      </c>
      <c r="H358" s="196"/>
      <c r="I358" s="22">
        <v>622230</v>
      </c>
      <c r="J358" s="22">
        <v>621780</v>
      </c>
      <c r="K358" s="89">
        <f t="shared" si="3"/>
        <v>450</v>
      </c>
    </row>
    <row r="359" spans="1:11" ht="15" customHeight="1" x14ac:dyDescent="0.25">
      <c r="A359" s="144">
        <v>45202</v>
      </c>
      <c r="B359" s="213" t="s">
        <v>4503</v>
      </c>
      <c r="C359" s="24" t="s">
        <v>3590</v>
      </c>
      <c r="D359" s="146" t="s">
        <v>4390</v>
      </c>
      <c r="E359" s="195" t="s">
        <v>4458</v>
      </c>
      <c r="F359" s="193"/>
      <c r="G359" s="160" t="s">
        <v>140</v>
      </c>
      <c r="H359" s="196"/>
      <c r="I359" s="22">
        <v>766810</v>
      </c>
      <c r="J359" s="22">
        <v>766810</v>
      </c>
      <c r="K359" s="89">
        <f t="shared" si="3"/>
        <v>0</v>
      </c>
    </row>
    <row r="360" spans="1:11" ht="15" customHeight="1" x14ac:dyDescent="0.25">
      <c r="A360" s="144">
        <v>45203</v>
      </c>
      <c r="B360" s="213" t="s">
        <v>308</v>
      </c>
      <c r="C360" s="24" t="s">
        <v>4391</v>
      </c>
      <c r="D360" s="146" t="s">
        <v>4392</v>
      </c>
      <c r="E360" s="195" t="s">
        <v>4459</v>
      </c>
      <c r="F360" s="193"/>
      <c r="G360" s="160" t="s">
        <v>1446</v>
      </c>
      <c r="H360" s="196"/>
      <c r="I360" s="22">
        <v>3013333</v>
      </c>
      <c r="J360" s="22">
        <v>0</v>
      </c>
      <c r="K360" s="89">
        <f t="shared" si="3"/>
        <v>3013333</v>
      </c>
    </row>
    <row r="361" spans="1:11" ht="15" customHeight="1" x14ac:dyDescent="0.25">
      <c r="A361" s="144">
        <v>45204</v>
      </c>
      <c r="B361" s="213" t="s">
        <v>1868</v>
      </c>
      <c r="C361" s="24" t="s">
        <v>4393</v>
      </c>
      <c r="D361" s="146" t="s">
        <v>4394</v>
      </c>
      <c r="E361" s="195" t="s">
        <v>4460</v>
      </c>
      <c r="F361" s="193"/>
      <c r="G361" s="160" t="s">
        <v>2041</v>
      </c>
      <c r="H361" s="196"/>
      <c r="I361" s="22">
        <v>9500000</v>
      </c>
      <c r="J361" s="22">
        <v>0</v>
      </c>
      <c r="K361" s="89">
        <f t="shared" si="3"/>
        <v>9500000</v>
      </c>
    </row>
    <row r="362" spans="1:11" ht="15" customHeight="1" x14ac:dyDescent="0.25">
      <c r="A362" s="144">
        <v>45204</v>
      </c>
      <c r="B362" s="213" t="s">
        <v>1360</v>
      </c>
      <c r="C362" s="24" t="s">
        <v>4395</v>
      </c>
      <c r="D362" s="146" t="s">
        <v>4396</v>
      </c>
      <c r="E362" s="195" t="s">
        <v>4461</v>
      </c>
      <c r="F362" s="193"/>
      <c r="G362" s="160" t="s">
        <v>1475</v>
      </c>
      <c r="H362" s="196"/>
      <c r="I362" s="22">
        <v>11000000</v>
      </c>
      <c r="J362" s="22">
        <v>0</v>
      </c>
      <c r="K362" s="89">
        <f t="shared" si="3"/>
        <v>11000000</v>
      </c>
    </row>
    <row r="363" spans="1:11" ht="15" customHeight="1" x14ac:dyDescent="0.25">
      <c r="A363" s="144">
        <v>45205</v>
      </c>
      <c r="B363" s="213" t="s">
        <v>1329</v>
      </c>
      <c r="C363" s="24" t="s">
        <v>4397</v>
      </c>
      <c r="D363" s="146" t="s">
        <v>4398</v>
      </c>
      <c r="E363" s="195" t="s">
        <v>4462</v>
      </c>
      <c r="F363" s="193"/>
      <c r="G363" s="160" t="s">
        <v>2039</v>
      </c>
      <c r="H363" s="196"/>
      <c r="I363" s="22">
        <v>11000000</v>
      </c>
      <c r="J363" s="22">
        <v>0</v>
      </c>
      <c r="K363" s="89">
        <f t="shared" si="3"/>
        <v>11000000</v>
      </c>
    </row>
    <row r="364" spans="1:11" ht="15" customHeight="1" x14ac:dyDescent="0.25">
      <c r="A364" s="144">
        <v>45205</v>
      </c>
      <c r="B364" s="213" t="s">
        <v>1351</v>
      </c>
      <c r="C364" s="24" t="s">
        <v>4399</v>
      </c>
      <c r="D364" s="146" t="s">
        <v>4400</v>
      </c>
      <c r="E364" s="195" t="s">
        <v>4463</v>
      </c>
      <c r="F364" s="193"/>
      <c r="G364" s="160" t="s">
        <v>1465</v>
      </c>
      <c r="H364" s="196"/>
      <c r="I364" s="22">
        <v>3600000</v>
      </c>
      <c r="J364" s="22">
        <v>0</v>
      </c>
      <c r="K364" s="89">
        <f t="shared" si="3"/>
        <v>3600000</v>
      </c>
    </row>
    <row r="365" spans="1:11" ht="15" customHeight="1" x14ac:dyDescent="0.25">
      <c r="A365" s="144">
        <v>45205</v>
      </c>
      <c r="B365" s="213" t="s">
        <v>1979</v>
      </c>
      <c r="C365" s="24" t="s">
        <v>4401</v>
      </c>
      <c r="D365" s="146" t="s">
        <v>4402</v>
      </c>
      <c r="E365" s="195" t="s">
        <v>4464</v>
      </c>
      <c r="F365" s="193"/>
      <c r="G365" s="160" t="s">
        <v>4498</v>
      </c>
      <c r="H365" s="196"/>
      <c r="I365" s="22">
        <v>8125200</v>
      </c>
      <c r="J365" s="22">
        <v>0</v>
      </c>
      <c r="K365" s="89">
        <f t="shared" si="3"/>
        <v>8125200</v>
      </c>
    </row>
    <row r="366" spans="1:11" ht="15" customHeight="1" x14ac:dyDescent="0.25">
      <c r="A366" s="144">
        <v>45208</v>
      </c>
      <c r="B366" s="213" t="s">
        <v>4504</v>
      </c>
      <c r="C366" s="24" t="s">
        <v>3613</v>
      </c>
      <c r="D366" s="146" t="s">
        <v>4403</v>
      </c>
      <c r="E366" s="195" t="s">
        <v>4361</v>
      </c>
      <c r="F366" s="193"/>
      <c r="G366" s="160" t="s">
        <v>2377</v>
      </c>
      <c r="H366" s="196"/>
      <c r="I366" s="22">
        <v>378920</v>
      </c>
      <c r="J366" s="22">
        <v>378920</v>
      </c>
      <c r="K366" s="89">
        <f t="shared" si="3"/>
        <v>0</v>
      </c>
    </row>
    <row r="367" spans="1:11" ht="15" customHeight="1" x14ac:dyDescent="0.25">
      <c r="A367" s="144">
        <v>45208</v>
      </c>
      <c r="B367" s="213" t="s">
        <v>1262</v>
      </c>
      <c r="C367" s="24" t="s">
        <v>4404</v>
      </c>
      <c r="D367" s="146" t="s">
        <v>4405</v>
      </c>
      <c r="E367" s="195" t="s">
        <v>4465</v>
      </c>
      <c r="F367" s="193"/>
      <c r="G367" s="160" t="s">
        <v>1467</v>
      </c>
      <c r="H367" s="196"/>
      <c r="I367" s="22">
        <v>1908900</v>
      </c>
      <c r="J367" s="22">
        <v>0</v>
      </c>
      <c r="K367" s="89">
        <f t="shared" si="3"/>
        <v>1908900</v>
      </c>
    </row>
    <row r="368" spans="1:11" ht="15" customHeight="1" x14ac:dyDescent="0.25">
      <c r="A368" s="144">
        <v>45208</v>
      </c>
      <c r="B368" s="213" t="s">
        <v>1354</v>
      </c>
      <c r="C368" s="24" t="s">
        <v>208</v>
      </c>
      <c r="D368" s="146" t="s">
        <v>4406</v>
      </c>
      <c r="E368" s="195" t="s">
        <v>4466</v>
      </c>
      <c r="F368" s="193"/>
      <c r="G368" s="160" t="s">
        <v>1468</v>
      </c>
      <c r="H368" s="196"/>
      <c r="I368" s="22">
        <v>1645000</v>
      </c>
      <c r="J368" s="22">
        <v>0</v>
      </c>
      <c r="K368" s="89">
        <f t="shared" si="3"/>
        <v>1645000</v>
      </c>
    </row>
    <row r="369" spans="1:11" ht="15" customHeight="1" x14ac:dyDescent="0.25">
      <c r="A369" s="144">
        <v>45210</v>
      </c>
      <c r="B369" s="213" t="s">
        <v>4505</v>
      </c>
      <c r="C369" s="24" t="s">
        <v>283</v>
      </c>
      <c r="D369" s="146" t="s">
        <v>4407</v>
      </c>
      <c r="E369" s="195" t="s">
        <v>1222</v>
      </c>
      <c r="F369" s="193"/>
      <c r="G369" s="160" t="s">
        <v>43</v>
      </c>
      <c r="H369" s="196"/>
      <c r="I369" s="22">
        <v>33610</v>
      </c>
      <c r="J369" s="22">
        <v>33610</v>
      </c>
      <c r="K369" s="89">
        <f t="shared" si="3"/>
        <v>0</v>
      </c>
    </row>
    <row r="370" spans="1:11" ht="15" customHeight="1" x14ac:dyDescent="0.25">
      <c r="A370" s="144">
        <v>45210</v>
      </c>
      <c r="B370" s="213" t="s">
        <v>4505</v>
      </c>
      <c r="C370" s="24" t="s">
        <v>283</v>
      </c>
      <c r="D370" s="146" t="s">
        <v>4408</v>
      </c>
      <c r="E370" s="195" t="s">
        <v>4467</v>
      </c>
      <c r="F370" s="193"/>
      <c r="G370" s="160" t="s">
        <v>140</v>
      </c>
      <c r="H370" s="196"/>
      <c r="I370" s="22">
        <v>17190</v>
      </c>
      <c r="J370" s="22">
        <v>17190</v>
      </c>
      <c r="K370" s="89">
        <f t="shared" si="3"/>
        <v>0</v>
      </c>
    </row>
    <row r="371" spans="1:11" ht="15" customHeight="1" x14ac:dyDescent="0.25">
      <c r="A371" s="144">
        <v>45210</v>
      </c>
      <c r="B371" s="213" t="s">
        <v>4505</v>
      </c>
      <c r="C371" s="24" t="s">
        <v>3590</v>
      </c>
      <c r="D371" s="146" t="s">
        <v>4409</v>
      </c>
      <c r="E371" s="195" t="s">
        <v>4468</v>
      </c>
      <c r="F371" s="193"/>
      <c r="G371" s="160" t="s">
        <v>140</v>
      </c>
      <c r="H371" s="196"/>
      <c r="I371" s="22">
        <v>307510</v>
      </c>
      <c r="J371" s="22">
        <v>307510</v>
      </c>
      <c r="K371" s="89">
        <f t="shared" si="3"/>
        <v>0</v>
      </c>
    </row>
    <row r="372" spans="1:11" ht="15" customHeight="1" x14ac:dyDescent="0.25">
      <c r="A372" s="144">
        <v>45210</v>
      </c>
      <c r="B372" s="213" t="s">
        <v>4506</v>
      </c>
      <c r="C372" s="24" t="s">
        <v>3590</v>
      </c>
      <c r="D372" s="146" t="s">
        <v>4410</v>
      </c>
      <c r="E372" s="195" t="s">
        <v>4469</v>
      </c>
      <c r="F372" s="193"/>
      <c r="G372" s="160" t="s">
        <v>140</v>
      </c>
      <c r="H372" s="196"/>
      <c r="I372" s="22">
        <v>6280</v>
      </c>
      <c r="J372" s="22">
        <v>6280</v>
      </c>
      <c r="K372" s="89">
        <f t="shared" si="3"/>
        <v>0</v>
      </c>
    </row>
    <row r="373" spans="1:11" ht="15" customHeight="1" x14ac:dyDescent="0.25">
      <c r="A373" s="144">
        <v>45210</v>
      </c>
      <c r="B373" s="213" t="s">
        <v>4506</v>
      </c>
      <c r="C373" s="24" t="s">
        <v>283</v>
      </c>
      <c r="D373" s="146" t="s">
        <v>4411</v>
      </c>
      <c r="E373" s="195" t="s">
        <v>4470</v>
      </c>
      <c r="F373" s="193"/>
      <c r="G373" s="160" t="s">
        <v>43</v>
      </c>
      <c r="H373" s="196"/>
      <c r="I373" s="22">
        <v>41250</v>
      </c>
      <c r="J373" s="22">
        <v>41250</v>
      </c>
      <c r="K373" s="89">
        <f t="shared" si="3"/>
        <v>0</v>
      </c>
    </row>
    <row r="374" spans="1:11" ht="15" customHeight="1" x14ac:dyDescent="0.25">
      <c r="A374" s="144">
        <v>45211</v>
      </c>
      <c r="B374" s="213" t="s">
        <v>1341</v>
      </c>
      <c r="C374" s="24" t="s">
        <v>4412</v>
      </c>
      <c r="D374" s="146" t="s">
        <v>4413</v>
      </c>
      <c r="E374" s="195" t="s">
        <v>4471</v>
      </c>
      <c r="F374" s="193"/>
      <c r="G374" s="160" t="s">
        <v>2043</v>
      </c>
      <c r="H374" s="196"/>
      <c r="I374" s="22">
        <v>3200000</v>
      </c>
      <c r="J374" s="22">
        <v>0</v>
      </c>
      <c r="K374" s="89">
        <f t="shared" si="3"/>
        <v>3200000</v>
      </c>
    </row>
    <row r="375" spans="1:11" ht="15" customHeight="1" x14ac:dyDescent="0.25">
      <c r="A375" s="144">
        <v>45212</v>
      </c>
      <c r="B375" s="213" t="s">
        <v>1362</v>
      </c>
      <c r="C375" s="24" t="s">
        <v>4414</v>
      </c>
      <c r="D375" s="146" t="s">
        <v>4415</v>
      </c>
      <c r="E375" s="195" t="s">
        <v>4472</v>
      </c>
      <c r="F375" s="193"/>
      <c r="G375" s="160" t="s">
        <v>1477</v>
      </c>
      <c r="H375" s="196"/>
      <c r="I375" s="22">
        <v>1175000</v>
      </c>
      <c r="J375" s="22">
        <v>0</v>
      </c>
      <c r="K375" s="89">
        <f t="shared" si="3"/>
        <v>1175000</v>
      </c>
    </row>
    <row r="376" spans="1:11" ht="15" customHeight="1" x14ac:dyDescent="0.25">
      <c r="A376" s="144">
        <v>45216</v>
      </c>
      <c r="B376" s="213" t="s">
        <v>4507</v>
      </c>
      <c r="C376" s="24" t="s">
        <v>3590</v>
      </c>
      <c r="D376" s="146" t="s">
        <v>4416</v>
      </c>
      <c r="E376" s="195" t="s">
        <v>4473</v>
      </c>
      <c r="F376" s="193"/>
      <c r="G376" s="160" t="s">
        <v>140</v>
      </c>
      <c r="H376" s="196"/>
      <c r="I376" s="22">
        <v>435550</v>
      </c>
      <c r="J376" s="22">
        <v>435550</v>
      </c>
      <c r="K376" s="89">
        <f t="shared" si="3"/>
        <v>0</v>
      </c>
    </row>
    <row r="377" spans="1:11" ht="15" customHeight="1" x14ac:dyDescent="0.25">
      <c r="A377" s="144">
        <v>45216</v>
      </c>
      <c r="B377" s="213" t="s">
        <v>4507</v>
      </c>
      <c r="C377" s="24" t="s">
        <v>283</v>
      </c>
      <c r="D377" s="146" t="s">
        <v>4417</v>
      </c>
      <c r="E377" s="195" t="s">
        <v>4474</v>
      </c>
      <c r="F377" s="193"/>
      <c r="G377" s="160" t="s">
        <v>43</v>
      </c>
      <c r="H377" s="196"/>
      <c r="I377" s="22">
        <v>83900</v>
      </c>
      <c r="J377" s="22">
        <v>83900</v>
      </c>
      <c r="K377" s="89">
        <f t="shared" si="3"/>
        <v>0</v>
      </c>
    </row>
    <row r="378" spans="1:11" ht="15" customHeight="1" x14ac:dyDescent="0.25">
      <c r="A378" s="144">
        <v>45217</v>
      </c>
      <c r="B378" s="213" t="s">
        <v>4508</v>
      </c>
      <c r="C378" s="24" t="s">
        <v>3613</v>
      </c>
      <c r="D378" s="146" t="s">
        <v>4418</v>
      </c>
      <c r="E378" s="195" t="s">
        <v>4475</v>
      </c>
      <c r="F378" s="193"/>
      <c r="G378" s="160" t="s">
        <v>2377</v>
      </c>
      <c r="H378" s="196"/>
      <c r="I378" s="22">
        <v>35976</v>
      </c>
      <c r="J378" s="22">
        <v>35976</v>
      </c>
      <c r="K378" s="89">
        <f t="shared" si="3"/>
        <v>0</v>
      </c>
    </row>
    <row r="379" spans="1:11" ht="15" customHeight="1" x14ac:dyDescent="0.25">
      <c r="A379" s="144">
        <v>45217</v>
      </c>
      <c r="B379" s="213" t="s">
        <v>2349</v>
      </c>
      <c r="C379" s="24" t="s">
        <v>224</v>
      </c>
      <c r="D379" s="146" t="s">
        <v>4419</v>
      </c>
      <c r="E379" s="195" t="s">
        <v>4476</v>
      </c>
      <c r="F379" s="193"/>
      <c r="G379" s="160" t="s">
        <v>4499</v>
      </c>
      <c r="H379" s="196"/>
      <c r="I379" s="22">
        <v>130519135</v>
      </c>
      <c r="J379" s="22">
        <v>130519135</v>
      </c>
      <c r="K379" s="89">
        <f t="shared" si="3"/>
        <v>0</v>
      </c>
    </row>
    <row r="380" spans="1:11" ht="15" customHeight="1" x14ac:dyDescent="0.25">
      <c r="A380" s="144">
        <v>45219</v>
      </c>
      <c r="B380" s="213" t="s">
        <v>1984</v>
      </c>
      <c r="C380" s="24" t="s">
        <v>4420</v>
      </c>
      <c r="D380" s="146" t="s">
        <v>4421</v>
      </c>
      <c r="E380" s="195" t="s">
        <v>4477</v>
      </c>
      <c r="F380" s="193"/>
      <c r="G380" s="160" t="s">
        <v>2047</v>
      </c>
      <c r="H380" s="196"/>
      <c r="I380" s="22">
        <v>8125200</v>
      </c>
      <c r="J380" s="22">
        <v>0</v>
      </c>
      <c r="K380" s="89">
        <f t="shared" si="3"/>
        <v>8125200</v>
      </c>
    </row>
    <row r="381" spans="1:11" ht="15" customHeight="1" x14ac:dyDescent="0.25">
      <c r="A381" s="144">
        <v>45219</v>
      </c>
      <c r="B381" s="213" t="s">
        <v>1872</v>
      </c>
      <c r="C381" s="24" t="s">
        <v>4422</v>
      </c>
      <c r="D381" s="146" t="s">
        <v>4423</v>
      </c>
      <c r="E381" s="195" t="s">
        <v>4478</v>
      </c>
      <c r="F381" s="193"/>
      <c r="G381" s="160" t="s">
        <v>2048</v>
      </c>
      <c r="H381" s="196"/>
      <c r="I381" s="22">
        <v>6319600</v>
      </c>
      <c r="J381" s="22">
        <v>0</v>
      </c>
      <c r="K381" s="89">
        <f t="shared" si="3"/>
        <v>6319600</v>
      </c>
    </row>
    <row r="382" spans="1:11" ht="15" customHeight="1" x14ac:dyDescent="0.25">
      <c r="A382" s="144">
        <v>45219</v>
      </c>
      <c r="B382" s="213" t="s">
        <v>759</v>
      </c>
      <c r="C382" s="24" t="s">
        <v>4424</v>
      </c>
      <c r="D382" s="146" t="s">
        <v>4425</v>
      </c>
      <c r="E382" s="195" t="s">
        <v>4479</v>
      </c>
      <c r="F382" s="193"/>
      <c r="G382" s="160" t="s">
        <v>59</v>
      </c>
      <c r="H382" s="196"/>
      <c r="I382" s="22">
        <v>15383333</v>
      </c>
      <c r="J382" s="22">
        <v>0</v>
      </c>
      <c r="K382" s="89">
        <f t="shared" si="3"/>
        <v>15383333</v>
      </c>
    </row>
    <row r="383" spans="1:11" ht="15" customHeight="1" x14ac:dyDescent="0.25">
      <c r="A383" s="144">
        <v>45219</v>
      </c>
      <c r="B383" s="213" t="s">
        <v>2025</v>
      </c>
      <c r="C383" s="24" t="s">
        <v>4426</v>
      </c>
      <c r="D383" s="146" t="s">
        <v>4427</v>
      </c>
      <c r="E383" s="195" t="s">
        <v>4480</v>
      </c>
      <c r="F383" s="193"/>
      <c r="G383" s="160" t="s">
        <v>2045</v>
      </c>
      <c r="H383" s="196"/>
      <c r="I383" s="22">
        <v>6047053</v>
      </c>
      <c r="J383" s="22">
        <v>0</v>
      </c>
      <c r="K383" s="89">
        <f t="shared" si="3"/>
        <v>6047053</v>
      </c>
    </row>
    <row r="384" spans="1:11" ht="15" customHeight="1" x14ac:dyDescent="0.25">
      <c r="A384" s="144">
        <v>45219</v>
      </c>
      <c r="B384" s="213" t="s">
        <v>2027</v>
      </c>
      <c r="C384" s="24" t="s">
        <v>4428</v>
      </c>
      <c r="D384" s="146" t="s">
        <v>4429</v>
      </c>
      <c r="E384" s="195" t="s">
        <v>4481</v>
      </c>
      <c r="F384" s="193"/>
      <c r="G384" s="160" t="s">
        <v>2049</v>
      </c>
      <c r="H384" s="196"/>
      <c r="I384" s="22">
        <v>6047253</v>
      </c>
      <c r="J384" s="22">
        <v>0</v>
      </c>
      <c r="K384" s="89">
        <f t="shared" si="3"/>
        <v>6047253</v>
      </c>
    </row>
    <row r="385" spans="1:11" ht="15" customHeight="1" x14ac:dyDescent="0.25">
      <c r="A385" s="144">
        <v>45219</v>
      </c>
      <c r="B385" s="213" t="s">
        <v>2574</v>
      </c>
      <c r="C385" s="24" t="s">
        <v>4430</v>
      </c>
      <c r="D385" s="146" t="s">
        <v>4431</v>
      </c>
      <c r="E385" s="195" t="s">
        <v>4482</v>
      </c>
      <c r="F385" s="193"/>
      <c r="G385" s="160" t="s">
        <v>2826</v>
      </c>
      <c r="H385" s="196"/>
      <c r="I385" s="22">
        <v>7673800</v>
      </c>
      <c r="J385" s="22">
        <v>0</v>
      </c>
      <c r="K385" s="89">
        <f t="shared" si="3"/>
        <v>7673800</v>
      </c>
    </row>
    <row r="386" spans="1:11" ht="15" customHeight="1" x14ac:dyDescent="0.25">
      <c r="A386" s="144">
        <v>45219</v>
      </c>
      <c r="B386" s="213" t="s">
        <v>319</v>
      </c>
      <c r="C386" s="24" t="s">
        <v>4432</v>
      </c>
      <c r="D386" s="146" t="s">
        <v>4433</v>
      </c>
      <c r="E386" s="195" t="s">
        <v>4483</v>
      </c>
      <c r="F386" s="193"/>
      <c r="G386" s="160" t="s">
        <v>251</v>
      </c>
      <c r="H386" s="196"/>
      <c r="I386" s="22">
        <v>8633333</v>
      </c>
      <c r="J386" s="22">
        <v>0</v>
      </c>
      <c r="K386" s="89">
        <f t="shared" si="3"/>
        <v>8633333</v>
      </c>
    </row>
    <row r="387" spans="1:11" ht="15" customHeight="1" x14ac:dyDescent="0.25">
      <c r="A387" s="144">
        <v>45219</v>
      </c>
      <c r="B387" s="213" t="s">
        <v>620</v>
      </c>
      <c r="C387" s="24" t="s">
        <v>4434</v>
      </c>
      <c r="D387" s="146" t="s">
        <v>4435</v>
      </c>
      <c r="E387" s="195" t="s">
        <v>4484</v>
      </c>
      <c r="F387" s="193"/>
      <c r="G387" s="160" t="s">
        <v>4500</v>
      </c>
      <c r="H387" s="196"/>
      <c r="I387" s="22">
        <v>7419221</v>
      </c>
      <c r="J387" s="22">
        <v>0</v>
      </c>
      <c r="K387" s="89">
        <f t="shared" si="3"/>
        <v>7419221</v>
      </c>
    </row>
    <row r="388" spans="1:11" ht="15" customHeight="1" x14ac:dyDescent="0.25">
      <c r="A388" s="144">
        <v>45222</v>
      </c>
      <c r="B388" s="213" t="s">
        <v>2029</v>
      </c>
      <c r="C388" s="24" t="s">
        <v>4436</v>
      </c>
      <c r="D388" s="146" t="s">
        <v>4437</v>
      </c>
      <c r="E388" s="195" t="s">
        <v>4485</v>
      </c>
      <c r="F388" s="193"/>
      <c r="G388" s="160" t="s">
        <v>2051</v>
      </c>
      <c r="H388" s="196"/>
      <c r="I388" s="22">
        <v>0</v>
      </c>
      <c r="J388" s="22">
        <v>0</v>
      </c>
      <c r="K388" s="89">
        <f t="shared" si="3"/>
        <v>0</v>
      </c>
    </row>
    <row r="389" spans="1:11" ht="15" customHeight="1" x14ac:dyDescent="0.25">
      <c r="A389" s="144">
        <v>45222</v>
      </c>
      <c r="B389" s="213" t="s">
        <v>2032</v>
      </c>
      <c r="C389" s="24" t="s">
        <v>4438</v>
      </c>
      <c r="D389" s="146" t="s">
        <v>4439</v>
      </c>
      <c r="E389" s="195" t="s">
        <v>4486</v>
      </c>
      <c r="F389" s="193"/>
      <c r="G389" s="160" t="s">
        <v>2052</v>
      </c>
      <c r="H389" s="196"/>
      <c r="I389" s="22">
        <v>3986667</v>
      </c>
      <c r="J389" s="22">
        <v>0</v>
      </c>
      <c r="K389" s="89">
        <f t="shared" si="3"/>
        <v>3986667</v>
      </c>
    </row>
    <row r="390" spans="1:11" ht="15" customHeight="1" x14ac:dyDescent="0.25">
      <c r="A390" s="144">
        <v>45222</v>
      </c>
      <c r="B390" s="213" t="s">
        <v>2029</v>
      </c>
      <c r="C390" s="24" t="s">
        <v>4436</v>
      </c>
      <c r="D390" s="146" t="s">
        <v>4440</v>
      </c>
      <c r="E390" s="195" t="s">
        <v>4485</v>
      </c>
      <c r="F390" s="193"/>
      <c r="G390" s="160" t="s">
        <v>2051</v>
      </c>
      <c r="H390" s="196"/>
      <c r="I390" s="22">
        <v>5593709</v>
      </c>
      <c r="J390" s="22">
        <v>0</v>
      </c>
      <c r="K390" s="89">
        <f t="shared" si="3"/>
        <v>5593709</v>
      </c>
    </row>
    <row r="391" spans="1:11" ht="15" customHeight="1" x14ac:dyDescent="0.25">
      <c r="A391" s="144">
        <v>45223</v>
      </c>
      <c r="B391" s="213" t="s">
        <v>312</v>
      </c>
      <c r="C391" s="24" t="s">
        <v>4441</v>
      </c>
      <c r="D391" s="146" t="s">
        <v>4442</v>
      </c>
      <c r="E391" s="195" t="s">
        <v>4487</v>
      </c>
      <c r="F391" s="193"/>
      <c r="G391" s="160" t="s">
        <v>4501</v>
      </c>
      <c r="H391" s="196"/>
      <c r="I391" s="22">
        <v>6210000</v>
      </c>
      <c r="J391" s="22">
        <v>0</v>
      </c>
      <c r="K391" s="89">
        <f t="shared" si="3"/>
        <v>6210000</v>
      </c>
    </row>
    <row r="392" spans="1:11" ht="15" customHeight="1" x14ac:dyDescent="0.25">
      <c r="A392" s="144">
        <v>45223</v>
      </c>
      <c r="B392" s="213" t="s">
        <v>739</v>
      </c>
      <c r="C392" s="24" t="s">
        <v>3005</v>
      </c>
      <c r="D392" s="146" t="s">
        <v>4443</v>
      </c>
      <c r="E392" s="195" t="s">
        <v>4488</v>
      </c>
      <c r="F392" s="193"/>
      <c r="G392" s="160" t="s">
        <v>362</v>
      </c>
      <c r="H392" s="196"/>
      <c r="I392" s="22">
        <v>3588000</v>
      </c>
      <c r="J392" s="22">
        <v>0</v>
      </c>
      <c r="K392" s="89">
        <f t="shared" si="3"/>
        <v>3588000</v>
      </c>
    </row>
    <row r="393" spans="1:11" ht="15" customHeight="1" x14ac:dyDescent="0.25">
      <c r="A393" s="144">
        <v>45224</v>
      </c>
      <c r="B393" s="213" t="s">
        <v>785</v>
      </c>
      <c r="C393" s="24" t="s">
        <v>2767</v>
      </c>
      <c r="D393" s="146" t="s">
        <v>4444</v>
      </c>
      <c r="E393" s="195" t="s">
        <v>4489</v>
      </c>
      <c r="F393" s="193"/>
      <c r="G393" s="160" t="s">
        <v>862</v>
      </c>
      <c r="H393" s="196"/>
      <c r="I393" s="22">
        <v>3946800</v>
      </c>
      <c r="J393" s="22">
        <v>0</v>
      </c>
      <c r="K393" s="89">
        <f t="shared" si="3"/>
        <v>3946800</v>
      </c>
    </row>
    <row r="394" spans="1:11" ht="15" customHeight="1" x14ac:dyDescent="0.25">
      <c r="A394" s="144">
        <v>45226</v>
      </c>
      <c r="B394" s="213" t="s">
        <v>844</v>
      </c>
      <c r="C394" s="24" t="s">
        <v>3101</v>
      </c>
      <c r="D394" s="146" t="s">
        <v>4445</v>
      </c>
      <c r="E394" s="195" t="s">
        <v>4490</v>
      </c>
      <c r="F394" s="193"/>
      <c r="G394" s="160" t="s">
        <v>1444</v>
      </c>
      <c r="H394" s="196"/>
      <c r="I394" s="22">
        <v>5662037</v>
      </c>
      <c r="J394" s="22">
        <v>0</v>
      </c>
      <c r="K394" s="89">
        <f t="shared" si="3"/>
        <v>5662037</v>
      </c>
    </row>
    <row r="395" spans="1:11" ht="15" customHeight="1" x14ac:dyDescent="0.25">
      <c r="A395" s="144">
        <v>45226</v>
      </c>
      <c r="B395" s="213" t="s">
        <v>487</v>
      </c>
      <c r="C395" s="24" t="s">
        <v>4446</v>
      </c>
      <c r="D395" s="146" t="s">
        <v>4447</v>
      </c>
      <c r="E395" s="195" t="s">
        <v>4491</v>
      </c>
      <c r="F395" s="193"/>
      <c r="G395" s="160" t="s">
        <v>863</v>
      </c>
      <c r="H395" s="196"/>
      <c r="I395" s="22">
        <v>4800000</v>
      </c>
      <c r="J395" s="22">
        <v>0</v>
      </c>
      <c r="K395" s="89">
        <f t="shared" si="3"/>
        <v>4800000</v>
      </c>
    </row>
    <row r="396" spans="1:11" ht="15" customHeight="1" x14ac:dyDescent="0.25">
      <c r="A396" s="144">
        <v>45230</v>
      </c>
      <c r="B396" s="213" t="s">
        <v>4509</v>
      </c>
      <c r="C396" s="24" t="s">
        <v>3590</v>
      </c>
      <c r="D396" s="146" t="s">
        <v>4448</v>
      </c>
      <c r="E396" s="195" t="s">
        <v>4492</v>
      </c>
      <c r="F396" s="193"/>
      <c r="G396" s="160" t="s">
        <v>140</v>
      </c>
      <c r="H396" s="196"/>
      <c r="I396" s="22">
        <v>390410</v>
      </c>
      <c r="J396" s="22">
        <v>0</v>
      </c>
      <c r="K396" s="89">
        <f t="shared" si="3"/>
        <v>390410</v>
      </c>
    </row>
    <row r="397" spans="1:11" ht="15" customHeight="1" x14ac:dyDescent="0.25">
      <c r="A397" s="144">
        <v>45230</v>
      </c>
      <c r="B397" s="213" t="s">
        <v>4509</v>
      </c>
      <c r="C397" s="24" t="s">
        <v>283</v>
      </c>
      <c r="D397" s="146" t="s">
        <v>4449</v>
      </c>
      <c r="E397" s="195" t="s">
        <v>4493</v>
      </c>
      <c r="F397" s="193"/>
      <c r="G397" s="160" t="s">
        <v>43</v>
      </c>
      <c r="H397" s="196"/>
      <c r="I397" s="22">
        <v>261350</v>
      </c>
      <c r="J397" s="22">
        <v>0</v>
      </c>
      <c r="K397" s="89">
        <f t="shared" si="3"/>
        <v>261350</v>
      </c>
    </row>
    <row r="398" spans="1:11" ht="15" customHeight="1" x14ac:dyDescent="0.25">
      <c r="A398" s="144">
        <v>45230</v>
      </c>
      <c r="B398" s="213" t="s">
        <v>4509</v>
      </c>
      <c r="C398" s="24" t="s">
        <v>3598</v>
      </c>
      <c r="D398" s="146" t="s">
        <v>4450</v>
      </c>
      <c r="E398" s="195" t="s">
        <v>4494</v>
      </c>
      <c r="F398" s="193"/>
      <c r="G398" s="160" t="s">
        <v>43</v>
      </c>
      <c r="H398" s="196"/>
      <c r="I398" s="22">
        <v>451170</v>
      </c>
      <c r="J398" s="22">
        <v>0</v>
      </c>
      <c r="K398" s="89">
        <f t="shared" si="3"/>
        <v>451170</v>
      </c>
    </row>
    <row r="399" spans="1:11" ht="15" customHeight="1" x14ac:dyDescent="0.25">
      <c r="A399" s="144">
        <v>45230</v>
      </c>
      <c r="B399" s="213" t="s">
        <v>627</v>
      </c>
      <c r="C399" s="24" t="s">
        <v>4451</v>
      </c>
      <c r="D399" s="146" t="s">
        <v>4452</v>
      </c>
      <c r="E399" s="195" t="s">
        <v>4495</v>
      </c>
      <c r="F399" s="193"/>
      <c r="G399" s="160" t="s">
        <v>452</v>
      </c>
      <c r="H399" s="196"/>
      <c r="I399" s="22">
        <v>4769280</v>
      </c>
      <c r="J399" s="22">
        <v>0</v>
      </c>
      <c r="K399" s="89">
        <f t="shared" si="3"/>
        <v>4769280</v>
      </c>
    </row>
    <row r="400" spans="1:11" ht="15" customHeight="1" x14ac:dyDescent="0.25">
      <c r="A400" s="144"/>
      <c r="B400" s="135"/>
      <c r="C400" s="24"/>
      <c r="D400" s="146"/>
      <c r="E400" s="195"/>
      <c r="F400" s="193"/>
      <c r="G400" s="160"/>
      <c r="H400" s="196"/>
      <c r="I400" s="22"/>
      <c r="J400" s="22"/>
      <c r="K400" s="89">
        <f t="shared" si="3"/>
        <v>0</v>
      </c>
    </row>
    <row r="401" spans="1:11" ht="15" customHeight="1" x14ac:dyDescent="0.25">
      <c r="A401" s="144"/>
      <c r="B401" s="135"/>
      <c r="C401" s="24"/>
      <c r="D401" s="146"/>
      <c r="E401" s="195"/>
      <c r="F401" s="193"/>
      <c r="G401" s="160"/>
      <c r="H401" s="196"/>
      <c r="I401" s="22"/>
      <c r="J401" s="22"/>
      <c r="K401" s="89">
        <f t="shared" si="3"/>
        <v>0</v>
      </c>
    </row>
    <row r="402" spans="1:11" ht="15" customHeight="1" x14ac:dyDescent="0.25">
      <c r="A402" s="144"/>
      <c r="B402" s="135"/>
      <c r="C402" s="24"/>
      <c r="D402" s="146"/>
      <c r="E402" s="195"/>
      <c r="F402" s="193"/>
      <c r="G402" s="160"/>
      <c r="H402" s="196"/>
      <c r="I402" s="22"/>
      <c r="J402" s="22"/>
      <c r="K402" s="89">
        <f t="shared" si="3"/>
        <v>0</v>
      </c>
    </row>
    <row r="403" spans="1:11" ht="15" customHeight="1" x14ac:dyDescent="0.25">
      <c r="A403" s="144"/>
      <c r="B403" s="135"/>
      <c r="C403" s="24"/>
      <c r="D403" s="146"/>
      <c r="E403" s="195"/>
      <c r="F403" s="193"/>
      <c r="G403" s="160"/>
      <c r="H403" s="196"/>
      <c r="I403" s="22"/>
      <c r="J403" s="22"/>
      <c r="K403" s="89">
        <f t="shared" si="3"/>
        <v>0</v>
      </c>
    </row>
    <row r="404" spans="1:11" ht="15" customHeight="1" x14ac:dyDescent="0.25">
      <c r="A404" s="144"/>
      <c r="B404" s="135"/>
      <c r="C404" s="24"/>
      <c r="D404" s="146"/>
      <c r="E404" s="195"/>
      <c r="F404" s="193"/>
      <c r="G404" s="160"/>
      <c r="H404" s="196"/>
      <c r="I404" s="22"/>
      <c r="J404" s="22"/>
      <c r="K404" s="89">
        <f t="shared" si="3"/>
        <v>0</v>
      </c>
    </row>
    <row r="405" spans="1:11" ht="15" customHeight="1" x14ac:dyDescent="0.25">
      <c r="A405" s="144"/>
      <c r="B405" s="135"/>
      <c r="C405" s="24"/>
      <c r="D405" s="146"/>
      <c r="E405" s="195"/>
      <c r="F405" s="193"/>
      <c r="G405" s="160"/>
      <c r="H405" s="196"/>
      <c r="I405" s="22"/>
      <c r="J405" s="22"/>
      <c r="K405" s="89">
        <f t="shared" si="3"/>
        <v>0</v>
      </c>
    </row>
    <row r="406" spans="1:11" ht="15" customHeight="1" x14ac:dyDescent="0.25">
      <c r="A406" s="144"/>
      <c r="B406" s="135"/>
      <c r="C406" s="24"/>
      <c r="D406" s="146"/>
      <c r="E406" s="195"/>
      <c r="F406" s="193"/>
      <c r="G406" s="160"/>
      <c r="H406" s="196"/>
      <c r="I406" s="22"/>
      <c r="J406" s="22"/>
      <c r="K406" s="89">
        <f t="shared" si="3"/>
        <v>0</v>
      </c>
    </row>
    <row r="407" spans="1:11" ht="15" customHeight="1" x14ac:dyDescent="0.25">
      <c r="A407" s="144"/>
      <c r="B407" s="135"/>
      <c r="C407" s="24"/>
      <c r="D407" s="146"/>
      <c r="E407" s="195"/>
      <c r="F407" s="193"/>
      <c r="G407" s="160"/>
      <c r="H407" s="196"/>
      <c r="I407" s="22"/>
      <c r="J407" s="22"/>
      <c r="K407" s="89">
        <f t="shared" si="3"/>
        <v>0</v>
      </c>
    </row>
    <row r="408" spans="1:11" ht="15" customHeight="1" x14ac:dyDescent="0.25">
      <c r="A408" s="144"/>
      <c r="B408" s="135"/>
      <c r="C408" s="24"/>
      <c r="D408" s="146"/>
      <c r="E408" s="195"/>
      <c r="F408" s="193"/>
      <c r="G408" s="160"/>
      <c r="H408" s="196"/>
      <c r="I408" s="22"/>
      <c r="J408" s="22"/>
      <c r="K408" s="89">
        <f t="shared" si="3"/>
        <v>0</v>
      </c>
    </row>
    <row r="409" spans="1:11" ht="15" customHeight="1" x14ac:dyDescent="0.25">
      <c r="A409" s="144"/>
      <c r="B409" s="135"/>
      <c r="C409" s="24"/>
      <c r="D409" s="146"/>
      <c r="E409" s="195"/>
      <c r="F409" s="193"/>
      <c r="G409" s="160"/>
      <c r="H409" s="196"/>
      <c r="I409" s="22"/>
      <c r="J409" s="22"/>
      <c r="K409" s="89">
        <f t="shared" si="3"/>
        <v>0</v>
      </c>
    </row>
    <row r="410" spans="1:11" ht="15" customHeight="1" x14ac:dyDescent="0.25">
      <c r="A410" s="144"/>
      <c r="B410" s="135"/>
      <c r="C410" s="24"/>
      <c r="D410" s="146"/>
      <c r="E410" s="195"/>
      <c r="F410" s="193"/>
      <c r="G410" s="160"/>
      <c r="H410" s="196"/>
      <c r="I410" s="22"/>
      <c r="J410" s="22"/>
      <c r="K410" s="89">
        <f t="shared" si="3"/>
        <v>0</v>
      </c>
    </row>
    <row r="411" spans="1:11" ht="15" customHeight="1" x14ac:dyDescent="0.25">
      <c r="A411" s="144"/>
      <c r="B411" s="135"/>
      <c r="C411" s="24"/>
      <c r="D411" s="146"/>
      <c r="E411" s="195"/>
      <c r="F411" s="193"/>
      <c r="G411" s="160"/>
      <c r="H411" s="196"/>
      <c r="I411" s="22"/>
      <c r="J411" s="22"/>
      <c r="K411" s="89">
        <f t="shared" si="3"/>
        <v>0</v>
      </c>
    </row>
    <row r="412" spans="1:11" ht="15" customHeight="1" x14ac:dyDescent="0.25">
      <c r="A412" s="144"/>
      <c r="B412" s="135"/>
      <c r="C412" s="24"/>
      <c r="D412" s="146"/>
      <c r="E412" s="195"/>
      <c r="F412" s="193"/>
      <c r="G412" s="160"/>
      <c r="H412" s="196"/>
      <c r="I412" s="22"/>
      <c r="J412" s="22"/>
      <c r="K412" s="89">
        <f t="shared" si="3"/>
        <v>0</v>
      </c>
    </row>
    <row r="413" spans="1:11" ht="15" customHeight="1" x14ac:dyDescent="0.25">
      <c r="A413" s="144"/>
      <c r="B413" s="135"/>
      <c r="C413" s="24"/>
      <c r="D413" s="146"/>
      <c r="E413" s="195"/>
      <c r="F413" s="193"/>
      <c r="G413" s="160"/>
      <c r="H413" s="196"/>
      <c r="I413" s="22"/>
      <c r="J413" s="22"/>
      <c r="K413" s="89">
        <f t="shared" ref="K413:K415" si="4">+I413-J413</f>
        <v>0</v>
      </c>
    </row>
    <row r="414" spans="1:11" ht="15" customHeight="1" x14ac:dyDescent="0.25">
      <c r="A414" s="144"/>
      <c r="B414" s="135"/>
      <c r="C414" s="24"/>
      <c r="D414" s="146"/>
      <c r="E414" s="195"/>
      <c r="F414" s="193"/>
      <c r="G414" s="160"/>
      <c r="H414" s="196"/>
      <c r="I414" s="22"/>
      <c r="J414" s="22"/>
      <c r="K414" s="89">
        <f t="shared" si="4"/>
        <v>0</v>
      </c>
    </row>
    <row r="415" spans="1:11" ht="15" customHeight="1" x14ac:dyDescent="0.25">
      <c r="A415" s="144"/>
      <c r="B415" s="135"/>
      <c r="C415" s="24"/>
      <c r="D415" s="146"/>
      <c r="E415" s="195"/>
      <c r="F415" s="193"/>
      <c r="G415" s="160"/>
      <c r="H415" s="196"/>
      <c r="I415" s="22"/>
      <c r="J415" s="22"/>
      <c r="K415" s="89">
        <f t="shared" si="4"/>
        <v>0</v>
      </c>
    </row>
    <row r="416" spans="1:11" ht="15" customHeight="1" x14ac:dyDescent="0.25">
      <c r="A416" s="144"/>
      <c r="B416" s="135"/>
      <c r="C416" s="24"/>
      <c r="D416" s="146"/>
      <c r="E416" s="195"/>
      <c r="F416" s="193"/>
      <c r="G416" s="160"/>
      <c r="H416" s="196"/>
      <c r="I416" s="22"/>
      <c r="J416" s="22"/>
      <c r="K416" s="89"/>
    </row>
    <row r="417" spans="1:11" ht="15" customHeight="1" x14ac:dyDescent="0.25">
      <c r="A417" s="144"/>
      <c r="B417" s="135"/>
      <c r="C417" s="24"/>
      <c r="D417" s="146"/>
      <c r="E417" s="195"/>
      <c r="F417" s="193"/>
      <c r="G417" s="160"/>
      <c r="H417" s="196"/>
      <c r="I417" s="22"/>
      <c r="J417" s="22"/>
      <c r="K417" s="89"/>
    </row>
    <row r="418" spans="1:11" ht="15" customHeight="1" x14ac:dyDescent="0.25">
      <c r="A418" s="144"/>
      <c r="B418" s="135"/>
      <c r="C418" s="24"/>
      <c r="D418" s="146"/>
      <c r="E418" s="195"/>
      <c r="F418" s="193"/>
      <c r="G418" s="160"/>
      <c r="H418" s="196"/>
      <c r="I418" s="22"/>
      <c r="J418" s="22"/>
      <c r="K418" s="89"/>
    </row>
    <row r="419" spans="1:11" ht="15" customHeight="1" x14ac:dyDescent="0.25">
      <c r="A419" s="144"/>
      <c r="B419" s="135"/>
      <c r="C419" s="24"/>
      <c r="D419" s="146"/>
      <c r="E419" s="195"/>
      <c r="F419" s="193"/>
      <c r="G419" s="160"/>
      <c r="H419" s="196"/>
      <c r="I419" s="22"/>
      <c r="J419" s="22"/>
      <c r="K419" s="89"/>
    </row>
    <row r="420" spans="1:11" ht="15" customHeight="1" x14ac:dyDescent="0.25">
      <c r="A420" s="144"/>
      <c r="B420" s="135"/>
      <c r="C420" s="24"/>
      <c r="D420" s="146"/>
      <c r="E420" s="195"/>
      <c r="F420" s="193"/>
      <c r="G420" s="160"/>
      <c r="H420" s="196"/>
      <c r="I420" s="22"/>
      <c r="J420" s="22"/>
      <c r="K420" s="89"/>
    </row>
    <row r="421" spans="1:11" ht="15" customHeight="1" x14ac:dyDescent="0.25">
      <c r="A421" s="144"/>
      <c r="B421" s="135"/>
      <c r="C421" s="24"/>
      <c r="D421" s="146"/>
      <c r="E421" s="195"/>
      <c r="F421" s="193"/>
      <c r="G421" s="160"/>
      <c r="H421" s="196"/>
      <c r="I421" s="22"/>
      <c r="J421" s="22"/>
      <c r="K421" s="89"/>
    </row>
    <row r="422" spans="1:11" ht="15" customHeight="1" x14ac:dyDescent="0.25">
      <c r="A422" s="144"/>
      <c r="B422" s="135"/>
      <c r="C422" s="24"/>
      <c r="D422" s="146"/>
      <c r="E422" s="195"/>
      <c r="F422" s="193"/>
      <c r="G422" s="160"/>
      <c r="H422" s="196"/>
      <c r="I422" s="22"/>
      <c r="J422" s="22"/>
      <c r="K422" s="89"/>
    </row>
    <row r="423" spans="1:11" ht="15" customHeight="1" x14ac:dyDescent="0.25">
      <c r="A423" s="144"/>
      <c r="B423" s="135"/>
      <c r="C423" s="24"/>
      <c r="D423" s="146"/>
      <c r="E423" s="195"/>
      <c r="F423" s="193"/>
      <c r="G423" s="160"/>
      <c r="H423" s="196"/>
      <c r="I423" s="22"/>
      <c r="J423" s="22"/>
      <c r="K423" s="89"/>
    </row>
    <row r="424" spans="1:11" ht="15" customHeight="1" x14ac:dyDescent="0.25">
      <c r="A424" s="144"/>
      <c r="B424" s="135"/>
      <c r="C424" s="24"/>
      <c r="D424" s="146"/>
      <c r="E424" s="195"/>
      <c r="F424" s="193"/>
      <c r="G424" s="160"/>
      <c r="H424" s="196"/>
      <c r="I424" s="22"/>
      <c r="J424" s="22"/>
      <c r="K424" s="89"/>
    </row>
    <row r="425" spans="1:11" ht="15" customHeight="1" x14ac:dyDescent="0.25">
      <c r="A425" s="144"/>
      <c r="B425" s="135"/>
      <c r="C425" s="24"/>
      <c r="D425" s="146"/>
      <c r="E425" s="195"/>
      <c r="F425" s="193"/>
      <c r="G425" s="160"/>
      <c r="H425" s="196"/>
      <c r="I425" s="22"/>
      <c r="J425" s="22"/>
      <c r="K425" s="89"/>
    </row>
    <row r="426" spans="1:11" ht="15" customHeight="1" x14ac:dyDescent="0.25">
      <c r="A426" s="144"/>
      <c r="B426" s="135"/>
      <c r="C426" s="24"/>
      <c r="D426" s="146"/>
      <c r="E426" s="195"/>
      <c r="F426" s="193"/>
      <c r="G426" s="160"/>
      <c r="H426" s="196"/>
      <c r="I426" s="22"/>
      <c r="J426" s="22"/>
      <c r="K426" s="89"/>
    </row>
    <row r="427" spans="1:11" ht="15" customHeight="1" x14ac:dyDescent="0.25">
      <c r="A427" s="144"/>
      <c r="B427" s="135"/>
      <c r="C427" s="24"/>
      <c r="D427" s="146"/>
      <c r="E427" s="195"/>
      <c r="F427" s="193"/>
      <c r="G427" s="160"/>
      <c r="H427" s="196"/>
      <c r="I427" s="22"/>
      <c r="J427" s="22"/>
      <c r="K427" s="89"/>
    </row>
    <row r="428" spans="1:11" ht="15" customHeight="1" x14ac:dyDescent="0.25">
      <c r="A428" s="144"/>
      <c r="B428" s="135"/>
      <c r="C428" s="24"/>
      <c r="D428" s="146"/>
      <c r="E428" s="195"/>
      <c r="F428" s="193"/>
      <c r="G428" s="160"/>
      <c r="H428" s="196"/>
      <c r="I428" s="22"/>
      <c r="J428" s="22"/>
      <c r="K428" s="89"/>
    </row>
    <row r="429" spans="1:11" ht="15" customHeight="1" x14ac:dyDescent="0.25">
      <c r="A429" s="144"/>
      <c r="B429" s="135"/>
      <c r="C429" s="24"/>
      <c r="D429" s="146"/>
      <c r="E429" s="195"/>
      <c r="F429" s="193"/>
      <c r="G429" s="160"/>
      <c r="H429" s="196"/>
      <c r="I429" s="22"/>
      <c r="J429" s="22"/>
      <c r="K429" s="89"/>
    </row>
    <row r="430" spans="1:11" ht="15" customHeight="1" x14ac:dyDescent="0.25">
      <c r="A430" s="144"/>
      <c r="B430" s="135"/>
      <c r="C430" s="24"/>
      <c r="D430" s="146"/>
      <c r="E430" s="195"/>
      <c r="F430" s="193"/>
      <c r="G430" s="160"/>
      <c r="H430" s="196"/>
      <c r="I430" s="22"/>
      <c r="J430" s="22"/>
      <c r="K430" s="89"/>
    </row>
    <row r="431" spans="1:11" ht="15" customHeight="1" x14ac:dyDescent="0.25">
      <c r="A431" s="144"/>
      <c r="B431" s="135"/>
      <c r="C431" s="24"/>
      <c r="D431" s="146"/>
      <c r="E431" s="195"/>
      <c r="F431" s="193"/>
      <c r="G431" s="160"/>
      <c r="H431" s="196"/>
      <c r="I431" s="22"/>
      <c r="J431" s="22"/>
      <c r="K431" s="89"/>
    </row>
    <row r="432" spans="1:11" ht="15" customHeight="1" x14ac:dyDescent="0.25">
      <c r="A432" s="144"/>
      <c r="B432" s="135"/>
      <c r="C432" s="24"/>
      <c r="D432" s="146"/>
      <c r="E432" s="195"/>
      <c r="F432" s="193"/>
      <c r="G432" s="160"/>
      <c r="H432" s="196"/>
      <c r="I432" s="22"/>
      <c r="J432" s="22"/>
      <c r="K432" s="89"/>
    </row>
    <row r="433" spans="1:11" ht="15" customHeight="1" x14ac:dyDescent="0.25">
      <c r="A433" s="144"/>
      <c r="B433" s="135"/>
      <c r="C433" s="24"/>
      <c r="D433" s="146"/>
      <c r="E433" s="195"/>
      <c r="F433" s="193"/>
      <c r="G433" s="160"/>
      <c r="H433" s="196"/>
      <c r="I433" s="22"/>
      <c r="J433" s="22"/>
      <c r="K433" s="89"/>
    </row>
    <row r="434" spans="1:11" ht="15" customHeight="1" x14ac:dyDescent="0.25">
      <c r="A434" s="144"/>
      <c r="B434" s="135"/>
      <c r="C434" s="24"/>
      <c r="D434" s="146"/>
      <c r="E434" s="195"/>
      <c r="F434" s="193"/>
      <c r="G434" s="160"/>
      <c r="H434" s="196"/>
      <c r="I434" s="22"/>
      <c r="J434" s="22"/>
      <c r="K434" s="89"/>
    </row>
    <row r="435" spans="1:11" ht="15" customHeight="1" x14ac:dyDescent="0.25">
      <c r="A435" s="144"/>
      <c r="B435" s="135"/>
      <c r="C435" s="24"/>
      <c r="D435" s="146"/>
      <c r="E435" s="195"/>
      <c r="F435" s="193"/>
      <c r="G435" s="160"/>
      <c r="H435" s="196"/>
      <c r="I435" s="22"/>
      <c r="J435" s="22"/>
      <c r="K435" s="89"/>
    </row>
    <row r="436" spans="1:11" ht="15" customHeight="1" x14ac:dyDescent="0.25">
      <c r="A436" s="144"/>
      <c r="B436" s="135"/>
      <c r="C436" s="24"/>
      <c r="D436" s="146"/>
      <c r="E436" s="195"/>
      <c r="F436" s="193"/>
      <c r="G436" s="160"/>
      <c r="H436" s="196"/>
      <c r="I436" s="22"/>
      <c r="J436" s="22"/>
      <c r="K436" s="89"/>
    </row>
    <row r="437" spans="1:11" ht="15" customHeight="1" x14ac:dyDescent="0.25">
      <c r="A437" s="144"/>
      <c r="B437" s="135"/>
      <c r="C437" s="24"/>
      <c r="D437" s="146"/>
      <c r="E437" s="195"/>
      <c r="F437" s="193"/>
      <c r="G437" s="160"/>
      <c r="H437" s="196"/>
      <c r="I437" s="22"/>
      <c r="J437" s="22"/>
      <c r="K437" s="89"/>
    </row>
    <row r="438" spans="1:11" ht="15" customHeight="1" x14ac:dyDescent="0.25">
      <c r="A438" s="144"/>
      <c r="B438" s="135"/>
      <c r="C438" s="24"/>
      <c r="D438" s="146"/>
      <c r="E438" s="195"/>
      <c r="F438" s="193"/>
      <c r="G438" s="160"/>
      <c r="H438" s="196"/>
      <c r="I438" s="22"/>
      <c r="J438" s="22"/>
      <c r="K438" s="89"/>
    </row>
    <row r="439" spans="1:11" ht="15" customHeight="1" x14ac:dyDescent="0.25">
      <c r="A439" s="144"/>
      <c r="B439" s="135"/>
      <c r="C439" s="24"/>
      <c r="D439" s="146"/>
      <c r="E439" s="195"/>
      <c r="F439" s="193"/>
      <c r="G439" s="160"/>
      <c r="H439" s="196"/>
      <c r="I439" s="22"/>
      <c r="J439" s="22"/>
      <c r="K439" s="89"/>
    </row>
    <row r="440" spans="1:11" ht="15" customHeight="1" x14ac:dyDescent="0.25">
      <c r="A440" s="144"/>
      <c r="B440" s="135"/>
      <c r="C440" s="24"/>
      <c r="D440" s="146"/>
      <c r="E440" s="195"/>
      <c r="F440" s="193"/>
      <c r="G440" s="160"/>
      <c r="H440" s="196"/>
      <c r="I440" s="22"/>
      <c r="J440" s="22"/>
      <c r="K440" s="89"/>
    </row>
    <row r="441" spans="1:11" ht="15" customHeight="1" x14ac:dyDescent="0.25">
      <c r="A441" s="144"/>
      <c r="B441" s="135"/>
      <c r="C441" s="24"/>
      <c r="D441" s="146"/>
      <c r="E441" s="195"/>
      <c r="F441" s="193"/>
      <c r="G441" s="160"/>
      <c r="H441" s="196"/>
      <c r="I441" s="22"/>
      <c r="J441" s="22"/>
      <c r="K441" s="89"/>
    </row>
    <row r="442" spans="1:11" ht="15" customHeight="1" x14ac:dyDescent="0.25">
      <c r="A442" s="144"/>
      <c r="B442" s="135"/>
      <c r="C442" s="24"/>
      <c r="D442" s="146"/>
      <c r="E442" s="195"/>
      <c r="F442" s="193"/>
      <c r="G442" s="160"/>
      <c r="H442" s="196"/>
      <c r="I442" s="22"/>
      <c r="J442" s="22"/>
      <c r="K442" s="89"/>
    </row>
    <row r="443" spans="1:11" ht="15" customHeight="1" x14ac:dyDescent="0.25">
      <c r="A443" s="144"/>
      <c r="B443" s="135"/>
      <c r="C443" s="24"/>
      <c r="D443" s="146"/>
      <c r="E443" s="195"/>
      <c r="F443" s="193"/>
      <c r="G443" s="160"/>
      <c r="H443" s="196"/>
      <c r="I443" s="22"/>
      <c r="J443" s="22"/>
      <c r="K443" s="89"/>
    </row>
    <row r="444" spans="1:11" ht="15" customHeight="1" x14ac:dyDescent="0.25">
      <c r="A444" s="144"/>
      <c r="B444" s="135"/>
      <c r="C444" s="24"/>
      <c r="D444" s="146"/>
      <c r="E444" s="195"/>
      <c r="F444" s="193"/>
      <c r="G444" s="160"/>
      <c r="H444" s="196"/>
      <c r="I444" s="22"/>
      <c r="J444" s="22"/>
      <c r="K444" s="89"/>
    </row>
    <row r="445" spans="1:11" ht="15" customHeight="1" x14ac:dyDescent="0.25">
      <c r="A445" s="144"/>
      <c r="B445" s="135"/>
      <c r="C445" s="24"/>
      <c r="D445" s="146"/>
      <c r="E445" s="195"/>
      <c r="F445" s="193"/>
      <c r="G445" s="160"/>
      <c r="H445" s="196"/>
      <c r="I445" s="22"/>
      <c r="J445" s="22"/>
      <c r="K445" s="89"/>
    </row>
    <row r="446" spans="1:11" ht="15" customHeight="1" x14ac:dyDescent="0.25">
      <c r="A446" s="144"/>
      <c r="B446" s="135"/>
      <c r="C446" s="24"/>
      <c r="D446" s="146"/>
      <c r="E446" s="195"/>
      <c r="F446" s="193"/>
      <c r="G446" s="160"/>
      <c r="H446" s="196"/>
      <c r="I446" s="22"/>
      <c r="J446" s="22"/>
      <c r="K446" s="89"/>
    </row>
    <row r="447" spans="1:11" ht="15" customHeight="1" x14ac:dyDescent="0.25">
      <c r="A447" s="144"/>
      <c r="B447" s="135"/>
      <c r="C447" s="24"/>
      <c r="D447" s="146"/>
      <c r="E447" s="195"/>
      <c r="F447" s="193"/>
      <c r="G447" s="160"/>
      <c r="H447" s="196"/>
      <c r="I447" s="22"/>
      <c r="J447" s="22"/>
      <c r="K447" s="89"/>
    </row>
    <row r="448" spans="1:11" ht="15" customHeight="1" x14ac:dyDescent="0.25">
      <c r="A448" s="144"/>
      <c r="B448" s="135"/>
      <c r="C448" s="24"/>
      <c r="D448" s="146"/>
      <c r="E448" s="195"/>
      <c r="F448" s="193"/>
      <c r="G448" s="160"/>
      <c r="H448" s="196"/>
      <c r="I448" s="22"/>
      <c r="J448" s="22"/>
      <c r="K448" s="89"/>
    </row>
    <row r="449" spans="1:11" ht="15" customHeight="1" x14ac:dyDescent="0.25">
      <c r="A449" s="144"/>
      <c r="B449" s="135"/>
      <c r="C449" s="24"/>
      <c r="D449" s="146"/>
      <c r="E449" s="195"/>
      <c r="F449" s="193"/>
      <c r="G449" s="160"/>
      <c r="H449" s="196"/>
      <c r="I449" s="22"/>
      <c r="J449" s="22"/>
      <c r="K449" s="89"/>
    </row>
    <row r="450" spans="1:11" ht="15" customHeight="1" x14ac:dyDescent="0.25">
      <c r="A450" s="144"/>
      <c r="B450" s="135"/>
      <c r="C450" s="24"/>
      <c r="D450" s="146"/>
      <c r="E450" s="195"/>
      <c r="F450" s="193"/>
      <c r="G450" s="160"/>
      <c r="H450" s="196"/>
      <c r="I450" s="22"/>
      <c r="J450" s="22"/>
      <c r="K450" s="89"/>
    </row>
    <row r="451" spans="1:11" ht="15" customHeight="1" x14ac:dyDescent="0.25">
      <c r="A451" s="144"/>
      <c r="B451" s="135"/>
      <c r="C451" s="24"/>
      <c r="D451" s="146"/>
      <c r="E451" s="195"/>
      <c r="F451" s="193"/>
      <c r="G451" s="160"/>
      <c r="H451" s="196"/>
      <c r="I451" s="22"/>
      <c r="J451" s="22"/>
      <c r="K451" s="89"/>
    </row>
    <row r="452" spans="1:11" ht="15" customHeight="1" x14ac:dyDescent="0.25">
      <c r="A452" s="144"/>
      <c r="B452" s="135"/>
      <c r="C452" s="24"/>
      <c r="D452" s="146"/>
      <c r="E452" s="195"/>
      <c r="F452" s="193"/>
      <c r="G452" s="160"/>
      <c r="H452" s="196"/>
      <c r="I452" s="22"/>
      <c r="J452" s="22"/>
      <c r="K452" s="89"/>
    </row>
    <row r="453" spans="1:11" ht="15" customHeight="1" x14ac:dyDescent="0.25">
      <c r="A453" s="144"/>
      <c r="B453" s="135"/>
      <c r="C453" s="24"/>
      <c r="D453" s="146"/>
      <c r="E453" s="195"/>
      <c r="F453" s="193"/>
      <c r="G453" s="160"/>
      <c r="H453" s="196"/>
      <c r="I453" s="22"/>
      <c r="J453" s="22"/>
      <c r="K453" s="89"/>
    </row>
    <row r="454" spans="1:11" ht="15" customHeight="1" x14ac:dyDescent="0.25">
      <c r="A454" s="144"/>
      <c r="B454" s="135"/>
      <c r="C454" s="24"/>
      <c r="D454" s="146"/>
      <c r="E454" s="195"/>
      <c r="F454" s="193"/>
      <c r="G454" s="160"/>
      <c r="H454" s="196"/>
      <c r="I454" s="22"/>
      <c r="J454" s="22"/>
      <c r="K454" s="89"/>
    </row>
    <row r="455" spans="1:11" ht="15" customHeight="1" x14ac:dyDescent="0.25">
      <c r="A455" s="144"/>
      <c r="B455" s="135"/>
      <c r="C455" s="24"/>
      <c r="D455" s="146"/>
      <c r="E455" s="195"/>
      <c r="F455" s="193"/>
      <c r="G455" s="160"/>
      <c r="H455" s="196"/>
      <c r="I455" s="22"/>
      <c r="J455" s="22"/>
      <c r="K455" s="89"/>
    </row>
    <row r="456" spans="1:11" ht="15" customHeight="1" x14ac:dyDescent="0.25">
      <c r="A456" s="144"/>
      <c r="B456" s="135"/>
      <c r="C456" s="24"/>
      <c r="D456" s="146"/>
      <c r="E456" s="195"/>
      <c r="F456" s="193"/>
      <c r="G456" s="160"/>
      <c r="H456" s="196"/>
      <c r="I456" s="22"/>
      <c r="J456" s="22"/>
      <c r="K456" s="89"/>
    </row>
    <row r="457" spans="1:11" ht="15" customHeight="1" x14ac:dyDescent="0.25">
      <c r="A457" s="144"/>
      <c r="B457" s="135"/>
      <c r="C457" s="24"/>
      <c r="D457" s="146"/>
      <c r="E457" s="195"/>
      <c r="F457" s="193"/>
      <c r="G457" s="160"/>
      <c r="H457" s="196"/>
      <c r="I457" s="22"/>
      <c r="J457" s="22"/>
      <c r="K457" s="89"/>
    </row>
    <row r="458" spans="1:11" ht="15" customHeight="1" x14ac:dyDescent="0.25">
      <c r="A458" s="144"/>
      <c r="B458" s="135"/>
      <c r="C458" s="24"/>
      <c r="D458" s="146"/>
      <c r="E458" s="195"/>
      <c r="F458" s="193"/>
      <c r="G458" s="160"/>
      <c r="H458" s="196"/>
      <c r="I458" s="22"/>
      <c r="J458" s="22"/>
      <c r="K458" s="89"/>
    </row>
    <row r="459" spans="1:11" ht="15" customHeight="1" x14ac:dyDescent="0.25">
      <c r="A459" s="144"/>
      <c r="B459" s="135"/>
      <c r="C459" s="24"/>
      <c r="D459" s="146"/>
      <c r="E459" s="195"/>
      <c r="F459" s="193"/>
      <c r="G459" s="160"/>
      <c r="H459" s="196"/>
      <c r="I459" s="22"/>
      <c r="J459" s="22"/>
      <c r="K459" s="89"/>
    </row>
    <row r="460" spans="1:11" ht="17.25" customHeight="1" x14ac:dyDescent="0.25">
      <c r="A460" s="144"/>
      <c r="B460" s="135"/>
      <c r="C460" s="24"/>
      <c r="D460" s="146"/>
      <c r="E460" s="195"/>
      <c r="F460" s="193"/>
      <c r="G460" s="160"/>
      <c r="H460" s="196"/>
      <c r="I460" s="22"/>
      <c r="J460" s="22"/>
      <c r="K460" s="89"/>
    </row>
    <row r="461" spans="1:11" ht="15" customHeight="1" x14ac:dyDescent="0.25">
      <c r="A461" s="144"/>
      <c r="B461" s="135"/>
      <c r="C461" s="24"/>
      <c r="D461" s="146"/>
      <c r="E461" s="195"/>
      <c r="F461" s="193"/>
      <c r="G461" s="160"/>
      <c r="H461" s="196"/>
      <c r="I461" s="22"/>
      <c r="J461" s="22"/>
      <c r="K461" s="89"/>
    </row>
    <row r="462" spans="1:11" x14ac:dyDescent="0.25">
      <c r="A462" s="13"/>
      <c r="B462" s="141"/>
      <c r="C462" s="14"/>
      <c r="D462" s="14"/>
      <c r="E462" s="190"/>
      <c r="F462" s="190"/>
      <c r="G462" s="278" t="s">
        <v>19</v>
      </c>
      <c r="H462" s="279"/>
      <c r="I462" s="27">
        <f>SUM(I22:I461)</f>
        <v>9295809106</v>
      </c>
      <c r="J462" s="27">
        <f>SUM(J22:J461)</f>
        <v>7012008548</v>
      </c>
      <c r="K462" s="171">
        <f>SUM(K22:K461)</f>
        <v>2283800558</v>
      </c>
    </row>
    <row r="463" spans="1:11" ht="12.75" customHeight="1" x14ac:dyDescent="0.25">
      <c r="A463" s="13"/>
      <c r="B463" s="141"/>
      <c r="C463" s="14"/>
      <c r="D463" s="14"/>
      <c r="E463" s="190"/>
      <c r="F463" s="198"/>
      <c r="G463" s="190"/>
      <c r="H463" s="190"/>
      <c r="I463" s="18"/>
      <c r="J463" s="18"/>
      <c r="K463" s="172"/>
    </row>
    <row r="464" spans="1:11" ht="24.95" customHeight="1" x14ac:dyDescent="0.25">
      <c r="A464" s="68" t="s">
        <v>38</v>
      </c>
      <c r="B464" s="136" t="s">
        <v>40</v>
      </c>
      <c r="C464" s="68" t="s">
        <v>41</v>
      </c>
      <c r="D464" s="70" t="s">
        <v>39</v>
      </c>
      <c r="E464" s="199" t="s">
        <v>15</v>
      </c>
      <c r="F464" s="199" t="s">
        <v>34</v>
      </c>
      <c r="G464" s="199" t="s">
        <v>16</v>
      </c>
      <c r="H464" s="199" t="s">
        <v>22</v>
      </c>
      <c r="I464" s="68" t="s">
        <v>12</v>
      </c>
      <c r="J464" s="68" t="s">
        <v>23</v>
      </c>
      <c r="K464" s="173" t="s">
        <v>4</v>
      </c>
    </row>
    <row r="465" spans="1:11" ht="24.95" customHeight="1" x14ac:dyDescent="0.25">
      <c r="A465" s="71">
        <v>9443210000</v>
      </c>
      <c r="B465" s="142">
        <v>280000000</v>
      </c>
      <c r="C465" s="71">
        <v>0</v>
      </c>
      <c r="D465" s="72">
        <f>+A465+B465-C465</f>
        <v>9723210000</v>
      </c>
      <c r="E465" s="200">
        <f>+I462</f>
        <v>9295809106</v>
      </c>
      <c r="F465" s="201">
        <f>+E465/D465</f>
        <v>0.95604323119628187</v>
      </c>
      <c r="G465" s="200">
        <f>+I19</f>
        <v>24371365</v>
      </c>
      <c r="H465" s="200">
        <f>+D465-E465-G465</f>
        <v>403029529</v>
      </c>
      <c r="I465" s="72">
        <f>+J462</f>
        <v>7012008548</v>
      </c>
      <c r="J465" s="73">
        <f>+I465/D465</f>
        <v>0.72116189488862215</v>
      </c>
      <c r="K465" s="174">
        <f>+K462</f>
        <v>2283800558</v>
      </c>
    </row>
    <row r="466" spans="1:11" x14ac:dyDescent="0.25">
      <c r="A466" s="74">
        <v>1</v>
      </c>
      <c r="B466" s="137">
        <v>2</v>
      </c>
      <c r="C466" s="74">
        <v>3</v>
      </c>
      <c r="D466" s="74" t="s">
        <v>3</v>
      </c>
      <c r="E466" s="202">
        <v>5</v>
      </c>
      <c r="F466" s="202" t="s">
        <v>18</v>
      </c>
      <c r="G466" s="202">
        <v>7</v>
      </c>
      <c r="H466" s="202" t="s">
        <v>9</v>
      </c>
      <c r="I466" s="74">
        <v>9</v>
      </c>
      <c r="J466" s="74" t="s">
        <v>24</v>
      </c>
      <c r="K466" s="175" t="s">
        <v>25</v>
      </c>
    </row>
    <row r="469" spans="1:11" x14ac:dyDescent="0.25">
      <c r="I469" s="61"/>
    </row>
  </sheetData>
  <mergeCells count="16">
    <mergeCell ref="A3:J3"/>
    <mergeCell ref="G462:H462"/>
    <mergeCell ref="G19:H19"/>
    <mergeCell ref="A20:A21"/>
    <mergeCell ref="E20:H20"/>
    <mergeCell ref="I20:I21"/>
    <mergeCell ref="J20:J21"/>
    <mergeCell ref="E21:F21"/>
    <mergeCell ref="G21:H21"/>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7"/>
  <sheetViews>
    <sheetView topLeftCell="A10" workbookViewId="0">
      <selection activeCell="I17" sqref="I17"/>
    </sheetView>
  </sheetViews>
  <sheetFormatPr baseColWidth="10" defaultRowHeight="15" x14ac:dyDescent="0.25"/>
  <cols>
    <col min="1" max="1" width="15.140625" style="3" customWidth="1"/>
    <col min="2" max="4" width="14.7109375" style="3" customWidth="1"/>
    <col min="5" max="5" width="15.7109375" style="203" customWidth="1"/>
    <col min="6" max="6" width="14.7109375" style="3" customWidth="1"/>
    <col min="7" max="7" width="15.7109375" style="203" customWidth="1"/>
    <col min="8" max="11" width="15.7109375" style="3" customWidth="1"/>
    <col min="12" max="16384" width="11.42578125" style="3"/>
  </cols>
  <sheetData>
    <row r="1" spans="1:11" ht="12.75" customHeight="1" x14ac:dyDescent="0.25">
      <c r="A1" s="1" t="s">
        <v>35</v>
      </c>
      <c r="B1" s="1"/>
      <c r="C1" s="1"/>
      <c r="D1" s="1"/>
      <c r="E1" s="184"/>
      <c r="F1" s="1"/>
      <c r="G1" s="184"/>
      <c r="H1" s="2"/>
      <c r="I1" s="2"/>
      <c r="J1" s="2"/>
      <c r="K1" s="2"/>
    </row>
    <row r="2" spans="1:11" ht="12.75" customHeight="1" x14ac:dyDescent="0.25">
      <c r="A2" s="2"/>
      <c r="B2" s="2"/>
      <c r="C2" s="2"/>
      <c r="D2" s="2"/>
      <c r="E2" s="184"/>
      <c r="F2" s="2"/>
      <c r="G2" s="184"/>
      <c r="H2" s="2"/>
      <c r="I2" s="2"/>
      <c r="J2" s="2"/>
      <c r="K2" s="64"/>
    </row>
    <row r="3" spans="1:11" ht="15" customHeight="1" x14ac:dyDescent="0.25">
      <c r="A3" s="277" t="s">
        <v>143</v>
      </c>
      <c r="B3" s="277"/>
      <c r="C3" s="277"/>
      <c r="D3" s="277"/>
      <c r="E3" s="277"/>
      <c r="F3" s="277"/>
      <c r="G3" s="277"/>
      <c r="H3" s="277"/>
      <c r="I3" s="277"/>
      <c r="J3" s="277"/>
      <c r="K3" s="66" t="s">
        <v>4380</v>
      </c>
    </row>
    <row r="4" spans="1:11" ht="12.75" customHeight="1" x14ac:dyDescent="0.25">
      <c r="A4" s="4"/>
      <c r="B4" s="4"/>
      <c r="C4" s="4"/>
      <c r="D4" s="4"/>
      <c r="E4" s="186"/>
      <c r="F4" s="4"/>
      <c r="G4" s="186"/>
      <c r="H4" s="4"/>
      <c r="I4" s="4"/>
      <c r="J4" s="4"/>
      <c r="K4" s="5"/>
    </row>
    <row r="5" spans="1:11" x14ac:dyDescent="0.25">
      <c r="A5" s="280" t="s">
        <v>5</v>
      </c>
      <c r="B5" s="293" t="s">
        <v>26</v>
      </c>
      <c r="C5" s="29"/>
      <c r="D5" s="280" t="s">
        <v>17</v>
      </c>
      <c r="E5" s="295" t="s">
        <v>16</v>
      </c>
      <c r="F5" s="296"/>
      <c r="G5" s="296"/>
      <c r="H5" s="297"/>
      <c r="I5" s="280" t="s">
        <v>7</v>
      </c>
      <c r="J5" s="287" t="s">
        <v>21</v>
      </c>
      <c r="K5" s="288"/>
    </row>
    <row r="6" spans="1:11" x14ac:dyDescent="0.25">
      <c r="A6" s="281"/>
      <c r="B6" s="294"/>
      <c r="C6" s="30"/>
      <c r="D6" s="281"/>
      <c r="E6" s="295" t="s">
        <v>2</v>
      </c>
      <c r="F6" s="296"/>
      <c r="G6" s="296"/>
      <c r="H6" s="297"/>
      <c r="I6" s="281"/>
      <c r="J6" s="289"/>
      <c r="K6" s="290"/>
    </row>
    <row r="7" spans="1:11" ht="15" customHeight="1" x14ac:dyDescent="0.25">
      <c r="A7" s="272">
        <v>45002</v>
      </c>
      <c r="B7" s="7"/>
      <c r="C7" s="8"/>
      <c r="D7" s="227" t="s">
        <v>5012</v>
      </c>
      <c r="E7" s="228" t="s">
        <v>2114</v>
      </c>
      <c r="F7" s="184"/>
      <c r="G7" s="187"/>
      <c r="H7" s="188"/>
      <c r="I7" s="163">
        <v>147470</v>
      </c>
      <c r="J7" s="7"/>
      <c r="K7" s="8"/>
    </row>
    <row r="8" spans="1:11" ht="15" customHeight="1" x14ac:dyDescent="0.25">
      <c r="A8" s="272">
        <v>44951</v>
      </c>
      <c r="B8" s="7"/>
      <c r="C8" s="8"/>
      <c r="D8" s="227" t="s">
        <v>1226</v>
      </c>
      <c r="E8" s="207" t="s">
        <v>1224</v>
      </c>
      <c r="F8" s="184"/>
      <c r="G8" s="187"/>
      <c r="H8" s="188"/>
      <c r="I8" s="163">
        <v>338194</v>
      </c>
      <c r="J8" s="7"/>
      <c r="K8" s="8"/>
    </row>
    <row r="9" spans="1:11" ht="15" customHeight="1" x14ac:dyDescent="0.25">
      <c r="A9" s="272">
        <v>44950</v>
      </c>
      <c r="B9" s="7"/>
      <c r="C9" s="8"/>
      <c r="D9" s="227" t="s">
        <v>1225</v>
      </c>
      <c r="E9" s="207" t="s">
        <v>1223</v>
      </c>
      <c r="F9" s="184"/>
      <c r="G9" s="187"/>
      <c r="H9" s="188"/>
      <c r="I9" s="163">
        <v>1242950</v>
      </c>
      <c r="J9" s="7"/>
      <c r="K9" s="8"/>
    </row>
    <row r="10" spans="1:11" ht="15" customHeight="1" x14ac:dyDescent="0.25">
      <c r="A10" s="272">
        <v>45229</v>
      </c>
      <c r="B10" s="7"/>
      <c r="C10" s="8"/>
      <c r="D10" s="227" t="s">
        <v>5013</v>
      </c>
      <c r="E10" s="207" t="s">
        <v>5015</v>
      </c>
      <c r="F10" s="184"/>
      <c r="G10" s="187"/>
      <c r="H10" s="188"/>
      <c r="I10" s="163">
        <v>4664467</v>
      </c>
      <c r="J10" s="7"/>
      <c r="K10" s="8"/>
    </row>
    <row r="11" spans="1:11" ht="15" customHeight="1" x14ac:dyDescent="0.25">
      <c r="A11" s="272">
        <v>45191</v>
      </c>
      <c r="B11" s="7"/>
      <c r="C11" s="8"/>
      <c r="D11" s="227" t="s">
        <v>4370</v>
      </c>
      <c r="E11" s="207" t="s">
        <v>4368</v>
      </c>
      <c r="F11" s="184"/>
      <c r="G11" s="187"/>
      <c r="H11" s="188"/>
      <c r="I11" s="163">
        <v>10683133</v>
      </c>
      <c r="J11" s="7"/>
      <c r="K11" s="8"/>
    </row>
    <row r="12" spans="1:11" ht="15" customHeight="1" x14ac:dyDescent="0.25">
      <c r="A12" s="272">
        <v>45229</v>
      </c>
      <c r="B12" s="7"/>
      <c r="C12" s="8"/>
      <c r="D12" s="227" t="s">
        <v>5014</v>
      </c>
      <c r="E12" s="207" t="s">
        <v>5016</v>
      </c>
      <c r="F12" s="184"/>
      <c r="G12" s="187"/>
      <c r="H12" s="188"/>
      <c r="I12" s="163">
        <v>14083333</v>
      </c>
      <c r="J12" s="7"/>
      <c r="K12" s="8"/>
    </row>
    <row r="13" spans="1:11" ht="15" customHeight="1" x14ac:dyDescent="0.25">
      <c r="A13" s="272">
        <v>45191</v>
      </c>
      <c r="B13" s="7"/>
      <c r="C13" s="8"/>
      <c r="D13" s="227" t="s">
        <v>4371</v>
      </c>
      <c r="E13" s="207" t="s">
        <v>4369</v>
      </c>
      <c r="F13" s="184"/>
      <c r="G13" s="187"/>
      <c r="H13" s="188"/>
      <c r="I13" s="163">
        <v>15685632</v>
      </c>
      <c r="J13" s="7"/>
      <c r="K13" s="8"/>
    </row>
    <row r="14" spans="1:11" ht="15" customHeight="1" x14ac:dyDescent="0.25">
      <c r="A14" s="272">
        <v>44959</v>
      </c>
      <c r="B14" s="7"/>
      <c r="C14" s="8"/>
      <c r="D14" s="227" t="s">
        <v>1974</v>
      </c>
      <c r="E14" s="207" t="s">
        <v>1973</v>
      </c>
      <c r="F14" s="184"/>
      <c r="G14" s="187"/>
      <c r="H14" s="188"/>
      <c r="I14" s="163">
        <v>43604907</v>
      </c>
      <c r="J14" s="7"/>
      <c r="K14" s="8"/>
    </row>
    <row r="15" spans="1:11" ht="15" customHeight="1" x14ac:dyDescent="0.25">
      <c r="A15" s="272"/>
      <c r="B15" s="7"/>
      <c r="C15" s="8"/>
      <c r="D15" s="227"/>
      <c r="E15" s="207"/>
      <c r="F15" s="184"/>
      <c r="G15" s="187"/>
      <c r="H15" s="188"/>
      <c r="I15" s="163"/>
      <c r="J15" s="7"/>
      <c r="K15" s="8"/>
    </row>
    <row r="16" spans="1:11" ht="15" customHeight="1" x14ac:dyDescent="0.25">
      <c r="A16" s="272"/>
      <c r="B16" s="7"/>
      <c r="C16" s="8"/>
      <c r="D16" s="227"/>
      <c r="E16" s="207"/>
      <c r="F16" s="184"/>
      <c r="G16" s="187"/>
      <c r="H16" s="188"/>
      <c r="I16" s="163"/>
      <c r="J16" s="7"/>
      <c r="K16" s="8"/>
    </row>
    <row r="17" spans="1:11" x14ac:dyDescent="0.25">
      <c r="A17" s="13"/>
      <c r="B17" s="14"/>
      <c r="C17" s="14"/>
      <c r="D17" s="14"/>
      <c r="E17" s="190"/>
      <c r="F17" s="14"/>
      <c r="G17" s="298" t="s">
        <v>19</v>
      </c>
      <c r="H17" s="299"/>
      <c r="I17" s="15">
        <f>SUM(I7:I16)</f>
        <v>90450086</v>
      </c>
      <c r="J17" s="16"/>
      <c r="K17" s="17"/>
    </row>
    <row r="18" spans="1:11" x14ac:dyDescent="0.25">
      <c r="A18" s="291" t="s">
        <v>5</v>
      </c>
      <c r="B18" s="240" t="s">
        <v>13</v>
      </c>
      <c r="C18" s="239" t="s">
        <v>20</v>
      </c>
      <c r="D18" s="240" t="s">
        <v>20</v>
      </c>
      <c r="E18" s="282" t="s">
        <v>15</v>
      </c>
      <c r="F18" s="283"/>
      <c r="G18" s="283"/>
      <c r="H18" s="284"/>
      <c r="I18" s="291" t="s">
        <v>7</v>
      </c>
      <c r="J18" s="291" t="s">
        <v>6</v>
      </c>
      <c r="K18" s="239" t="s">
        <v>0</v>
      </c>
    </row>
    <row r="19" spans="1:11" x14ac:dyDescent="0.25">
      <c r="A19" s="292"/>
      <c r="B19" s="241" t="s">
        <v>14</v>
      </c>
      <c r="C19" s="241" t="s">
        <v>11</v>
      </c>
      <c r="D19" s="241" t="s">
        <v>10</v>
      </c>
      <c r="E19" s="282" t="s">
        <v>2</v>
      </c>
      <c r="F19" s="284"/>
      <c r="G19" s="282" t="s">
        <v>8</v>
      </c>
      <c r="H19" s="284"/>
      <c r="I19" s="292"/>
      <c r="J19" s="292"/>
      <c r="K19" s="241" t="s">
        <v>1</v>
      </c>
    </row>
    <row r="20" spans="1:11" ht="12.75" customHeight="1" x14ac:dyDescent="0.25">
      <c r="A20" s="242">
        <v>44930</v>
      </c>
      <c r="B20" s="243" t="s">
        <v>455</v>
      </c>
      <c r="C20" s="244" t="s">
        <v>640</v>
      </c>
      <c r="D20" s="244" t="s">
        <v>817</v>
      </c>
      <c r="E20" s="197" t="s">
        <v>935</v>
      </c>
      <c r="F20" s="184"/>
      <c r="G20" s="204" t="s">
        <v>333</v>
      </c>
      <c r="H20" s="192"/>
      <c r="I20" s="245">
        <v>163500</v>
      </c>
      <c r="J20" s="233">
        <v>163500</v>
      </c>
      <c r="K20" s="245">
        <f>+I20-J20</f>
        <v>0</v>
      </c>
    </row>
    <row r="21" spans="1:11" x14ac:dyDescent="0.25">
      <c r="A21" s="242">
        <v>44930</v>
      </c>
      <c r="B21" s="246" t="s">
        <v>455</v>
      </c>
      <c r="C21" s="247" t="s">
        <v>640</v>
      </c>
      <c r="D21" s="247" t="s">
        <v>817</v>
      </c>
      <c r="E21" s="197" t="s">
        <v>935</v>
      </c>
      <c r="F21" s="193"/>
      <c r="G21" s="205" t="s">
        <v>333</v>
      </c>
      <c r="H21" s="194"/>
      <c r="I21" s="245">
        <v>93900</v>
      </c>
      <c r="J21" s="233">
        <v>93900</v>
      </c>
      <c r="K21" s="245">
        <f t="shared" ref="K21:K116" si="0">+I21-J21</f>
        <v>0</v>
      </c>
    </row>
    <row r="22" spans="1:11" x14ac:dyDescent="0.25">
      <c r="A22" s="242">
        <v>44930</v>
      </c>
      <c r="B22" s="246" t="s">
        <v>455</v>
      </c>
      <c r="C22" s="247" t="s">
        <v>640</v>
      </c>
      <c r="D22" s="247" t="s">
        <v>817</v>
      </c>
      <c r="E22" s="197" t="s">
        <v>935</v>
      </c>
      <c r="F22" s="193"/>
      <c r="G22" s="96" t="s">
        <v>333</v>
      </c>
      <c r="H22" s="194"/>
      <c r="I22" s="248">
        <v>11900</v>
      </c>
      <c r="J22" s="233">
        <v>11900</v>
      </c>
      <c r="K22" s="245">
        <f t="shared" si="0"/>
        <v>0</v>
      </c>
    </row>
    <row r="23" spans="1:11" x14ac:dyDescent="0.25">
      <c r="A23" s="242">
        <v>44930</v>
      </c>
      <c r="B23" s="246" t="s">
        <v>455</v>
      </c>
      <c r="C23" s="247" t="s">
        <v>640</v>
      </c>
      <c r="D23" s="247" t="s">
        <v>817</v>
      </c>
      <c r="E23" s="197" t="s">
        <v>935</v>
      </c>
      <c r="F23" s="193"/>
      <c r="G23" s="96" t="s">
        <v>333</v>
      </c>
      <c r="H23" s="194"/>
      <c r="I23" s="248">
        <v>23700</v>
      </c>
      <c r="J23" s="233">
        <v>23700</v>
      </c>
      <c r="K23" s="245">
        <f t="shared" si="0"/>
        <v>0</v>
      </c>
    </row>
    <row r="24" spans="1:11" x14ac:dyDescent="0.25">
      <c r="A24" s="242">
        <v>44930</v>
      </c>
      <c r="B24" s="246" t="s">
        <v>455</v>
      </c>
      <c r="C24" s="247" t="s">
        <v>640</v>
      </c>
      <c r="D24" s="247" t="s">
        <v>817</v>
      </c>
      <c r="E24" s="197" t="s">
        <v>935</v>
      </c>
      <c r="F24" s="193"/>
      <c r="G24" s="96" t="s">
        <v>333</v>
      </c>
      <c r="H24" s="194"/>
      <c r="I24" s="248">
        <v>70500</v>
      </c>
      <c r="J24" s="233">
        <v>70500</v>
      </c>
      <c r="K24" s="245">
        <f t="shared" si="0"/>
        <v>0</v>
      </c>
    </row>
    <row r="25" spans="1:11" x14ac:dyDescent="0.25">
      <c r="A25" s="242">
        <v>44930</v>
      </c>
      <c r="B25" s="246" t="s">
        <v>455</v>
      </c>
      <c r="C25" s="247" t="s">
        <v>640</v>
      </c>
      <c r="D25" s="247" t="s">
        <v>817</v>
      </c>
      <c r="E25" s="197" t="s">
        <v>935</v>
      </c>
      <c r="F25" s="193"/>
      <c r="G25" s="96" t="s">
        <v>333</v>
      </c>
      <c r="H25" s="194"/>
      <c r="I25" s="248">
        <v>375600</v>
      </c>
      <c r="J25" s="233">
        <v>375600</v>
      </c>
      <c r="K25" s="245">
        <f t="shared" si="0"/>
        <v>0</v>
      </c>
    </row>
    <row r="26" spans="1:11" x14ac:dyDescent="0.25">
      <c r="A26" s="242">
        <v>44930</v>
      </c>
      <c r="B26" s="246" t="s">
        <v>455</v>
      </c>
      <c r="C26" s="247" t="s">
        <v>640</v>
      </c>
      <c r="D26" s="247" t="s">
        <v>817</v>
      </c>
      <c r="E26" s="197" t="s">
        <v>935</v>
      </c>
      <c r="F26" s="193"/>
      <c r="G26" s="96" t="s">
        <v>333</v>
      </c>
      <c r="H26" s="194"/>
      <c r="I26" s="248">
        <v>293300</v>
      </c>
      <c r="J26" s="233">
        <v>293300</v>
      </c>
      <c r="K26" s="245">
        <f t="shared" si="0"/>
        <v>0</v>
      </c>
    </row>
    <row r="27" spans="1:11" x14ac:dyDescent="0.25">
      <c r="A27" s="242">
        <v>44930</v>
      </c>
      <c r="B27" s="246" t="s">
        <v>455</v>
      </c>
      <c r="C27" s="247" t="s">
        <v>640</v>
      </c>
      <c r="D27" s="247" t="s">
        <v>817</v>
      </c>
      <c r="E27" s="197" t="s">
        <v>935</v>
      </c>
      <c r="F27" s="193"/>
      <c r="G27" s="96" t="s">
        <v>333</v>
      </c>
      <c r="H27" s="194"/>
      <c r="I27" s="248">
        <v>11900</v>
      </c>
      <c r="J27" s="233">
        <v>11900</v>
      </c>
      <c r="K27" s="245">
        <f t="shared" si="0"/>
        <v>0</v>
      </c>
    </row>
    <row r="28" spans="1:11" x14ac:dyDescent="0.25">
      <c r="A28" s="242">
        <v>44930</v>
      </c>
      <c r="B28" s="246" t="s">
        <v>842</v>
      </c>
      <c r="C28" s="247" t="s">
        <v>280</v>
      </c>
      <c r="D28" s="247" t="s">
        <v>703</v>
      </c>
      <c r="E28" s="197" t="s">
        <v>936</v>
      </c>
      <c r="F28" s="193"/>
      <c r="G28" s="96" t="s">
        <v>333</v>
      </c>
      <c r="H28" s="194"/>
      <c r="I28" s="248">
        <v>251300</v>
      </c>
      <c r="J28" s="233">
        <v>251300</v>
      </c>
      <c r="K28" s="245">
        <f t="shared" si="0"/>
        <v>0</v>
      </c>
    </row>
    <row r="29" spans="1:11" x14ac:dyDescent="0.25">
      <c r="A29" s="242">
        <v>44930</v>
      </c>
      <c r="B29" s="246" t="s">
        <v>842</v>
      </c>
      <c r="C29" s="247" t="s">
        <v>280</v>
      </c>
      <c r="D29" s="247" t="s">
        <v>703</v>
      </c>
      <c r="E29" s="197" t="s">
        <v>936</v>
      </c>
      <c r="F29" s="193"/>
      <c r="G29" s="96" t="s">
        <v>333</v>
      </c>
      <c r="H29" s="194"/>
      <c r="I29" s="248">
        <v>144400</v>
      </c>
      <c r="J29" s="233">
        <v>144400</v>
      </c>
      <c r="K29" s="245">
        <f t="shared" si="0"/>
        <v>0</v>
      </c>
    </row>
    <row r="30" spans="1:11" x14ac:dyDescent="0.25">
      <c r="A30" s="242">
        <v>44930</v>
      </c>
      <c r="B30" s="246" t="s">
        <v>842</v>
      </c>
      <c r="C30" s="247" t="s">
        <v>280</v>
      </c>
      <c r="D30" s="247" t="s">
        <v>703</v>
      </c>
      <c r="E30" s="197" t="s">
        <v>936</v>
      </c>
      <c r="F30" s="193"/>
      <c r="G30" s="96" t="s">
        <v>333</v>
      </c>
      <c r="H30" s="194"/>
      <c r="I30" s="248">
        <v>18300</v>
      </c>
      <c r="J30" s="233">
        <v>18300</v>
      </c>
      <c r="K30" s="245">
        <f t="shared" si="0"/>
        <v>0</v>
      </c>
    </row>
    <row r="31" spans="1:11" x14ac:dyDescent="0.25">
      <c r="A31" s="242">
        <v>44930</v>
      </c>
      <c r="B31" s="246" t="s">
        <v>842</v>
      </c>
      <c r="C31" s="247" t="s">
        <v>280</v>
      </c>
      <c r="D31" s="247" t="s">
        <v>703</v>
      </c>
      <c r="E31" s="197" t="s">
        <v>936</v>
      </c>
      <c r="F31" s="193"/>
      <c r="G31" s="96" t="s">
        <v>333</v>
      </c>
      <c r="H31" s="194"/>
      <c r="I31" s="248">
        <v>36500</v>
      </c>
      <c r="J31" s="233">
        <v>36500</v>
      </c>
      <c r="K31" s="245">
        <f t="shared" si="0"/>
        <v>0</v>
      </c>
    </row>
    <row r="32" spans="1:11" x14ac:dyDescent="0.25">
      <c r="A32" s="242">
        <v>44930</v>
      </c>
      <c r="B32" s="246" t="s">
        <v>842</v>
      </c>
      <c r="C32" s="247" t="s">
        <v>280</v>
      </c>
      <c r="D32" s="247" t="s">
        <v>703</v>
      </c>
      <c r="E32" s="197" t="s">
        <v>936</v>
      </c>
      <c r="F32" s="193"/>
      <c r="G32" s="96" t="s">
        <v>333</v>
      </c>
      <c r="H32" s="194"/>
      <c r="I32" s="248">
        <v>108600</v>
      </c>
      <c r="J32" s="233">
        <v>108600</v>
      </c>
      <c r="K32" s="245">
        <f t="shared" si="0"/>
        <v>0</v>
      </c>
    </row>
    <row r="33" spans="1:11" x14ac:dyDescent="0.25">
      <c r="A33" s="242">
        <v>44930</v>
      </c>
      <c r="B33" s="246" t="s">
        <v>842</v>
      </c>
      <c r="C33" s="247" t="s">
        <v>280</v>
      </c>
      <c r="D33" s="247" t="s">
        <v>703</v>
      </c>
      <c r="E33" s="197" t="s">
        <v>936</v>
      </c>
      <c r="F33" s="193"/>
      <c r="G33" s="96" t="s">
        <v>333</v>
      </c>
      <c r="H33" s="194"/>
      <c r="I33" s="248">
        <v>576600</v>
      </c>
      <c r="J33" s="233">
        <v>576600</v>
      </c>
      <c r="K33" s="245">
        <f t="shared" si="0"/>
        <v>0</v>
      </c>
    </row>
    <row r="34" spans="1:11" x14ac:dyDescent="0.25">
      <c r="A34" s="242">
        <v>44930</v>
      </c>
      <c r="B34" s="246" t="s">
        <v>842</v>
      </c>
      <c r="C34" s="247" t="s">
        <v>280</v>
      </c>
      <c r="D34" s="247" t="s">
        <v>703</v>
      </c>
      <c r="E34" s="197" t="s">
        <v>936</v>
      </c>
      <c r="F34" s="193"/>
      <c r="G34" s="96" t="s">
        <v>333</v>
      </c>
      <c r="H34" s="194"/>
      <c r="I34" s="248">
        <v>450800</v>
      </c>
      <c r="J34" s="233">
        <v>450800</v>
      </c>
      <c r="K34" s="245">
        <f t="shared" si="0"/>
        <v>0</v>
      </c>
    </row>
    <row r="35" spans="1:11" x14ac:dyDescent="0.25">
      <c r="A35" s="242">
        <v>44930</v>
      </c>
      <c r="B35" s="246" t="s">
        <v>842</v>
      </c>
      <c r="C35" s="247" t="s">
        <v>280</v>
      </c>
      <c r="D35" s="247" t="s">
        <v>703</v>
      </c>
      <c r="E35" s="197" t="s">
        <v>936</v>
      </c>
      <c r="F35" s="193"/>
      <c r="G35" s="96" t="s">
        <v>333</v>
      </c>
      <c r="H35" s="194"/>
      <c r="I35" s="248">
        <v>18300</v>
      </c>
      <c r="J35" s="233">
        <v>18300</v>
      </c>
      <c r="K35" s="245">
        <f t="shared" si="0"/>
        <v>0</v>
      </c>
    </row>
    <row r="36" spans="1:11" x14ac:dyDescent="0.25">
      <c r="A36" s="242">
        <v>44930</v>
      </c>
      <c r="B36" s="246" t="s">
        <v>455</v>
      </c>
      <c r="C36" s="247" t="s">
        <v>709</v>
      </c>
      <c r="D36" s="247" t="s">
        <v>285</v>
      </c>
      <c r="E36" s="197" t="s">
        <v>937</v>
      </c>
      <c r="F36" s="193"/>
      <c r="G36" s="96" t="s">
        <v>88</v>
      </c>
      <c r="H36" s="194"/>
      <c r="I36" s="248">
        <f>142000000-72400000</f>
        <v>69600000</v>
      </c>
      <c r="J36" s="233">
        <v>69600000</v>
      </c>
      <c r="K36" s="245">
        <f t="shared" si="0"/>
        <v>0</v>
      </c>
    </row>
    <row r="37" spans="1:11" x14ac:dyDescent="0.25">
      <c r="A37" s="242">
        <v>44931</v>
      </c>
      <c r="B37" s="246" t="s">
        <v>746</v>
      </c>
      <c r="C37" s="247" t="s">
        <v>638</v>
      </c>
      <c r="D37" s="247" t="s">
        <v>351</v>
      </c>
      <c r="E37" s="197" t="s">
        <v>938</v>
      </c>
      <c r="F37" s="193"/>
      <c r="G37" s="96" t="s">
        <v>90</v>
      </c>
      <c r="H37" s="194"/>
      <c r="I37" s="248">
        <v>94666667</v>
      </c>
      <c r="J37" s="233">
        <v>70933333</v>
      </c>
      <c r="K37" s="245">
        <f t="shared" si="0"/>
        <v>23733334</v>
      </c>
    </row>
    <row r="38" spans="1:11" x14ac:dyDescent="0.25">
      <c r="A38" s="242">
        <v>44931</v>
      </c>
      <c r="B38" s="246" t="s">
        <v>816</v>
      </c>
      <c r="C38" s="247" t="s">
        <v>334</v>
      </c>
      <c r="D38" s="247" t="s">
        <v>278</v>
      </c>
      <c r="E38" s="197" t="s">
        <v>540</v>
      </c>
      <c r="F38" s="193"/>
      <c r="G38" s="96" t="s">
        <v>257</v>
      </c>
      <c r="H38" s="194"/>
      <c r="I38" s="248">
        <v>40626000</v>
      </c>
      <c r="J38" s="233">
        <v>40024133</v>
      </c>
      <c r="K38" s="245">
        <f t="shared" si="0"/>
        <v>601867</v>
      </c>
    </row>
    <row r="39" spans="1:11" x14ac:dyDescent="0.25">
      <c r="A39" s="242">
        <v>44937</v>
      </c>
      <c r="B39" s="246" t="s">
        <v>473</v>
      </c>
      <c r="C39" s="247" t="s">
        <v>437</v>
      </c>
      <c r="D39" s="247" t="s">
        <v>751</v>
      </c>
      <c r="E39" s="197" t="s">
        <v>544</v>
      </c>
      <c r="F39" s="193"/>
      <c r="G39" s="96" t="s">
        <v>195</v>
      </c>
      <c r="H39" s="194"/>
      <c r="I39" s="248">
        <v>47692800</v>
      </c>
      <c r="J39" s="233">
        <v>45926400</v>
      </c>
      <c r="K39" s="245">
        <f t="shared" si="0"/>
        <v>1766400</v>
      </c>
    </row>
    <row r="40" spans="1:11" x14ac:dyDescent="0.25">
      <c r="A40" s="242">
        <v>44937</v>
      </c>
      <c r="B40" s="246" t="s">
        <v>435</v>
      </c>
      <c r="C40" s="247" t="s">
        <v>824</v>
      </c>
      <c r="D40" s="247" t="s">
        <v>646</v>
      </c>
      <c r="E40" s="197" t="s">
        <v>939</v>
      </c>
      <c r="F40" s="193"/>
      <c r="G40" s="96" t="s">
        <v>926</v>
      </c>
      <c r="H40" s="194"/>
      <c r="I40" s="248">
        <v>65000000</v>
      </c>
      <c r="J40" s="233">
        <v>55900000</v>
      </c>
      <c r="K40" s="245">
        <f t="shared" si="0"/>
        <v>9100000</v>
      </c>
    </row>
    <row r="41" spans="1:11" x14ac:dyDescent="0.25">
      <c r="A41" s="242">
        <v>44937</v>
      </c>
      <c r="B41" s="246" t="s">
        <v>466</v>
      </c>
      <c r="C41" s="247" t="s">
        <v>751</v>
      </c>
      <c r="D41" s="247" t="s">
        <v>823</v>
      </c>
      <c r="E41" s="197" t="s">
        <v>940</v>
      </c>
      <c r="F41" s="193"/>
      <c r="G41" s="96" t="s">
        <v>538</v>
      </c>
      <c r="H41" s="194"/>
      <c r="I41" s="248">
        <v>57231360</v>
      </c>
      <c r="J41" s="233">
        <v>54899712</v>
      </c>
      <c r="K41" s="245">
        <f t="shared" si="0"/>
        <v>2331648</v>
      </c>
    </row>
    <row r="42" spans="1:11" x14ac:dyDescent="0.25">
      <c r="A42" s="242">
        <v>44937</v>
      </c>
      <c r="B42" s="246" t="s">
        <v>467</v>
      </c>
      <c r="C42" s="247" t="s">
        <v>751</v>
      </c>
      <c r="D42" s="247" t="s">
        <v>824</v>
      </c>
      <c r="E42" s="197" t="s">
        <v>940</v>
      </c>
      <c r="F42" s="193"/>
      <c r="G42" s="96" t="s">
        <v>183</v>
      </c>
      <c r="H42" s="194"/>
      <c r="I42" s="248">
        <v>57231360</v>
      </c>
      <c r="J42" s="233">
        <v>55111680</v>
      </c>
      <c r="K42" s="245">
        <f t="shared" si="0"/>
        <v>2119680</v>
      </c>
    </row>
    <row r="43" spans="1:11" x14ac:dyDescent="0.25">
      <c r="A43" s="249">
        <v>44937</v>
      </c>
      <c r="B43" s="246" t="s">
        <v>436</v>
      </c>
      <c r="C43" s="246" t="s">
        <v>592</v>
      </c>
      <c r="D43" s="246" t="s">
        <v>717</v>
      </c>
      <c r="E43" s="197" t="s">
        <v>540</v>
      </c>
      <c r="F43" s="193"/>
      <c r="G43" s="96" t="s">
        <v>256</v>
      </c>
      <c r="H43" s="196"/>
      <c r="I43" s="248">
        <v>40626000</v>
      </c>
      <c r="J43" s="233">
        <v>38970867</v>
      </c>
      <c r="K43" s="245">
        <f t="shared" si="0"/>
        <v>1655133</v>
      </c>
    </row>
    <row r="44" spans="1:11" x14ac:dyDescent="0.25">
      <c r="A44" s="249">
        <v>44937</v>
      </c>
      <c r="B44" s="246" t="s">
        <v>646</v>
      </c>
      <c r="C44" s="246" t="s">
        <v>579</v>
      </c>
      <c r="D44" s="246" t="s">
        <v>577</v>
      </c>
      <c r="E44" s="197" t="s">
        <v>541</v>
      </c>
      <c r="F44" s="193"/>
      <c r="G44" s="96" t="s">
        <v>93</v>
      </c>
      <c r="H44" s="196"/>
      <c r="I44" s="248">
        <v>72000000</v>
      </c>
      <c r="J44" s="233">
        <v>69066667</v>
      </c>
      <c r="K44" s="245">
        <f t="shared" si="0"/>
        <v>2933333</v>
      </c>
    </row>
    <row r="45" spans="1:11" x14ac:dyDescent="0.25">
      <c r="A45" s="250">
        <v>44938</v>
      </c>
      <c r="B45" s="246" t="s">
        <v>751</v>
      </c>
      <c r="C45" s="251" t="s">
        <v>646</v>
      </c>
      <c r="D45" s="246" t="s">
        <v>571</v>
      </c>
      <c r="E45" s="197" t="s">
        <v>542</v>
      </c>
      <c r="F45" s="193"/>
      <c r="G45" s="96" t="s">
        <v>52</v>
      </c>
      <c r="H45" s="196"/>
      <c r="I45" s="248">
        <v>57231360</v>
      </c>
      <c r="J45" s="233">
        <v>54051840</v>
      </c>
      <c r="K45" s="245">
        <f t="shared" si="0"/>
        <v>3179520</v>
      </c>
    </row>
    <row r="46" spans="1:11" x14ac:dyDescent="0.25">
      <c r="A46" s="250">
        <v>44938</v>
      </c>
      <c r="B46" s="246" t="s">
        <v>752</v>
      </c>
      <c r="C46" s="251" t="s">
        <v>823</v>
      </c>
      <c r="D46" s="246" t="s">
        <v>472</v>
      </c>
      <c r="E46" s="197" t="s">
        <v>547</v>
      </c>
      <c r="F46" s="193"/>
      <c r="G46" s="96" t="s">
        <v>394</v>
      </c>
      <c r="H46" s="196"/>
      <c r="I46" s="248">
        <v>96479250</v>
      </c>
      <c r="J46" s="233">
        <v>82972155</v>
      </c>
      <c r="K46" s="245">
        <f t="shared" si="0"/>
        <v>13507095</v>
      </c>
    </row>
    <row r="47" spans="1:11" x14ac:dyDescent="0.25">
      <c r="A47" s="250">
        <v>44938</v>
      </c>
      <c r="B47" s="246" t="s">
        <v>521</v>
      </c>
      <c r="C47" s="251" t="s">
        <v>721</v>
      </c>
      <c r="D47" s="246" t="s">
        <v>177</v>
      </c>
      <c r="E47" s="197" t="s">
        <v>941</v>
      </c>
      <c r="F47" s="193"/>
      <c r="G47" s="96" t="s">
        <v>927</v>
      </c>
      <c r="H47" s="196"/>
      <c r="I47" s="248">
        <v>23000000</v>
      </c>
      <c r="J47" s="233">
        <v>23000000</v>
      </c>
      <c r="K47" s="245">
        <f t="shared" si="0"/>
        <v>0</v>
      </c>
    </row>
    <row r="48" spans="1:11" x14ac:dyDescent="0.25">
      <c r="A48" s="250">
        <v>44938</v>
      </c>
      <c r="B48" s="246" t="s">
        <v>437</v>
      </c>
      <c r="C48" s="251" t="s">
        <v>721</v>
      </c>
      <c r="D48" s="246" t="s">
        <v>719</v>
      </c>
      <c r="E48" s="197" t="s">
        <v>941</v>
      </c>
      <c r="F48" s="193"/>
      <c r="G48" s="96" t="s">
        <v>928</v>
      </c>
      <c r="H48" s="196"/>
      <c r="I48" s="248">
        <v>23000000</v>
      </c>
      <c r="J48" s="233">
        <v>23000000</v>
      </c>
      <c r="K48" s="245">
        <f t="shared" si="0"/>
        <v>0</v>
      </c>
    </row>
    <row r="49" spans="1:11" x14ac:dyDescent="0.25">
      <c r="A49" s="250">
        <v>44938</v>
      </c>
      <c r="B49" s="246" t="s">
        <v>569</v>
      </c>
      <c r="C49" s="251" t="s">
        <v>721</v>
      </c>
      <c r="D49" s="246" t="s">
        <v>776</v>
      </c>
      <c r="E49" s="197" t="s">
        <v>941</v>
      </c>
      <c r="F49" s="193"/>
      <c r="G49" s="96" t="s">
        <v>929</v>
      </c>
      <c r="H49" s="196"/>
      <c r="I49" s="248">
        <v>23000000</v>
      </c>
      <c r="J49" s="233">
        <v>23000000</v>
      </c>
      <c r="K49" s="245">
        <f t="shared" si="0"/>
        <v>0</v>
      </c>
    </row>
    <row r="50" spans="1:11" x14ac:dyDescent="0.25">
      <c r="A50" s="250">
        <v>44939</v>
      </c>
      <c r="B50" s="246" t="s">
        <v>481</v>
      </c>
      <c r="C50" s="251" t="s">
        <v>588</v>
      </c>
      <c r="D50" s="246" t="s">
        <v>474</v>
      </c>
      <c r="E50" s="197" t="s">
        <v>942</v>
      </c>
      <c r="F50" s="193"/>
      <c r="G50" s="96" t="s">
        <v>930</v>
      </c>
      <c r="H50" s="196"/>
      <c r="I50" s="248">
        <v>90000000</v>
      </c>
      <c r="J50" s="233">
        <v>77400000</v>
      </c>
      <c r="K50" s="245">
        <f t="shared" si="0"/>
        <v>12600000</v>
      </c>
    </row>
    <row r="51" spans="1:11" x14ac:dyDescent="0.25">
      <c r="A51" s="250">
        <v>44939</v>
      </c>
      <c r="B51" s="246" t="s">
        <v>723</v>
      </c>
      <c r="C51" s="251" t="s">
        <v>471</v>
      </c>
      <c r="D51" s="246" t="s">
        <v>754</v>
      </c>
      <c r="E51" s="197" t="s">
        <v>943</v>
      </c>
      <c r="F51" s="193"/>
      <c r="G51" s="96" t="s">
        <v>931</v>
      </c>
      <c r="H51" s="196"/>
      <c r="I51" s="248">
        <v>90000000</v>
      </c>
      <c r="J51" s="233">
        <v>71700000</v>
      </c>
      <c r="K51" s="245">
        <f t="shared" si="0"/>
        <v>18300000</v>
      </c>
    </row>
    <row r="52" spans="1:11" x14ac:dyDescent="0.25">
      <c r="A52" s="250">
        <v>44939</v>
      </c>
      <c r="B52" s="246" t="s">
        <v>721</v>
      </c>
      <c r="C52" s="251" t="s">
        <v>721</v>
      </c>
      <c r="D52" s="246" t="s">
        <v>477</v>
      </c>
      <c r="E52" s="197" t="s">
        <v>941</v>
      </c>
      <c r="F52" s="193"/>
      <c r="G52" s="96" t="s">
        <v>932</v>
      </c>
      <c r="H52" s="196"/>
      <c r="I52" s="248">
        <v>23000000</v>
      </c>
      <c r="J52" s="233">
        <v>23000000</v>
      </c>
      <c r="K52" s="245">
        <f t="shared" si="0"/>
        <v>0</v>
      </c>
    </row>
    <row r="53" spans="1:11" x14ac:dyDescent="0.25">
      <c r="A53" s="250">
        <v>44939</v>
      </c>
      <c r="B53" s="246" t="s">
        <v>478</v>
      </c>
      <c r="C53" s="251" t="s">
        <v>644</v>
      </c>
      <c r="D53" s="246" t="s">
        <v>715</v>
      </c>
      <c r="E53" s="197" t="s">
        <v>545</v>
      </c>
      <c r="F53" s="193"/>
      <c r="G53" s="96" t="s">
        <v>162</v>
      </c>
      <c r="H53" s="196"/>
      <c r="I53" s="248">
        <v>47692800</v>
      </c>
      <c r="J53" s="233">
        <v>45043200</v>
      </c>
      <c r="K53" s="245">
        <f t="shared" si="0"/>
        <v>2649600</v>
      </c>
    </row>
    <row r="54" spans="1:11" x14ac:dyDescent="0.25">
      <c r="A54" s="250">
        <v>44941</v>
      </c>
      <c r="B54" s="246" t="s">
        <v>581</v>
      </c>
      <c r="C54" s="251" t="s">
        <v>717</v>
      </c>
      <c r="D54" s="246" t="s">
        <v>652</v>
      </c>
      <c r="E54" s="197" t="s">
        <v>944</v>
      </c>
      <c r="F54" s="193"/>
      <c r="G54" s="96" t="s">
        <v>933</v>
      </c>
      <c r="H54" s="196"/>
      <c r="I54" s="248">
        <v>65000000</v>
      </c>
      <c r="J54" s="233">
        <v>54816666</v>
      </c>
      <c r="K54" s="245">
        <f t="shared" si="0"/>
        <v>10183334</v>
      </c>
    </row>
    <row r="55" spans="1:11" x14ac:dyDescent="0.25">
      <c r="A55" s="250">
        <v>44943</v>
      </c>
      <c r="B55" s="246" t="s">
        <v>560</v>
      </c>
      <c r="C55" s="251" t="s">
        <v>711</v>
      </c>
      <c r="D55" s="246" t="s">
        <v>713</v>
      </c>
      <c r="E55" s="197" t="s">
        <v>945</v>
      </c>
      <c r="F55" s="193"/>
      <c r="G55" s="96" t="s">
        <v>53</v>
      </c>
      <c r="H55" s="196"/>
      <c r="I55" s="248">
        <v>27000000</v>
      </c>
      <c r="J55" s="233">
        <v>27000000</v>
      </c>
      <c r="K55" s="245">
        <f t="shared" si="0"/>
        <v>0</v>
      </c>
    </row>
    <row r="56" spans="1:11" x14ac:dyDescent="0.25">
      <c r="A56" s="250">
        <v>44945</v>
      </c>
      <c r="B56" s="246" t="s">
        <v>618</v>
      </c>
      <c r="C56" s="251" t="s">
        <v>521</v>
      </c>
      <c r="D56" s="246" t="s">
        <v>494</v>
      </c>
      <c r="E56" s="197" t="s">
        <v>543</v>
      </c>
      <c r="F56" s="193"/>
      <c r="G56" s="96" t="s">
        <v>166</v>
      </c>
      <c r="H56" s="196"/>
      <c r="I56" s="248">
        <v>63908352</v>
      </c>
      <c r="J56" s="233">
        <v>59411098</v>
      </c>
      <c r="K56" s="245">
        <f t="shared" si="0"/>
        <v>4497254</v>
      </c>
    </row>
    <row r="57" spans="1:11" x14ac:dyDescent="0.25">
      <c r="A57" s="250">
        <v>44946</v>
      </c>
      <c r="B57" s="246" t="s">
        <v>816</v>
      </c>
      <c r="C57" s="251" t="s">
        <v>489</v>
      </c>
      <c r="D57" s="246" t="s">
        <v>669</v>
      </c>
      <c r="E57" s="197" t="s">
        <v>946</v>
      </c>
      <c r="F57" s="193"/>
      <c r="G57" s="96" t="s">
        <v>333</v>
      </c>
      <c r="H57" s="196"/>
      <c r="I57" s="248">
        <v>2646184</v>
      </c>
      <c r="J57" s="233">
        <v>2646184</v>
      </c>
      <c r="K57" s="245">
        <f t="shared" si="0"/>
        <v>0</v>
      </c>
    </row>
    <row r="58" spans="1:11" x14ac:dyDescent="0.25">
      <c r="A58" s="250">
        <v>44946</v>
      </c>
      <c r="B58" s="246" t="s">
        <v>816</v>
      </c>
      <c r="C58" s="251" t="s">
        <v>489</v>
      </c>
      <c r="D58" s="246" t="s">
        <v>669</v>
      </c>
      <c r="E58" s="197" t="s">
        <v>946</v>
      </c>
      <c r="F58" s="193"/>
      <c r="G58" s="96" t="s">
        <v>333</v>
      </c>
      <c r="H58" s="196"/>
      <c r="I58" s="248">
        <v>19305162</v>
      </c>
      <c r="J58" s="233">
        <v>19305162</v>
      </c>
      <c r="K58" s="245">
        <f t="shared" si="0"/>
        <v>0</v>
      </c>
    </row>
    <row r="59" spans="1:11" x14ac:dyDescent="0.25">
      <c r="A59" s="250">
        <v>44946</v>
      </c>
      <c r="B59" s="246" t="s">
        <v>816</v>
      </c>
      <c r="C59" s="251" t="s">
        <v>489</v>
      </c>
      <c r="D59" s="246" t="s">
        <v>669</v>
      </c>
      <c r="E59" s="197" t="s">
        <v>946</v>
      </c>
      <c r="F59" s="193"/>
      <c r="G59" s="160" t="s">
        <v>333</v>
      </c>
      <c r="H59" s="196"/>
      <c r="I59" s="248">
        <v>1164482</v>
      </c>
      <c r="J59" s="233">
        <v>1164482</v>
      </c>
      <c r="K59" s="245">
        <f t="shared" si="0"/>
        <v>0</v>
      </c>
    </row>
    <row r="60" spans="1:11" x14ac:dyDescent="0.25">
      <c r="A60" s="250">
        <v>44946</v>
      </c>
      <c r="B60" s="246" t="s">
        <v>816</v>
      </c>
      <c r="C60" s="251" t="s">
        <v>489</v>
      </c>
      <c r="D60" s="246" t="s">
        <v>669</v>
      </c>
      <c r="E60" s="197" t="s">
        <v>946</v>
      </c>
      <c r="F60" s="193"/>
      <c r="G60" s="160" t="s">
        <v>333</v>
      </c>
      <c r="H60" s="196"/>
      <c r="I60" s="248">
        <v>1684757</v>
      </c>
      <c r="J60" s="233">
        <v>1684757</v>
      </c>
      <c r="K60" s="245">
        <f t="shared" si="0"/>
        <v>0</v>
      </c>
    </row>
    <row r="61" spans="1:11" x14ac:dyDescent="0.25">
      <c r="A61" s="250">
        <v>44946</v>
      </c>
      <c r="B61" s="246" t="s">
        <v>816</v>
      </c>
      <c r="C61" s="251" t="s">
        <v>489</v>
      </c>
      <c r="D61" s="246" t="s">
        <v>669</v>
      </c>
      <c r="E61" s="197" t="s">
        <v>946</v>
      </c>
      <c r="F61" s="193"/>
      <c r="G61" s="160" t="s">
        <v>333</v>
      </c>
      <c r="H61" s="196"/>
      <c r="I61" s="248">
        <v>38603443</v>
      </c>
      <c r="J61" s="233">
        <v>38603443</v>
      </c>
      <c r="K61" s="245">
        <f t="shared" si="0"/>
        <v>0</v>
      </c>
    </row>
    <row r="62" spans="1:11" x14ac:dyDescent="0.25">
      <c r="A62" s="250">
        <v>44946</v>
      </c>
      <c r="B62" s="246" t="s">
        <v>816</v>
      </c>
      <c r="C62" s="251" t="s">
        <v>489</v>
      </c>
      <c r="D62" s="246" t="s">
        <v>669</v>
      </c>
      <c r="E62" s="197" t="s">
        <v>946</v>
      </c>
      <c r="F62" s="193"/>
      <c r="G62" s="160" t="s">
        <v>333</v>
      </c>
      <c r="H62" s="196"/>
      <c r="I62" s="248">
        <v>525248</v>
      </c>
      <c r="J62" s="233">
        <v>525248</v>
      </c>
      <c r="K62" s="245">
        <f t="shared" si="0"/>
        <v>0</v>
      </c>
    </row>
    <row r="63" spans="1:11" x14ac:dyDescent="0.25">
      <c r="A63" s="250">
        <v>44946</v>
      </c>
      <c r="B63" s="246" t="s">
        <v>816</v>
      </c>
      <c r="C63" s="251" t="s">
        <v>489</v>
      </c>
      <c r="D63" s="246" t="s">
        <v>669</v>
      </c>
      <c r="E63" s="197" t="s">
        <v>946</v>
      </c>
      <c r="F63" s="193"/>
      <c r="G63" s="160" t="s">
        <v>333</v>
      </c>
      <c r="H63" s="196"/>
      <c r="I63" s="248">
        <v>172231311</v>
      </c>
      <c r="J63" s="233">
        <v>172231311</v>
      </c>
      <c r="K63" s="245">
        <f t="shared" si="0"/>
        <v>0</v>
      </c>
    </row>
    <row r="64" spans="1:11" x14ac:dyDescent="0.25">
      <c r="A64" s="250">
        <v>44946</v>
      </c>
      <c r="B64" s="246" t="s">
        <v>816</v>
      </c>
      <c r="C64" s="251" t="s">
        <v>489</v>
      </c>
      <c r="D64" s="246" t="s">
        <v>669</v>
      </c>
      <c r="E64" s="197" t="s">
        <v>946</v>
      </c>
      <c r="F64" s="193"/>
      <c r="G64" s="160" t="s">
        <v>333</v>
      </c>
      <c r="H64" s="196"/>
      <c r="I64" s="248">
        <v>801303531</v>
      </c>
      <c r="J64" s="233">
        <v>801303531</v>
      </c>
      <c r="K64" s="245">
        <f t="shared" si="0"/>
        <v>0</v>
      </c>
    </row>
    <row r="65" spans="1:11" x14ac:dyDescent="0.25">
      <c r="A65" s="250">
        <v>44946</v>
      </c>
      <c r="B65" s="246" t="s">
        <v>817</v>
      </c>
      <c r="C65" s="251" t="s">
        <v>627</v>
      </c>
      <c r="D65" s="246" t="s">
        <v>620</v>
      </c>
      <c r="E65" s="197" t="s">
        <v>947</v>
      </c>
      <c r="F65" s="193"/>
      <c r="G65" s="160" t="s">
        <v>333</v>
      </c>
      <c r="H65" s="196"/>
      <c r="I65" s="248">
        <v>134654721</v>
      </c>
      <c r="J65" s="233">
        <v>134654721</v>
      </c>
      <c r="K65" s="245">
        <f t="shared" si="0"/>
        <v>0</v>
      </c>
    </row>
    <row r="66" spans="1:11" x14ac:dyDescent="0.25">
      <c r="A66" s="250">
        <v>44946</v>
      </c>
      <c r="B66" s="246" t="s">
        <v>729</v>
      </c>
      <c r="C66" s="251" t="s">
        <v>829</v>
      </c>
      <c r="D66" s="246" t="s">
        <v>661</v>
      </c>
      <c r="E66" s="197" t="s">
        <v>948</v>
      </c>
      <c r="F66" s="193"/>
      <c r="G66" s="160" t="s">
        <v>934</v>
      </c>
      <c r="H66" s="196"/>
      <c r="I66" s="248">
        <v>105000000</v>
      </c>
      <c r="J66" s="233">
        <v>86800000</v>
      </c>
      <c r="K66" s="245">
        <f t="shared" si="0"/>
        <v>18200000</v>
      </c>
    </row>
    <row r="67" spans="1:11" x14ac:dyDescent="0.25">
      <c r="A67" s="250">
        <v>44959</v>
      </c>
      <c r="B67" s="246" t="s">
        <v>314</v>
      </c>
      <c r="C67" s="251" t="s">
        <v>506</v>
      </c>
      <c r="D67" s="246" t="s">
        <v>1501</v>
      </c>
      <c r="E67" s="197" t="s">
        <v>1535</v>
      </c>
      <c r="F67" s="193"/>
      <c r="G67" s="160" t="s">
        <v>1555</v>
      </c>
      <c r="H67" s="196"/>
      <c r="I67" s="248">
        <v>39000000</v>
      </c>
      <c r="J67" s="233">
        <v>39000000</v>
      </c>
      <c r="K67" s="245">
        <f t="shared" si="0"/>
        <v>0</v>
      </c>
    </row>
    <row r="68" spans="1:11" x14ac:dyDescent="0.25">
      <c r="A68" s="250">
        <v>44960</v>
      </c>
      <c r="B68" s="246" t="s">
        <v>1526</v>
      </c>
      <c r="C68" s="251" t="s">
        <v>605</v>
      </c>
      <c r="D68" s="246" t="s">
        <v>1502</v>
      </c>
      <c r="E68" s="197" t="s">
        <v>1536</v>
      </c>
      <c r="F68" s="193"/>
      <c r="G68" s="160" t="s">
        <v>1556</v>
      </c>
      <c r="H68" s="196"/>
      <c r="I68" s="248">
        <v>1417717</v>
      </c>
      <c r="J68" s="233">
        <v>1417717</v>
      </c>
      <c r="K68" s="245">
        <f t="shared" si="0"/>
        <v>0</v>
      </c>
    </row>
    <row r="69" spans="1:11" x14ac:dyDescent="0.25">
      <c r="A69" s="250">
        <v>44960</v>
      </c>
      <c r="B69" s="246" t="s">
        <v>1526</v>
      </c>
      <c r="C69" s="251" t="s">
        <v>1357</v>
      </c>
      <c r="D69" s="246" t="s">
        <v>215</v>
      </c>
      <c r="E69" s="197" t="s">
        <v>1537</v>
      </c>
      <c r="F69" s="193"/>
      <c r="G69" s="160" t="s">
        <v>1556</v>
      </c>
      <c r="H69" s="196"/>
      <c r="I69" s="248">
        <v>6504720</v>
      </c>
      <c r="J69" s="233">
        <v>6504720</v>
      </c>
      <c r="K69" s="245">
        <f t="shared" si="0"/>
        <v>0</v>
      </c>
    </row>
    <row r="70" spans="1:11" x14ac:dyDescent="0.25">
      <c r="A70" s="250">
        <v>44963</v>
      </c>
      <c r="B70" s="246" t="s">
        <v>1231</v>
      </c>
      <c r="C70" s="251" t="s">
        <v>1503</v>
      </c>
      <c r="D70" s="246" t="s">
        <v>1504</v>
      </c>
      <c r="E70" s="197" t="s">
        <v>1538</v>
      </c>
      <c r="F70" s="193"/>
      <c r="G70" s="160" t="s">
        <v>1557</v>
      </c>
      <c r="H70" s="196"/>
      <c r="I70" s="248">
        <v>60000000</v>
      </c>
      <c r="J70" s="233">
        <v>47000000</v>
      </c>
      <c r="K70" s="245">
        <f t="shared" si="0"/>
        <v>13000000</v>
      </c>
    </row>
    <row r="71" spans="1:11" x14ac:dyDescent="0.25">
      <c r="A71" s="250">
        <v>44963</v>
      </c>
      <c r="B71" s="246" t="s">
        <v>285</v>
      </c>
      <c r="C71" s="251" t="s">
        <v>1275</v>
      </c>
      <c r="D71" s="246" t="s">
        <v>1505</v>
      </c>
      <c r="E71" s="197" t="s">
        <v>1539</v>
      </c>
      <c r="F71" s="193"/>
      <c r="G71" s="160" t="s">
        <v>333</v>
      </c>
      <c r="H71" s="196"/>
      <c r="I71" s="248">
        <v>62910800</v>
      </c>
      <c r="J71" s="233">
        <v>62910800</v>
      </c>
      <c r="K71" s="245">
        <f t="shared" si="0"/>
        <v>0</v>
      </c>
    </row>
    <row r="72" spans="1:11" x14ac:dyDescent="0.25">
      <c r="A72" s="250">
        <v>44963</v>
      </c>
      <c r="B72" s="246" t="s">
        <v>285</v>
      </c>
      <c r="C72" s="251" t="s">
        <v>1275</v>
      </c>
      <c r="D72" s="246" t="s">
        <v>1505</v>
      </c>
      <c r="E72" s="197" t="s">
        <v>1539</v>
      </c>
      <c r="F72" s="193"/>
      <c r="G72" s="160" t="s">
        <v>333</v>
      </c>
      <c r="H72" s="196"/>
      <c r="I72" s="248">
        <v>40822500</v>
      </c>
      <c r="J72" s="233">
        <v>40822500</v>
      </c>
      <c r="K72" s="245">
        <f t="shared" si="0"/>
        <v>0</v>
      </c>
    </row>
    <row r="73" spans="1:11" x14ac:dyDescent="0.25">
      <c r="A73" s="250">
        <v>44963</v>
      </c>
      <c r="B73" s="246" t="s">
        <v>285</v>
      </c>
      <c r="C73" s="251" t="s">
        <v>1275</v>
      </c>
      <c r="D73" s="246" t="s">
        <v>1505</v>
      </c>
      <c r="E73" s="197" t="s">
        <v>1539</v>
      </c>
      <c r="F73" s="193"/>
      <c r="G73" s="160" t="s">
        <v>333</v>
      </c>
      <c r="H73" s="196"/>
      <c r="I73" s="248">
        <v>2308186</v>
      </c>
      <c r="J73" s="233">
        <v>2308186</v>
      </c>
      <c r="K73" s="245">
        <f t="shared" si="0"/>
        <v>0</v>
      </c>
    </row>
    <row r="74" spans="1:11" x14ac:dyDescent="0.25">
      <c r="A74" s="250">
        <v>44963</v>
      </c>
      <c r="B74" s="246" t="s">
        <v>285</v>
      </c>
      <c r="C74" s="251" t="s">
        <v>1275</v>
      </c>
      <c r="D74" s="246" t="s">
        <v>1505</v>
      </c>
      <c r="E74" s="197" t="s">
        <v>1539</v>
      </c>
      <c r="F74" s="193"/>
      <c r="G74" s="160" t="s">
        <v>333</v>
      </c>
      <c r="H74" s="196"/>
      <c r="I74" s="248">
        <v>5116200</v>
      </c>
      <c r="J74" s="233">
        <v>5116200</v>
      </c>
      <c r="K74" s="245">
        <f t="shared" si="0"/>
        <v>0</v>
      </c>
    </row>
    <row r="75" spans="1:11" x14ac:dyDescent="0.25">
      <c r="A75" s="250">
        <v>44963</v>
      </c>
      <c r="B75" s="246" t="s">
        <v>285</v>
      </c>
      <c r="C75" s="251" t="s">
        <v>1275</v>
      </c>
      <c r="D75" s="246" t="s">
        <v>1505</v>
      </c>
      <c r="E75" s="197" t="s">
        <v>1539</v>
      </c>
      <c r="F75" s="193"/>
      <c r="G75" s="160" t="s">
        <v>333</v>
      </c>
      <c r="H75" s="196"/>
      <c r="I75" s="248">
        <v>10213700</v>
      </c>
      <c r="J75" s="233">
        <v>10213700</v>
      </c>
      <c r="K75" s="245">
        <f t="shared" si="0"/>
        <v>0</v>
      </c>
    </row>
    <row r="76" spans="1:11" x14ac:dyDescent="0.25">
      <c r="A76" s="250">
        <v>44963</v>
      </c>
      <c r="B76" s="246" t="s">
        <v>285</v>
      </c>
      <c r="C76" s="251" t="s">
        <v>1275</v>
      </c>
      <c r="D76" s="246" t="s">
        <v>1505</v>
      </c>
      <c r="E76" s="197" t="s">
        <v>1539</v>
      </c>
      <c r="F76" s="193"/>
      <c r="G76" s="160" t="s">
        <v>333</v>
      </c>
      <c r="H76" s="196"/>
      <c r="I76" s="248">
        <v>30619100</v>
      </c>
      <c r="J76" s="233">
        <v>30619100</v>
      </c>
      <c r="K76" s="245">
        <f t="shared" si="0"/>
        <v>0</v>
      </c>
    </row>
    <row r="77" spans="1:11" x14ac:dyDescent="0.25">
      <c r="A77" s="250">
        <v>44963</v>
      </c>
      <c r="B77" s="246" t="s">
        <v>285</v>
      </c>
      <c r="C77" s="251" t="s">
        <v>1275</v>
      </c>
      <c r="D77" s="246" t="s">
        <v>1505</v>
      </c>
      <c r="E77" s="197" t="s">
        <v>1539</v>
      </c>
      <c r="F77" s="193"/>
      <c r="G77" s="160" t="s">
        <v>333</v>
      </c>
      <c r="H77" s="196"/>
      <c r="I77" s="248">
        <v>126469024</v>
      </c>
      <c r="J77" s="233">
        <v>126469024</v>
      </c>
      <c r="K77" s="245">
        <f t="shared" si="0"/>
        <v>0</v>
      </c>
    </row>
    <row r="78" spans="1:11" x14ac:dyDescent="0.25">
      <c r="A78" s="250">
        <v>44963</v>
      </c>
      <c r="B78" s="246" t="s">
        <v>285</v>
      </c>
      <c r="C78" s="251" t="s">
        <v>1275</v>
      </c>
      <c r="D78" s="246" t="s">
        <v>1505</v>
      </c>
      <c r="E78" s="197" t="s">
        <v>1539</v>
      </c>
      <c r="F78" s="193"/>
      <c r="G78" s="160" t="s">
        <v>333</v>
      </c>
      <c r="H78" s="196"/>
      <c r="I78" s="248">
        <v>89965370</v>
      </c>
      <c r="J78" s="233">
        <v>89965370</v>
      </c>
      <c r="K78" s="245">
        <f t="shared" si="0"/>
        <v>0</v>
      </c>
    </row>
    <row r="79" spans="1:11" x14ac:dyDescent="0.25">
      <c r="A79" s="250">
        <v>44963</v>
      </c>
      <c r="B79" s="246" t="s">
        <v>285</v>
      </c>
      <c r="C79" s="251" t="s">
        <v>1275</v>
      </c>
      <c r="D79" s="246" t="s">
        <v>1505</v>
      </c>
      <c r="E79" s="197" t="s">
        <v>1539</v>
      </c>
      <c r="F79" s="193"/>
      <c r="G79" s="160" t="s">
        <v>333</v>
      </c>
      <c r="H79" s="196"/>
      <c r="I79" s="248">
        <v>5116200</v>
      </c>
      <c r="J79" s="233">
        <v>5116200</v>
      </c>
      <c r="K79" s="245">
        <f t="shared" si="0"/>
        <v>0</v>
      </c>
    </row>
    <row r="80" spans="1:11" x14ac:dyDescent="0.25">
      <c r="A80" s="250">
        <v>44964</v>
      </c>
      <c r="B80" s="246" t="s">
        <v>1527</v>
      </c>
      <c r="C80" s="251" t="s">
        <v>215</v>
      </c>
      <c r="D80" s="246" t="s">
        <v>1506</v>
      </c>
      <c r="E80" s="197" t="s">
        <v>1540</v>
      </c>
      <c r="F80" s="193"/>
      <c r="G80" s="160" t="s">
        <v>1558</v>
      </c>
      <c r="H80" s="196"/>
      <c r="I80" s="248">
        <f>77000000-47996667</f>
        <v>29003333</v>
      </c>
      <c r="J80" s="233">
        <v>29003333</v>
      </c>
      <c r="K80" s="245">
        <f t="shared" si="0"/>
        <v>0</v>
      </c>
    </row>
    <row r="81" spans="1:11" x14ac:dyDescent="0.25">
      <c r="A81" s="250">
        <v>44964</v>
      </c>
      <c r="B81" s="246" t="s">
        <v>1238</v>
      </c>
      <c r="C81" s="251" t="s">
        <v>1507</v>
      </c>
      <c r="D81" s="246" t="s">
        <v>1351</v>
      </c>
      <c r="E81" s="197" t="s">
        <v>1541</v>
      </c>
      <c r="F81" s="193"/>
      <c r="G81" s="160" t="s">
        <v>1559</v>
      </c>
      <c r="H81" s="196"/>
      <c r="I81" s="248">
        <v>35000000</v>
      </c>
      <c r="J81" s="233">
        <v>32833334</v>
      </c>
      <c r="K81" s="245">
        <f t="shared" si="0"/>
        <v>2166666</v>
      </c>
    </row>
    <row r="82" spans="1:11" x14ac:dyDescent="0.25">
      <c r="A82" s="250">
        <v>44964</v>
      </c>
      <c r="B82" s="246" t="s">
        <v>1528</v>
      </c>
      <c r="C82" s="251" t="s">
        <v>1502</v>
      </c>
      <c r="D82" s="246" t="s">
        <v>1508</v>
      </c>
      <c r="E82" s="197" t="s">
        <v>1542</v>
      </c>
      <c r="F82" s="193"/>
      <c r="G82" s="160" t="s">
        <v>1560</v>
      </c>
      <c r="H82" s="196"/>
      <c r="I82" s="248">
        <v>35000000</v>
      </c>
      <c r="J82" s="233">
        <v>35000000</v>
      </c>
      <c r="K82" s="245">
        <f t="shared" si="0"/>
        <v>0</v>
      </c>
    </row>
    <row r="83" spans="1:11" x14ac:dyDescent="0.25">
      <c r="A83" s="250">
        <v>44964</v>
      </c>
      <c r="B83" s="246" t="s">
        <v>1529</v>
      </c>
      <c r="C83" s="251" t="s">
        <v>1502</v>
      </c>
      <c r="D83" s="246" t="s">
        <v>1509</v>
      </c>
      <c r="E83" s="197" t="s">
        <v>1542</v>
      </c>
      <c r="F83" s="193"/>
      <c r="G83" s="160" t="s">
        <v>1561</v>
      </c>
      <c r="H83" s="196"/>
      <c r="I83" s="248">
        <v>35000000</v>
      </c>
      <c r="J83" s="233">
        <v>35000000</v>
      </c>
      <c r="K83" s="245">
        <f t="shared" si="0"/>
        <v>0</v>
      </c>
    </row>
    <row r="84" spans="1:11" x14ac:dyDescent="0.25">
      <c r="A84" s="250">
        <v>44964</v>
      </c>
      <c r="B84" s="246" t="s">
        <v>639</v>
      </c>
      <c r="C84" s="251" t="s">
        <v>1510</v>
      </c>
      <c r="D84" s="246" t="s">
        <v>1511</v>
      </c>
      <c r="E84" s="197" t="s">
        <v>1543</v>
      </c>
      <c r="F84" s="193"/>
      <c r="G84" s="160" t="s">
        <v>333</v>
      </c>
      <c r="H84" s="196"/>
      <c r="I84" s="248">
        <v>47800</v>
      </c>
      <c r="J84" s="233">
        <v>47800</v>
      </c>
      <c r="K84" s="245">
        <f t="shared" si="0"/>
        <v>0</v>
      </c>
    </row>
    <row r="85" spans="1:11" x14ac:dyDescent="0.25">
      <c r="A85" s="250">
        <v>44964</v>
      </c>
      <c r="B85" s="246" t="s">
        <v>639</v>
      </c>
      <c r="C85" s="251" t="s">
        <v>1510</v>
      </c>
      <c r="D85" s="246" t="s">
        <v>1511</v>
      </c>
      <c r="E85" s="197" t="s">
        <v>1543</v>
      </c>
      <c r="F85" s="193"/>
      <c r="G85" s="160" t="s">
        <v>333</v>
      </c>
      <c r="H85" s="196"/>
      <c r="I85" s="248">
        <v>289300</v>
      </c>
      <c r="J85" s="233">
        <v>289300</v>
      </c>
      <c r="K85" s="245">
        <f t="shared" si="0"/>
        <v>0</v>
      </c>
    </row>
    <row r="86" spans="1:11" x14ac:dyDescent="0.25">
      <c r="A86" s="250">
        <v>44964</v>
      </c>
      <c r="B86" s="246" t="s">
        <v>639</v>
      </c>
      <c r="C86" s="251" t="s">
        <v>1510</v>
      </c>
      <c r="D86" s="246" t="s">
        <v>1511</v>
      </c>
      <c r="E86" s="197" t="s">
        <v>1543</v>
      </c>
      <c r="F86" s="193"/>
      <c r="G86" s="160" t="s">
        <v>333</v>
      </c>
      <c r="H86" s="196"/>
      <c r="I86" s="248">
        <v>36200</v>
      </c>
      <c r="J86" s="233">
        <v>36200</v>
      </c>
      <c r="K86" s="245">
        <f t="shared" si="0"/>
        <v>0</v>
      </c>
    </row>
    <row r="87" spans="1:11" x14ac:dyDescent="0.25">
      <c r="A87" s="250">
        <v>44964</v>
      </c>
      <c r="B87" s="246" t="s">
        <v>639</v>
      </c>
      <c r="C87" s="251" t="s">
        <v>1510</v>
      </c>
      <c r="D87" s="246" t="s">
        <v>1511</v>
      </c>
      <c r="E87" s="197" t="s">
        <v>1543</v>
      </c>
      <c r="F87" s="193"/>
      <c r="G87" s="160" t="s">
        <v>333</v>
      </c>
      <c r="H87" s="196"/>
      <c r="I87" s="248">
        <v>72400</v>
      </c>
      <c r="J87" s="233">
        <v>72400</v>
      </c>
      <c r="K87" s="245">
        <f t="shared" si="0"/>
        <v>0</v>
      </c>
    </row>
    <row r="88" spans="1:11" x14ac:dyDescent="0.25">
      <c r="A88" s="250">
        <v>44964</v>
      </c>
      <c r="B88" s="246" t="s">
        <v>639</v>
      </c>
      <c r="C88" s="251" t="s">
        <v>1510</v>
      </c>
      <c r="D88" s="246" t="s">
        <v>1511</v>
      </c>
      <c r="E88" s="197" t="s">
        <v>1543</v>
      </c>
      <c r="F88" s="193"/>
      <c r="G88" s="160" t="s">
        <v>333</v>
      </c>
      <c r="H88" s="196"/>
      <c r="I88" s="248">
        <v>217100</v>
      </c>
      <c r="J88" s="233">
        <v>217100</v>
      </c>
      <c r="K88" s="245">
        <f t="shared" si="0"/>
        <v>0</v>
      </c>
    </row>
    <row r="89" spans="1:11" x14ac:dyDescent="0.25">
      <c r="A89" s="250">
        <v>44964</v>
      </c>
      <c r="B89" s="246" t="s">
        <v>639</v>
      </c>
      <c r="C89" s="251" t="s">
        <v>1510</v>
      </c>
      <c r="D89" s="246" t="s">
        <v>1511</v>
      </c>
      <c r="E89" s="197" t="s">
        <v>1543</v>
      </c>
      <c r="F89" s="193"/>
      <c r="G89" s="160" t="s">
        <v>333</v>
      </c>
      <c r="H89" s="196"/>
      <c r="I89" s="248">
        <v>82587</v>
      </c>
      <c r="J89" s="233">
        <v>82587</v>
      </c>
      <c r="K89" s="245">
        <f t="shared" si="0"/>
        <v>0</v>
      </c>
    </row>
    <row r="90" spans="1:11" x14ac:dyDescent="0.25">
      <c r="A90" s="250">
        <v>44964</v>
      </c>
      <c r="B90" s="246" t="s">
        <v>639</v>
      </c>
      <c r="C90" s="251" t="s">
        <v>1510</v>
      </c>
      <c r="D90" s="246" t="s">
        <v>1511</v>
      </c>
      <c r="E90" s="197" t="s">
        <v>1543</v>
      </c>
      <c r="F90" s="193"/>
      <c r="G90" s="160" t="s">
        <v>333</v>
      </c>
      <c r="H90" s="196"/>
      <c r="I90" s="248">
        <v>58487</v>
      </c>
      <c r="J90" s="233">
        <v>58487</v>
      </c>
      <c r="K90" s="245">
        <f t="shared" si="0"/>
        <v>0</v>
      </c>
    </row>
    <row r="91" spans="1:11" x14ac:dyDescent="0.25">
      <c r="A91" s="250">
        <v>44964</v>
      </c>
      <c r="B91" s="246" t="s">
        <v>639</v>
      </c>
      <c r="C91" s="251" t="s">
        <v>1510</v>
      </c>
      <c r="D91" s="246" t="s">
        <v>1511</v>
      </c>
      <c r="E91" s="197" t="s">
        <v>1543</v>
      </c>
      <c r="F91" s="193"/>
      <c r="G91" s="160" t="s">
        <v>333</v>
      </c>
      <c r="H91" s="196"/>
      <c r="I91" s="248">
        <v>36200</v>
      </c>
      <c r="J91" s="233">
        <v>36200</v>
      </c>
      <c r="K91" s="245">
        <f t="shared" si="0"/>
        <v>0</v>
      </c>
    </row>
    <row r="92" spans="1:11" x14ac:dyDescent="0.25">
      <c r="A92" s="250">
        <v>44966</v>
      </c>
      <c r="B92" s="246" t="s">
        <v>1241</v>
      </c>
      <c r="C92" s="251" t="s">
        <v>220</v>
      </c>
      <c r="D92" s="246" t="s">
        <v>1297</v>
      </c>
      <c r="E92" s="197" t="s">
        <v>1544</v>
      </c>
      <c r="F92" s="193"/>
      <c r="G92" s="160" t="s">
        <v>1562</v>
      </c>
      <c r="H92" s="196"/>
      <c r="I92" s="248">
        <v>35000000</v>
      </c>
      <c r="J92" s="233">
        <v>35000000</v>
      </c>
      <c r="K92" s="245">
        <f t="shared" si="0"/>
        <v>0</v>
      </c>
    </row>
    <row r="93" spans="1:11" x14ac:dyDescent="0.25">
      <c r="A93" s="250">
        <v>44966</v>
      </c>
      <c r="B93" s="246" t="s">
        <v>1277</v>
      </c>
      <c r="C93" s="251" t="s">
        <v>1250</v>
      </c>
      <c r="D93" s="246" t="s">
        <v>1371</v>
      </c>
      <c r="E93" s="197" t="s">
        <v>1545</v>
      </c>
      <c r="F93" s="193"/>
      <c r="G93" s="160" t="s">
        <v>1563</v>
      </c>
      <c r="H93" s="196"/>
      <c r="I93" s="248">
        <v>51200000</v>
      </c>
      <c r="J93" s="233">
        <v>39594667</v>
      </c>
      <c r="K93" s="245">
        <f t="shared" si="0"/>
        <v>11605333</v>
      </c>
    </row>
    <row r="94" spans="1:11" x14ac:dyDescent="0.25">
      <c r="A94" s="250">
        <v>44971</v>
      </c>
      <c r="B94" s="246" t="s">
        <v>1530</v>
      </c>
      <c r="C94" s="251" t="s">
        <v>1512</v>
      </c>
      <c r="D94" s="246" t="s">
        <v>1513</v>
      </c>
      <c r="E94" s="197" t="s">
        <v>1546</v>
      </c>
      <c r="F94" s="193"/>
      <c r="G94" s="160" t="s">
        <v>1564</v>
      </c>
      <c r="H94" s="196"/>
      <c r="I94" s="248">
        <v>65000000</v>
      </c>
      <c r="J94" s="233">
        <v>49183333</v>
      </c>
      <c r="K94" s="245">
        <f t="shared" si="0"/>
        <v>15816667</v>
      </c>
    </row>
    <row r="95" spans="1:11" x14ac:dyDescent="0.25">
      <c r="A95" s="250">
        <v>44971</v>
      </c>
      <c r="B95" s="246" t="s">
        <v>1280</v>
      </c>
      <c r="C95" s="251" t="s">
        <v>1514</v>
      </c>
      <c r="D95" s="246" t="s">
        <v>1378</v>
      </c>
      <c r="E95" s="197" t="s">
        <v>1547</v>
      </c>
      <c r="F95" s="193"/>
      <c r="G95" s="160" t="s">
        <v>1565</v>
      </c>
      <c r="H95" s="196"/>
      <c r="I95" s="248">
        <v>50000000</v>
      </c>
      <c r="J95" s="233">
        <v>36833333</v>
      </c>
      <c r="K95" s="245">
        <f t="shared" si="0"/>
        <v>13166667</v>
      </c>
    </row>
    <row r="96" spans="1:11" x14ac:dyDescent="0.25">
      <c r="A96" s="250">
        <v>44971</v>
      </c>
      <c r="B96" s="246" t="s">
        <v>1531</v>
      </c>
      <c r="C96" s="251" t="s">
        <v>1515</v>
      </c>
      <c r="D96" s="246" t="s">
        <v>1516</v>
      </c>
      <c r="E96" s="197" t="s">
        <v>1545</v>
      </c>
      <c r="F96" s="193"/>
      <c r="G96" s="160" t="s">
        <v>1566</v>
      </c>
      <c r="H96" s="196"/>
      <c r="I96" s="248">
        <v>60000000</v>
      </c>
      <c r="J96" s="233">
        <v>45200000</v>
      </c>
      <c r="K96" s="245">
        <f t="shared" si="0"/>
        <v>14800000</v>
      </c>
    </row>
    <row r="97" spans="1:11" x14ac:dyDescent="0.25">
      <c r="A97" s="250">
        <v>44972</v>
      </c>
      <c r="B97" s="246" t="s">
        <v>1326</v>
      </c>
      <c r="C97" s="251" t="s">
        <v>1517</v>
      </c>
      <c r="D97" s="246" t="s">
        <v>1518</v>
      </c>
      <c r="E97" s="197" t="s">
        <v>1545</v>
      </c>
      <c r="F97" s="193"/>
      <c r="G97" s="160" t="s">
        <v>1567</v>
      </c>
      <c r="H97" s="196"/>
      <c r="I97" s="248">
        <v>50000000</v>
      </c>
      <c r="J97" s="233">
        <v>37666667</v>
      </c>
      <c r="K97" s="245">
        <f t="shared" si="0"/>
        <v>12333333</v>
      </c>
    </row>
    <row r="98" spans="1:11" x14ac:dyDescent="0.25">
      <c r="A98" s="250">
        <v>44972</v>
      </c>
      <c r="B98" s="246" t="s">
        <v>1532</v>
      </c>
      <c r="C98" s="251" t="s">
        <v>1311</v>
      </c>
      <c r="D98" s="246" t="s">
        <v>1519</v>
      </c>
      <c r="E98" s="197" t="s">
        <v>1548</v>
      </c>
      <c r="F98" s="193"/>
      <c r="G98" s="160" t="s">
        <v>1568</v>
      </c>
      <c r="H98" s="196"/>
      <c r="I98" s="248">
        <v>50000000</v>
      </c>
      <c r="J98" s="233">
        <v>36833333</v>
      </c>
      <c r="K98" s="245">
        <f t="shared" si="0"/>
        <v>13166667</v>
      </c>
    </row>
    <row r="99" spans="1:11" x14ac:dyDescent="0.25">
      <c r="A99" s="250">
        <v>44972</v>
      </c>
      <c r="B99" s="246" t="s">
        <v>1533</v>
      </c>
      <c r="C99" s="251" t="s">
        <v>1306</v>
      </c>
      <c r="D99" s="246" t="s">
        <v>1314</v>
      </c>
      <c r="E99" s="197" t="s">
        <v>1549</v>
      </c>
      <c r="F99" s="193"/>
      <c r="G99" s="160" t="s">
        <v>1569</v>
      </c>
      <c r="H99" s="196"/>
      <c r="I99" s="248">
        <v>45140000</v>
      </c>
      <c r="J99" s="233">
        <v>33855000</v>
      </c>
      <c r="K99" s="245">
        <f t="shared" si="0"/>
        <v>11285000</v>
      </c>
    </row>
    <row r="100" spans="1:11" x14ac:dyDescent="0.25">
      <c r="A100" s="250">
        <v>44972</v>
      </c>
      <c r="B100" s="246" t="s">
        <v>519</v>
      </c>
      <c r="C100" s="251" t="s">
        <v>840</v>
      </c>
      <c r="D100" s="246" t="s">
        <v>1520</v>
      </c>
      <c r="E100" s="197" t="s">
        <v>1550</v>
      </c>
      <c r="F100" s="193"/>
      <c r="G100" s="160" t="s">
        <v>1570</v>
      </c>
      <c r="H100" s="196"/>
      <c r="I100" s="248">
        <v>637953</v>
      </c>
      <c r="J100" s="233">
        <v>637953</v>
      </c>
      <c r="K100" s="245">
        <f t="shared" si="0"/>
        <v>0</v>
      </c>
    </row>
    <row r="101" spans="1:11" x14ac:dyDescent="0.25">
      <c r="A101" s="250">
        <v>44972</v>
      </c>
      <c r="B101" s="246" t="s">
        <v>519</v>
      </c>
      <c r="C101" s="251" t="s">
        <v>840</v>
      </c>
      <c r="D101" s="246" t="s">
        <v>1520</v>
      </c>
      <c r="E101" s="197" t="s">
        <v>1550</v>
      </c>
      <c r="F101" s="193"/>
      <c r="G101" s="160" t="s">
        <v>1570</v>
      </c>
      <c r="H101" s="196"/>
      <c r="I101" s="248">
        <v>557977</v>
      </c>
      <c r="J101" s="233">
        <v>557977</v>
      </c>
      <c r="K101" s="245">
        <f t="shared" si="0"/>
        <v>0</v>
      </c>
    </row>
    <row r="102" spans="1:11" x14ac:dyDescent="0.25">
      <c r="A102" s="250">
        <v>44972</v>
      </c>
      <c r="B102" s="246" t="s">
        <v>519</v>
      </c>
      <c r="C102" s="251" t="s">
        <v>840</v>
      </c>
      <c r="D102" s="246" t="s">
        <v>1520</v>
      </c>
      <c r="E102" s="197" t="s">
        <v>1550</v>
      </c>
      <c r="F102" s="193"/>
      <c r="G102" s="160" t="s">
        <v>1570</v>
      </c>
      <c r="H102" s="196"/>
      <c r="I102" s="248">
        <v>1694229</v>
      </c>
      <c r="J102" s="233">
        <v>1694229</v>
      </c>
      <c r="K102" s="245">
        <f t="shared" si="0"/>
        <v>0</v>
      </c>
    </row>
    <row r="103" spans="1:11" x14ac:dyDescent="0.25">
      <c r="A103" s="250">
        <v>44972</v>
      </c>
      <c r="B103" s="246" t="s">
        <v>519</v>
      </c>
      <c r="C103" s="251" t="s">
        <v>840</v>
      </c>
      <c r="D103" s="246" t="s">
        <v>1520</v>
      </c>
      <c r="E103" s="197" t="s">
        <v>1550</v>
      </c>
      <c r="F103" s="193"/>
      <c r="G103" s="160" t="s">
        <v>1570</v>
      </c>
      <c r="H103" s="196"/>
      <c r="I103" s="248">
        <v>1309071</v>
      </c>
      <c r="J103" s="233">
        <v>1309071</v>
      </c>
      <c r="K103" s="245">
        <f t="shared" si="0"/>
        <v>0</v>
      </c>
    </row>
    <row r="104" spans="1:11" x14ac:dyDescent="0.25">
      <c r="A104" s="250">
        <v>44972</v>
      </c>
      <c r="B104" s="246" t="s">
        <v>519</v>
      </c>
      <c r="C104" s="251" t="s">
        <v>840</v>
      </c>
      <c r="D104" s="246" t="s">
        <v>1520</v>
      </c>
      <c r="E104" s="197" t="s">
        <v>1550</v>
      </c>
      <c r="F104" s="193"/>
      <c r="G104" s="160" t="s">
        <v>1570</v>
      </c>
      <c r="H104" s="196"/>
      <c r="I104" s="248">
        <v>84711</v>
      </c>
      <c r="J104" s="233">
        <v>84711</v>
      </c>
      <c r="K104" s="245">
        <f t="shared" si="0"/>
        <v>0</v>
      </c>
    </row>
    <row r="105" spans="1:11" x14ac:dyDescent="0.25">
      <c r="A105" s="250">
        <v>44972</v>
      </c>
      <c r="B105" s="246" t="s">
        <v>709</v>
      </c>
      <c r="C105" s="251" t="s">
        <v>840</v>
      </c>
      <c r="D105" s="246" t="s">
        <v>1521</v>
      </c>
      <c r="E105" s="197" t="s">
        <v>1550</v>
      </c>
      <c r="F105" s="193"/>
      <c r="G105" s="160" t="s">
        <v>333</v>
      </c>
      <c r="H105" s="196"/>
      <c r="I105" s="248">
        <v>63100</v>
      </c>
      <c r="J105" s="233">
        <v>63100</v>
      </c>
      <c r="K105" s="245">
        <f t="shared" si="0"/>
        <v>0</v>
      </c>
    </row>
    <row r="106" spans="1:11" x14ac:dyDescent="0.25">
      <c r="A106" s="250">
        <v>44972</v>
      </c>
      <c r="B106" s="246" t="s">
        <v>709</v>
      </c>
      <c r="C106" s="251" t="s">
        <v>840</v>
      </c>
      <c r="D106" s="246" t="s">
        <v>1521</v>
      </c>
      <c r="E106" s="197" t="s">
        <v>1550</v>
      </c>
      <c r="F106" s="193"/>
      <c r="G106" s="160" t="s">
        <v>333</v>
      </c>
      <c r="H106" s="196"/>
      <c r="I106" s="248">
        <v>7900</v>
      </c>
      <c r="J106" s="233">
        <v>7900</v>
      </c>
      <c r="K106" s="245">
        <f t="shared" si="0"/>
        <v>0</v>
      </c>
    </row>
    <row r="107" spans="1:11" x14ac:dyDescent="0.25">
      <c r="A107" s="250">
        <v>44972</v>
      </c>
      <c r="B107" s="246" t="s">
        <v>709</v>
      </c>
      <c r="C107" s="251" t="s">
        <v>840</v>
      </c>
      <c r="D107" s="246" t="s">
        <v>1521</v>
      </c>
      <c r="E107" s="197" t="s">
        <v>1550</v>
      </c>
      <c r="F107" s="193"/>
      <c r="G107" s="160" t="s">
        <v>333</v>
      </c>
      <c r="H107" s="196"/>
      <c r="I107" s="248">
        <v>15800</v>
      </c>
      <c r="J107" s="233">
        <v>15800</v>
      </c>
      <c r="K107" s="245">
        <f t="shared" si="0"/>
        <v>0</v>
      </c>
    </row>
    <row r="108" spans="1:11" x14ac:dyDescent="0.25">
      <c r="A108" s="250">
        <v>44972</v>
      </c>
      <c r="B108" s="246" t="s">
        <v>709</v>
      </c>
      <c r="C108" s="251" t="s">
        <v>840</v>
      </c>
      <c r="D108" s="246" t="s">
        <v>1521</v>
      </c>
      <c r="E108" s="197" t="s">
        <v>1550</v>
      </c>
      <c r="F108" s="193"/>
      <c r="G108" s="160" t="s">
        <v>333</v>
      </c>
      <c r="H108" s="196"/>
      <c r="I108" s="248">
        <v>47300</v>
      </c>
      <c r="J108" s="233">
        <v>47300</v>
      </c>
      <c r="K108" s="245">
        <f t="shared" si="0"/>
        <v>0</v>
      </c>
    </row>
    <row r="109" spans="1:11" x14ac:dyDescent="0.25">
      <c r="A109" s="250">
        <v>44972</v>
      </c>
      <c r="B109" s="246" t="s">
        <v>709</v>
      </c>
      <c r="C109" s="251" t="s">
        <v>840</v>
      </c>
      <c r="D109" s="246" t="s">
        <v>1521</v>
      </c>
      <c r="E109" s="197" t="s">
        <v>1550</v>
      </c>
      <c r="F109" s="193"/>
      <c r="G109" s="160" t="s">
        <v>333</v>
      </c>
      <c r="H109" s="196"/>
      <c r="I109" s="248">
        <v>7900</v>
      </c>
      <c r="J109" s="233">
        <v>7900</v>
      </c>
      <c r="K109" s="245">
        <f t="shared" si="0"/>
        <v>0</v>
      </c>
    </row>
    <row r="110" spans="1:11" x14ac:dyDescent="0.25">
      <c r="A110" s="250">
        <v>44973</v>
      </c>
      <c r="B110" s="246" t="s">
        <v>1534</v>
      </c>
      <c r="C110" s="251" t="s">
        <v>1522</v>
      </c>
      <c r="D110" s="246" t="s">
        <v>1318</v>
      </c>
      <c r="E110" s="197" t="s">
        <v>1551</v>
      </c>
      <c r="F110" s="193"/>
      <c r="G110" s="160" t="s">
        <v>1571</v>
      </c>
      <c r="H110" s="196"/>
      <c r="I110" s="248">
        <v>50000000</v>
      </c>
      <c r="J110" s="233">
        <v>36833333</v>
      </c>
      <c r="K110" s="245">
        <f t="shared" si="0"/>
        <v>13166667</v>
      </c>
    </row>
    <row r="111" spans="1:11" x14ac:dyDescent="0.25">
      <c r="A111" s="250">
        <v>44974</v>
      </c>
      <c r="B111" s="246" t="s">
        <v>818</v>
      </c>
      <c r="C111" s="251" t="s">
        <v>1523</v>
      </c>
      <c r="D111" s="246" t="s">
        <v>1333</v>
      </c>
      <c r="E111" s="197" t="s">
        <v>1552</v>
      </c>
      <c r="F111" s="193"/>
      <c r="G111" s="160" t="s">
        <v>333</v>
      </c>
      <c r="H111" s="196"/>
      <c r="I111" s="248">
        <v>2095493</v>
      </c>
      <c r="J111" s="233">
        <v>2095493</v>
      </c>
      <c r="K111" s="245">
        <f t="shared" si="0"/>
        <v>0</v>
      </c>
    </row>
    <row r="112" spans="1:11" x14ac:dyDescent="0.25">
      <c r="A112" s="250">
        <v>44974</v>
      </c>
      <c r="B112" s="246" t="s">
        <v>818</v>
      </c>
      <c r="C112" s="251" t="s">
        <v>1523</v>
      </c>
      <c r="D112" s="246" t="s">
        <v>1333</v>
      </c>
      <c r="E112" s="197" t="s">
        <v>1552</v>
      </c>
      <c r="F112" s="193"/>
      <c r="G112" s="160" t="s">
        <v>333</v>
      </c>
      <c r="H112" s="196"/>
      <c r="I112" s="248">
        <v>19762676</v>
      </c>
      <c r="J112" s="233">
        <v>19762676</v>
      </c>
      <c r="K112" s="245">
        <f t="shared" si="0"/>
        <v>0</v>
      </c>
    </row>
    <row r="113" spans="1:11" x14ac:dyDescent="0.25">
      <c r="A113" s="250">
        <v>44974</v>
      </c>
      <c r="B113" s="246" t="s">
        <v>818</v>
      </c>
      <c r="C113" s="251" t="s">
        <v>1523</v>
      </c>
      <c r="D113" s="246" t="s">
        <v>1333</v>
      </c>
      <c r="E113" s="197" t="s">
        <v>1552</v>
      </c>
      <c r="F113" s="193"/>
      <c r="G113" s="160" t="s">
        <v>333</v>
      </c>
      <c r="H113" s="196"/>
      <c r="I113" s="248">
        <v>906739</v>
      </c>
      <c r="J113" s="233">
        <v>906739</v>
      </c>
      <c r="K113" s="245">
        <f t="shared" si="0"/>
        <v>0</v>
      </c>
    </row>
    <row r="114" spans="1:11" x14ac:dyDescent="0.25">
      <c r="A114" s="250">
        <v>44974</v>
      </c>
      <c r="B114" s="246" t="s">
        <v>818</v>
      </c>
      <c r="C114" s="251" t="s">
        <v>1523</v>
      </c>
      <c r="D114" s="246" t="s">
        <v>1333</v>
      </c>
      <c r="E114" s="197" t="s">
        <v>1552</v>
      </c>
      <c r="F114" s="193"/>
      <c r="G114" s="160" t="s">
        <v>333</v>
      </c>
      <c r="H114" s="196"/>
      <c r="I114" s="248">
        <v>2150320</v>
      </c>
      <c r="J114" s="233">
        <v>2150320</v>
      </c>
      <c r="K114" s="245">
        <f t="shared" si="0"/>
        <v>0</v>
      </c>
    </row>
    <row r="115" spans="1:11" x14ac:dyDescent="0.25">
      <c r="A115" s="250">
        <v>44974</v>
      </c>
      <c r="B115" s="246" t="s">
        <v>818</v>
      </c>
      <c r="C115" s="251" t="s">
        <v>1523</v>
      </c>
      <c r="D115" s="246" t="s">
        <v>1333</v>
      </c>
      <c r="E115" s="197" t="s">
        <v>1552</v>
      </c>
      <c r="F115" s="193"/>
      <c r="G115" s="160" t="s">
        <v>333</v>
      </c>
      <c r="H115" s="196"/>
      <c r="I115" s="248">
        <v>32799797</v>
      </c>
      <c r="J115" s="233">
        <v>32799797</v>
      </c>
      <c r="K115" s="245">
        <f t="shared" si="0"/>
        <v>0</v>
      </c>
    </row>
    <row r="116" spans="1:11" x14ac:dyDescent="0.25">
      <c r="A116" s="250">
        <v>44974</v>
      </c>
      <c r="B116" s="246" t="s">
        <v>818</v>
      </c>
      <c r="C116" s="251" t="s">
        <v>1523</v>
      </c>
      <c r="D116" s="246" t="s">
        <v>1333</v>
      </c>
      <c r="E116" s="197" t="s">
        <v>1552</v>
      </c>
      <c r="F116" s="193"/>
      <c r="G116" s="160" t="s">
        <v>333</v>
      </c>
      <c r="H116" s="196"/>
      <c r="I116" s="248">
        <v>3912062</v>
      </c>
      <c r="J116" s="233">
        <v>3912062</v>
      </c>
      <c r="K116" s="245">
        <f t="shared" si="0"/>
        <v>0</v>
      </c>
    </row>
    <row r="117" spans="1:11" x14ac:dyDescent="0.25">
      <c r="A117" s="250">
        <v>44974</v>
      </c>
      <c r="B117" s="246" t="s">
        <v>818</v>
      </c>
      <c r="C117" s="251" t="s">
        <v>1523</v>
      </c>
      <c r="D117" s="246" t="s">
        <v>1333</v>
      </c>
      <c r="E117" s="96" t="s">
        <v>1552</v>
      </c>
      <c r="F117" s="193"/>
      <c r="G117" s="96" t="s">
        <v>333</v>
      </c>
      <c r="H117" s="196"/>
      <c r="I117" s="248">
        <v>173951132</v>
      </c>
      <c r="J117" s="245">
        <v>173951132</v>
      </c>
      <c r="K117" s="245">
        <f t="shared" ref="K117:K193" si="1">+I117-J117</f>
        <v>0</v>
      </c>
    </row>
    <row r="118" spans="1:11" x14ac:dyDescent="0.25">
      <c r="A118" s="250">
        <v>44974</v>
      </c>
      <c r="B118" s="246" t="s">
        <v>818</v>
      </c>
      <c r="C118" s="251" t="s">
        <v>1523</v>
      </c>
      <c r="D118" s="246" t="s">
        <v>1333</v>
      </c>
      <c r="E118" s="96" t="s">
        <v>1552</v>
      </c>
      <c r="F118" s="193"/>
      <c r="G118" s="96" t="s">
        <v>333</v>
      </c>
      <c r="H118" s="196"/>
      <c r="I118" s="248">
        <v>853921476</v>
      </c>
      <c r="J118" s="245">
        <v>853921476</v>
      </c>
      <c r="K118" s="245">
        <f t="shared" si="1"/>
        <v>0</v>
      </c>
    </row>
    <row r="119" spans="1:11" x14ac:dyDescent="0.25">
      <c r="A119" s="250">
        <v>44974</v>
      </c>
      <c r="B119" s="246" t="s">
        <v>281</v>
      </c>
      <c r="C119" s="251" t="s">
        <v>1323</v>
      </c>
      <c r="D119" s="246" t="s">
        <v>1524</v>
      </c>
      <c r="E119" s="96" t="s">
        <v>1553</v>
      </c>
      <c r="F119" s="193"/>
      <c r="G119" s="96" t="s">
        <v>333</v>
      </c>
      <c r="H119" s="196"/>
      <c r="I119" s="248">
        <v>2362859</v>
      </c>
      <c r="J119" s="245">
        <v>2362859</v>
      </c>
      <c r="K119" s="245">
        <f t="shared" si="1"/>
        <v>0</v>
      </c>
    </row>
    <row r="120" spans="1:11" x14ac:dyDescent="0.25">
      <c r="A120" s="250">
        <v>44981</v>
      </c>
      <c r="B120" s="246" t="s">
        <v>336</v>
      </c>
      <c r="C120" s="251" t="s">
        <v>1336</v>
      </c>
      <c r="D120" s="246" t="s">
        <v>1525</v>
      </c>
      <c r="E120" s="96" t="s">
        <v>1554</v>
      </c>
      <c r="F120" s="193"/>
      <c r="G120" s="96" t="s">
        <v>333</v>
      </c>
      <c r="H120" s="196"/>
      <c r="I120" s="248">
        <v>1154408</v>
      </c>
      <c r="J120" s="245">
        <v>1154408</v>
      </c>
      <c r="K120" s="245">
        <f t="shared" si="1"/>
        <v>0</v>
      </c>
    </row>
    <row r="121" spans="1:11" x14ac:dyDescent="0.25">
      <c r="A121" s="250">
        <v>44981</v>
      </c>
      <c r="B121" s="246" t="s">
        <v>336</v>
      </c>
      <c r="C121" s="251" t="s">
        <v>1336</v>
      </c>
      <c r="D121" s="246" t="s">
        <v>1525</v>
      </c>
      <c r="E121" s="96" t="s">
        <v>1554</v>
      </c>
      <c r="F121" s="193"/>
      <c r="G121" s="96" t="s">
        <v>333</v>
      </c>
      <c r="H121" s="196"/>
      <c r="I121" s="248">
        <v>2881495</v>
      </c>
      <c r="J121" s="245">
        <v>2881495</v>
      </c>
      <c r="K121" s="245">
        <f t="shared" si="1"/>
        <v>0</v>
      </c>
    </row>
    <row r="122" spans="1:11" x14ac:dyDescent="0.25">
      <c r="A122" s="250">
        <v>44981</v>
      </c>
      <c r="B122" s="246" t="s">
        <v>336</v>
      </c>
      <c r="C122" s="251" t="s">
        <v>1336</v>
      </c>
      <c r="D122" s="246" t="s">
        <v>1525</v>
      </c>
      <c r="E122" s="96" t="s">
        <v>1554</v>
      </c>
      <c r="F122" s="193"/>
      <c r="G122" s="96" t="s">
        <v>333</v>
      </c>
      <c r="H122" s="196"/>
      <c r="I122" s="248">
        <v>293732</v>
      </c>
      <c r="J122" s="245">
        <v>293732</v>
      </c>
      <c r="K122" s="245">
        <f t="shared" si="1"/>
        <v>0</v>
      </c>
    </row>
    <row r="123" spans="1:11" x14ac:dyDescent="0.25">
      <c r="A123" s="250">
        <v>44981</v>
      </c>
      <c r="B123" s="246" t="s">
        <v>336</v>
      </c>
      <c r="C123" s="251" t="s">
        <v>1336</v>
      </c>
      <c r="D123" s="246" t="s">
        <v>1525</v>
      </c>
      <c r="E123" s="96" t="s">
        <v>1554</v>
      </c>
      <c r="F123" s="193"/>
      <c r="G123" s="96" t="s">
        <v>333</v>
      </c>
      <c r="H123" s="196"/>
      <c r="I123" s="248">
        <v>10171845</v>
      </c>
      <c r="J123" s="245">
        <v>10171845</v>
      </c>
      <c r="K123" s="245">
        <f t="shared" si="1"/>
        <v>0</v>
      </c>
    </row>
    <row r="124" spans="1:11" x14ac:dyDescent="0.25">
      <c r="A124" s="250">
        <v>44981</v>
      </c>
      <c r="B124" s="246" t="s">
        <v>336</v>
      </c>
      <c r="C124" s="251" t="s">
        <v>1336</v>
      </c>
      <c r="D124" s="246" t="s">
        <v>1525</v>
      </c>
      <c r="E124" s="96" t="s">
        <v>1554</v>
      </c>
      <c r="F124" s="193"/>
      <c r="G124" s="96" t="s">
        <v>333</v>
      </c>
      <c r="H124" s="196"/>
      <c r="I124" s="248">
        <v>47731911</v>
      </c>
      <c r="J124" s="245">
        <v>47731911</v>
      </c>
      <c r="K124" s="245">
        <f t="shared" si="1"/>
        <v>0</v>
      </c>
    </row>
    <row r="125" spans="1:11" x14ac:dyDescent="0.25">
      <c r="A125" s="250">
        <v>44981</v>
      </c>
      <c r="B125" s="246" t="s">
        <v>336</v>
      </c>
      <c r="C125" s="251" t="s">
        <v>1336</v>
      </c>
      <c r="D125" s="246" t="s">
        <v>1525</v>
      </c>
      <c r="E125" s="96" t="s">
        <v>1554</v>
      </c>
      <c r="F125" s="193"/>
      <c r="G125" s="96" t="s">
        <v>333</v>
      </c>
      <c r="H125" s="196"/>
      <c r="I125" s="248">
        <v>247675008</v>
      </c>
      <c r="J125" s="245">
        <v>247675008</v>
      </c>
      <c r="K125" s="245">
        <f t="shared" si="1"/>
        <v>0</v>
      </c>
    </row>
    <row r="126" spans="1:11" x14ac:dyDescent="0.25">
      <c r="A126" s="250">
        <v>44986</v>
      </c>
      <c r="B126" s="246" t="s">
        <v>1624</v>
      </c>
      <c r="C126" s="251" t="s">
        <v>1773</v>
      </c>
      <c r="D126" s="246" t="s">
        <v>1989</v>
      </c>
      <c r="E126" s="96" t="s">
        <v>2106</v>
      </c>
      <c r="F126" s="193"/>
      <c r="G126" s="96" t="s">
        <v>2120</v>
      </c>
      <c r="H126" s="196"/>
      <c r="I126" s="248">
        <f>50000000-333333</f>
        <v>49666667</v>
      </c>
      <c r="J126" s="245">
        <v>34666667</v>
      </c>
      <c r="K126" s="245">
        <f t="shared" si="1"/>
        <v>15000000</v>
      </c>
    </row>
    <row r="127" spans="1:11" x14ac:dyDescent="0.25">
      <c r="A127" s="250">
        <v>44987</v>
      </c>
      <c r="B127" s="246" t="s">
        <v>1324</v>
      </c>
      <c r="C127" s="251" t="s">
        <v>1865</v>
      </c>
      <c r="D127" s="246" t="s">
        <v>2075</v>
      </c>
      <c r="E127" s="96" t="s">
        <v>2107</v>
      </c>
      <c r="F127" s="193"/>
      <c r="G127" s="96" t="s">
        <v>2121</v>
      </c>
      <c r="H127" s="196"/>
      <c r="I127" s="248">
        <v>66500000</v>
      </c>
      <c r="J127" s="245">
        <v>48533333</v>
      </c>
      <c r="K127" s="245">
        <f t="shared" si="1"/>
        <v>17966667</v>
      </c>
    </row>
    <row r="128" spans="1:11" x14ac:dyDescent="0.25">
      <c r="A128" s="250">
        <v>44991</v>
      </c>
      <c r="B128" s="246" t="s">
        <v>1331</v>
      </c>
      <c r="C128" s="251" t="s">
        <v>2027</v>
      </c>
      <c r="D128" s="246" t="s">
        <v>2076</v>
      </c>
      <c r="E128" s="96" t="s">
        <v>2108</v>
      </c>
      <c r="F128" s="193"/>
      <c r="G128" s="96" t="s">
        <v>2122</v>
      </c>
      <c r="H128" s="196"/>
      <c r="I128" s="248">
        <v>52250000</v>
      </c>
      <c r="J128" s="245">
        <v>37400000</v>
      </c>
      <c r="K128" s="245">
        <f t="shared" si="1"/>
        <v>14850000</v>
      </c>
    </row>
    <row r="129" spans="1:11" x14ac:dyDescent="0.25">
      <c r="A129" s="250">
        <v>44992</v>
      </c>
      <c r="B129" s="246" t="s">
        <v>2098</v>
      </c>
      <c r="C129" s="251" t="s">
        <v>605</v>
      </c>
      <c r="D129" s="246" t="s">
        <v>2077</v>
      </c>
      <c r="E129" s="96" t="s">
        <v>2109</v>
      </c>
      <c r="F129" s="193"/>
      <c r="G129" s="96" t="s">
        <v>1556</v>
      </c>
      <c r="H129" s="196"/>
      <c r="I129" s="248">
        <v>1560000</v>
      </c>
      <c r="J129" s="245">
        <v>1560000</v>
      </c>
      <c r="K129" s="245">
        <f t="shared" si="1"/>
        <v>0</v>
      </c>
    </row>
    <row r="130" spans="1:11" x14ac:dyDescent="0.25">
      <c r="A130" s="250">
        <v>44992</v>
      </c>
      <c r="B130" s="246" t="s">
        <v>2098</v>
      </c>
      <c r="C130" s="251" t="s">
        <v>1357</v>
      </c>
      <c r="D130" s="246" t="s">
        <v>2078</v>
      </c>
      <c r="E130" s="96" t="s">
        <v>2110</v>
      </c>
      <c r="F130" s="193"/>
      <c r="G130" s="96" t="s">
        <v>1556</v>
      </c>
      <c r="H130" s="196"/>
      <c r="I130" s="248">
        <v>7160000</v>
      </c>
      <c r="J130" s="245">
        <v>7160000</v>
      </c>
      <c r="K130" s="245">
        <f t="shared" si="1"/>
        <v>0</v>
      </c>
    </row>
    <row r="131" spans="1:11" x14ac:dyDescent="0.25">
      <c r="A131" s="250">
        <v>44992</v>
      </c>
      <c r="B131" s="246" t="s">
        <v>279</v>
      </c>
      <c r="C131" s="251" t="s">
        <v>2032</v>
      </c>
      <c r="D131" s="246" t="s">
        <v>1998</v>
      </c>
      <c r="E131" s="96" t="s">
        <v>2111</v>
      </c>
      <c r="F131" s="193"/>
      <c r="G131" s="96" t="s">
        <v>333</v>
      </c>
      <c r="H131" s="196"/>
      <c r="I131" s="248">
        <v>67406500</v>
      </c>
      <c r="J131" s="245">
        <v>67406500</v>
      </c>
      <c r="K131" s="245">
        <f t="shared" si="1"/>
        <v>0</v>
      </c>
    </row>
    <row r="132" spans="1:11" x14ac:dyDescent="0.25">
      <c r="A132" s="250">
        <v>44992</v>
      </c>
      <c r="B132" s="246" t="s">
        <v>279</v>
      </c>
      <c r="C132" s="251" t="s">
        <v>2032</v>
      </c>
      <c r="D132" s="246" t="s">
        <v>1998</v>
      </c>
      <c r="E132" s="96" t="s">
        <v>2111</v>
      </c>
      <c r="F132" s="193"/>
      <c r="G132" s="96" t="s">
        <v>333</v>
      </c>
      <c r="H132" s="196"/>
      <c r="I132" s="248">
        <v>42031200</v>
      </c>
      <c r="J132" s="245">
        <v>42031200</v>
      </c>
      <c r="K132" s="245">
        <f t="shared" si="1"/>
        <v>0</v>
      </c>
    </row>
    <row r="133" spans="1:11" x14ac:dyDescent="0.25">
      <c r="A133" s="250">
        <v>44992</v>
      </c>
      <c r="B133" s="246" t="s">
        <v>279</v>
      </c>
      <c r="C133" s="251" t="s">
        <v>2032</v>
      </c>
      <c r="D133" s="246" t="s">
        <v>1998</v>
      </c>
      <c r="E133" s="96" t="s">
        <v>2111</v>
      </c>
      <c r="F133" s="193"/>
      <c r="G133" s="96" t="s">
        <v>333</v>
      </c>
      <c r="H133" s="196"/>
      <c r="I133" s="248">
        <v>265611</v>
      </c>
      <c r="J133" s="245">
        <v>265611</v>
      </c>
      <c r="K133" s="245">
        <f t="shared" si="1"/>
        <v>0</v>
      </c>
    </row>
    <row r="134" spans="1:11" x14ac:dyDescent="0.25">
      <c r="A134" s="250">
        <v>44992</v>
      </c>
      <c r="B134" s="246" t="s">
        <v>279</v>
      </c>
      <c r="C134" s="251" t="s">
        <v>2032</v>
      </c>
      <c r="D134" s="246" t="s">
        <v>1998</v>
      </c>
      <c r="E134" s="96" t="s">
        <v>2111</v>
      </c>
      <c r="F134" s="193"/>
      <c r="G134" s="96" t="s">
        <v>333</v>
      </c>
      <c r="H134" s="196"/>
      <c r="I134" s="248">
        <v>5266500</v>
      </c>
      <c r="J134" s="245">
        <v>5266500</v>
      </c>
      <c r="K134" s="245">
        <f t="shared" si="1"/>
        <v>0</v>
      </c>
    </row>
    <row r="135" spans="1:11" x14ac:dyDescent="0.25">
      <c r="A135" s="250">
        <v>44992</v>
      </c>
      <c r="B135" s="246" t="s">
        <v>279</v>
      </c>
      <c r="C135" s="251" t="s">
        <v>2032</v>
      </c>
      <c r="D135" s="246" t="s">
        <v>1998</v>
      </c>
      <c r="E135" s="96" t="s">
        <v>2111</v>
      </c>
      <c r="F135" s="193"/>
      <c r="G135" s="96" t="s">
        <v>333</v>
      </c>
      <c r="H135" s="196"/>
      <c r="I135" s="248">
        <v>10516300</v>
      </c>
      <c r="J135" s="245">
        <v>10516300</v>
      </c>
      <c r="K135" s="245">
        <f t="shared" si="1"/>
        <v>0</v>
      </c>
    </row>
    <row r="136" spans="1:11" x14ac:dyDescent="0.25">
      <c r="A136" s="250">
        <v>44992</v>
      </c>
      <c r="B136" s="246" t="s">
        <v>279</v>
      </c>
      <c r="C136" s="251" t="s">
        <v>2032</v>
      </c>
      <c r="D136" s="246" t="s">
        <v>1998</v>
      </c>
      <c r="E136" s="96" t="s">
        <v>2111</v>
      </c>
      <c r="F136" s="193"/>
      <c r="G136" s="96" t="s">
        <v>333</v>
      </c>
      <c r="H136" s="196"/>
      <c r="I136" s="248">
        <v>31524700</v>
      </c>
      <c r="J136" s="245">
        <v>31524700</v>
      </c>
      <c r="K136" s="245">
        <f t="shared" si="1"/>
        <v>0</v>
      </c>
    </row>
    <row r="137" spans="1:11" x14ac:dyDescent="0.25">
      <c r="A137" s="250">
        <v>44992</v>
      </c>
      <c r="B137" s="246" t="s">
        <v>279</v>
      </c>
      <c r="C137" s="251" t="s">
        <v>2032</v>
      </c>
      <c r="D137" s="246" t="s">
        <v>1998</v>
      </c>
      <c r="E137" s="96" t="s">
        <v>2111</v>
      </c>
      <c r="F137" s="193"/>
      <c r="G137" s="96" t="s">
        <v>333</v>
      </c>
      <c r="H137" s="196"/>
      <c r="I137" s="248">
        <v>126170128</v>
      </c>
      <c r="J137" s="245">
        <v>126170128</v>
      </c>
      <c r="K137" s="245">
        <f t="shared" si="1"/>
        <v>0</v>
      </c>
    </row>
    <row r="138" spans="1:11" x14ac:dyDescent="0.25">
      <c r="A138" s="250">
        <v>44992</v>
      </c>
      <c r="B138" s="246" t="s">
        <v>279</v>
      </c>
      <c r="C138" s="251" t="s">
        <v>2032</v>
      </c>
      <c r="D138" s="246" t="s">
        <v>1998</v>
      </c>
      <c r="E138" s="96" t="s">
        <v>2111</v>
      </c>
      <c r="F138" s="193"/>
      <c r="G138" s="96" t="s">
        <v>333</v>
      </c>
      <c r="H138" s="196"/>
      <c r="I138" s="248">
        <v>89872038</v>
      </c>
      <c r="J138" s="245">
        <v>89872038</v>
      </c>
      <c r="K138" s="245">
        <f t="shared" si="1"/>
        <v>0</v>
      </c>
    </row>
    <row r="139" spans="1:11" x14ac:dyDescent="0.25">
      <c r="A139" s="250">
        <v>44992</v>
      </c>
      <c r="B139" s="246" t="s">
        <v>279</v>
      </c>
      <c r="C139" s="251" t="s">
        <v>2032</v>
      </c>
      <c r="D139" s="246" t="s">
        <v>1998</v>
      </c>
      <c r="E139" s="96" t="s">
        <v>2111</v>
      </c>
      <c r="F139" s="193"/>
      <c r="G139" s="96" t="s">
        <v>333</v>
      </c>
      <c r="H139" s="196"/>
      <c r="I139" s="248">
        <v>5266500</v>
      </c>
      <c r="J139" s="245">
        <v>5266500</v>
      </c>
      <c r="K139" s="245">
        <f t="shared" si="1"/>
        <v>0</v>
      </c>
    </row>
    <row r="140" spans="1:11" x14ac:dyDescent="0.25">
      <c r="A140" s="250">
        <v>44992</v>
      </c>
      <c r="B140" s="246" t="s">
        <v>2099</v>
      </c>
      <c r="C140" s="251" t="s">
        <v>1978</v>
      </c>
      <c r="D140" s="246" t="s">
        <v>2079</v>
      </c>
      <c r="E140" s="96" t="s">
        <v>2106</v>
      </c>
      <c r="F140" s="193"/>
      <c r="G140" s="96" t="s">
        <v>2123</v>
      </c>
      <c r="H140" s="196"/>
      <c r="I140" s="248">
        <v>45000000</v>
      </c>
      <c r="J140" s="245">
        <v>33833333</v>
      </c>
      <c r="K140" s="245">
        <f t="shared" si="1"/>
        <v>11166667</v>
      </c>
    </row>
    <row r="141" spans="1:11" x14ac:dyDescent="0.25">
      <c r="A141" s="250">
        <v>44993</v>
      </c>
      <c r="B141" s="246" t="s">
        <v>350</v>
      </c>
      <c r="C141" s="251" t="s">
        <v>2080</v>
      </c>
      <c r="D141" s="246" t="s">
        <v>2081</v>
      </c>
      <c r="E141" s="96" t="s">
        <v>2112</v>
      </c>
      <c r="F141" s="193"/>
      <c r="G141" s="96" t="s">
        <v>333</v>
      </c>
      <c r="H141" s="196"/>
      <c r="I141" s="248">
        <v>215900</v>
      </c>
      <c r="J141" s="245">
        <v>215900</v>
      </c>
      <c r="K141" s="245">
        <f t="shared" si="1"/>
        <v>0</v>
      </c>
    </row>
    <row r="142" spans="1:11" x14ac:dyDescent="0.25">
      <c r="A142" s="250">
        <v>44993</v>
      </c>
      <c r="B142" s="246" t="s">
        <v>350</v>
      </c>
      <c r="C142" s="251" t="s">
        <v>2080</v>
      </c>
      <c r="D142" s="246" t="s">
        <v>2081</v>
      </c>
      <c r="E142" s="96" t="s">
        <v>2112</v>
      </c>
      <c r="F142" s="193"/>
      <c r="G142" s="96" t="s">
        <v>333</v>
      </c>
      <c r="H142" s="196"/>
      <c r="I142" s="248">
        <v>1121100</v>
      </c>
      <c r="J142" s="245">
        <v>1121100</v>
      </c>
      <c r="K142" s="245">
        <f t="shared" si="1"/>
        <v>0</v>
      </c>
    </row>
    <row r="143" spans="1:11" x14ac:dyDescent="0.25">
      <c r="A143" s="250">
        <v>44993</v>
      </c>
      <c r="B143" s="246" t="s">
        <v>350</v>
      </c>
      <c r="C143" s="251" t="s">
        <v>2080</v>
      </c>
      <c r="D143" s="246" t="s">
        <v>2081</v>
      </c>
      <c r="E143" s="96" t="s">
        <v>2112</v>
      </c>
      <c r="F143" s="193"/>
      <c r="G143" s="96" t="s">
        <v>333</v>
      </c>
      <c r="H143" s="196"/>
      <c r="I143" s="248">
        <v>139900</v>
      </c>
      <c r="J143" s="245">
        <v>139900</v>
      </c>
      <c r="K143" s="245">
        <f t="shared" si="1"/>
        <v>0</v>
      </c>
    </row>
    <row r="144" spans="1:11" x14ac:dyDescent="0.25">
      <c r="A144" s="250">
        <v>44993</v>
      </c>
      <c r="B144" s="246" t="s">
        <v>350</v>
      </c>
      <c r="C144" s="251" t="s">
        <v>2080</v>
      </c>
      <c r="D144" s="246" t="s">
        <v>2081</v>
      </c>
      <c r="E144" s="96" t="s">
        <v>2112</v>
      </c>
      <c r="F144" s="193"/>
      <c r="G144" s="96" t="s">
        <v>333</v>
      </c>
      <c r="H144" s="196"/>
      <c r="I144" s="248">
        <v>280300</v>
      </c>
      <c r="J144" s="245">
        <v>280300</v>
      </c>
      <c r="K144" s="245">
        <f t="shared" si="1"/>
        <v>0</v>
      </c>
    </row>
    <row r="145" spans="1:11" x14ac:dyDescent="0.25">
      <c r="A145" s="250">
        <v>44993</v>
      </c>
      <c r="B145" s="246" t="s">
        <v>350</v>
      </c>
      <c r="C145" s="251" t="s">
        <v>2080</v>
      </c>
      <c r="D145" s="246" t="s">
        <v>2081</v>
      </c>
      <c r="E145" s="96" t="s">
        <v>2112</v>
      </c>
      <c r="F145" s="193"/>
      <c r="G145" s="96" t="s">
        <v>333</v>
      </c>
      <c r="H145" s="196"/>
      <c r="I145" s="248">
        <v>840800</v>
      </c>
      <c r="J145" s="245">
        <v>840800</v>
      </c>
      <c r="K145" s="245">
        <f t="shared" si="1"/>
        <v>0</v>
      </c>
    </row>
    <row r="146" spans="1:11" x14ac:dyDescent="0.25">
      <c r="A146" s="250">
        <v>44993</v>
      </c>
      <c r="B146" s="246" t="s">
        <v>350</v>
      </c>
      <c r="C146" s="251" t="s">
        <v>2080</v>
      </c>
      <c r="D146" s="246" t="s">
        <v>2081</v>
      </c>
      <c r="E146" s="96" t="s">
        <v>2112</v>
      </c>
      <c r="F146" s="193"/>
      <c r="G146" s="96" t="s">
        <v>333</v>
      </c>
      <c r="H146" s="196"/>
      <c r="I146" s="248">
        <v>411705</v>
      </c>
      <c r="J146" s="245">
        <v>411705</v>
      </c>
      <c r="K146" s="245">
        <f t="shared" si="1"/>
        <v>0</v>
      </c>
    </row>
    <row r="147" spans="1:11" x14ac:dyDescent="0.25">
      <c r="A147" s="250">
        <v>44993</v>
      </c>
      <c r="B147" s="246" t="s">
        <v>350</v>
      </c>
      <c r="C147" s="251" t="s">
        <v>2080</v>
      </c>
      <c r="D147" s="246" t="s">
        <v>2081</v>
      </c>
      <c r="E147" s="96" t="s">
        <v>2112</v>
      </c>
      <c r="F147" s="193"/>
      <c r="G147" s="96" t="s">
        <v>333</v>
      </c>
      <c r="H147" s="196"/>
      <c r="I147" s="248">
        <v>286205</v>
      </c>
      <c r="J147" s="245">
        <v>286205</v>
      </c>
      <c r="K147" s="245">
        <f t="shared" si="1"/>
        <v>0</v>
      </c>
    </row>
    <row r="148" spans="1:11" x14ac:dyDescent="0.25">
      <c r="A148" s="250">
        <v>44993</v>
      </c>
      <c r="B148" s="246" t="s">
        <v>350</v>
      </c>
      <c r="C148" s="251" t="s">
        <v>2080</v>
      </c>
      <c r="D148" s="246" t="s">
        <v>2081</v>
      </c>
      <c r="E148" s="96" t="s">
        <v>2112</v>
      </c>
      <c r="F148" s="193"/>
      <c r="G148" s="96" t="s">
        <v>333</v>
      </c>
      <c r="H148" s="196"/>
      <c r="I148" s="248">
        <v>139900</v>
      </c>
      <c r="J148" s="245">
        <v>139900</v>
      </c>
      <c r="K148" s="245">
        <f t="shared" si="1"/>
        <v>0</v>
      </c>
    </row>
    <row r="149" spans="1:11" x14ac:dyDescent="0.25">
      <c r="A149" s="250">
        <v>44995</v>
      </c>
      <c r="B149" s="246" t="s">
        <v>1340</v>
      </c>
      <c r="C149" s="251" t="s">
        <v>1348</v>
      </c>
      <c r="D149" s="246" t="s">
        <v>2082</v>
      </c>
      <c r="E149" s="96" t="s">
        <v>2113</v>
      </c>
      <c r="F149" s="193"/>
      <c r="G149" s="96" t="s">
        <v>2124</v>
      </c>
      <c r="H149" s="196"/>
      <c r="I149" s="248">
        <v>79000000</v>
      </c>
      <c r="J149" s="245">
        <v>47002256</v>
      </c>
      <c r="K149" s="245">
        <f t="shared" si="1"/>
        <v>31997744</v>
      </c>
    </row>
    <row r="150" spans="1:11" x14ac:dyDescent="0.25">
      <c r="A150" s="250">
        <v>45002</v>
      </c>
      <c r="B150" s="246" t="s">
        <v>2100</v>
      </c>
      <c r="C150" s="251" t="s">
        <v>2083</v>
      </c>
      <c r="D150" s="246" t="s">
        <v>2084</v>
      </c>
      <c r="E150" s="96" t="s">
        <v>2106</v>
      </c>
      <c r="F150" s="193"/>
      <c r="G150" s="96" t="s">
        <v>2125</v>
      </c>
      <c r="H150" s="196"/>
      <c r="I150" s="248">
        <v>45000000</v>
      </c>
      <c r="J150" s="245">
        <v>31666667</v>
      </c>
      <c r="K150" s="245">
        <f t="shared" si="1"/>
        <v>13333333</v>
      </c>
    </row>
    <row r="151" spans="1:11" x14ac:dyDescent="0.25">
      <c r="A151" s="250">
        <v>45002</v>
      </c>
      <c r="B151" s="246" t="s">
        <v>1989</v>
      </c>
      <c r="C151" s="251" t="s">
        <v>2028</v>
      </c>
      <c r="D151" s="246" t="s">
        <v>2085</v>
      </c>
      <c r="E151" s="96" t="s">
        <v>2106</v>
      </c>
      <c r="F151" s="193"/>
      <c r="G151" s="96" t="s">
        <v>2126</v>
      </c>
      <c r="H151" s="196"/>
      <c r="I151" s="248">
        <v>45000000</v>
      </c>
      <c r="J151" s="245">
        <v>32333333</v>
      </c>
      <c r="K151" s="245">
        <f t="shared" si="1"/>
        <v>12666667</v>
      </c>
    </row>
    <row r="152" spans="1:11" x14ac:dyDescent="0.25">
      <c r="A152" s="250">
        <v>45002</v>
      </c>
      <c r="B152" s="246" t="s">
        <v>278</v>
      </c>
      <c r="C152" s="251" t="s">
        <v>2086</v>
      </c>
      <c r="D152" s="246" t="s">
        <v>2087</v>
      </c>
      <c r="E152" s="96" t="s">
        <v>2114</v>
      </c>
      <c r="F152" s="193"/>
      <c r="G152" s="96" t="s">
        <v>333</v>
      </c>
      <c r="H152" s="196"/>
      <c r="I152" s="248">
        <v>2697565</v>
      </c>
      <c r="J152" s="245">
        <v>2697565</v>
      </c>
      <c r="K152" s="245">
        <f t="shared" si="1"/>
        <v>0</v>
      </c>
    </row>
    <row r="153" spans="1:11" x14ac:dyDescent="0.25">
      <c r="A153" s="250">
        <v>45002</v>
      </c>
      <c r="B153" s="246" t="s">
        <v>278</v>
      </c>
      <c r="C153" s="251" t="s">
        <v>2086</v>
      </c>
      <c r="D153" s="246" t="s">
        <v>2087</v>
      </c>
      <c r="E153" s="96" t="s">
        <v>2114</v>
      </c>
      <c r="F153" s="193"/>
      <c r="G153" s="96" t="s">
        <v>333</v>
      </c>
      <c r="H153" s="196"/>
      <c r="I153" s="248">
        <v>25476119</v>
      </c>
      <c r="J153" s="245">
        <v>25476119</v>
      </c>
      <c r="K153" s="245">
        <f t="shared" si="1"/>
        <v>0</v>
      </c>
    </row>
    <row r="154" spans="1:11" x14ac:dyDescent="0.25">
      <c r="A154" s="250">
        <v>45002</v>
      </c>
      <c r="B154" s="246" t="s">
        <v>278</v>
      </c>
      <c r="C154" s="251" t="s">
        <v>2086</v>
      </c>
      <c r="D154" s="246" t="s">
        <v>2087</v>
      </c>
      <c r="E154" s="96" t="s">
        <v>2114</v>
      </c>
      <c r="F154" s="193"/>
      <c r="G154" s="96" t="s">
        <v>333</v>
      </c>
      <c r="H154" s="196"/>
      <c r="I154" s="248">
        <v>1243969</v>
      </c>
      <c r="J154" s="245">
        <v>1243969</v>
      </c>
      <c r="K154" s="245">
        <f t="shared" si="1"/>
        <v>0</v>
      </c>
    </row>
    <row r="155" spans="1:11" x14ac:dyDescent="0.25">
      <c r="A155" s="250">
        <v>45002</v>
      </c>
      <c r="B155" s="246" t="s">
        <v>278</v>
      </c>
      <c r="C155" s="251" t="s">
        <v>2086</v>
      </c>
      <c r="D155" s="246" t="s">
        <v>2087</v>
      </c>
      <c r="E155" s="96" t="s">
        <v>2114</v>
      </c>
      <c r="F155" s="193"/>
      <c r="G155" s="96" t="s">
        <v>333</v>
      </c>
      <c r="H155" s="196"/>
      <c r="I155" s="248">
        <v>2519320</v>
      </c>
      <c r="J155" s="245">
        <v>2519320</v>
      </c>
      <c r="K155" s="245">
        <f t="shared" si="1"/>
        <v>0</v>
      </c>
    </row>
    <row r="156" spans="1:11" x14ac:dyDescent="0.25">
      <c r="A156" s="250">
        <v>45002</v>
      </c>
      <c r="B156" s="246" t="s">
        <v>278</v>
      </c>
      <c r="C156" s="251" t="s">
        <v>2086</v>
      </c>
      <c r="D156" s="246" t="s">
        <v>2087</v>
      </c>
      <c r="E156" s="96" t="s">
        <v>2114</v>
      </c>
      <c r="F156" s="193"/>
      <c r="G156" s="96" t="s">
        <v>333</v>
      </c>
      <c r="H156" s="196"/>
      <c r="I156" s="248">
        <v>43832927</v>
      </c>
      <c r="J156" s="245">
        <v>43832927</v>
      </c>
      <c r="K156" s="245">
        <f t="shared" si="1"/>
        <v>0</v>
      </c>
    </row>
    <row r="157" spans="1:11" x14ac:dyDescent="0.25">
      <c r="A157" s="250">
        <v>45002</v>
      </c>
      <c r="B157" s="246" t="s">
        <v>278</v>
      </c>
      <c r="C157" s="251" t="s">
        <v>2086</v>
      </c>
      <c r="D157" s="246" t="s">
        <v>2087</v>
      </c>
      <c r="E157" s="96" t="s">
        <v>2114</v>
      </c>
      <c r="F157" s="193"/>
      <c r="G157" s="96" t="s">
        <v>333</v>
      </c>
      <c r="H157" s="196"/>
      <c r="I157" s="248">
        <v>5942319</v>
      </c>
      <c r="J157" s="245">
        <v>5942319</v>
      </c>
      <c r="K157" s="245">
        <f t="shared" si="1"/>
        <v>0</v>
      </c>
    </row>
    <row r="158" spans="1:11" x14ac:dyDescent="0.25">
      <c r="A158" s="250">
        <v>45002</v>
      </c>
      <c r="B158" s="246" t="s">
        <v>278</v>
      </c>
      <c r="C158" s="251" t="s">
        <v>2086</v>
      </c>
      <c r="D158" s="246" t="s">
        <v>2087</v>
      </c>
      <c r="E158" s="96" t="s">
        <v>2114</v>
      </c>
      <c r="F158" s="193"/>
      <c r="G158" s="96" t="s">
        <v>333</v>
      </c>
      <c r="H158" s="196"/>
      <c r="I158" s="248">
        <v>209826326</v>
      </c>
      <c r="J158" s="245">
        <v>209826326</v>
      </c>
      <c r="K158" s="245">
        <f t="shared" si="1"/>
        <v>0</v>
      </c>
    </row>
    <row r="159" spans="1:11" x14ac:dyDescent="0.25">
      <c r="A159" s="250">
        <v>45002</v>
      </c>
      <c r="B159" s="246" t="s">
        <v>278</v>
      </c>
      <c r="C159" s="251" t="s">
        <v>2086</v>
      </c>
      <c r="D159" s="246" t="s">
        <v>2087</v>
      </c>
      <c r="E159" s="96" t="s">
        <v>2114</v>
      </c>
      <c r="F159" s="193"/>
      <c r="G159" s="96" t="s">
        <v>333</v>
      </c>
      <c r="H159" s="196"/>
      <c r="I159" s="248">
        <f>978832540-147470</f>
        <v>978685070</v>
      </c>
      <c r="J159" s="245">
        <v>978685070</v>
      </c>
      <c r="K159" s="245">
        <f t="shared" si="1"/>
        <v>0</v>
      </c>
    </row>
    <row r="160" spans="1:11" x14ac:dyDescent="0.25">
      <c r="A160" s="250">
        <v>45002</v>
      </c>
      <c r="B160" s="246" t="s">
        <v>749</v>
      </c>
      <c r="C160" s="251" t="s">
        <v>1999</v>
      </c>
      <c r="D160" s="246" t="s">
        <v>2088</v>
      </c>
      <c r="E160" s="96" t="s">
        <v>2115</v>
      </c>
      <c r="F160" s="193"/>
      <c r="G160" s="96" t="s">
        <v>333</v>
      </c>
      <c r="H160" s="196"/>
      <c r="I160" s="248">
        <v>2554250</v>
      </c>
      <c r="J160" s="245">
        <v>2554250</v>
      </c>
      <c r="K160" s="245">
        <f t="shared" si="1"/>
        <v>0</v>
      </c>
    </row>
    <row r="161" spans="1:11" x14ac:dyDescent="0.25">
      <c r="A161" s="250">
        <v>45002</v>
      </c>
      <c r="B161" s="246" t="s">
        <v>2101</v>
      </c>
      <c r="C161" s="251" t="s">
        <v>1980</v>
      </c>
      <c r="D161" s="246" t="s">
        <v>2089</v>
      </c>
      <c r="E161" s="96" t="s">
        <v>2106</v>
      </c>
      <c r="F161" s="193"/>
      <c r="G161" s="96" t="s">
        <v>2127</v>
      </c>
      <c r="H161" s="196"/>
      <c r="I161" s="248">
        <v>45000000</v>
      </c>
      <c r="J161" s="245">
        <v>32333333</v>
      </c>
      <c r="K161" s="245">
        <f t="shared" si="1"/>
        <v>12666667</v>
      </c>
    </row>
    <row r="162" spans="1:11" x14ac:dyDescent="0.25">
      <c r="A162" s="250">
        <v>45002</v>
      </c>
      <c r="B162" s="246" t="s">
        <v>2102</v>
      </c>
      <c r="C162" s="251" t="s">
        <v>1981</v>
      </c>
      <c r="D162" s="246" t="s">
        <v>2090</v>
      </c>
      <c r="E162" s="96" t="s">
        <v>2106</v>
      </c>
      <c r="F162" s="193"/>
      <c r="G162" s="96" t="s">
        <v>2128</v>
      </c>
      <c r="H162" s="196"/>
      <c r="I162" s="248">
        <v>45000000</v>
      </c>
      <c r="J162" s="245">
        <v>31500000</v>
      </c>
      <c r="K162" s="245">
        <f t="shared" si="1"/>
        <v>13500000</v>
      </c>
    </row>
    <row r="163" spans="1:11" x14ac:dyDescent="0.25">
      <c r="A163" s="250">
        <v>45006</v>
      </c>
      <c r="B163" s="246" t="s">
        <v>280</v>
      </c>
      <c r="C163" s="251" t="s">
        <v>2091</v>
      </c>
      <c r="D163" s="246" t="s">
        <v>2092</v>
      </c>
      <c r="E163" s="96" t="s">
        <v>2116</v>
      </c>
      <c r="F163" s="193"/>
      <c r="G163" s="96" t="s">
        <v>333</v>
      </c>
      <c r="H163" s="196"/>
      <c r="I163" s="248">
        <v>51007</v>
      </c>
      <c r="J163" s="245">
        <v>51007</v>
      </c>
      <c r="K163" s="245">
        <f t="shared" si="1"/>
        <v>0</v>
      </c>
    </row>
    <row r="164" spans="1:11" x14ac:dyDescent="0.25">
      <c r="A164" s="250">
        <v>45012</v>
      </c>
      <c r="B164" s="246" t="s">
        <v>2103</v>
      </c>
      <c r="C164" s="251" t="s">
        <v>2093</v>
      </c>
      <c r="D164" s="246" t="s">
        <v>2094</v>
      </c>
      <c r="E164" s="96" t="s">
        <v>2117</v>
      </c>
      <c r="F164" s="193"/>
      <c r="G164" s="96" t="s">
        <v>2129</v>
      </c>
      <c r="H164" s="196"/>
      <c r="I164" s="248">
        <v>67500000</v>
      </c>
      <c r="J164" s="245">
        <v>46000000</v>
      </c>
      <c r="K164" s="245">
        <f t="shared" si="1"/>
        <v>21500000</v>
      </c>
    </row>
    <row r="165" spans="1:11" x14ac:dyDescent="0.25">
      <c r="A165" s="250">
        <v>45013</v>
      </c>
      <c r="B165" s="246" t="s">
        <v>2104</v>
      </c>
      <c r="C165" s="251" t="s">
        <v>2000</v>
      </c>
      <c r="D165" s="246" t="s">
        <v>2095</v>
      </c>
      <c r="E165" s="96" t="s">
        <v>2118</v>
      </c>
      <c r="F165" s="193"/>
      <c r="G165" s="96" t="s">
        <v>2130</v>
      </c>
      <c r="H165" s="196"/>
      <c r="I165" s="248">
        <v>67500000</v>
      </c>
      <c r="J165" s="245">
        <v>45750000</v>
      </c>
      <c r="K165" s="245">
        <f t="shared" si="1"/>
        <v>21750000</v>
      </c>
    </row>
    <row r="166" spans="1:11" x14ac:dyDescent="0.25">
      <c r="A166" s="250">
        <v>45014</v>
      </c>
      <c r="B166" s="246" t="s">
        <v>2105</v>
      </c>
      <c r="C166" s="251" t="s">
        <v>2096</v>
      </c>
      <c r="D166" s="246" t="s">
        <v>2097</v>
      </c>
      <c r="E166" s="96" t="s">
        <v>2119</v>
      </c>
      <c r="F166" s="193"/>
      <c r="G166" s="96" t="s">
        <v>2131</v>
      </c>
      <c r="H166" s="196"/>
      <c r="I166" s="248">
        <v>46800000</v>
      </c>
      <c r="J166" s="245">
        <v>31373333</v>
      </c>
      <c r="K166" s="245">
        <f t="shared" si="1"/>
        <v>15426667</v>
      </c>
    </row>
    <row r="167" spans="1:11" x14ac:dyDescent="0.25">
      <c r="A167" s="250">
        <v>45019</v>
      </c>
      <c r="B167" s="246" t="s">
        <v>2145</v>
      </c>
      <c r="C167" s="251" t="s">
        <v>2009</v>
      </c>
      <c r="D167" s="246" t="s">
        <v>2381</v>
      </c>
      <c r="E167" s="96" t="s">
        <v>2397</v>
      </c>
      <c r="F167" s="193"/>
      <c r="G167" s="96" t="s">
        <v>2393</v>
      </c>
      <c r="H167" s="196"/>
      <c r="I167" s="248">
        <f>58500000-433333</f>
        <v>58066667</v>
      </c>
      <c r="J167" s="245">
        <v>38566667</v>
      </c>
      <c r="K167" s="245">
        <f t="shared" si="1"/>
        <v>19500000</v>
      </c>
    </row>
    <row r="168" spans="1:11" x14ac:dyDescent="0.25">
      <c r="A168" s="250">
        <v>45019</v>
      </c>
      <c r="B168" s="246" t="s">
        <v>2266</v>
      </c>
      <c r="C168" s="251" t="s">
        <v>2382</v>
      </c>
      <c r="D168" s="246" t="s">
        <v>2383</v>
      </c>
      <c r="E168" s="96" t="s">
        <v>2398</v>
      </c>
      <c r="F168" s="193"/>
      <c r="G168" s="96" t="s">
        <v>2394</v>
      </c>
      <c r="H168" s="196"/>
      <c r="I168" s="248">
        <f>31500000-233333</f>
        <v>31266667</v>
      </c>
      <c r="J168" s="245">
        <v>20766667</v>
      </c>
      <c r="K168" s="245">
        <f t="shared" si="1"/>
        <v>10500000</v>
      </c>
    </row>
    <row r="169" spans="1:11" x14ac:dyDescent="0.25">
      <c r="A169" s="250">
        <v>45021</v>
      </c>
      <c r="B169" s="246" t="s">
        <v>2391</v>
      </c>
      <c r="C169" s="251" t="s">
        <v>1357</v>
      </c>
      <c r="D169" s="246" t="s">
        <v>2384</v>
      </c>
      <c r="E169" s="96" t="s">
        <v>2399</v>
      </c>
      <c r="F169" s="193"/>
      <c r="G169" s="96" t="s">
        <v>1556</v>
      </c>
      <c r="H169" s="196"/>
      <c r="I169" s="248">
        <v>7232000</v>
      </c>
      <c r="J169" s="245">
        <v>7232000</v>
      </c>
      <c r="K169" s="245">
        <f t="shared" si="1"/>
        <v>0</v>
      </c>
    </row>
    <row r="170" spans="1:11" x14ac:dyDescent="0.25">
      <c r="A170" s="250">
        <v>45027</v>
      </c>
      <c r="B170" s="246" t="s">
        <v>355</v>
      </c>
      <c r="C170" s="251" t="s">
        <v>2016</v>
      </c>
      <c r="D170" s="246" t="s">
        <v>2385</v>
      </c>
      <c r="E170" s="96" t="s">
        <v>2400</v>
      </c>
      <c r="F170" s="193"/>
      <c r="G170" s="96" t="s">
        <v>333</v>
      </c>
      <c r="H170" s="196"/>
      <c r="I170" s="248">
        <v>11100</v>
      </c>
      <c r="J170" s="245">
        <v>11100</v>
      </c>
      <c r="K170" s="245">
        <f t="shared" si="1"/>
        <v>0</v>
      </c>
    </row>
    <row r="171" spans="1:11" x14ac:dyDescent="0.25">
      <c r="A171" s="250">
        <v>45027</v>
      </c>
      <c r="B171" s="246" t="s">
        <v>355</v>
      </c>
      <c r="C171" s="251" t="s">
        <v>2016</v>
      </c>
      <c r="D171" s="246" t="s">
        <v>2385</v>
      </c>
      <c r="E171" s="96" t="s">
        <v>2400</v>
      </c>
      <c r="F171" s="193"/>
      <c r="G171" s="96" t="s">
        <v>333</v>
      </c>
      <c r="H171" s="196"/>
      <c r="I171" s="248">
        <v>6400</v>
      </c>
      <c r="J171" s="245">
        <v>6400</v>
      </c>
      <c r="K171" s="245">
        <f t="shared" si="1"/>
        <v>0</v>
      </c>
    </row>
    <row r="172" spans="1:11" x14ac:dyDescent="0.25">
      <c r="A172" s="250">
        <v>45027</v>
      </c>
      <c r="B172" s="246" t="s">
        <v>355</v>
      </c>
      <c r="C172" s="251" t="s">
        <v>2016</v>
      </c>
      <c r="D172" s="246" t="s">
        <v>2385</v>
      </c>
      <c r="E172" s="96" t="s">
        <v>2400</v>
      </c>
      <c r="F172" s="193"/>
      <c r="G172" s="96" t="s">
        <v>333</v>
      </c>
      <c r="H172" s="196"/>
      <c r="I172" s="248">
        <v>800</v>
      </c>
      <c r="J172" s="245">
        <v>800</v>
      </c>
      <c r="K172" s="245">
        <f t="shared" si="1"/>
        <v>0</v>
      </c>
    </row>
    <row r="173" spans="1:11" x14ac:dyDescent="0.25">
      <c r="A173" s="250">
        <v>45027</v>
      </c>
      <c r="B173" s="246" t="s">
        <v>355</v>
      </c>
      <c r="C173" s="251" t="s">
        <v>2016</v>
      </c>
      <c r="D173" s="246" t="s">
        <v>2385</v>
      </c>
      <c r="E173" s="96" t="s">
        <v>2400</v>
      </c>
      <c r="F173" s="193"/>
      <c r="G173" s="96" t="s">
        <v>333</v>
      </c>
      <c r="H173" s="196"/>
      <c r="I173" s="248">
        <v>1600</v>
      </c>
      <c r="J173" s="245">
        <v>1600</v>
      </c>
      <c r="K173" s="245">
        <f t="shared" si="1"/>
        <v>0</v>
      </c>
    </row>
    <row r="174" spans="1:11" x14ac:dyDescent="0.25">
      <c r="A174" s="250">
        <v>45027</v>
      </c>
      <c r="B174" s="246" t="s">
        <v>355</v>
      </c>
      <c r="C174" s="251" t="s">
        <v>2016</v>
      </c>
      <c r="D174" s="246" t="s">
        <v>2385</v>
      </c>
      <c r="E174" s="96" t="s">
        <v>2400</v>
      </c>
      <c r="F174" s="193"/>
      <c r="G174" s="96" t="s">
        <v>333</v>
      </c>
      <c r="H174" s="196"/>
      <c r="I174" s="248">
        <v>4800</v>
      </c>
      <c r="J174" s="245">
        <v>4800</v>
      </c>
      <c r="K174" s="245">
        <f t="shared" si="1"/>
        <v>0</v>
      </c>
    </row>
    <row r="175" spans="1:11" x14ac:dyDescent="0.25">
      <c r="A175" s="250">
        <v>45027</v>
      </c>
      <c r="B175" s="246" t="s">
        <v>355</v>
      </c>
      <c r="C175" s="251" t="s">
        <v>2016</v>
      </c>
      <c r="D175" s="246" t="s">
        <v>2385</v>
      </c>
      <c r="E175" s="96" t="s">
        <v>2400</v>
      </c>
      <c r="F175" s="193"/>
      <c r="G175" s="96" t="s">
        <v>333</v>
      </c>
      <c r="H175" s="196"/>
      <c r="I175" s="248">
        <v>25400</v>
      </c>
      <c r="J175" s="245">
        <v>25400</v>
      </c>
      <c r="K175" s="245">
        <f t="shared" si="1"/>
        <v>0</v>
      </c>
    </row>
    <row r="176" spans="1:11" x14ac:dyDescent="0.25">
      <c r="A176" s="250">
        <v>45027</v>
      </c>
      <c r="B176" s="246" t="s">
        <v>355</v>
      </c>
      <c r="C176" s="251" t="s">
        <v>2016</v>
      </c>
      <c r="D176" s="246" t="s">
        <v>2385</v>
      </c>
      <c r="E176" s="96" t="s">
        <v>2400</v>
      </c>
      <c r="F176" s="193"/>
      <c r="G176" s="96" t="s">
        <v>333</v>
      </c>
      <c r="H176" s="196"/>
      <c r="I176" s="248">
        <v>19800</v>
      </c>
      <c r="J176" s="245">
        <v>19800</v>
      </c>
      <c r="K176" s="245">
        <f t="shared" si="1"/>
        <v>0</v>
      </c>
    </row>
    <row r="177" spans="1:11" x14ac:dyDescent="0.25">
      <c r="A177" s="250">
        <v>45027</v>
      </c>
      <c r="B177" s="246" t="s">
        <v>355</v>
      </c>
      <c r="C177" s="251" t="s">
        <v>2016</v>
      </c>
      <c r="D177" s="246" t="s">
        <v>2385</v>
      </c>
      <c r="E177" s="96" t="s">
        <v>2400</v>
      </c>
      <c r="F177" s="193"/>
      <c r="G177" s="96" t="s">
        <v>333</v>
      </c>
      <c r="H177" s="196"/>
      <c r="I177" s="248">
        <v>800</v>
      </c>
      <c r="J177" s="245">
        <v>800</v>
      </c>
      <c r="K177" s="245">
        <f t="shared" si="1"/>
        <v>0</v>
      </c>
    </row>
    <row r="178" spans="1:11" x14ac:dyDescent="0.25">
      <c r="A178" s="250">
        <v>45028</v>
      </c>
      <c r="B178" s="246" t="s">
        <v>784</v>
      </c>
      <c r="C178" s="251" t="s">
        <v>2097</v>
      </c>
      <c r="D178" s="246" t="s">
        <v>2386</v>
      </c>
      <c r="E178" s="96" t="s">
        <v>2401</v>
      </c>
      <c r="F178" s="193"/>
      <c r="G178" s="96" t="s">
        <v>333</v>
      </c>
      <c r="H178" s="196"/>
      <c r="I178" s="248">
        <v>76982000</v>
      </c>
      <c r="J178" s="245">
        <v>76982000</v>
      </c>
      <c r="K178" s="245">
        <f t="shared" si="1"/>
        <v>0</v>
      </c>
    </row>
    <row r="179" spans="1:11" x14ac:dyDescent="0.25">
      <c r="A179" s="250">
        <v>45028</v>
      </c>
      <c r="B179" s="246" t="s">
        <v>784</v>
      </c>
      <c r="C179" s="251" t="s">
        <v>2097</v>
      </c>
      <c r="D179" s="246" t="s">
        <v>2386</v>
      </c>
      <c r="E179" s="96" t="s">
        <v>2401</v>
      </c>
      <c r="F179" s="193"/>
      <c r="G179" s="96" t="s">
        <v>333</v>
      </c>
      <c r="H179" s="196"/>
      <c r="I179" s="248">
        <v>48892700</v>
      </c>
      <c r="J179" s="245">
        <v>48892700</v>
      </c>
      <c r="K179" s="245">
        <f t="shared" si="1"/>
        <v>0</v>
      </c>
    </row>
    <row r="180" spans="1:11" x14ac:dyDescent="0.25">
      <c r="A180" s="250">
        <v>45028</v>
      </c>
      <c r="B180" s="246" t="s">
        <v>784</v>
      </c>
      <c r="C180" s="251" t="s">
        <v>2097</v>
      </c>
      <c r="D180" s="246" t="s">
        <v>2386</v>
      </c>
      <c r="E180" s="96" t="s">
        <v>2401</v>
      </c>
      <c r="F180" s="193"/>
      <c r="G180" s="96" t="s">
        <v>333</v>
      </c>
      <c r="H180" s="196"/>
      <c r="I180" s="248">
        <v>176237</v>
      </c>
      <c r="J180" s="245">
        <v>176237</v>
      </c>
      <c r="K180" s="245">
        <f t="shared" si="1"/>
        <v>0</v>
      </c>
    </row>
    <row r="181" spans="1:11" x14ac:dyDescent="0.25">
      <c r="A181" s="250">
        <v>45028</v>
      </c>
      <c r="B181" s="246" t="s">
        <v>784</v>
      </c>
      <c r="C181" s="251" t="s">
        <v>2097</v>
      </c>
      <c r="D181" s="246" t="s">
        <v>2386</v>
      </c>
      <c r="E181" s="96" t="s">
        <v>2401</v>
      </c>
      <c r="F181" s="193"/>
      <c r="G181" s="96" t="s">
        <v>333</v>
      </c>
      <c r="H181" s="196"/>
      <c r="I181" s="248">
        <v>6124000</v>
      </c>
      <c r="J181" s="245">
        <v>6124000</v>
      </c>
      <c r="K181" s="245">
        <f t="shared" si="1"/>
        <v>0</v>
      </c>
    </row>
    <row r="182" spans="1:11" x14ac:dyDescent="0.25">
      <c r="A182" s="250">
        <v>45028</v>
      </c>
      <c r="B182" s="246" t="s">
        <v>784</v>
      </c>
      <c r="C182" s="251" t="s">
        <v>2097</v>
      </c>
      <c r="D182" s="246" t="s">
        <v>2386</v>
      </c>
      <c r="E182" s="96" t="s">
        <v>2401</v>
      </c>
      <c r="F182" s="193"/>
      <c r="G182" s="96" t="s">
        <v>333</v>
      </c>
      <c r="H182" s="196"/>
      <c r="I182" s="248">
        <v>12237400</v>
      </c>
      <c r="J182" s="245">
        <v>12237400</v>
      </c>
      <c r="K182" s="245">
        <f t="shared" si="1"/>
        <v>0</v>
      </c>
    </row>
    <row r="183" spans="1:11" x14ac:dyDescent="0.25">
      <c r="A183" s="250">
        <v>45028</v>
      </c>
      <c r="B183" s="246" t="s">
        <v>784</v>
      </c>
      <c r="C183" s="251" t="s">
        <v>2097</v>
      </c>
      <c r="D183" s="246" t="s">
        <v>2386</v>
      </c>
      <c r="E183" s="96" t="s">
        <v>2401</v>
      </c>
      <c r="F183" s="193"/>
      <c r="G183" s="96" t="s">
        <v>333</v>
      </c>
      <c r="H183" s="196"/>
      <c r="I183" s="248">
        <v>36675900</v>
      </c>
      <c r="J183" s="245">
        <v>36675900</v>
      </c>
      <c r="K183" s="245">
        <f t="shared" si="1"/>
        <v>0</v>
      </c>
    </row>
    <row r="184" spans="1:11" x14ac:dyDescent="0.25">
      <c r="A184" s="250">
        <v>45028</v>
      </c>
      <c r="B184" s="246" t="s">
        <v>784</v>
      </c>
      <c r="C184" s="251" t="s">
        <v>2097</v>
      </c>
      <c r="D184" s="246" t="s">
        <v>2386</v>
      </c>
      <c r="E184" s="96" t="s">
        <v>2401</v>
      </c>
      <c r="F184" s="193"/>
      <c r="G184" s="96" t="s">
        <v>333</v>
      </c>
      <c r="H184" s="196"/>
      <c r="I184" s="248">
        <v>143944624</v>
      </c>
      <c r="J184" s="245">
        <v>143944624</v>
      </c>
      <c r="K184" s="245">
        <f t="shared" si="1"/>
        <v>0</v>
      </c>
    </row>
    <row r="185" spans="1:11" x14ac:dyDescent="0.25">
      <c r="A185" s="250">
        <v>45028</v>
      </c>
      <c r="B185" s="246" t="s">
        <v>784</v>
      </c>
      <c r="C185" s="251" t="s">
        <v>2097</v>
      </c>
      <c r="D185" s="246" t="s">
        <v>2386</v>
      </c>
      <c r="E185" s="96" t="s">
        <v>2401</v>
      </c>
      <c r="F185" s="193"/>
      <c r="G185" s="96" t="s">
        <v>333</v>
      </c>
      <c r="H185" s="196"/>
      <c r="I185" s="248">
        <v>102783655</v>
      </c>
      <c r="J185" s="245">
        <v>102783655</v>
      </c>
      <c r="K185" s="245">
        <f t="shared" si="1"/>
        <v>0</v>
      </c>
    </row>
    <row r="186" spans="1:11" x14ac:dyDescent="0.25">
      <c r="A186" s="250">
        <v>45028</v>
      </c>
      <c r="B186" s="246" t="s">
        <v>784</v>
      </c>
      <c r="C186" s="251" t="s">
        <v>2097</v>
      </c>
      <c r="D186" s="246" t="s">
        <v>2386</v>
      </c>
      <c r="E186" s="96" t="s">
        <v>2401</v>
      </c>
      <c r="F186" s="193"/>
      <c r="G186" s="96" t="s">
        <v>333</v>
      </c>
      <c r="H186" s="196"/>
      <c r="I186" s="248">
        <v>6124000</v>
      </c>
      <c r="J186" s="245">
        <v>6124000</v>
      </c>
      <c r="K186" s="245">
        <f t="shared" si="1"/>
        <v>0</v>
      </c>
    </row>
    <row r="187" spans="1:11" x14ac:dyDescent="0.25">
      <c r="A187" s="250">
        <v>45030</v>
      </c>
      <c r="B187" s="246" t="s">
        <v>2157</v>
      </c>
      <c r="C187" s="251" t="s">
        <v>2015</v>
      </c>
      <c r="D187" s="246" t="s">
        <v>2387</v>
      </c>
      <c r="E187" s="96" t="s">
        <v>2402</v>
      </c>
      <c r="F187" s="193"/>
      <c r="G187" s="96" t="s">
        <v>2395</v>
      </c>
      <c r="H187" s="196"/>
      <c r="I187" s="248">
        <f>40626000-2557933</f>
        <v>38068067</v>
      </c>
      <c r="J187" s="245">
        <v>24526067</v>
      </c>
      <c r="K187" s="245">
        <f t="shared" si="1"/>
        <v>13542000</v>
      </c>
    </row>
    <row r="188" spans="1:11" x14ac:dyDescent="0.25">
      <c r="A188" s="250">
        <v>45034</v>
      </c>
      <c r="B188" s="246" t="s">
        <v>365</v>
      </c>
      <c r="C188" s="251" t="s">
        <v>2388</v>
      </c>
      <c r="D188" s="246" t="s">
        <v>2389</v>
      </c>
      <c r="E188" s="96" t="s">
        <v>2403</v>
      </c>
      <c r="F188" s="193"/>
      <c r="G188" s="96" t="s">
        <v>333</v>
      </c>
      <c r="H188" s="196"/>
      <c r="I188" s="248">
        <v>2565308</v>
      </c>
      <c r="J188" s="245">
        <v>2565308</v>
      </c>
      <c r="K188" s="245">
        <f t="shared" si="1"/>
        <v>0</v>
      </c>
    </row>
    <row r="189" spans="1:11" x14ac:dyDescent="0.25">
      <c r="A189" s="250">
        <v>45034</v>
      </c>
      <c r="B189" s="246" t="s">
        <v>365</v>
      </c>
      <c r="C189" s="251" t="s">
        <v>2388</v>
      </c>
      <c r="D189" s="246" t="s">
        <v>2389</v>
      </c>
      <c r="E189" s="96" t="s">
        <v>2403</v>
      </c>
      <c r="F189" s="193"/>
      <c r="G189" s="96" t="s">
        <v>333</v>
      </c>
      <c r="H189" s="196"/>
      <c r="I189" s="248">
        <v>30529364</v>
      </c>
      <c r="J189" s="245">
        <v>30529364</v>
      </c>
      <c r="K189" s="245">
        <f t="shared" si="1"/>
        <v>0</v>
      </c>
    </row>
    <row r="190" spans="1:11" x14ac:dyDescent="0.25">
      <c r="A190" s="250">
        <v>45034</v>
      </c>
      <c r="B190" s="246" t="s">
        <v>365</v>
      </c>
      <c r="C190" s="251" t="s">
        <v>2388</v>
      </c>
      <c r="D190" s="246" t="s">
        <v>2389</v>
      </c>
      <c r="E190" s="96" t="s">
        <v>2403</v>
      </c>
      <c r="F190" s="193"/>
      <c r="G190" s="96" t="s">
        <v>333</v>
      </c>
      <c r="H190" s="196"/>
      <c r="I190" s="248">
        <v>1530497</v>
      </c>
      <c r="J190" s="245">
        <v>1530497</v>
      </c>
      <c r="K190" s="245">
        <f t="shared" si="1"/>
        <v>0</v>
      </c>
    </row>
    <row r="191" spans="1:11" x14ac:dyDescent="0.25">
      <c r="A191" s="250">
        <v>45034</v>
      </c>
      <c r="B191" s="246" t="s">
        <v>365</v>
      </c>
      <c r="C191" s="251" t="s">
        <v>2388</v>
      </c>
      <c r="D191" s="246" t="s">
        <v>2389</v>
      </c>
      <c r="E191" s="96" t="s">
        <v>2403</v>
      </c>
      <c r="F191" s="193"/>
      <c r="G191" s="96" t="s">
        <v>333</v>
      </c>
      <c r="H191" s="196"/>
      <c r="I191" s="248">
        <v>24850995</v>
      </c>
      <c r="J191" s="245">
        <v>24850995</v>
      </c>
      <c r="K191" s="245">
        <f t="shared" si="1"/>
        <v>0</v>
      </c>
    </row>
    <row r="192" spans="1:11" x14ac:dyDescent="0.25">
      <c r="A192" s="250">
        <v>45034</v>
      </c>
      <c r="B192" s="246" t="s">
        <v>365</v>
      </c>
      <c r="C192" s="251" t="s">
        <v>2388</v>
      </c>
      <c r="D192" s="246" t="s">
        <v>2389</v>
      </c>
      <c r="E192" s="96" t="s">
        <v>2403</v>
      </c>
      <c r="F192" s="193"/>
      <c r="G192" s="96" t="s">
        <v>333</v>
      </c>
      <c r="H192" s="196"/>
      <c r="I192" s="248">
        <v>983752310</v>
      </c>
      <c r="J192" s="245">
        <v>983752310</v>
      </c>
      <c r="K192" s="245">
        <f t="shared" si="1"/>
        <v>0</v>
      </c>
    </row>
    <row r="193" spans="1:11" x14ac:dyDescent="0.25">
      <c r="A193" s="144">
        <v>45034</v>
      </c>
      <c r="B193" s="216" t="s">
        <v>365</v>
      </c>
      <c r="C193" s="146" t="s">
        <v>2388</v>
      </c>
      <c r="D193" s="24" t="s">
        <v>2389</v>
      </c>
      <c r="E193" s="96" t="s">
        <v>2403</v>
      </c>
      <c r="F193" s="25"/>
      <c r="G193" s="96" t="s">
        <v>333</v>
      </c>
      <c r="H193" s="11"/>
      <c r="I193" s="130">
        <v>203037685</v>
      </c>
      <c r="J193" s="22">
        <v>203037685</v>
      </c>
      <c r="K193" s="245">
        <f t="shared" si="1"/>
        <v>0</v>
      </c>
    </row>
    <row r="194" spans="1:11" x14ac:dyDescent="0.25">
      <c r="A194" s="144">
        <v>45036</v>
      </c>
      <c r="B194" s="216" t="s">
        <v>2152</v>
      </c>
      <c r="C194" s="146" t="s">
        <v>2092</v>
      </c>
      <c r="D194" s="24" t="s">
        <v>2348</v>
      </c>
      <c r="E194" s="96" t="s">
        <v>2369</v>
      </c>
      <c r="F194" s="25"/>
      <c r="G194" s="96" t="s">
        <v>2379</v>
      </c>
      <c r="H194" s="11"/>
      <c r="I194" s="130">
        <v>200000000</v>
      </c>
      <c r="J194" s="22">
        <v>102714451</v>
      </c>
      <c r="K194" s="245">
        <f t="shared" ref="K194:K468" si="2">+I194-J194</f>
        <v>97285549</v>
      </c>
    </row>
    <row r="195" spans="1:11" x14ac:dyDescent="0.25">
      <c r="A195" s="144">
        <v>45042</v>
      </c>
      <c r="B195" s="216" t="s">
        <v>2392</v>
      </c>
      <c r="C195" s="146" t="s">
        <v>2381</v>
      </c>
      <c r="D195" s="24" t="s">
        <v>2390</v>
      </c>
      <c r="E195" s="96" t="s">
        <v>2404</v>
      </c>
      <c r="F195" s="25"/>
      <c r="G195" s="96" t="s">
        <v>2396</v>
      </c>
      <c r="H195" s="11"/>
      <c r="I195" s="130">
        <v>42000000</v>
      </c>
      <c r="J195" s="22">
        <v>27125000</v>
      </c>
      <c r="K195" s="245">
        <f t="shared" si="2"/>
        <v>14875000</v>
      </c>
    </row>
    <row r="196" spans="1:11" x14ac:dyDescent="0.25">
      <c r="A196" s="144">
        <v>45050</v>
      </c>
      <c r="B196" s="216" t="s">
        <v>367</v>
      </c>
      <c r="C196" s="146" t="s">
        <v>2340</v>
      </c>
      <c r="D196" s="24" t="s">
        <v>2529</v>
      </c>
      <c r="E196" s="96" t="s">
        <v>2604</v>
      </c>
      <c r="F196" s="25"/>
      <c r="G196" s="96" t="s">
        <v>333</v>
      </c>
      <c r="H196" s="11"/>
      <c r="I196" s="130">
        <v>18847900</v>
      </c>
      <c r="J196" s="22">
        <v>18847900</v>
      </c>
      <c r="K196" s="245">
        <f t="shared" si="2"/>
        <v>0</v>
      </c>
    </row>
    <row r="197" spans="1:11" x14ac:dyDescent="0.25">
      <c r="A197" s="144">
        <v>45050</v>
      </c>
      <c r="B197" s="216" t="s">
        <v>367</v>
      </c>
      <c r="C197" s="146" t="s">
        <v>2340</v>
      </c>
      <c r="D197" s="24" t="s">
        <v>2529</v>
      </c>
      <c r="E197" s="96" t="s">
        <v>2604</v>
      </c>
      <c r="F197" s="25"/>
      <c r="G197" s="96" t="s">
        <v>333</v>
      </c>
      <c r="H197" s="11"/>
      <c r="I197" s="130">
        <v>13624400</v>
      </c>
      <c r="J197" s="22">
        <v>13624400</v>
      </c>
      <c r="K197" s="245">
        <f t="shared" si="2"/>
        <v>0</v>
      </c>
    </row>
    <row r="198" spans="1:11" x14ac:dyDescent="0.25">
      <c r="A198" s="144">
        <v>45050</v>
      </c>
      <c r="B198" s="216" t="s">
        <v>367</v>
      </c>
      <c r="C198" s="146" t="s">
        <v>2340</v>
      </c>
      <c r="D198" s="24" t="s">
        <v>2529</v>
      </c>
      <c r="E198" s="96" t="s">
        <v>2604</v>
      </c>
      <c r="F198" s="25"/>
      <c r="G198" s="96" t="s">
        <v>333</v>
      </c>
      <c r="H198" s="11"/>
      <c r="I198" s="130">
        <v>1701800</v>
      </c>
      <c r="J198" s="22">
        <v>1701800</v>
      </c>
      <c r="K198" s="245">
        <f t="shared" si="2"/>
        <v>0</v>
      </c>
    </row>
    <row r="199" spans="1:11" x14ac:dyDescent="0.25">
      <c r="A199" s="144">
        <v>45050</v>
      </c>
      <c r="B199" s="216" t="s">
        <v>367</v>
      </c>
      <c r="C199" s="146" t="s">
        <v>2340</v>
      </c>
      <c r="D199" s="24" t="s">
        <v>2529</v>
      </c>
      <c r="E199" s="96" t="s">
        <v>2604</v>
      </c>
      <c r="F199" s="25"/>
      <c r="G199" s="96" t="s">
        <v>333</v>
      </c>
      <c r="H199" s="11"/>
      <c r="I199" s="130">
        <v>3413200</v>
      </c>
      <c r="J199" s="22">
        <v>3413200</v>
      </c>
      <c r="K199" s="245">
        <f t="shared" si="2"/>
        <v>0</v>
      </c>
    </row>
    <row r="200" spans="1:11" x14ac:dyDescent="0.25">
      <c r="A200" s="144">
        <v>45050</v>
      </c>
      <c r="B200" s="216" t="s">
        <v>367</v>
      </c>
      <c r="C200" s="146" t="s">
        <v>2340</v>
      </c>
      <c r="D200" s="24" t="s">
        <v>2529</v>
      </c>
      <c r="E200" s="96" t="s">
        <v>2604</v>
      </c>
      <c r="F200" s="25"/>
      <c r="G200" s="96" t="s">
        <v>333</v>
      </c>
      <c r="H200" s="11"/>
      <c r="I200" s="130">
        <v>10221800</v>
      </c>
      <c r="J200" s="22">
        <v>10221800</v>
      </c>
      <c r="K200" s="245">
        <f t="shared" si="2"/>
        <v>0</v>
      </c>
    </row>
    <row r="201" spans="1:11" x14ac:dyDescent="0.25">
      <c r="A201" s="144">
        <v>45050</v>
      </c>
      <c r="B201" s="216" t="s">
        <v>367</v>
      </c>
      <c r="C201" s="146" t="s">
        <v>2340</v>
      </c>
      <c r="D201" s="24" t="s">
        <v>2529</v>
      </c>
      <c r="E201" s="96" t="s">
        <v>2604</v>
      </c>
      <c r="F201" s="25"/>
      <c r="G201" s="96" t="s">
        <v>333</v>
      </c>
      <c r="H201" s="11"/>
      <c r="I201" s="130">
        <v>35030495</v>
      </c>
      <c r="J201" s="22">
        <v>35030495</v>
      </c>
      <c r="K201" s="245">
        <f t="shared" si="2"/>
        <v>0</v>
      </c>
    </row>
    <row r="202" spans="1:11" x14ac:dyDescent="0.25">
      <c r="A202" s="144">
        <v>45050</v>
      </c>
      <c r="B202" s="216" t="s">
        <v>367</v>
      </c>
      <c r="C202" s="146" t="s">
        <v>2340</v>
      </c>
      <c r="D202" s="24" t="s">
        <v>2529</v>
      </c>
      <c r="E202" s="96" t="s">
        <v>2604</v>
      </c>
      <c r="F202" s="25"/>
      <c r="G202" s="96" t="s">
        <v>333</v>
      </c>
      <c r="H202" s="11"/>
      <c r="I202" s="130">
        <v>23924939</v>
      </c>
      <c r="J202" s="22">
        <v>23924939</v>
      </c>
      <c r="K202" s="245">
        <f t="shared" si="2"/>
        <v>0</v>
      </c>
    </row>
    <row r="203" spans="1:11" x14ac:dyDescent="0.25">
      <c r="A203" s="144">
        <v>45050</v>
      </c>
      <c r="B203" s="216" t="s">
        <v>367</v>
      </c>
      <c r="C203" s="146" t="s">
        <v>2340</v>
      </c>
      <c r="D203" s="24" t="s">
        <v>2529</v>
      </c>
      <c r="E203" s="96" t="s">
        <v>2604</v>
      </c>
      <c r="F203" s="25"/>
      <c r="G203" s="96" t="s">
        <v>333</v>
      </c>
      <c r="H203" s="11"/>
      <c r="I203" s="130">
        <v>1701800</v>
      </c>
      <c r="J203" s="22">
        <v>1701800</v>
      </c>
      <c r="K203" s="245">
        <f t="shared" si="2"/>
        <v>0</v>
      </c>
    </row>
    <row r="204" spans="1:11" x14ac:dyDescent="0.25">
      <c r="A204" s="144">
        <v>45051</v>
      </c>
      <c r="B204" s="216" t="s">
        <v>2093</v>
      </c>
      <c r="C204" s="146" t="s">
        <v>2338</v>
      </c>
      <c r="D204" s="24" t="s">
        <v>2530</v>
      </c>
      <c r="E204" s="96" t="s">
        <v>2605</v>
      </c>
      <c r="F204" s="25"/>
      <c r="G204" s="96" t="s">
        <v>2647</v>
      </c>
      <c r="H204" s="11"/>
      <c r="I204" s="130">
        <f>42000000-700000</f>
        <v>41300000</v>
      </c>
      <c r="J204" s="22">
        <v>25550000</v>
      </c>
      <c r="K204" s="245">
        <f t="shared" si="2"/>
        <v>15750000</v>
      </c>
    </row>
    <row r="205" spans="1:11" x14ac:dyDescent="0.25">
      <c r="A205" s="144">
        <v>45051</v>
      </c>
      <c r="B205" s="216" t="s">
        <v>705</v>
      </c>
      <c r="C205" s="146" t="s">
        <v>2385</v>
      </c>
      <c r="D205" s="24" t="s">
        <v>2531</v>
      </c>
      <c r="E205" s="96" t="s">
        <v>2606</v>
      </c>
      <c r="F205" s="25"/>
      <c r="G205" s="96" t="s">
        <v>333</v>
      </c>
      <c r="H205" s="11"/>
      <c r="I205" s="130">
        <v>207500</v>
      </c>
      <c r="J205" s="22">
        <v>207500</v>
      </c>
      <c r="K205" s="245">
        <f t="shared" si="2"/>
        <v>0</v>
      </c>
    </row>
    <row r="206" spans="1:11" x14ac:dyDescent="0.25">
      <c r="A206" s="144">
        <v>45051</v>
      </c>
      <c r="B206" s="216" t="s">
        <v>705</v>
      </c>
      <c r="C206" s="146" t="s">
        <v>2385</v>
      </c>
      <c r="D206" s="24" t="s">
        <v>2531</v>
      </c>
      <c r="E206" s="96" t="s">
        <v>2606</v>
      </c>
      <c r="F206" s="25"/>
      <c r="G206" s="96" t="s">
        <v>333</v>
      </c>
      <c r="H206" s="11"/>
      <c r="I206" s="130">
        <v>264400</v>
      </c>
      <c r="J206" s="22">
        <v>264400</v>
      </c>
      <c r="K206" s="245">
        <f t="shared" si="2"/>
        <v>0</v>
      </c>
    </row>
    <row r="207" spans="1:11" x14ac:dyDescent="0.25">
      <c r="A207" s="144">
        <v>45051</v>
      </c>
      <c r="B207" s="216" t="s">
        <v>705</v>
      </c>
      <c r="C207" s="146" t="s">
        <v>2385</v>
      </c>
      <c r="D207" s="24" t="s">
        <v>2531</v>
      </c>
      <c r="E207" s="96" t="s">
        <v>2606</v>
      </c>
      <c r="F207" s="25"/>
      <c r="G207" s="96" t="s">
        <v>333</v>
      </c>
      <c r="H207" s="11"/>
      <c r="I207" s="130">
        <v>33200</v>
      </c>
      <c r="J207" s="22">
        <v>33200</v>
      </c>
      <c r="K207" s="245">
        <f t="shared" si="2"/>
        <v>0</v>
      </c>
    </row>
    <row r="208" spans="1:11" x14ac:dyDescent="0.25">
      <c r="A208" s="144">
        <v>45051</v>
      </c>
      <c r="B208" s="216" t="s">
        <v>705</v>
      </c>
      <c r="C208" s="146" t="s">
        <v>2385</v>
      </c>
      <c r="D208" s="24" t="s">
        <v>2531</v>
      </c>
      <c r="E208" s="96" t="s">
        <v>2606</v>
      </c>
      <c r="F208" s="25"/>
      <c r="G208" s="96" t="s">
        <v>333</v>
      </c>
      <c r="H208" s="11"/>
      <c r="I208" s="130">
        <v>66200</v>
      </c>
      <c r="J208" s="22">
        <v>66200</v>
      </c>
      <c r="K208" s="245">
        <f t="shared" si="2"/>
        <v>0</v>
      </c>
    </row>
    <row r="209" spans="1:11" x14ac:dyDescent="0.25">
      <c r="A209" s="144">
        <v>45051</v>
      </c>
      <c r="B209" s="216" t="s">
        <v>705</v>
      </c>
      <c r="C209" s="146" t="s">
        <v>2385</v>
      </c>
      <c r="D209" s="24" t="s">
        <v>2531</v>
      </c>
      <c r="E209" s="96" t="s">
        <v>2606</v>
      </c>
      <c r="F209" s="25"/>
      <c r="G209" s="96" t="s">
        <v>333</v>
      </c>
      <c r="H209" s="11"/>
      <c r="I209" s="130">
        <v>198400</v>
      </c>
      <c r="J209" s="22">
        <v>198400</v>
      </c>
      <c r="K209" s="245">
        <f t="shared" si="2"/>
        <v>0</v>
      </c>
    </row>
    <row r="210" spans="1:11" x14ac:dyDescent="0.25">
      <c r="A210" s="144">
        <v>45051</v>
      </c>
      <c r="B210" s="216" t="s">
        <v>705</v>
      </c>
      <c r="C210" s="146" t="s">
        <v>2385</v>
      </c>
      <c r="D210" s="24" t="s">
        <v>2531</v>
      </c>
      <c r="E210" s="96" t="s">
        <v>2606</v>
      </c>
      <c r="F210" s="25"/>
      <c r="G210" s="96" t="s">
        <v>333</v>
      </c>
      <c r="H210" s="11"/>
      <c r="I210" s="130">
        <v>400592</v>
      </c>
      <c r="J210" s="22">
        <v>400592</v>
      </c>
      <c r="K210" s="245">
        <f t="shared" si="2"/>
        <v>0</v>
      </c>
    </row>
    <row r="211" spans="1:11" x14ac:dyDescent="0.25">
      <c r="A211" s="144">
        <v>45051</v>
      </c>
      <c r="B211" s="216" t="s">
        <v>705</v>
      </c>
      <c r="C211" s="146" t="s">
        <v>2385</v>
      </c>
      <c r="D211" s="24" t="s">
        <v>2531</v>
      </c>
      <c r="E211" s="96" t="s">
        <v>2606</v>
      </c>
      <c r="F211" s="25"/>
      <c r="G211" s="96" t="s">
        <v>333</v>
      </c>
      <c r="H211" s="11"/>
      <c r="I211" s="130">
        <v>278992</v>
      </c>
      <c r="J211" s="22">
        <v>278992</v>
      </c>
      <c r="K211" s="245">
        <f t="shared" si="2"/>
        <v>0</v>
      </c>
    </row>
    <row r="212" spans="1:11" x14ac:dyDescent="0.25">
      <c r="A212" s="144">
        <v>45051</v>
      </c>
      <c r="B212" s="216" t="s">
        <v>705</v>
      </c>
      <c r="C212" s="146" t="s">
        <v>2385</v>
      </c>
      <c r="D212" s="24" t="s">
        <v>2531</v>
      </c>
      <c r="E212" s="96" t="s">
        <v>2606</v>
      </c>
      <c r="F212" s="25"/>
      <c r="G212" s="96" t="s">
        <v>333</v>
      </c>
      <c r="H212" s="11"/>
      <c r="I212" s="130">
        <v>33200</v>
      </c>
      <c r="J212" s="22">
        <v>33200</v>
      </c>
      <c r="K212" s="245">
        <f t="shared" si="2"/>
        <v>0</v>
      </c>
    </row>
    <row r="213" spans="1:11" x14ac:dyDescent="0.25">
      <c r="A213" s="144">
        <v>45054</v>
      </c>
      <c r="B213" s="216" t="s">
        <v>2599</v>
      </c>
      <c r="C213" s="146" t="s">
        <v>1357</v>
      </c>
      <c r="D213" s="24" t="s">
        <v>2532</v>
      </c>
      <c r="E213" s="96" t="s">
        <v>2607</v>
      </c>
      <c r="F213" s="25"/>
      <c r="G213" s="96" t="s">
        <v>1556</v>
      </c>
      <c r="H213" s="11"/>
      <c r="I213" s="130">
        <v>7730000</v>
      </c>
      <c r="J213" s="22">
        <v>7730000</v>
      </c>
      <c r="K213" s="245">
        <f t="shared" si="2"/>
        <v>0</v>
      </c>
    </row>
    <row r="214" spans="1:11" x14ac:dyDescent="0.25">
      <c r="A214" s="144">
        <v>45054</v>
      </c>
      <c r="B214" s="216" t="s">
        <v>372</v>
      </c>
      <c r="C214" s="146" t="s">
        <v>2470</v>
      </c>
      <c r="D214" s="24" t="s">
        <v>2533</v>
      </c>
      <c r="E214" s="96" t="s">
        <v>2608</v>
      </c>
      <c r="F214" s="25"/>
      <c r="G214" s="96" t="s">
        <v>333</v>
      </c>
      <c r="H214" s="11"/>
      <c r="I214" s="130">
        <v>77041100</v>
      </c>
      <c r="J214" s="22">
        <v>77041100</v>
      </c>
      <c r="K214" s="245">
        <f t="shared" si="2"/>
        <v>0</v>
      </c>
    </row>
    <row r="215" spans="1:11" x14ac:dyDescent="0.25">
      <c r="A215" s="144">
        <v>45054</v>
      </c>
      <c r="B215" s="216" t="s">
        <v>372</v>
      </c>
      <c r="C215" s="146" t="s">
        <v>2470</v>
      </c>
      <c r="D215" s="24" t="s">
        <v>2533</v>
      </c>
      <c r="E215" s="96" t="s">
        <v>2608</v>
      </c>
      <c r="F215" s="25"/>
      <c r="G215" s="96" t="s">
        <v>333</v>
      </c>
      <c r="H215" s="11"/>
      <c r="I215" s="130">
        <v>49802800</v>
      </c>
      <c r="J215" s="22">
        <v>49802800</v>
      </c>
      <c r="K215" s="245">
        <f t="shared" si="2"/>
        <v>0</v>
      </c>
    </row>
    <row r="216" spans="1:11" x14ac:dyDescent="0.25">
      <c r="A216" s="144">
        <v>45054</v>
      </c>
      <c r="B216" s="216" t="s">
        <v>372</v>
      </c>
      <c r="C216" s="146" t="s">
        <v>2470</v>
      </c>
      <c r="D216" s="24" t="s">
        <v>2533</v>
      </c>
      <c r="E216" s="96" t="s">
        <v>2608</v>
      </c>
      <c r="F216" s="25"/>
      <c r="G216" s="96" t="s">
        <v>333</v>
      </c>
      <c r="H216" s="11"/>
      <c r="I216" s="130">
        <v>731314</v>
      </c>
      <c r="J216" s="22">
        <v>731314</v>
      </c>
      <c r="K216" s="245">
        <f t="shared" si="2"/>
        <v>0</v>
      </c>
    </row>
    <row r="217" spans="1:11" x14ac:dyDescent="0.25">
      <c r="A217" s="144">
        <v>45054</v>
      </c>
      <c r="B217" s="216" t="s">
        <v>372</v>
      </c>
      <c r="C217" s="146" t="s">
        <v>2470</v>
      </c>
      <c r="D217" s="24" t="s">
        <v>2533</v>
      </c>
      <c r="E217" s="96" t="s">
        <v>2608</v>
      </c>
      <c r="F217" s="25"/>
      <c r="G217" s="96" t="s">
        <v>333</v>
      </c>
      <c r="H217" s="11"/>
      <c r="I217" s="130">
        <v>6238100</v>
      </c>
      <c r="J217" s="22">
        <v>6238100</v>
      </c>
      <c r="K217" s="245">
        <f t="shared" si="2"/>
        <v>0</v>
      </c>
    </row>
    <row r="218" spans="1:11" x14ac:dyDescent="0.25">
      <c r="A218" s="144">
        <v>45054</v>
      </c>
      <c r="B218" s="216" t="s">
        <v>372</v>
      </c>
      <c r="C218" s="146" t="s">
        <v>2470</v>
      </c>
      <c r="D218" s="24" t="s">
        <v>2533</v>
      </c>
      <c r="E218" s="96" t="s">
        <v>2608</v>
      </c>
      <c r="F218" s="25"/>
      <c r="G218" s="96" t="s">
        <v>333</v>
      </c>
      <c r="H218" s="11"/>
      <c r="I218" s="130">
        <v>12465500</v>
      </c>
      <c r="J218" s="22">
        <v>12465500</v>
      </c>
      <c r="K218" s="245">
        <f t="shared" si="2"/>
        <v>0</v>
      </c>
    </row>
    <row r="219" spans="1:11" x14ac:dyDescent="0.25">
      <c r="A219" s="144">
        <v>45054</v>
      </c>
      <c r="B219" s="216" t="s">
        <v>372</v>
      </c>
      <c r="C219" s="146" t="s">
        <v>2470</v>
      </c>
      <c r="D219" s="24" t="s">
        <v>2533</v>
      </c>
      <c r="E219" s="96" t="s">
        <v>2608</v>
      </c>
      <c r="F219" s="25"/>
      <c r="G219" s="96" t="s">
        <v>333</v>
      </c>
      <c r="H219" s="11"/>
      <c r="I219" s="130">
        <v>37358600</v>
      </c>
      <c r="J219" s="22">
        <v>37358600</v>
      </c>
      <c r="K219" s="245">
        <f t="shared" si="2"/>
        <v>0</v>
      </c>
    </row>
    <row r="220" spans="1:11" x14ac:dyDescent="0.25">
      <c r="A220" s="144">
        <v>45054</v>
      </c>
      <c r="B220" s="216" t="s">
        <v>372</v>
      </c>
      <c r="C220" s="146" t="s">
        <v>2470</v>
      </c>
      <c r="D220" s="24" t="s">
        <v>2533</v>
      </c>
      <c r="E220" s="96" t="s">
        <v>2608</v>
      </c>
      <c r="F220" s="25"/>
      <c r="G220" s="96" t="s">
        <v>333</v>
      </c>
      <c r="H220" s="11"/>
      <c r="I220" s="130">
        <v>143017755</v>
      </c>
      <c r="J220" s="22">
        <v>143017755</v>
      </c>
      <c r="K220" s="245">
        <f t="shared" si="2"/>
        <v>0</v>
      </c>
    </row>
    <row r="221" spans="1:11" x14ac:dyDescent="0.25">
      <c r="A221" s="144">
        <v>45054</v>
      </c>
      <c r="B221" s="216" t="s">
        <v>372</v>
      </c>
      <c r="C221" s="146" t="s">
        <v>2470</v>
      </c>
      <c r="D221" s="24" t="s">
        <v>2533</v>
      </c>
      <c r="E221" s="96" t="s">
        <v>2608</v>
      </c>
      <c r="F221" s="25"/>
      <c r="G221" s="96" t="s">
        <v>333</v>
      </c>
      <c r="H221" s="11"/>
      <c r="I221" s="130">
        <v>101847067</v>
      </c>
      <c r="J221" s="22">
        <v>101847067</v>
      </c>
      <c r="K221" s="245">
        <f t="shared" si="2"/>
        <v>0</v>
      </c>
    </row>
    <row r="222" spans="1:11" x14ac:dyDescent="0.25">
      <c r="A222" s="144">
        <v>45054</v>
      </c>
      <c r="B222" s="216" t="s">
        <v>372</v>
      </c>
      <c r="C222" s="146" t="s">
        <v>2470</v>
      </c>
      <c r="D222" s="24" t="s">
        <v>2533</v>
      </c>
      <c r="E222" s="96" t="s">
        <v>2608</v>
      </c>
      <c r="F222" s="25"/>
      <c r="G222" s="96" t="s">
        <v>333</v>
      </c>
      <c r="H222" s="11"/>
      <c r="I222" s="130">
        <v>6238100</v>
      </c>
      <c r="J222" s="22">
        <v>6238100</v>
      </c>
      <c r="K222" s="245">
        <f t="shared" si="2"/>
        <v>0</v>
      </c>
    </row>
    <row r="223" spans="1:11" x14ac:dyDescent="0.25">
      <c r="A223" s="144">
        <v>45062</v>
      </c>
      <c r="B223" s="216" t="s">
        <v>2155</v>
      </c>
      <c r="C223" s="146" t="s">
        <v>2419</v>
      </c>
      <c r="D223" s="24" t="s">
        <v>2534</v>
      </c>
      <c r="E223" s="96" t="s">
        <v>2609</v>
      </c>
      <c r="F223" s="25"/>
      <c r="G223" s="96" t="s">
        <v>2648</v>
      </c>
      <c r="H223" s="11"/>
      <c r="I223" s="130">
        <v>48900800</v>
      </c>
      <c r="J223" s="22">
        <v>31738500</v>
      </c>
      <c r="K223" s="245">
        <f t="shared" si="2"/>
        <v>17162300</v>
      </c>
    </row>
    <row r="224" spans="1:11" x14ac:dyDescent="0.25">
      <c r="A224" s="144">
        <v>45065</v>
      </c>
      <c r="B224" s="216" t="s">
        <v>641</v>
      </c>
      <c r="C224" s="146" t="s">
        <v>2535</v>
      </c>
      <c r="D224" s="24" t="s">
        <v>2536</v>
      </c>
      <c r="E224" s="96" t="s">
        <v>2610</v>
      </c>
      <c r="F224" s="25"/>
      <c r="G224" s="96" t="s">
        <v>333</v>
      </c>
      <c r="H224" s="11"/>
      <c r="I224" s="130">
        <v>8669389</v>
      </c>
      <c r="J224" s="22">
        <v>8669389</v>
      </c>
      <c r="K224" s="245">
        <f t="shared" si="2"/>
        <v>0</v>
      </c>
    </row>
    <row r="225" spans="1:11" x14ac:dyDescent="0.25">
      <c r="A225" s="144">
        <v>45065</v>
      </c>
      <c r="B225" s="216" t="s">
        <v>511</v>
      </c>
      <c r="C225" s="146" t="s">
        <v>2537</v>
      </c>
      <c r="D225" s="24" t="s">
        <v>2538</v>
      </c>
      <c r="E225" s="96" t="s">
        <v>2611</v>
      </c>
      <c r="F225" s="25"/>
      <c r="G225" s="96" t="s">
        <v>333</v>
      </c>
      <c r="H225" s="11"/>
      <c r="I225" s="130">
        <v>5207587</v>
      </c>
      <c r="J225" s="22">
        <v>5207587</v>
      </c>
      <c r="K225" s="245">
        <f t="shared" si="2"/>
        <v>0</v>
      </c>
    </row>
    <row r="226" spans="1:11" x14ac:dyDescent="0.25">
      <c r="A226" s="144">
        <v>45065</v>
      </c>
      <c r="B226" s="216" t="s">
        <v>511</v>
      </c>
      <c r="C226" s="146" t="s">
        <v>2537</v>
      </c>
      <c r="D226" s="24" t="s">
        <v>2538</v>
      </c>
      <c r="E226" s="96" t="s">
        <v>2611</v>
      </c>
      <c r="F226" s="25"/>
      <c r="G226" s="96" t="s">
        <v>333</v>
      </c>
      <c r="H226" s="11"/>
      <c r="I226" s="130">
        <v>20738641</v>
      </c>
      <c r="J226" s="22">
        <v>20738641</v>
      </c>
      <c r="K226" s="245">
        <f t="shared" si="2"/>
        <v>0</v>
      </c>
    </row>
    <row r="227" spans="1:11" x14ac:dyDescent="0.25">
      <c r="A227" s="144">
        <v>45065</v>
      </c>
      <c r="B227" s="216" t="s">
        <v>511</v>
      </c>
      <c r="C227" s="146" t="s">
        <v>2537</v>
      </c>
      <c r="D227" s="24" t="s">
        <v>2538</v>
      </c>
      <c r="E227" s="96" t="s">
        <v>2611</v>
      </c>
      <c r="F227" s="25"/>
      <c r="G227" s="96" t="s">
        <v>333</v>
      </c>
      <c r="H227" s="11"/>
      <c r="I227" s="130">
        <v>8079685</v>
      </c>
      <c r="J227" s="22">
        <v>8079685</v>
      </c>
      <c r="K227" s="245">
        <f t="shared" si="2"/>
        <v>0</v>
      </c>
    </row>
    <row r="228" spans="1:11" x14ac:dyDescent="0.25">
      <c r="A228" s="144">
        <v>45065</v>
      </c>
      <c r="B228" s="216" t="s">
        <v>511</v>
      </c>
      <c r="C228" s="146" t="s">
        <v>2537</v>
      </c>
      <c r="D228" s="24" t="s">
        <v>2538</v>
      </c>
      <c r="E228" s="96" t="s">
        <v>2611</v>
      </c>
      <c r="F228" s="25"/>
      <c r="G228" s="96" t="s">
        <v>333</v>
      </c>
      <c r="H228" s="11"/>
      <c r="I228" s="130">
        <v>77552219</v>
      </c>
      <c r="J228" s="22">
        <v>77552219</v>
      </c>
      <c r="K228" s="245">
        <f t="shared" si="2"/>
        <v>0</v>
      </c>
    </row>
    <row r="229" spans="1:11" x14ac:dyDescent="0.25">
      <c r="A229" s="144">
        <v>45065</v>
      </c>
      <c r="B229" s="216" t="s">
        <v>511</v>
      </c>
      <c r="C229" s="146" t="s">
        <v>2537</v>
      </c>
      <c r="D229" s="24" t="s">
        <v>2538</v>
      </c>
      <c r="E229" s="96" t="s">
        <v>2611</v>
      </c>
      <c r="F229" s="25"/>
      <c r="G229" s="96" t="s">
        <v>333</v>
      </c>
      <c r="H229" s="11"/>
      <c r="I229" s="130">
        <v>18675640</v>
      </c>
      <c r="J229" s="22">
        <v>18675640</v>
      </c>
      <c r="K229" s="245">
        <f t="shared" si="2"/>
        <v>0</v>
      </c>
    </row>
    <row r="230" spans="1:11" x14ac:dyDescent="0.25">
      <c r="A230" s="144">
        <v>45065</v>
      </c>
      <c r="B230" s="216" t="s">
        <v>511</v>
      </c>
      <c r="C230" s="146" t="s">
        <v>2537</v>
      </c>
      <c r="D230" s="24" t="s">
        <v>2538</v>
      </c>
      <c r="E230" s="96" t="s">
        <v>2611</v>
      </c>
      <c r="F230" s="25"/>
      <c r="G230" s="96" t="s">
        <v>333</v>
      </c>
      <c r="H230" s="11"/>
      <c r="I230" s="130">
        <v>201886479</v>
      </c>
      <c r="J230" s="22">
        <v>201886479</v>
      </c>
      <c r="K230" s="245">
        <f t="shared" si="2"/>
        <v>0</v>
      </c>
    </row>
    <row r="231" spans="1:11" x14ac:dyDescent="0.25">
      <c r="A231" s="144">
        <v>45065</v>
      </c>
      <c r="B231" s="216" t="s">
        <v>511</v>
      </c>
      <c r="C231" s="146" t="s">
        <v>2537</v>
      </c>
      <c r="D231" s="24" t="s">
        <v>2538</v>
      </c>
      <c r="E231" s="96" t="s">
        <v>2611</v>
      </c>
      <c r="F231" s="25"/>
      <c r="G231" s="96" t="s">
        <v>333</v>
      </c>
      <c r="H231" s="11"/>
      <c r="I231" s="130">
        <v>985374021</v>
      </c>
      <c r="J231" s="22">
        <v>985374021</v>
      </c>
      <c r="K231" s="245">
        <f t="shared" si="2"/>
        <v>0</v>
      </c>
    </row>
    <row r="232" spans="1:11" x14ac:dyDescent="0.25">
      <c r="A232" s="144">
        <v>45065</v>
      </c>
      <c r="B232" s="216" t="s">
        <v>750</v>
      </c>
      <c r="C232" s="146" t="s">
        <v>2539</v>
      </c>
      <c r="D232" s="24" t="s">
        <v>2540</v>
      </c>
      <c r="E232" s="96" t="s">
        <v>2612</v>
      </c>
      <c r="F232" s="25"/>
      <c r="G232" s="96" t="s">
        <v>333</v>
      </c>
      <c r="H232" s="11"/>
      <c r="I232" s="130">
        <v>2719251</v>
      </c>
      <c r="J232" s="22">
        <v>2719251</v>
      </c>
      <c r="K232" s="245">
        <f t="shared" si="2"/>
        <v>0</v>
      </c>
    </row>
    <row r="233" spans="1:11" x14ac:dyDescent="0.25">
      <c r="A233" s="144">
        <v>45065</v>
      </c>
      <c r="B233" s="216" t="s">
        <v>750</v>
      </c>
      <c r="C233" s="146" t="s">
        <v>2539</v>
      </c>
      <c r="D233" s="24" t="s">
        <v>2540</v>
      </c>
      <c r="E233" s="96" t="s">
        <v>2612</v>
      </c>
      <c r="F233" s="25"/>
      <c r="G233" s="96" t="s">
        <v>333</v>
      </c>
      <c r="H233" s="11"/>
      <c r="I233" s="130">
        <v>564552</v>
      </c>
      <c r="J233" s="22">
        <v>564552</v>
      </c>
      <c r="K233" s="245">
        <f t="shared" si="2"/>
        <v>0</v>
      </c>
    </row>
    <row r="234" spans="1:11" x14ac:dyDescent="0.25">
      <c r="A234" s="144">
        <v>45065</v>
      </c>
      <c r="B234" s="216" t="s">
        <v>750</v>
      </c>
      <c r="C234" s="146" t="s">
        <v>2539</v>
      </c>
      <c r="D234" s="24" t="s">
        <v>2540</v>
      </c>
      <c r="E234" s="96" t="s">
        <v>2612</v>
      </c>
      <c r="F234" s="25"/>
      <c r="G234" s="96" t="s">
        <v>333</v>
      </c>
      <c r="H234" s="11"/>
      <c r="I234" s="130">
        <v>2538033</v>
      </c>
      <c r="J234" s="22">
        <v>2538033</v>
      </c>
      <c r="K234" s="245">
        <f t="shared" si="2"/>
        <v>0</v>
      </c>
    </row>
    <row r="235" spans="1:11" x14ac:dyDescent="0.25">
      <c r="A235" s="144">
        <v>45065</v>
      </c>
      <c r="B235" s="216" t="s">
        <v>750</v>
      </c>
      <c r="C235" s="146" t="s">
        <v>2539</v>
      </c>
      <c r="D235" s="24" t="s">
        <v>2540</v>
      </c>
      <c r="E235" s="96" t="s">
        <v>2612</v>
      </c>
      <c r="F235" s="25"/>
      <c r="G235" s="96" t="s">
        <v>333</v>
      </c>
      <c r="H235" s="11"/>
      <c r="I235" s="130">
        <v>17521769</v>
      </c>
      <c r="J235" s="22">
        <v>17521769</v>
      </c>
      <c r="K235" s="245">
        <f t="shared" si="2"/>
        <v>0</v>
      </c>
    </row>
    <row r="236" spans="1:11" x14ac:dyDescent="0.25">
      <c r="A236" s="144">
        <v>45065</v>
      </c>
      <c r="B236" s="216" t="s">
        <v>750</v>
      </c>
      <c r="C236" s="146" t="s">
        <v>2539</v>
      </c>
      <c r="D236" s="24" t="s">
        <v>2540</v>
      </c>
      <c r="E236" s="96" t="s">
        <v>2612</v>
      </c>
      <c r="F236" s="25"/>
      <c r="G236" s="96" t="s">
        <v>333</v>
      </c>
      <c r="H236" s="11"/>
      <c r="I236" s="130">
        <v>5986607</v>
      </c>
      <c r="J236" s="22">
        <v>5986607</v>
      </c>
      <c r="K236" s="245">
        <f t="shared" si="2"/>
        <v>0</v>
      </c>
    </row>
    <row r="237" spans="1:11" x14ac:dyDescent="0.25">
      <c r="A237" s="144">
        <v>45069</v>
      </c>
      <c r="B237" s="216" t="s">
        <v>2011</v>
      </c>
      <c r="C237" s="146" t="s">
        <v>2541</v>
      </c>
      <c r="D237" s="24" t="s">
        <v>2542</v>
      </c>
      <c r="E237" s="96" t="s">
        <v>2613</v>
      </c>
      <c r="F237" s="25"/>
      <c r="G237" s="96" t="s">
        <v>2649</v>
      </c>
      <c r="H237" s="11"/>
      <c r="I237" s="130">
        <v>36750000</v>
      </c>
      <c r="J237" s="22">
        <v>22225000</v>
      </c>
      <c r="K237" s="245">
        <f t="shared" si="2"/>
        <v>14525000</v>
      </c>
    </row>
    <row r="238" spans="1:11" x14ac:dyDescent="0.25">
      <c r="A238" s="144">
        <v>45069</v>
      </c>
      <c r="B238" s="216" t="s">
        <v>2009</v>
      </c>
      <c r="C238" s="146" t="s">
        <v>2417</v>
      </c>
      <c r="D238" s="24" t="s">
        <v>2543</v>
      </c>
      <c r="E238" s="96" t="s">
        <v>2614</v>
      </c>
      <c r="F238" s="25"/>
      <c r="G238" s="96" t="s">
        <v>2650</v>
      </c>
      <c r="H238" s="11"/>
      <c r="I238" s="130">
        <v>38500000</v>
      </c>
      <c r="J238" s="22">
        <v>23283333</v>
      </c>
      <c r="K238" s="245">
        <f t="shared" si="2"/>
        <v>15216667</v>
      </c>
    </row>
    <row r="239" spans="1:11" x14ac:dyDescent="0.25">
      <c r="A239" s="144">
        <v>45070</v>
      </c>
      <c r="B239" s="216" t="s">
        <v>2085</v>
      </c>
      <c r="C239" s="146" t="s">
        <v>2418</v>
      </c>
      <c r="D239" s="24" t="s">
        <v>2544</v>
      </c>
      <c r="E239" s="96" t="s">
        <v>2615</v>
      </c>
      <c r="F239" s="25"/>
      <c r="G239" s="96" t="s">
        <v>2651</v>
      </c>
      <c r="H239" s="11"/>
      <c r="I239" s="130">
        <v>36750000</v>
      </c>
      <c r="J239" s="22">
        <v>21875000</v>
      </c>
      <c r="K239" s="245">
        <f t="shared" si="2"/>
        <v>14875000</v>
      </c>
    </row>
    <row r="240" spans="1:11" x14ac:dyDescent="0.25">
      <c r="A240" s="144">
        <v>45070</v>
      </c>
      <c r="B240" s="216" t="s">
        <v>2092</v>
      </c>
      <c r="C240" s="146" t="s">
        <v>2545</v>
      </c>
      <c r="D240" s="24" t="s">
        <v>2546</v>
      </c>
      <c r="E240" s="96" t="s">
        <v>2616</v>
      </c>
      <c r="F240" s="25"/>
      <c r="G240" s="96" t="s">
        <v>2652</v>
      </c>
      <c r="H240" s="11"/>
      <c r="I240" s="130">
        <v>36750000</v>
      </c>
      <c r="J240" s="22">
        <v>22225000</v>
      </c>
      <c r="K240" s="245">
        <f t="shared" si="2"/>
        <v>14525000</v>
      </c>
    </row>
    <row r="241" spans="1:11" x14ac:dyDescent="0.25">
      <c r="A241" s="144">
        <v>45070</v>
      </c>
      <c r="B241" s="216" t="s">
        <v>2211</v>
      </c>
      <c r="C241" s="146" t="s">
        <v>2489</v>
      </c>
      <c r="D241" s="24" t="s">
        <v>2547</v>
      </c>
      <c r="E241" s="96" t="s">
        <v>2617</v>
      </c>
      <c r="F241" s="25"/>
      <c r="G241" s="96" t="s">
        <v>2653</v>
      </c>
      <c r="H241" s="11"/>
      <c r="I241" s="130">
        <v>36750000</v>
      </c>
      <c r="J241" s="22">
        <v>22050000</v>
      </c>
      <c r="K241" s="245">
        <f t="shared" si="2"/>
        <v>14700000</v>
      </c>
    </row>
    <row r="242" spans="1:11" x14ac:dyDescent="0.25">
      <c r="A242" s="144">
        <v>45070</v>
      </c>
      <c r="B242" s="216" t="s">
        <v>2158</v>
      </c>
      <c r="C242" s="146" t="s">
        <v>2348</v>
      </c>
      <c r="D242" s="24" t="s">
        <v>2548</v>
      </c>
      <c r="E242" s="96" t="s">
        <v>2618</v>
      </c>
      <c r="F242" s="25"/>
      <c r="G242" s="96" t="s">
        <v>2654</v>
      </c>
      <c r="H242" s="11"/>
      <c r="I242" s="130">
        <v>36750000</v>
      </c>
      <c r="J242" s="22">
        <v>22050000</v>
      </c>
      <c r="K242" s="245">
        <f t="shared" si="2"/>
        <v>14700000</v>
      </c>
    </row>
    <row r="243" spans="1:11" x14ac:dyDescent="0.25">
      <c r="A243" s="144">
        <v>45070</v>
      </c>
      <c r="B243" s="216" t="s">
        <v>2344</v>
      </c>
      <c r="C243" s="146" t="s">
        <v>2408</v>
      </c>
      <c r="D243" s="24" t="s">
        <v>2549</v>
      </c>
      <c r="E243" s="96" t="s">
        <v>2619</v>
      </c>
      <c r="F243" s="25"/>
      <c r="G243" s="96" t="s">
        <v>2655</v>
      </c>
      <c r="H243" s="11"/>
      <c r="I243" s="130">
        <v>47775000</v>
      </c>
      <c r="J243" s="22">
        <v>28892500</v>
      </c>
      <c r="K243" s="245">
        <f t="shared" si="2"/>
        <v>18882500</v>
      </c>
    </row>
    <row r="244" spans="1:11" x14ac:dyDescent="0.25">
      <c r="A244" s="144">
        <v>45070</v>
      </c>
      <c r="B244" s="216" t="s">
        <v>2600</v>
      </c>
      <c r="C244" s="146" t="s">
        <v>2493</v>
      </c>
      <c r="D244" s="24" t="s">
        <v>2550</v>
      </c>
      <c r="E244" s="96" t="s">
        <v>2620</v>
      </c>
      <c r="F244" s="25"/>
      <c r="G244" s="96" t="s">
        <v>2656</v>
      </c>
      <c r="H244" s="11"/>
      <c r="I244" s="130">
        <v>36750000</v>
      </c>
      <c r="J244" s="22">
        <v>22225000</v>
      </c>
      <c r="K244" s="245">
        <f t="shared" si="2"/>
        <v>14525000</v>
      </c>
    </row>
    <row r="245" spans="1:11" x14ac:dyDescent="0.25">
      <c r="A245" s="144">
        <v>45070</v>
      </c>
      <c r="B245" s="216" t="s">
        <v>2243</v>
      </c>
      <c r="C245" s="146" t="s">
        <v>2551</v>
      </c>
      <c r="D245" s="24" t="s">
        <v>2552</v>
      </c>
      <c r="E245" s="96" t="s">
        <v>2621</v>
      </c>
      <c r="F245" s="25"/>
      <c r="G245" s="96" t="s">
        <v>2657</v>
      </c>
      <c r="H245" s="11"/>
      <c r="I245" s="130">
        <v>45500000</v>
      </c>
      <c r="J245" s="22">
        <v>27516667</v>
      </c>
      <c r="K245" s="245">
        <f t="shared" si="2"/>
        <v>17983333</v>
      </c>
    </row>
    <row r="246" spans="1:11" x14ac:dyDescent="0.25">
      <c r="A246" s="144">
        <v>45070</v>
      </c>
      <c r="B246" s="216" t="s">
        <v>2013</v>
      </c>
      <c r="C246" s="146" t="s">
        <v>2422</v>
      </c>
      <c r="D246" s="24" t="s">
        <v>2553</v>
      </c>
      <c r="E246" s="96" t="s">
        <v>2622</v>
      </c>
      <c r="F246" s="25"/>
      <c r="G246" s="96" t="s">
        <v>2658</v>
      </c>
      <c r="H246" s="11"/>
      <c r="I246" s="130">
        <v>47775000</v>
      </c>
      <c r="J246" s="22">
        <v>28892500</v>
      </c>
      <c r="K246" s="245">
        <f t="shared" si="2"/>
        <v>18882500</v>
      </c>
    </row>
    <row r="247" spans="1:11" x14ac:dyDescent="0.25">
      <c r="A247" s="144">
        <v>45070</v>
      </c>
      <c r="B247" s="216" t="s">
        <v>2409</v>
      </c>
      <c r="C247" s="146" t="s">
        <v>2554</v>
      </c>
      <c r="D247" s="24" t="s">
        <v>2555</v>
      </c>
      <c r="E247" s="96" t="s">
        <v>2618</v>
      </c>
      <c r="F247" s="25"/>
      <c r="G247" s="96" t="s">
        <v>2659</v>
      </c>
      <c r="H247" s="11"/>
      <c r="I247" s="130">
        <v>36750000</v>
      </c>
      <c r="J247" s="22">
        <v>22225000</v>
      </c>
      <c r="K247" s="245">
        <f t="shared" si="2"/>
        <v>14525000</v>
      </c>
    </row>
    <row r="248" spans="1:11" x14ac:dyDescent="0.25">
      <c r="A248" s="144">
        <v>45070</v>
      </c>
      <c r="B248" s="216" t="s">
        <v>2414</v>
      </c>
      <c r="C248" s="146" t="s">
        <v>2427</v>
      </c>
      <c r="D248" s="24" t="s">
        <v>2556</v>
      </c>
      <c r="E248" s="96" t="s">
        <v>2623</v>
      </c>
      <c r="F248" s="25"/>
      <c r="G248" s="96" t="s">
        <v>2660</v>
      </c>
      <c r="H248" s="11"/>
      <c r="I248" s="130">
        <v>42000000</v>
      </c>
      <c r="J248" s="22">
        <v>25200000</v>
      </c>
      <c r="K248" s="245">
        <f t="shared" si="2"/>
        <v>16800000</v>
      </c>
    </row>
    <row r="249" spans="1:11" x14ac:dyDescent="0.25">
      <c r="A249" s="144">
        <v>45070</v>
      </c>
      <c r="B249" s="216" t="s">
        <v>2210</v>
      </c>
      <c r="C249" s="146" t="s">
        <v>2557</v>
      </c>
      <c r="D249" s="24" t="s">
        <v>2558</v>
      </c>
      <c r="E249" s="96" t="s">
        <v>2624</v>
      </c>
      <c r="F249" s="25"/>
      <c r="G249" s="96" t="s">
        <v>2661</v>
      </c>
      <c r="H249" s="11"/>
      <c r="I249" s="130">
        <v>36750000</v>
      </c>
      <c r="J249" s="22">
        <v>22225000</v>
      </c>
      <c r="K249" s="245">
        <f t="shared" si="2"/>
        <v>14525000</v>
      </c>
    </row>
    <row r="250" spans="1:11" x14ac:dyDescent="0.25">
      <c r="A250" s="144">
        <v>45070</v>
      </c>
      <c r="B250" s="216" t="s">
        <v>2601</v>
      </c>
      <c r="C250" s="146" t="s">
        <v>2415</v>
      </c>
      <c r="D250" s="24" t="s">
        <v>2559</v>
      </c>
      <c r="E250" s="96" t="s">
        <v>2616</v>
      </c>
      <c r="F250" s="25"/>
      <c r="G250" s="96" t="s">
        <v>2662</v>
      </c>
      <c r="H250" s="11"/>
      <c r="I250" s="130">
        <v>36750000</v>
      </c>
      <c r="J250" s="22">
        <v>22050000</v>
      </c>
      <c r="K250" s="245">
        <f t="shared" si="2"/>
        <v>14700000</v>
      </c>
    </row>
    <row r="251" spans="1:11" x14ac:dyDescent="0.25">
      <c r="A251" s="144">
        <v>45070</v>
      </c>
      <c r="B251" s="216" t="s">
        <v>2602</v>
      </c>
      <c r="C251" s="146" t="s">
        <v>2560</v>
      </c>
      <c r="D251" s="24" t="s">
        <v>2561</v>
      </c>
      <c r="E251" s="96" t="s">
        <v>2625</v>
      </c>
      <c r="F251" s="25"/>
      <c r="G251" s="96" t="s">
        <v>2663</v>
      </c>
      <c r="H251" s="11"/>
      <c r="I251" s="130">
        <v>36750000</v>
      </c>
      <c r="J251" s="22">
        <v>22050000</v>
      </c>
      <c r="K251" s="245">
        <f t="shared" si="2"/>
        <v>14700000</v>
      </c>
    </row>
    <row r="252" spans="1:11" x14ac:dyDescent="0.25">
      <c r="A252" s="144">
        <v>45070</v>
      </c>
      <c r="B252" s="216" t="s">
        <v>2088</v>
      </c>
      <c r="C252" s="146" t="s">
        <v>2460</v>
      </c>
      <c r="D252" s="24" t="s">
        <v>2562</v>
      </c>
      <c r="E252" s="96" t="s">
        <v>2626</v>
      </c>
      <c r="F252" s="25"/>
      <c r="G252" s="96" t="s">
        <v>2664</v>
      </c>
      <c r="H252" s="11"/>
      <c r="I252" s="130">
        <v>36750000</v>
      </c>
      <c r="J252" s="22">
        <v>22225000</v>
      </c>
      <c r="K252" s="245">
        <f t="shared" si="2"/>
        <v>14525000</v>
      </c>
    </row>
    <row r="253" spans="1:11" x14ac:dyDescent="0.25">
      <c r="A253" s="144">
        <v>45070</v>
      </c>
      <c r="B253" s="216" t="s">
        <v>2159</v>
      </c>
      <c r="C253" s="146" t="s">
        <v>2563</v>
      </c>
      <c r="D253" s="24" t="s">
        <v>2564</v>
      </c>
      <c r="E253" s="96" t="s">
        <v>2627</v>
      </c>
      <c r="F253" s="25"/>
      <c r="G253" s="96" t="s">
        <v>2665</v>
      </c>
      <c r="H253" s="11"/>
      <c r="I253" s="130">
        <v>36750000</v>
      </c>
      <c r="J253" s="22">
        <v>22050000</v>
      </c>
      <c r="K253" s="245">
        <f t="shared" si="2"/>
        <v>14700000</v>
      </c>
    </row>
    <row r="254" spans="1:11" x14ac:dyDescent="0.25">
      <c r="A254" s="144">
        <v>45070</v>
      </c>
      <c r="B254" s="216" t="s">
        <v>2212</v>
      </c>
      <c r="C254" s="146" t="s">
        <v>2342</v>
      </c>
      <c r="D254" s="24" t="s">
        <v>2565</v>
      </c>
      <c r="E254" s="96" t="s">
        <v>2628</v>
      </c>
      <c r="F254" s="25"/>
      <c r="G254" s="96" t="s">
        <v>2666</v>
      </c>
      <c r="H254" s="11"/>
      <c r="I254" s="130">
        <v>31598000</v>
      </c>
      <c r="J254" s="22">
        <v>18958800</v>
      </c>
      <c r="K254" s="245">
        <f t="shared" si="2"/>
        <v>12639200</v>
      </c>
    </row>
    <row r="255" spans="1:11" x14ac:dyDescent="0.25">
      <c r="A255" s="144">
        <v>45070</v>
      </c>
      <c r="B255" s="216" t="s">
        <v>2090</v>
      </c>
      <c r="C255" s="146" t="s">
        <v>2491</v>
      </c>
      <c r="D255" s="24" t="s">
        <v>2566</v>
      </c>
      <c r="E255" s="96" t="s">
        <v>2629</v>
      </c>
      <c r="F255" s="25"/>
      <c r="G255" s="96" t="s">
        <v>2667</v>
      </c>
      <c r="H255" s="11"/>
      <c r="I255" s="130">
        <v>40425000</v>
      </c>
      <c r="J255" s="22">
        <v>24447500</v>
      </c>
      <c r="K255" s="245">
        <f t="shared" si="2"/>
        <v>15977500</v>
      </c>
    </row>
    <row r="256" spans="1:11" x14ac:dyDescent="0.25">
      <c r="A256" s="144">
        <v>45070</v>
      </c>
      <c r="B256" s="216" t="s">
        <v>2276</v>
      </c>
      <c r="C256" s="146" t="s">
        <v>2567</v>
      </c>
      <c r="D256" s="24" t="s">
        <v>2568</v>
      </c>
      <c r="E256" s="96" t="s">
        <v>2630</v>
      </c>
      <c r="F256" s="25"/>
      <c r="G256" s="96" t="s">
        <v>2668</v>
      </c>
      <c r="H256" s="11"/>
      <c r="I256" s="130">
        <v>38220000</v>
      </c>
      <c r="J256" s="22">
        <v>22750000</v>
      </c>
      <c r="K256" s="245">
        <f t="shared" si="2"/>
        <v>15470000</v>
      </c>
    </row>
    <row r="257" spans="1:11" x14ac:dyDescent="0.25">
      <c r="A257" s="144">
        <v>45070</v>
      </c>
      <c r="B257" s="216" t="s">
        <v>2278</v>
      </c>
      <c r="C257" s="146" t="s">
        <v>2420</v>
      </c>
      <c r="D257" s="24" t="s">
        <v>2569</v>
      </c>
      <c r="E257" s="96" t="s">
        <v>2631</v>
      </c>
      <c r="F257" s="25"/>
      <c r="G257" s="96" t="s">
        <v>2669</v>
      </c>
      <c r="H257" s="11"/>
      <c r="I257" s="130">
        <v>47775000</v>
      </c>
      <c r="J257" s="22">
        <v>28665000</v>
      </c>
      <c r="K257" s="245">
        <f t="shared" si="2"/>
        <v>19110000</v>
      </c>
    </row>
    <row r="258" spans="1:11" x14ac:dyDescent="0.25">
      <c r="A258" s="144">
        <v>45070</v>
      </c>
      <c r="B258" s="216" t="s">
        <v>2015</v>
      </c>
      <c r="C258" s="146" t="s">
        <v>2570</v>
      </c>
      <c r="D258" s="24" t="s">
        <v>2571</v>
      </c>
      <c r="E258" s="96" t="s">
        <v>2632</v>
      </c>
      <c r="F258" s="25"/>
      <c r="G258" s="96" t="s">
        <v>2670</v>
      </c>
      <c r="H258" s="11"/>
      <c r="I258" s="130">
        <v>45500000</v>
      </c>
      <c r="J258" s="22">
        <v>27516667</v>
      </c>
      <c r="K258" s="245">
        <f t="shared" si="2"/>
        <v>17983333</v>
      </c>
    </row>
    <row r="259" spans="1:11" x14ac:dyDescent="0.25">
      <c r="A259" s="144">
        <v>45071</v>
      </c>
      <c r="B259" s="216" t="s">
        <v>2275</v>
      </c>
      <c r="C259" s="146" t="s">
        <v>2425</v>
      </c>
      <c r="D259" s="24" t="s">
        <v>2572</v>
      </c>
      <c r="E259" s="96" t="s">
        <v>2633</v>
      </c>
      <c r="F259" s="25"/>
      <c r="G259" s="96" t="s">
        <v>2671</v>
      </c>
      <c r="H259" s="11"/>
      <c r="I259" s="130">
        <v>36750000</v>
      </c>
      <c r="J259" s="22">
        <v>21875000</v>
      </c>
      <c r="K259" s="245">
        <f t="shared" si="2"/>
        <v>14875000</v>
      </c>
    </row>
    <row r="260" spans="1:11" x14ac:dyDescent="0.25">
      <c r="A260" s="144">
        <v>45071</v>
      </c>
      <c r="B260" s="216" t="s">
        <v>2089</v>
      </c>
      <c r="C260" s="146" t="s">
        <v>2345</v>
      </c>
      <c r="D260" s="24" t="s">
        <v>2573</v>
      </c>
      <c r="E260" s="96" t="s">
        <v>2634</v>
      </c>
      <c r="F260" s="25"/>
      <c r="G260" s="96" t="s">
        <v>2672</v>
      </c>
      <c r="H260" s="11"/>
      <c r="I260" s="130">
        <v>35000000</v>
      </c>
      <c r="J260" s="22">
        <v>20833333</v>
      </c>
      <c r="K260" s="245">
        <f t="shared" si="2"/>
        <v>14166667</v>
      </c>
    </row>
    <row r="261" spans="1:11" x14ac:dyDescent="0.25">
      <c r="A261" s="144">
        <v>45071</v>
      </c>
      <c r="B261" s="216" t="s">
        <v>2094</v>
      </c>
      <c r="C261" s="146" t="s">
        <v>2574</v>
      </c>
      <c r="D261" s="24" t="s">
        <v>2575</v>
      </c>
      <c r="E261" s="96" t="s">
        <v>2635</v>
      </c>
      <c r="F261" s="25"/>
      <c r="G261" s="96" t="s">
        <v>2673</v>
      </c>
      <c r="H261" s="11"/>
      <c r="I261" s="130">
        <v>36750000</v>
      </c>
      <c r="J261" s="22">
        <v>21875000</v>
      </c>
      <c r="K261" s="245">
        <f t="shared" si="2"/>
        <v>14875000</v>
      </c>
    </row>
    <row r="262" spans="1:11" x14ac:dyDescent="0.25">
      <c r="A262" s="144">
        <v>45071</v>
      </c>
      <c r="B262" s="216" t="s">
        <v>2326</v>
      </c>
      <c r="C262" s="146" t="s">
        <v>2347</v>
      </c>
      <c r="D262" s="24" t="s">
        <v>2576</v>
      </c>
      <c r="E262" s="96" t="s">
        <v>2636</v>
      </c>
      <c r="F262" s="25"/>
      <c r="G262" s="96" t="s">
        <v>2674</v>
      </c>
      <c r="H262" s="11"/>
      <c r="I262" s="130">
        <v>42000000</v>
      </c>
      <c r="J262" s="22">
        <v>25200000</v>
      </c>
      <c r="K262" s="245">
        <f t="shared" si="2"/>
        <v>16800000</v>
      </c>
    </row>
    <row r="263" spans="1:11" x14ac:dyDescent="0.25">
      <c r="A263" s="144">
        <v>45071</v>
      </c>
      <c r="B263" s="216" t="s">
        <v>2016</v>
      </c>
      <c r="C263" s="146" t="s">
        <v>2577</v>
      </c>
      <c r="D263" s="24" t="s">
        <v>2578</v>
      </c>
      <c r="E263" s="96" t="s">
        <v>2637</v>
      </c>
      <c r="F263" s="25"/>
      <c r="G263" s="96" t="s">
        <v>2675</v>
      </c>
      <c r="H263" s="11"/>
      <c r="I263" s="130">
        <v>41160000</v>
      </c>
      <c r="J263" s="22">
        <v>24500000</v>
      </c>
      <c r="K263" s="245">
        <f t="shared" si="2"/>
        <v>16660000</v>
      </c>
    </row>
    <row r="264" spans="1:11" x14ac:dyDescent="0.25">
      <c r="A264" s="144">
        <v>45071</v>
      </c>
      <c r="B264" s="216" t="s">
        <v>2282</v>
      </c>
      <c r="C264" s="146" t="s">
        <v>2579</v>
      </c>
      <c r="D264" s="24" t="s">
        <v>2580</v>
      </c>
      <c r="E264" s="96" t="s">
        <v>2638</v>
      </c>
      <c r="F264" s="25"/>
      <c r="G264" s="96" t="s">
        <v>2676</v>
      </c>
      <c r="H264" s="11"/>
      <c r="I264" s="130">
        <v>39739000</v>
      </c>
      <c r="J264" s="22">
        <v>23843400</v>
      </c>
      <c r="K264" s="245">
        <f t="shared" si="2"/>
        <v>15895600</v>
      </c>
    </row>
    <row r="265" spans="1:11" x14ac:dyDescent="0.25">
      <c r="A265" s="144">
        <v>45071</v>
      </c>
      <c r="B265" s="216" t="s">
        <v>2283</v>
      </c>
      <c r="C265" s="146" t="s">
        <v>2581</v>
      </c>
      <c r="D265" s="24" t="s">
        <v>2582</v>
      </c>
      <c r="E265" s="96" t="s">
        <v>2639</v>
      </c>
      <c r="F265" s="25"/>
      <c r="G265" s="96" t="s">
        <v>2677</v>
      </c>
      <c r="H265" s="11"/>
      <c r="I265" s="130">
        <v>47775000</v>
      </c>
      <c r="J265" s="22">
        <v>28437500</v>
      </c>
      <c r="K265" s="245">
        <f t="shared" si="2"/>
        <v>19337500</v>
      </c>
    </row>
    <row r="266" spans="1:11" x14ac:dyDescent="0.25">
      <c r="A266" s="144">
        <v>45071</v>
      </c>
      <c r="B266" s="216" t="s">
        <v>2160</v>
      </c>
      <c r="C266" s="146" t="s">
        <v>2583</v>
      </c>
      <c r="D266" s="24" t="s">
        <v>2584</v>
      </c>
      <c r="E266" s="96" t="s">
        <v>2640</v>
      </c>
      <c r="F266" s="25"/>
      <c r="G266" s="96" t="s">
        <v>2678</v>
      </c>
      <c r="H266" s="11"/>
      <c r="I266" s="130">
        <v>38500000</v>
      </c>
      <c r="J266" s="22">
        <v>22366667</v>
      </c>
      <c r="K266" s="245">
        <f t="shared" si="2"/>
        <v>16133333</v>
      </c>
    </row>
    <row r="267" spans="1:11" x14ac:dyDescent="0.25">
      <c r="A267" s="144">
        <v>45072</v>
      </c>
      <c r="B267" s="216" t="s">
        <v>2017</v>
      </c>
      <c r="C267" s="146" t="s">
        <v>2585</v>
      </c>
      <c r="D267" s="24" t="s">
        <v>2586</v>
      </c>
      <c r="E267" s="96" t="s">
        <v>2641</v>
      </c>
      <c r="F267" s="25"/>
      <c r="G267" s="96" t="s">
        <v>2679</v>
      </c>
      <c r="H267" s="11"/>
      <c r="I267" s="130">
        <v>46592000</v>
      </c>
      <c r="J267" s="22">
        <v>27067733</v>
      </c>
      <c r="K267" s="245">
        <f t="shared" si="2"/>
        <v>19524267</v>
      </c>
    </row>
    <row r="268" spans="1:11" x14ac:dyDescent="0.25">
      <c r="A268" s="144">
        <v>45075</v>
      </c>
      <c r="B268" s="216" t="s">
        <v>2603</v>
      </c>
      <c r="C268" s="146" t="s">
        <v>2587</v>
      </c>
      <c r="D268" s="24" t="s">
        <v>2588</v>
      </c>
      <c r="E268" s="96" t="s">
        <v>2642</v>
      </c>
      <c r="F268" s="25"/>
      <c r="G268" s="96" t="s">
        <v>2680</v>
      </c>
      <c r="H268" s="11"/>
      <c r="I268" s="130">
        <v>42000000</v>
      </c>
      <c r="J268" s="22">
        <v>24000000</v>
      </c>
      <c r="K268" s="245">
        <f t="shared" si="2"/>
        <v>18000000</v>
      </c>
    </row>
    <row r="269" spans="1:11" x14ac:dyDescent="0.25">
      <c r="A269" s="144">
        <v>45075</v>
      </c>
      <c r="B269" s="216" t="s">
        <v>2097</v>
      </c>
      <c r="C269" s="146" t="s">
        <v>2589</v>
      </c>
      <c r="D269" s="24" t="s">
        <v>2590</v>
      </c>
      <c r="E269" s="96" t="s">
        <v>2643</v>
      </c>
      <c r="F269" s="25"/>
      <c r="G269" s="96" t="s">
        <v>2681</v>
      </c>
      <c r="H269" s="11"/>
      <c r="I269" s="130">
        <v>28976640</v>
      </c>
      <c r="J269" s="22">
        <v>16834048</v>
      </c>
      <c r="K269" s="245">
        <f t="shared" si="2"/>
        <v>12142592</v>
      </c>
    </row>
    <row r="270" spans="1:11" x14ac:dyDescent="0.25">
      <c r="A270" s="144">
        <v>45075</v>
      </c>
      <c r="B270" s="216" t="s">
        <v>2213</v>
      </c>
      <c r="C270" s="146" t="s">
        <v>2591</v>
      </c>
      <c r="D270" s="24" t="s">
        <v>2592</v>
      </c>
      <c r="E270" s="96" t="s">
        <v>2644</v>
      </c>
      <c r="F270" s="25"/>
      <c r="G270" s="96" t="s">
        <v>2682</v>
      </c>
      <c r="H270" s="11"/>
      <c r="I270" s="130">
        <v>36750000</v>
      </c>
      <c r="J270" s="22">
        <v>21350000</v>
      </c>
      <c r="K270" s="245">
        <f t="shared" si="2"/>
        <v>15400000</v>
      </c>
    </row>
    <row r="271" spans="1:11" x14ac:dyDescent="0.25">
      <c r="A271" s="144">
        <v>45076</v>
      </c>
      <c r="B271" s="216" t="s">
        <v>2426</v>
      </c>
      <c r="C271" s="146" t="s">
        <v>2593</v>
      </c>
      <c r="D271" s="24" t="s">
        <v>2594</v>
      </c>
      <c r="E271" s="96" t="s">
        <v>2616</v>
      </c>
      <c r="F271" s="25"/>
      <c r="G271" s="96" t="s">
        <v>2683</v>
      </c>
      <c r="H271" s="11"/>
      <c r="I271" s="130">
        <v>36750000</v>
      </c>
      <c r="J271" s="22">
        <v>21175000</v>
      </c>
      <c r="K271" s="245">
        <f t="shared" si="2"/>
        <v>15575000</v>
      </c>
    </row>
    <row r="272" spans="1:11" x14ac:dyDescent="0.25">
      <c r="A272" s="144">
        <v>45076</v>
      </c>
      <c r="B272" s="216" t="s">
        <v>2214</v>
      </c>
      <c r="C272" s="146" t="s">
        <v>2595</v>
      </c>
      <c r="D272" s="24" t="s">
        <v>2596</v>
      </c>
      <c r="E272" s="96" t="s">
        <v>2645</v>
      </c>
      <c r="F272" s="25"/>
      <c r="G272" s="96" t="s">
        <v>2684</v>
      </c>
      <c r="H272" s="11"/>
      <c r="I272" s="130">
        <v>36750000</v>
      </c>
      <c r="J272" s="22">
        <v>21175000</v>
      </c>
      <c r="K272" s="245">
        <f t="shared" si="2"/>
        <v>15575000</v>
      </c>
    </row>
    <row r="273" spans="1:11" x14ac:dyDescent="0.25">
      <c r="A273" s="144">
        <v>45077</v>
      </c>
      <c r="B273" s="216" t="s">
        <v>2327</v>
      </c>
      <c r="C273" s="146" t="s">
        <v>2597</v>
      </c>
      <c r="D273" s="24" t="s">
        <v>2598</v>
      </c>
      <c r="E273" s="96" t="s">
        <v>2646</v>
      </c>
      <c r="F273" s="25"/>
      <c r="G273" s="96" t="s">
        <v>2685</v>
      </c>
      <c r="H273" s="11"/>
      <c r="I273" s="130">
        <v>36750000</v>
      </c>
      <c r="J273" s="22">
        <v>20825000</v>
      </c>
      <c r="K273" s="245">
        <f t="shared" si="2"/>
        <v>15925000</v>
      </c>
    </row>
    <row r="274" spans="1:11" x14ac:dyDescent="0.25">
      <c r="A274" s="144">
        <v>45078</v>
      </c>
      <c r="B274" s="213" t="s">
        <v>2350</v>
      </c>
      <c r="C274" s="270" t="s">
        <v>2838</v>
      </c>
      <c r="D274" s="270" t="s">
        <v>2839</v>
      </c>
      <c r="E274" s="197" t="s">
        <v>2930</v>
      </c>
      <c r="F274" s="25"/>
      <c r="G274" s="96" t="s">
        <v>2895</v>
      </c>
      <c r="H274" s="11"/>
      <c r="I274" s="130">
        <f>36750000-175000</f>
        <v>36575000</v>
      </c>
      <c r="J274" s="22">
        <v>20825000</v>
      </c>
      <c r="K274" s="245">
        <f t="shared" si="2"/>
        <v>15750000</v>
      </c>
    </row>
    <row r="275" spans="1:11" x14ac:dyDescent="0.25">
      <c r="A275" s="144">
        <v>45078</v>
      </c>
      <c r="B275" s="213" t="s">
        <v>2388</v>
      </c>
      <c r="C275" s="270" t="s">
        <v>2840</v>
      </c>
      <c r="D275" s="270" t="s">
        <v>2841</v>
      </c>
      <c r="E275" s="197" t="s">
        <v>2931</v>
      </c>
      <c r="F275" s="25"/>
      <c r="G275" s="96" t="s">
        <v>2896</v>
      </c>
      <c r="H275" s="11"/>
      <c r="I275" s="130">
        <v>54046720</v>
      </c>
      <c r="J275" s="22">
        <v>30626475</v>
      </c>
      <c r="K275" s="245">
        <f t="shared" si="2"/>
        <v>23420245</v>
      </c>
    </row>
    <row r="276" spans="1:11" x14ac:dyDescent="0.25">
      <c r="A276" s="144">
        <v>45079</v>
      </c>
      <c r="B276" s="213" t="s">
        <v>2429</v>
      </c>
      <c r="C276" s="270" t="s">
        <v>2842</v>
      </c>
      <c r="D276" s="270" t="s">
        <v>2843</v>
      </c>
      <c r="E276" s="197" t="s">
        <v>2932</v>
      </c>
      <c r="F276" s="25"/>
      <c r="G276" s="96" t="s">
        <v>2897</v>
      </c>
      <c r="H276" s="11"/>
      <c r="I276" s="130">
        <f>38220000-910000</f>
        <v>37310000</v>
      </c>
      <c r="J276" s="22">
        <v>20930000</v>
      </c>
      <c r="K276" s="245">
        <f t="shared" si="2"/>
        <v>16380000</v>
      </c>
    </row>
    <row r="277" spans="1:11" x14ac:dyDescent="0.25">
      <c r="A277" s="144">
        <v>45079</v>
      </c>
      <c r="B277" s="213" t="s">
        <v>2337</v>
      </c>
      <c r="C277" s="270" t="s">
        <v>2479</v>
      </c>
      <c r="D277" s="270" t="s">
        <v>2844</v>
      </c>
      <c r="E277" s="197" t="s">
        <v>2933</v>
      </c>
      <c r="F277" s="25"/>
      <c r="G277" s="96" t="s">
        <v>2898</v>
      </c>
      <c r="H277" s="11"/>
      <c r="I277" s="130">
        <f>35000000-166667</f>
        <v>34833333</v>
      </c>
      <c r="J277" s="22">
        <v>19833333</v>
      </c>
      <c r="K277" s="245">
        <f t="shared" si="2"/>
        <v>15000000</v>
      </c>
    </row>
    <row r="278" spans="1:11" x14ac:dyDescent="0.25">
      <c r="A278" s="144">
        <v>45079</v>
      </c>
      <c r="B278" s="213" t="s">
        <v>2959</v>
      </c>
      <c r="C278" s="270" t="s">
        <v>2688</v>
      </c>
      <c r="D278" s="270" t="s">
        <v>2845</v>
      </c>
      <c r="E278" s="197" t="s">
        <v>2934</v>
      </c>
      <c r="F278" s="25"/>
      <c r="G278" s="96" t="s">
        <v>2899</v>
      </c>
      <c r="H278" s="11"/>
      <c r="I278" s="130">
        <v>5175000</v>
      </c>
      <c r="J278" s="22">
        <v>5002500</v>
      </c>
      <c r="K278" s="245">
        <f t="shared" si="2"/>
        <v>172500</v>
      </c>
    </row>
    <row r="279" spans="1:11" x14ac:dyDescent="0.25">
      <c r="A279" s="144">
        <v>45082</v>
      </c>
      <c r="B279" s="213" t="s">
        <v>2383</v>
      </c>
      <c r="C279" s="270" t="s">
        <v>2846</v>
      </c>
      <c r="D279" s="270" t="s">
        <v>2847</v>
      </c>
      <c r="E279" s="197" t="s">
        <v>2935</v>
      </c>
      <c r="F279" s="25"/>
      <c r="G279" s="96" t="s">
        <v>2900</v>
      </c>
      <c r="H279" s="11"/>
      <c r="I279" s="130">
        <f>36750000-1050000</f>
        <v>35700000</v>
      </c>
      <c r="J279" s="22">
        <v>19950000</v>
      </c>
      <c r="K279" s="245">
        <f t="shared" si="2"/>
        <v>15750000</v>
      </c>
    </row>
    <row r="280" spans="1:11" x14ac:dyDescent="0.25">
      <c r="A280" s="144">
        <v>45082</v>
      </c>
      <c r="B280" s="213" t="s">
        <v>2338</v>
      </c>
      <c r="C280" s="270" t="s">
        <v>2848</v>
      </c>
      <c r="D280" s="270" t="s">
        <v>2849</v>
      </c>
      <c r="E280" s="197" t="s">
        <v>2936</v>
      </c>
      <c r="F280" s="25"/>
      <c r="G280" s="96" t="s">
        <v>2901</v>
      </c>
      <c r="H280" s="11"/>
      <c r="I280" s="130">
        <f>47040000-1120000</f>
        <v>45920000</v>
      </c>
      <c r="J280" s="22">
        <v>25760000</v>
      </c>
      <c r="K280" s="245">
        <f t="shared" si="2"/>
        <v>20160000</v>
      </c>
    </row>
    <row r="281" spans="1:11" x14ac:dyDescent="0.25">
      <c r="A281" s="144">
        <v>45083</v>
      </c>
      <c r="B281" s="213" t="s">
        <v>2339</v>
      </c>
      <c r="C281" s="270" t="s">
        <v>2850</v>
      </c>
      <c r="D281" s="270" t="s">
        <v>2851</v>
      </c>
      <c r="E281" s="197" t="s">
        <v>2937</v>
      </c>
      <c r="F281" s="25"/>
      <c r="G281" s="96" t="s">
        <v>2902</v>
      </c>
      <c r="H281" s="11"/>
      <c r="I281" s="130">
        <v>53760000</v>
      </c>
      <c r="J281" s="22">
        <v>29440000</v>
      </c>
      <c r="K281" s="245">
        <f t="shared" si="2"/>
        <v>24320000</v>
      </c>
    </row>
    <row r="282" spans="1:11" x14ac:dyDescent="0.25">
      <c r="A282" s="144">
        <v>45083</v>
      </c>
      <c r="B282" s="213" t="s">
        <v>2478</v>
      </c>
      <c r="C282" s="270" t="s">
        <v>2352</v>
      </c>
      <c r="D282" s="270" t="s">
        <v>2852</v>
      </c>
      <c r="E282" s="197" t="s">
        <v>2624</v>
      </c>
      <c r="F282" s="25"/>
      <c r="G282" s="96" t="s">
        <v>2903</v>
      </c>
      <c r="H282" s="11"/>
      <c r="I282" s="130">
        <f>36750000-875000</f>
        <v>35875000</v>
      </c>
      <c r="J282" s="22">
        <v>20125000</v>
      </c>
      <c r="K282" s="245">
        <f t="shared" si="2"/>
        <v>15750000</v>
      </c>
    </row>
    <row r="283" spans="1:11" x14ac:dyDescent="0.25">
      <c r="A283" s="144">
        <v>45084</v>
      </c>
      <c r="B283" s="213" t="s">
        <v>2960</v>
      </c>
      <c r="C283" s="270" t="s">
        <v>1357</v>
      </c>
      <c r="D283" s="270" t="s">
        <v>2853</v>
      </c>
      <c r="E283" s="197" t="s">
        <v>2399</v>
      </c>
      <c r="F283" s="25"/>
      <c r="G283" s="96" t="s">
        <v>1556</v>
      </c>
      <c r="H283" s="11"/>
      <c r="I283" s="130">
        <v>5830000</v>
      </c>
      <c r="J283" s="22">
        <v>5830000</v>
      </c>
      <c r="K283" s="245">
        <f t="shared" si="2"/>
        <v>0</v>
      </c>
    </row>
    <row r="284" spans="1:11" x14ac:dyDescent="0.25">
      <c r="A284" s="144">
        <v>45084</v>
      </c>
      <c r="B284" s="213" t="s">
        <v>2960</v>
      </c>
      <c r="C284" s="270" t="s">
        <v>1357</v>
      </c>
      <c r="D284" s="270" t="s">
        <v>2853</v>
      </c>
      <c r="E284" s="197" t="s">
        <v>2399</v>
      </c>
      <c r="F284" s="25"/>
      <c r="G284" s="96" t="s">
        <v>1556</v>
      </c>
      <c r="H284" s="11"/>
      <c r="I284" s="130">
        <v>1660000</v>
      </c>
      <c r="J284" s="22">
        <v>1660000</v>
      </c>
      <c r="K284" s="245">
        <f t="shared" si="2"/>
        <v>0</v>
      </c>
    </row>
    <row r="285" spans="1:11" x14ac:dyDescent="0.25">
      <c r="A285" s="144">
        <v>45084</v>
      </c>
      <c r="B285" s="213" t="s">
        <v>518</v>
      </c>
      <c r="C285" s="270" t="s">
        <v>2854</v>
      </c>
      <c r="D285" s="270" t="s">
        <v>2855</v>
      </c>
      <c r="E285" s="197" t="s">
        <v>2938</v>
      </c>
      <c r="F285" s="25"/>
      <c r="G285" s="96" t="s">
        <v>333</v>
      </c>
      <c r="H285" s="11"/>
      <c r="I285" s="130">
        <v>75499500</v>
      </c>
      <c r="J285" s="22">
        <v>75499500</v>
      </c>
      <c r="K285" s="245">
        <f t="shared" si="2"/>
        <v>0</v>
      </c>
    </row>
    <row r="286" spans="1:11" x14ac:dyDescent="0.25">
      <c r="A286" s="144">
        <v>45084</v>
      </c>
      <c r="B286" s="213" t="s">
        <v>518</v>
      </c>
      <c r="C286" s="270" t="s">
        <v>2854</v>
      </c>
      <c r="D286" s="270" t="s">
        <v>2855</v>
      </c>
      <c r="E286" s="197" t="s">
        <v>2938</v>
      </c>
      <c r="F286" s="25"/>
      <c r="G286" s="96" t="s">
        <v>333</v>
      </c>
      <c r="H286" s="11"/>
      <c r="I286" s="130">
        <v>50421800</v>
      </c>
      <c r="J286" s="22">
        <v>50421800</v>
      </c>
      <c r="K286" s="245">
        <f t="shared" si="2"/>
        <v>0</v>
      </c>
    </row>
    <row r="287" spans="1:11" x14ac:dyDescent="0.25">
      <c r="A287" s="144">
        <v>45084</v>
      </c>
      <c r="B287" s="213" t="s">
        <v>518</v>
      </c>
      <c r="C287" s="270" t="s">
        <v>2854</v>
      </c>
      <c r="D287" s="270" t="s">
        <v>2855</v>
      </c>
      <c r="E287" s="197" t="s">
        <v>2938</v>
      </c>
      <c r="F287" s="25"/>
      <c r="G287" s="96" t="s">
        <v>333</v>
      </c>
      <c r="H287" s="11"/>
      <c r="I287" s="130">
        <v>744857</v>
      </c>
      <c r="J287" s="22">
        <v>744857</v>
      </c>
      <c r="K287" s="245">
        <f t="shared" si="2"/>
        <v>0</v>
      </c>
    </row>
    <row r="288" spans="1:11" x14ac:dyDescent="0.25">
      <c r="A288" s="144">
        <v>45084</v>
      </c>
      <c r="B288" s="213" t="s">
        <v>518</v>
      </c>
      <c r="C288" s="270" t="s">
        <v>2854</v>
      </c>
      <c r="D288" s="270" t="s">
        <v>2855</v>
      </c>
      <c r="E288" s="197" t="s">
        <v>2938</v>
      </c>
      <c r="F288" s="25"/>
      <c r="G288" s="96" t="s">
        <v>333</v>
      </c>
      <c r="H288" s="11"/>
      <c r="I288" s="130">
        <v>6315100</v>
      </c>
      <c r="J288" s="22">
        <v>6315100</v>
      </c>
      <c r="K288" s="245">
        <f t="shared" si="2"/>
        <v>0</v>
      </c>
    </row>
    <row r="289" spans="1:11" x14ac:dyDescent="0.25">
      <c r="A289" s="144">
        <v>45084</v>
      </c>
      <c r="B289" s="213" t="s">
        <v>518</v>
      </c>
      <c r="C289" s="270" t="s">
        <v>2854</v>
      </c>
      <c r="D289" s="270" t="s">
        <v>2855</v>
      </c>
      <c r="E289" s="197" t="s">
        <v>2938</v>
      </c>
      <c r="F289" s="25"/>
      <c r="G289" s="96" t="s">
        <v>333</v>
      </c>
      <c r="H289" s="11"/>
      <c r="I289" s="130">
        <v>12620100</v>
      </c>
      <c r="J289" s="22">
        <v>12620100</v>
      </c>
      <c r="K289" s="245">
        <f t="shared" si="2"/>
        <v>0</v>
      </c>
    </row>
    <row r="290" spans="1:11" x14ac:dyDescent="0.25">
      <c r="A290" s="144">
        <v>45084</v>
      </c>
      <c r="B290" s="213" t="s">
        <v>518</v>
      </c>
      <c r="C290" s="270" t="s">
        <v>2854</v>
      </c>
      <c r="D290" s="270" t="s">
        <v>2855</v>
      </c>
      <c r="E290" s="197" t="s">
        <v>2938</v>
      </c>
      <c r="F290" s="25"/>
      <c r="G290" s="96" t="s">
        <v>333</v>
      </c>
      <c r="H290" s="11"/>
      <c r="I290" s="130">
        <v>37822700</v>
      </c>
      <c r="J290" s="22">
        <v>37822700</v>
      </c>
      <c r="K290" s="245">
        <f t="shared" si="2"/>
        <v>0</v>
      </c>
    </row>
    <row r="291" spans="1:11" x14ac:dyDescent="0.25">
      <c r="A291" s="144">
        <v>45084</v>
      </c>
      <c r="B291" s="213" t="s">
        <v>518</v>
      </c>
      <c r="C291" s="270" t="s">
        <v>2854</v>
      </c>
      <c r="D291" s="270" t="s">
        <v>2855</v>
      </c>
      <c r="E291" s="197" t="s">
        <v>2938</v>
      </c>
      <c r="F291" s="25"/>
      <c r="G291" s="96" t="s">
        <v>333</v>
      </c>
      <c r="H291" s="11"/>
      <c r="I291" s="130">
        <v>140968951</v>
      </c>
      <c r="J291" s="22">
        <v>140968951</v>
      </c>
      <c r="K291" s="245">
        <f t="shared" si="2"/>
        <v>0</v>
      </c>
    </row>
    <row r="292" spans="1:11" x14ac:dyDescent="0.25">
      <c r="A292" s="144">
        <v>45084</v>
      </c>
      <c r="B292" s="213" t="s">
        <v>518</v>
      </c>
      <c r="C292" s="270" t="s">
        <v>2854</v>
      </c>
      <c r="D292" s="270" t="s">
        <v>2855</v>
      </c>
      <c r="E292" s="197" t="s">
        <v>2938</v>
      </c>
      <c r="F292" s="25"/>
      <c r="G292" s="96" t="s">
        <v>333</v>
      </c>
      <c r="H292" s="11"/>
      <c r="I292" s="130">
        <v>100422778</v>
      </c>
      <c r="J292" s="22">
        <v>100422778</v>
      </c>
      <c r="K292" s="245">
        <f t="shared" si="2"/>
        <v>0</v>
      </c>
    </row>
    <row r="293" spans="1:11" x14ac:dyDescent="0.25">
      <c r="A293" s="144">
        <v>45084</v>
      </c>
      <c r="B293" s="213" t="s">
        <v>518</v>
      </c>
      <c r="C293" s="270" t="s">
        <v>2854</v>
      </c>
      <c r="D293" s="270" t="s">
        <v>2855</v>
      </c>
      <c r="E293" s="197" t="s">
        <v>2938</v>
      </c>
      <c r="F293" s="25"/>
      <c r="G293" s="96" t="s">
        <v>333</v>
      </c>
      <c r="H293" s="11"/>
      <c r="I293" s="130">
        <v>6315100</v>
      </c>
      <c r="J293" s="22">
        <v>6315100</v>
      </c>
      <c r="K293" s="245">
        <f t="shared" si="2"/>
        <v>0</v>
      </c>
    </row>
    <row r="294" spans="1:11" x14ac:dyDescent="0.25">
      <c r="A294" s="144">
        <v>45085</v>
      </c>
      <c r="B294" s="213" t="s">
        <v>642</v>
      </c>
      <c r="C294" s="270" t="s">
        <v>2856</v>
      </c>
      <c r="D294" s="270" t="s">
        <v>2857</v>
      </c>
      <c r="E294" s="197" t="s">
        <v>2939</v>
      </c>
      <c r="F294" s="25"/>
      <c r="G294" s="96" t="s">
        <v>333</v>
      </c>
      <c r="H294" s="11"/>
      <c r="I294" s="130">
        <v>3588559</v>
      </c>
      <c r="J294" s="22">
        <v>3588559</v>
      </c>
      <c r="K294" s="245">
        <f t="shared" si="2"/>
        <v>0</v>
      </c>
    </row>
    <row r="295" spans="1:11" x14ac:dyDescent="0.25">
      <c r="A295" s="144">
        <v>45085</v>
      </c>
      <c r="B295" s="213" t="s">
        <v>642</v>
      </c>
      <c r="C295" s="270" t="s">
        <v>2856</v>
      </c>
      <c r="D295" s="270" t="s">
        <v>2857</v>
      </c>
      <c r="E295" s="197" t="s">
        <v>2939</v>
      </c>
      <c r="F295" s="25"/>
      <c r="G295" s="96" t="s">
        <v>333</v>
      </c>
      <c r="H295" s="11"/>
      <c r="I295" s="130">
        <v>23407062</v>
      </c>
      <c r="J295" s="22">
        <v>23407062</v>
      </c>
      <c r="K295" s="245">
        <f t="shared" si="2"/>
        <v>0</v>
      </c>
    </row>
    <row r="296" spans="1:11" x14ac:dyDescent="0.25">
      <c r="A296" s="144">
        <v>45085</v>
      </c>
      <c r="B296" s="213" t="s">
        <v>642</v>
      </c>
      <c r="C296" s="270" t="s">
        <v>2856</v>
      </c>
      <c r="D296" s="270" t="s">
        <v>2857</v>
      </c>
      <c r="E296" s="197" t="s">
        <v>2939</v>
      </c>
      <c r="F296" s="25"/>
      <c r="G296" s="96" t="s">
        <v>333</v>
      </c>
      <c r="H296" s="11"/>
      <c r="I296" s="130">
        <v>38329277</v>
      </c>
      <c r="J296" s="22">
        <v>38329277</v>
      </c>
      <c r="K296" s="245">
        <f t="shared" si="2"/>
        <v>0</v>
      </c>
    </row>
    <row r="297" spans="1:11" x14ac:dyDescent="0.25">
      <c r="A297" s="144">
        <v>45085</v>
      </c>
      <c r="B297" s="213" t="s">
        <v>642</v>
      </c>
      <c r="C297" s="270" t="s">
        <v>2856</v>
      </c>
      <c r="D297" s="270" t="s">
        <v>2857</v>
      </c>
      <c r="E297" s="197" t="s">
        <v>2939</v>
      </c>
      <c r="F297" s="25"/>
      <c r="G297" s="96" t="s">
        <v>333</v>
      </c>
      <c r="H297" s="11"/>
      <c r="I297" s="130">
        <v>1456042270</v>
      </c>
      <c r="J297" s="22">
        <v>1456042270</v>
      </c>
      <c r="K297" s="245">
        <f t="shared" si="2"/>
        <v>0</v>
      </c>
    </row>
    <row r="298" spans="1:11" x14ac:dyDescent="0.25">
      <c r="A298" s="144">
        <v>45085</v>
      </c>
      <c r="B298" s="213" t="s">
        <v>642</v>
      </c>
      <c r="C298" s="270" t="s">
        <v>2856</v>
      </c>
      <c r="D298" s="270" t="s">
        <v>2857</v>
      </c>
      <c r="E298" s="197" t="s">
        <v>2939</v>
      </c>
      <c r="F298" s="25"/>
      <c r="G298" s="96" t="s">
        <v>333</v>
      </c>
      <c r="H298" s="11"/>
      <c r="I298" s="130">
        <v>196541897</v>
      </c>
      <c r="J298" s="22">
        <v>196541897</v>
      </c>
      <c r="K298" s="245">
        <f t="shared" si="2"/>
        <v>0</v>
      </c>
    </row>
    <row r="299" spans="1:11" x14ac:dyDescent="0.25">
      <c r="A299" s="144">
        <v>45085</v>
      </c>
      <c r="B299" s="213" t="s">
        <v>642</v>
      </c>
      <c r="C299" s="270" t="s">
        <v>2856</v>
      </c>
      <c r="D299" s="270" t="s">
        <v>2857</v>
      </c>
      <c r="E299" s="197" t="s">
        <v>2939</v>
      </c>
      <c r="F299" s="25"/>
      <c r="G299" s="96" t="s">
        <v>333</v>
      </c>
      <c r="H299" s="11"/>
      <c r="I299" s="130">
        <v>963444431</v>
      </c>
      <c r="J299" s="22">
        <v>963444431</v>
      </c>
      <c r="K299" s="245">
        <f t="shared" si="2"/>
        <v>0</v>
      </c>
    </row>
    <row r="300" spans="1:11" x14ac:dyDescent="0.25">
      <c r="A300" s="144">
        <v>45090</v>
      </c>
      <c r="B300" s="213" t="s">
        <v>2961</v>
      </c>
      <c r="C300" s="270" t="s">
        <v>2353</v>
      </c>
      <c r="D300" s="270" t="s">
        <v>2858</v>
      </c>
      <c r="E300" s="197" t="s">
        <v>2940</v>
      </c>
      <c r="F300" s="25"/>
      <c r="G300" s="96" t="s">
        <v>2904</v>
      </c>
      <c r="H300" s="11"/>
      <c r="I300" s="130">
        <f>42147840-2609152</f>
        <v>39538688</v>
      </c>
      <c r="J300" s="22">
        <v>21475328</v>
      </c>
      <c r="K300" s="245">
        <f t="shared" si="2"/>
        <v>18063360</v>
      </c>
    </row>
    <row r="301" spans="1:11" x14ac:dyDescent="0.25">
      <c r="A301" s="144">
        <v>45091</v>
      </c>
      <c r="B301" s="213" t="s">
        <v>2962</v>
      </c>
      <c r="C301" s="270" t="s">
        <v>2705</v>
      </c>
      <c r="D301" s="270" t="s">
        <v>2859</v>
      </c>
      <c r="E301" s="197" t="s">
        <v>2106</v>
      </c>
      <c r="F301" s="25"/>
      <c r="G301" s="96" t="s">
        <v>2905</v>
      </c>
      <c r="H301" s="11"/>
      <c r="I301" s="130">
        <v>31500000</v>
      </c>
      <c r="J301" s="22">
        <v>18725000</v>
      </c>
      <c r="K301" s="245">
        <f t="shared" si="2"/>
        <v>12775000</v>
      </c>
    </row>
    <row r="302" spans="1:11" x14ac:dyDescent="0.25">
      <c r="A302" s="144">
        <v>45093</v>
      </c>
      <c r="B302" s="213" t="s">
        <v>2386</v>
      </c>
      <c r="C302" s="270" t="s">
        <v>2706</v>
      </c>
      <c r="D302" s="270" t="s">
        <v>2860</v>
      </c>
      <c r="E302" s="197" t="s">
        <v>1540</v>
      </c>
      <c r="F302" s="25"/>
      <c r="G302" s="96" t="s">
        <v>2906</v>
      </c>
      <c r="H302" s="11"/>
      <c r="I302" s="130">
        <v>35750000</v>
      </c>
      <c r="J302" s="22">
        <v>19250000</v>
      </c>
      <c r="K302" s="245">
        <f t="shared" si="2"/>
        <v>16500000</v>
      </c>
    </row>
    <row r="303" spans="1:11" x14ac:dyDescent="0.25">
      <c r="A303" s="144">
        <v>45093</v>
      </c>
      <c r="B303" s="213" t="s">
        <v>2410</v>
      </c>
      <c r="C303" s="270" t="s">
        <v>2689</v>
      </c>
      <c r="D303" s="270" t="s">
        <v>2861</v>
      </c>
      <c r="E303" s="197" t="s">
        <v>2941</v>
      </c>
      <c r="F303" s="25"/>
      <c r="G303" s="96" t="s">
        <v>2907</v>
      </c>
      <c r="H303" s="11"/>
      <c r="I303" s="130">
        <v>35750000</v>
      </c>
      <c r="J303" s="22">
        <v>19250000</v>
      </c>
      <c r="K303" s="245">
        <f t="shared" si="2"/>
        <v>16500000</v>
      </c>
    </row>
    <row r="304" spans="1:11" x14ac:dyDescent="0.25">
      <c r="A304" s="144">
        <v>45093</v>
      </c>
      <c r="B304" s="213" t="s">
        <v>2408</v>
      </c>
      <c r="C304" s="270" t="s">
        <v>2862</v>
      </c>
      <c r="D304" s="270" t="s">
        <v>2863</v>
      </c>
      <c r="E304" s="197" t="s">
        <v>2942</v>
      </c>
      <c r="F304" s="25"/>
      <c r="G304" s="96" t="s">
        <v>2908</v>
      </c>
      <c r="H304" s="11"/>
      <c r="I304" s="130">
        <v>35750000</v>
      </c>
      <c r="J304" s="22">
        <v>19250000</v>
      </c>
      <c r="K304" s="245">
        <f t="shared" si="2"/>
        <v>16500000</v>
      </c>
    </row>
    <row r="305" spans="1:11" x14ac:dyDescent="0.25">
      <c r="A305" s="144">
        <v>45093</v>
      </c>
      <c r="B305" s="213" t="s">
        <v>2412</v>
      </c>
      <c r="C305" s="270" t="s">
        <v>2536</v>
      </c>
      <c r="D305" s="270" t="s">
        <v>2864</v>
      </c>
      <c r="E305" s="197" t="s">
        <v>2943</v>
      </c>
      <c r="F305" s="25"/>
      <c r="G305" s="96" t="s">
        <v>2909</v>
      </c>
      <c r="H305" s="11"/>
      <c r="I305" s="130">
        <f>38500000-3483333</f>
        <v>35016667</v>
      </c>
      <c r="J305" s="22">
        <v>18516667</v>
      </c>
      <c r="K305" s="245">
        <f t="shared" si="2"/>
        <v>16500000</v>
      </c>
    </row>
    <row r="306" spans="1:11" x14ac:dyDescent="0.25">
      <c r="A306" s="144">
        <v>45098</v>
      </c>
      <c r="B306" s="213" t="s">
        <v>2470</v>
      </c>
      <c r="C306" s="270" t="s">
        <v>2865</v>
      </c>
      <c r="D306" s="270" t="s">
        <v>2866</v>
      </c>
      <c r="E306" s="197" t="s">
        <v>2944</v>
      </c>
      <c r="F306" s="25"/>
      <c r="G306" s="96" t="s">
        <v>2910</v>
      </c>
      <c r="H306" s="11"/>
      <c r="I306" s="130">
        <v>30000000</v>
      </c>
      <c r="J306" s="22">
        <v>16500000</v>
      </c>
      <c r="K306" s="245">
        <f t="shared" si="2"/>
        <v>13500000</v>
      </c>
    </row>
    <row r="307" spans="1:11" x14ac:dyDescent="0.25">
      <c r="A307" s="144">
        <v>45099</v>
      </c>
      <c r="B307" s="213" t="s">
        <v>554</v>
      </c>
      <c r="C307" s="270" t="s">
        <v>2552</v>
      </c>
      <c r="D307" s="270" t="s">
        <v>2867</v>
      </c>
      <c r="E307" s="197" t="s">
        <v>2945</v>
      </c>
      <c r="F307" s="25"/>
      <c r="G307" s="96" t="s">
        <v>333</v>
      </c>
      <c r="H307" s="11"/>
      <c r="I307" s="130">
        <v>76200</v>
      </c>
      <c r="J307" s="22">
        <v>76200</v>
      </c>
      <c r="K307" s="245">
        <f t="shared" si="2"/>
        <v>0</v>
      </c>
    </row>
    <row r="308" spans="1:11" x14ac:dyDescent="0.25">
      <c r="A308" s="144">
        <v>45099</v>
      </c>
      <c r="B308" s="213" t="s">
        <v>554</v>
      </c>
      <c r="C308" s="270" t="s">
        <v>2552</v>
      </c>
      <c r="D308" s="270" t="s">
        <v>2867</v>
      </c>
      <c r="E308" s="197" t="s">
        <v>2945</v>
      </c>
      <c r="F308" s="25"/>
      <c r="G308" s="96" t="s">
        <v>333</v>
      </c>
      <c r="H308" s="11"/>
      <c r="I308" s="130">
        <v>962900</v>
      </c>
      <c r="J308" s="22">
        <v>962900</v>
      </c>
      <c r="K308" s="245">
        <f t="shared" si="2"/>
        <v>0</v>
      </c>
    </row>
    <row r="309" spans="1:11" x14ac:dyDescent="0.25">
      <c r="A309" s="144">
        <v>45099</v>
      </c>
      <c r="B309" s="213" t="s">
        <v>554</v>
      </c>
      <c r="C309" s="270" t="s">
        <v>2552</v>
      </c>
      <c r="D309" s="270" t="s">
        <v>2867</v>
      </c>
      <c r="E309" s="197" t="s">
        <v>2945</v>
      </c>
      <c r="F309" s="25"/>
      <c r="G309" s="96" t="s">
        <v>333</v>
      </c>
      <c r="H309" s="11"/>
      <c r="I309" s="130">
        <v>120400</v>
      </c>
      <c r="J309" s="22">
        <v>120400</v>
      </c>
      <c r="K309" s="245">
        <f t="shared" si="2"/>
        <v>0</v>
      </c>
    </row>
    <row r="310" spans="1:11" x14ac:dyDescent="0.25">
      <c r="A310" s="144">
        <v>45099</v>
      </c>
      <c r="B310" s="213" t="s">
        <v>554</v>
      </c>
      <c r="C310" s="270" t="s">
        <v>2552</v>
      </c>
      <c r="D310" s="270" t="s">
        <v>2867</v>
      </c>
      <c r="E310" s="197" t="s">
        <v>2945</v>
      </c>
      <c r="F310" s="25"/>
      <c r="G310" s="96" t="s">
        <v>333</v>
      </c>
      <c r="H310" s="11"/>
      <c r="I310" s="130">
        <v>240700</v>
      </c>
      <c r="J310" s="22">
        <v>240700</v>
      </c>
      <c r="K310" s="245">
        <f t="shared" si="2"/>
        <v>0</v>
      </c>
    </row>
    <row r="311" spans="1:11" x14ac:dyDescent="0.25">
      <c r="A311" s="144">
        <v>45099</v>
      </c>
      <c r="B311" s="213" t="s">
        <v>554</v>
      </c>
      <c r="C311" s="270" t="s">
        <v>2552</v>
      </c>
      <c r="D311" s="270" t="s">
        <v>2867</v>
      </c>
      <c r="E311" s="197" t="s">
        <v>2945</v>
      </c>
      <c r="F311" s="25"/>
      <c r="G311" s="96" t="s">
        <v>333</v>
      </c>
      <c r="H311" s="11"/>
      <c r="I311" s="130">
        <v>722100</v>
      </c>
      <c r="J311" s="22">
        <v>722100</v>
      </c>
      <c r="K311" s="245">
        <f t="shared" si="2"/>
        <v>0</v>
      </c>
    </row>
    <row r="312" spans="1:11" x14ac:dyDescent="0.25">
      <c r="A312" s="144">
        <v>45099</v>
      </c>
      <c r="B312" s="213" t="s">
        <v>554</v>
      </c>
      <c r="C312" s="270" t="s">
        <v>2552</v>
      </c>
      <c r="D312" s="270" t="s">
        <v>2867</v>
      </c>
      <c r="E312" s="197" t="s">
        <v>2945</v>
      </c>
      <c r="F312" s="25"/>
      <c r="G312" s="96" t="s">
        <v>333</v>
      </c>
      <c r="H312" s="11"/>
      <c r="I312" s="130">
        <v>186190</v>
      </c>
      <c r="J312" s="22">
        <v>186190</v>
      </c>
      <c r="K312" s="245">
        <f t="shared" si="2"/>
        <v>0</v>
      </c>
    </row>
    <row r="313" spans="1:11" x14ac:dyDescent="0.25">
      <c r="A313" s="144">
        <v>45099</v>
      </c>
      <c r="B313" s="213" t="s">
        <v>554</v>
      </c>
      <c r="C313" s="270" t="s">
        <v>2552</v>
      </c>
      <c r="D313" s="270" t="s">
        <v>2867</v>
      </c>
      <c r="E313" s="197" t="s">
        <v>2945</v>
      </c>
      <c r="F313" s="25"/>
      <c r="G313" s="96" t="s">
        <v>333</v>
      </c>
      <c r="H313" s="11"/>
      <c r="I313" s="130">
        <v>93090</v>
      </c>
      <c r="J313" s="22">
        <v>93090</v>
      </c>
      <c r="K313" s="245">
        <f t="shared" si="2"/>
        <v>0</v>
      </c>
    </row>
    <row r="314" spans="1:11" x14ac:dyDescent="0.25">
      <c r="A314" s="144">
        <v>45099</v>
      </c>
      <c r="B314" s="213" t="s">
        <v>554</v>
      </c>
      <c r="C314" s="270" t="s">
        <v>2552</v>
      </c>
      <c r="D314" s="270" t="s">
        <v>2867</v>
      </c>
      <c r="E314" s="197" t="s">
        <v>2945</v>
      </c>
      <c r="F314" s="25"/>
      <c r="G314" s="96" t="s">
        <v>333</v>
      </c>
      <c r="H314" s="11"/>
      <c r="I314" s="130">
        <v>120400</v>
      </c>
      <c r="J314" s="22">
        <v>120400</v>
      </c>
      <c r="K314" s="245">
        <f t="shared" si="2"/>
        <v>0</v>
      </c>
    </row>
    <row r="315" spans="1:11" x14ac:dyDescent="0.25">
      <c r="A315" s="144">
        <v>45099</v>
      </c>
      <c r="B315" s="213" t="s">
        <v>2541</v>
      </c>
      <c r="C315" s="270" t="s">
        <v>2708</v>
      </c>
      <c r="D315" s="270" t="s">
        <v>2868</v>
      </c>
      <c r="E315" s="197" t="s">
        <v>2946</v>
      </c>
      <c r="F315" s="25"/>
      <c r="G315" s="96" t="s">
        <v>2911</v>
      </c>
      <c r="H315" s="11"/>
      <c r="I315" s="130">
        <f>45500000-4766667</f>
        <v>40733333</v>
      </c>
      <c r="J315" s="22">
        <v>21233333</v>
      </c>
      <c r="K315" s="245">
        <f t="shared" si="2"/>
        <v>19500000</v>
      </c>
    </row>
    <row r="316" spans="1:11" x14ac:dyDescent="0.25">
      <c r="A316" s="144">
        <v>45100</v>
      </c>
      <c r="B316" s="213" t="s">
        <v>2460</v>
      </c>
      <c r="C316" s="270" t="s">
        <v>2513</v>
      </c>
      <c r="D316" s="270" t="s">
        <v>2869</v>
      </c>
      <c r="E316" s="197" t="s">
        <v>2620</v>
      </c>
      <c r="F316" s="25"/>
      <c r="G316" s="96" t="s">
        <v>2912</v>
      </c>
      <c r="H316" s="11"/>
      <c r="I316" s="130">
        <f>36750000-3850000</f>
        <v>32900000</v>
      </c>
      <c r="J316" s="22">
        <v>17150000</v>
      </c>
      <c r="K316" s="245">
        <f t="shared" si="2"/>
        <v>15750000</v>
      </c>
    </row>
    <row r="317" spans="1:11" x14ac:dyDescent="0.25">
      <c r="A317" s="144">
        <v>45105</v>
      </c>
      <c r="B317" s="213" t="s">
        <v>2423</v>
      </c>
      <c r="C317" s="270" t="s">
        <v>2565</v>
      </c>
      <c r="D317" s="270" t="s">
        <v>2870</v>
      </c>
      <c r="E317" s="197" t="s">
        <v>2947</v>
      </c>
      <c r="F317" s="25"/>
      <c r="G317" s="96" t="s">
        <v>2913</v>
      </c>
      <c r="H317" s="11"/>
      <c r="I317" s="130">
        <v>28000000</v>
      </c>
      <c r="J317" s="22">
        <v>16100000</v>
      </c>
      <c r="K317" s="245">
        <f t="shared" si="2"/>
        <v>11900000</v>
      </c>
    </row>
    <row r="318" spans="1:11" x14ac:dyDescent="0.25">
      <c r="A318" s="144">
        <v>45105</v>
      </c>
      <c r="B318" s="213" t="s">
        <v>2425</v>
      </c>
      <c r="C318" s="270" t="s">
        <v>2565</v>
      </c>
      <c r="D318" s="270" t="s">
        <v>2871</v>
      </c>
      <c r="E318" s="197" t="s">
        <v>2947</v>
      </c>
      <c r="F318" s="25"/>
      <c r="G318" s="96" t="s">
        <v>2914</v>
      </c>
      <c r="H318" s="11"/>
      <c r="I318" s="130">
        <v>28000000</v>
      </c>
      <c r="J318" s="22">
        <v>16275000</v>
      </c>
      <c r="K318" s="245">
        <f t="shared" si="2"/>
        <v>11725000</v>
      </c>
    </row>
    <row r="319" spans="1:11" x14ac:dyDescent="0.25">
      <c r="A319" s="144">
        <v>45105</v>
      </c>
      <c r="B319" s="213" t="s">
        <v>2424</v>
      </c>
      <c r="C319" s="270" t="s">
        <v>2565</v>
      </c>
      <c r="D319" s="270" t="s">
        <v>2872</v>
      </c>
      <c r="E319" s="197" t="s">
        <v>2947</v>
      </c>
      <c r="F319" s="25"/>
      <c r="G319" s="96" t="s">
        <v>2915</v>
      </c>
      <c r="H319" s="11"/>
      <c r="I319" s="130">
        <v>28000000</v>
      </c>
      <c r="J319" s="22">
        <v>16275000</v>
      </c>
      <c r="K319" s="245">
        <f t="shared" si="2"/>
        <v>11725000</v>
      </c>
    </row>
    <row r="320" spans="1:11" x14ac:dyDescent="0.25">
      <c r="A320" s="144">
        <v>45105</v>
      </c>
      <c r="B320" s="213" t="s">
        <v>2427</v>
      </c>
      <c r="C320" s="270" t="s">
        <v>2873</v>
      </c>
      <c r="D320" s="270" t="s">
        <v>2874</v>
      </c>
      <c r="E320" s="197" t="s">
        <v>2948</v>
      </c>
      <c r="F320" s="25"/>
      <c r="G320" s="96" t="s">
        <v>2916</v>
      </c>
      <c r="H320" s="11"/>
      <c r="I320" s="130">
        <v>48000000</v>
      </c>
      <c r="J320" s="22">
        <v>24800000</v>
      </c>
      <c r="K320" s="245">
        <f t="shared" si="2"/>
        <v>23200000</v>
      </c>
    </row>
    <row r="321" spans="1:11" x14ac:dyDescent="0.25">
      <c r="A321" s="144">
        <v>45105</v>
      </c>
      <c r="B321" s="213" t="s">
        <v>2567</v>
      </c>
      <c r="C321" s="270" t="s">
        <v>2564</v>
      </c>
      <c r="D321" s="270" t="s">
        <v>2875</v>
      </c>
      <c r="E321" s="197" t="s">
        <v>2949</v>
      </c>
      <c r="F321" s="25"/>
      <c r="G321" s="96" t="s">
        <v>2917</v>
      </c>
      <c r="H321" s="11"/>
      <c r="I321" s="130">
        <v>25815000</v>
      </c>
      <c r="J321" s="22">
        <v>16005300</v>
      </c>
      <c r="K321" s="245">
        <f t="shared" si="2"/>
        <v>9809700</v>
      </c>
    </row>
    <row r="322" spans="1:11" x14ac:dyDescent="0.25">
      <c r="A322" s="144">
        <v>45105</v>
      </c>
      <c r="B322" s="213" t="s">
        <v>2348</v>
      </c>
      <c r="C322" s="270" t="s">
        <v>2876</v>
      </c>
      <c r="D322" s="270" t="s">
        <v>2877</v>
      </c>
      <c r="E322" s="197" t="s">
        <v>2950</v>
      </c>
      <c r="F322" s="25"/>
      <c r="G322" s="96" t="s">
        <v>2918</v>
      </c>
      <c r="H322" s="11"/>
      <c r="I322" s="130">
        <v>54000000</v>
      </c>
      <c r="J322" s="22">
        <v>27600000</v>
      </c>
      <c r="K322" s="245">
        <f t="shared" si="2"/>
        <v>26400000</v>
      </c>
    </row>
    <row r="323" spans="1:11" x14ac:dyDescent="0.25">
      <c r="A323" s="144">
        <v>45105</v>
      </c>
      <c r="B323" s="213" t="s">
        <v>2717</v>
      </c>
      <c r="C323" s="270" t="s">
        <v>2578</v>
      </c>
      <c r="D323" s="270" t="s">
        <v>2878</v>
      </c>
      <c r="E323" s="197" t="s">
        <v>2951</v>
      </c>
      <c r="F323" s="25"/>
      <c r="G323" s="96" t="s">
        <v>2919</v>
      </c>
      <c r="H323" s="11"/>
      <c r="I323" s="130">
        <v>36000000</v>
      </c>
      <c r="J323" s="22">
        <v>18400000</v>
      </c>
      <c r="K323" s="245">
        <f t="shared" si="2"/>
        <v>17600000</v>
      </c>
    </row>
    <row r="324" spans="1:11" x14ac:dyDescent="0.25">
      <c r="A324" s="144">
        <v>45105</v>
      </c>
      <c r="B324" s="213" t="s">
        <v>2963</v>
      </c>
      <c r="C324" s="270" t="s">
        <v>2573</v>
      </c>
      <c r="D324" s="270" t="s">
        <v>2879</v>
      </c>
      <c r="E324" s="197" t="s">
        <v>2952</v>
      </c>
      <c r="F324" s="25"/>
      <c r="G324" s="96" t="s">
        <v>2920</v>
      </c>
      <c r="H324" s="11"/>
      <c r="I324" s="130">
        <v>13250000</v>
      </c>
      <c r="J324" s="22">
        <v>8126667</v>
      </c>
      <c r="K324" s="245">
        <f t="shared" si="2"/>
        <v>5123333</v>
      </c>
    </row>
    <row r="325" spans="1:11" x14ac:dyDescent="0.25">
      <c r="A325" s="144">
        <v>45105</v>
      </c>
      <c r="B325" s="213" t="s">
        <v>2430</v>
      </c>
      <c r="C325" s="270" t="s">
        <v>2592</v>
      </c>
      <c r="D325" s="270" t="s">
        <v>2880</v>
      </c>
      <c r="E325" s="197" t="s">
        <v>2952</v>
      </c>
      <c r="F325" s="25"/>
      <c r="G325" s="96" t="s">
        <v>2921</v>
      </c>
      <c r="H325" s="11"/>
      <c r="I325" s="130">
        <v>13250000</v>
      </c>
      <c r="J325" s="22">
        <v>8126667</v>
      </c>
      <c r="K325" s="245">
        <f t="shared" si="2"/>
        <v>5123333</v>
      </c>
    </row>
    <row r="326" spans="1:11" x14ac:dyDescent="0.25">
      <c r="A326" s="144">
        <v>45105</v>
      </c>
      <c r="B326" s="213" t="s">
        <v>2462</v>
      </c>
      <c r="C326" s="270" t="s">
        <v>2721</v>
      </c>
      <c r="D326" s="270" t="s">
        <v>2881</v>
      </c>
      <c r="E326" s="197" t="s">
        <v>2953</v>
      </c>
      <c r="F326" s="25"/>
      <c r="G326" s="96" t="s">
        <v>266</v>
      </c>
      <c r="H326" s="11"/>
      <c r="I326" s="130">
        <v>22570000</v>
      </c>
      <c r="J326" s="22">
        <v>13692467</v>
      </c>
      <c r="K326" s="245">
        <f t="shared" si="2"/>
        <v>8877533</v>
      </c>
    </row>
    <row r="327" spans="1:11" x14ac:dyDescent="0.25">
      <c r="A327" s="144">
        <v>45105</v>
      </c>
      <c r="B327" s="213" t="s">
        <v>2428</v>
      </c>
      <c r="C327" s="270" t="s">
        <v>2882</v>
      </c>
      <c r="D327" s="270" t="s">
        <v>2883</v>
      </c>
      <c r="E327" s="197" t="s">
        <v>2954</v>
      </c>
      <c r="F327" s="25"/>
      <c r="G327" s="96" t="s">
        <v>55</v>
      </c>
      <c r="H327" s="11"/>
      <c r="I327" s="130">
        <v>20000000</v>
      </c>
      <c r="J327" s="22">
        <v>12266667</v>
      </c>
      <c r="K327" s="245">
        <f t="shared" si="2"/>
        <v>7733333</v>
      </c>
    </row>
    <row r="328" spans="1:11" x14ac:dyDescent="0.25">
      <c r="A328" s="144">
        <v>45105</v>
      </c>
      <c r="B328" s="213" t="s">
        <v>2514</v>
      </c>
      <c r="C328" s="270" t="s">
        <v>2723</v>
      </c>
      <c r="D328" s="270" t="s">
        <v>2884</v>
      </c>
      <c r="E328" s="197" t="s">
        <v>2955</v>
      </c>
      <c r="F328" s="25"/>
      <c r="G328" s="96" t="s">
        <v>2922</v>
      </c>
      <c r="H328" s="11"/>
      <c r="I328" s="130">
        <v>13250000</v>
      </c>
      <c r="J328" s="22">
        <v>8126667</v>
      </c>
      <c r="K328" s="245">
        <f t="shared" si="2"/>
        <v>5123333</v>
      </c>
    </row>
    <row r="329" spans="1:11" x14ac:dyDescent="0.25">
      <c r="A329" s="144">
        <v>45105</v>
      </c>
      <c r="B329" s="213" t="s">
        <v>2964</v>
      </c>
      <c r="C329" s="270" t="s">
        <v>2580</v>
      </c>
      <c r="D329" s="270" t="s">
        <v>2885</v>
      </c>
      <c r="E329" s="197" t="s">
        <v>2956</v>
      </c>
      <c r="F329" s="25"/>
      <c r="G329" s="96" t="s">
        <v>2923</v>
      </c>
      <c r="H329" s="11"/>
      <c r="I329" s="130">
        <v>22570000</v>
      </c>
      <c r="J329" s="22">
        <v>13842933</v>
      </c>
      <c r="K329" s="245">
        <f t="shared" si="2"/>
        <v>8727067</v>
      </c>
    </row>
    <row r="330" spans="1:11" x14ac:dyDescent="0.25">
      <c r="A330" s="144">
        <v>45105</v>
      </c>
      <c r="B330" s="213" t="s">
        <v>2579</v>
      </c>
      <c r="C330" s="270" t="s">
        <v>2586</v>
      </c>
      <c r="D330" s="270" t="s">
        <v>2886</v>
      </c>
      <c r="E330" s="197" t="s">
        <v>2953</v>
      </c>
      <c r="F330" s="25"/>
      <c r="G330" s="96" t="s">
        <v>2924</v>
      </c>
      <c r="H330" s="11"/>
      <c r="I330" s="130">
        <v>35000000</v>
      </c>
      <c r="J330" s="22">
        <v>21466667</v>
      </c>
      <c r="K330" s="245">
        <f t="shared" si="2"/>
        <v>13533333</v>
      </c>
    </row>
    <row r="331" spans="1:11" x14ac:dyDescent="0.25">
      <c r="A331" s="144">
        <v>45105</v>
      </c>
      <c r="B331" s="213" t="s">
        <v>2587</v>
      </c>
      <c r="C331" s="270" t="s">
        <v>2887</v>
      </c>
      <c r="D331" s="270" t="s">
        <v>2888</v>
      </c>
      <c r="E331" s="197" t="s">
        <v>2957</v>
      </c>
      <c r="F331" s="25"/>
      <c r="G331" s="96" t="s">
        <v>2925</v>
      </c>
      <c r="H331" s="11"/>
      <c r="I331" s="130">
        <v>13250000</v>
      </c>
      <c r="J331" s="22">
        <v>8126667</v>
      </c>
      <c r="K331" s="245">
        <f t="shared" si="2"/>
        <v>5123333</v>
      </c>
    </row>
    <row r="332" spans="1:11" x14ac:dyDescent="0.25">
      <c r="A332" s="144">
        <v>45105</v>
      </c>
      <c r="B332" s="213" t="s">
        <v>2711</v>
      </c>
      <c r="C332" s="270" t="s">
        <v>2576</v>
      </c>
      <c r="D332" s="270" t="s">
        <v>2889</v>
      </c>
      <c r="E332" s="197" t="s">
        <v>2947</v>
      </c>
      <c r="F332" s="25"/>
      <c r="G332" s="96" t="s">
        <v>2926</v>
      </c>
      <c r="H332" s="11"/>
      <c r="I332" s="130">
        <v>28000000</v>
      </c>
      <c r="J332" s="22">
        <v>15225000</v>
      </c>
      <c r="K332" s="245">
        <f t="shared" si="2"/>
        <v>12775000</v>
      </c>
    </row>
    <row r="333" spans="1:11" x14ac:dyDescent="0.25">
      <c r="A333" s="144">
        <v>45105</v>
      </c>
      <c r="B333" s="213" t="s">
        <v>2539</v>
      </c>
      <c r="C333" s="270" t="s">
        <v>2691</v>
      </c>
      <c r="D333" s="270" t="s">
        <v>2890</v>
      </c>
      <c r="E333" s="197" t="s">
        <v>2947</v>
      </c>
      <c r="F333" s="25"/>
      <c r="G333" s="96" t="s">
        <v>2927</v>
      </c>
      <c r="H333" s="11"/>
      <c r="I333" s="130">
        <v>26666667</v>
      </c>
      <c r="J333" s="22">
        <v>14333333</v>
      </c>
      <c r="K333" s="245">
        <f t="shared" si="2"/>
        <v>12333334</v>
      </c>
    </row>
    <row r="334" spans="1:11" x14ac:dyDescent="0.25">
      <c r="A334" s="144">
        <v>45105</v>
      </c>
      <c r="B334" s="213" t="s">
        <v>2965</v>
      </c>
      <c r="C334" s="270" t="s">
        <v>2891</v>
      </c>
      <c r="D334" s="270" t="s">
        <v>2892</v>
      </c>
      <c r="E334" s="197" t="s">
        <v>2955</v>
      </c>
      <c r="F334" s="25"/>
      <c r="G334" s="96" t="s">
        <v>2928</v>
      </c>
      <c r="H334" s="11"/>
      <c r="I334" s="130">
        <v>13250000</v>
      </c>
      <c r="J334" s="22">
        <v>8126667</v>
      </c>
      <c r="K334" s="245">
        <f t="shared" si="2"/>
        <v>5123333</v>
      </c>
    </row>
    <row r="335" spans="1:11" x14ac:dyDescent="0.25">
      <c r="A335" s="144">
        <v>45105</v>
      </c>
      <c r="B335" s="213" t="s">
        <v>2690</v>
      </c>
      <c r="C335" s="270" t="s">
        <v>2893</v>
      </c>
      <c r="D335" s="270" t="s">
        <v>2894</v>
      </c>
      <c r="E335" s="197" t="s">
        <v>2958</v>
      </c>
      <c r="F335" s="25"/>
      <c r="G335" s="96" t="s">
        <v>2929</v>
      </c>
      <c r="H335" s="11"/>
      <c r="I335" s="130">
        <v>22570000</v>
      </c>
      <c r="J335" s="22">
        <v>14341467</v>
      </c>
      <c r="K335" s="245">
        <f t="shared" si="2"/>
        <v>8228533</v>
      </c>
    </row>
    <row r="336" spans="1:11" x14ac:dyDescent="0.25">
      <c r="A336" s="144">
        <v>45112</v>
      </c>
      <c r="B336" s="216" t="s">
        <v>3172</v>
      </c>
      <c r="C336" s="146" t="s">
        <v>1357</v>
      </c>
      <c r="D336" s="24" t="s">
        <v>3155</v>
      </c>
      <c r="E336" s="96" t="s">
        <v>3166</v>
      </c>
      <c r="F336" s="25"/>
      <c r="G336" s="96" t="s">
        <v>1556</v>
      </c>
      <c r="H336" s="11"/>
      <c r="I336" s="130">
        <v>7604873</v>
      </c>
      <c r="J336" s="22">
        <v>7604873</v>
      </c>
      <c r="K336" s="245">
        <f t="shared" si="2"/>
        <v>0</v>
      </c>
    </row>
    <row r="337" spans="1:11" x14ac:dyDescent="0.25">
      <c r="A337" s="144">
        <v>45113</v>
      </c>
      <c r="B337" s="216" t="s">
        <v>415</v>
      </c>
      <c r="C337" s="146" t="s">
        <v>3156</v>
      </c>
      <c r="D337" s="24" t="s">
        <v>3157</v>
      </c>
      <c r="E337" s="96" t="s">
        <v>3167</v>
      </c>
      <c r="F337" s="25"/>
      <c r="G337" s="96" t="s">
        <v>333</v>
      </c>
      <c r="H337" s="11"/>
      <c r="I337" s="130">
        <v>184300</v>
      </c>
      <c r="J337" s="22">
        <v>184300</v>
      </c>
      <c r="K337" s="245">
        <f t="shared" si="2"/>
        <v>0</v>
      </c>
    </row>
    <row r="338" spans="1:11" x14ac:dyDescent="0.25">
      <c r="A338" s="144">
        <v>45113</v>
      </c>
      <c r="B338" s="216" t="s">
        <v>415</v>
      </c>
      <c r="C338" s="146" t="s">
        <v>3156</v>
      </c>
      <c r="D338" s="24" t="s">
        <v>3157</v>
      </c>
      <c r="E338" s="96" t="s">
        <v>3167</v>
      </c>
      <c r="F338" s="25"/>
      <c r="G338" s="96" t="s">
        <v>333</v>
      </c>
      <c r="H338" s="11"/>
      <c r="I338" s="130">
        <v>1942600</v>
      </c>
      <c r="J338" s="22">
        <v>1942600</v>
      </c>
      <c r="K338" s="245">
        <f t="shared" si="2"/>
        <v>0</v>
      </c>
    </row>
    <row r="339" spans="1:11" x14ac:dyDescent="0.25">
      <c r="A339" s="144">
        <v>45113</v>
      </c>
      <c r="B339" s="216" t="s">
        <v>415</v>
      </c>
      <c r="C339" s="146" t="s">
        <v>3156</v>
      </c>
      <c r="D339" s="24" t="s">
        <v>3157</v>
      </c>
      <c r="E339" s="96" t="s">
        <v>3167</v>
      </c>
      <c r="F339" s="25"/>
      <c r="G339" s="96" t="s">
        <v>333</v>
      </c>
      <c r="H339" s="11"/>
      <c r="I339" s="130">
        <v>242800</v>
      </c>
      <c r="J339" s="22">
        <v>242800</v>
      </c>
      <c r="K339" s="245">
        <f t="shared" si="2"/>
        <v>0</v>
      </c>
    </row>
    <row r="340" spans="1:11" x14ac:dyDescent="0.25">
      <c r="A340" s="144">
        <v>45113</v>
      </c>
      <c r="B340" s="216" t="s">
        <v>415</v>
      </c>
      <c r="C340" s="146" t="s">
        <v>3156</v>
      </c>
      <c r="D340" s="24" t="s">
        <v>3157</v>
      </c>
      <c r="E340" s="96" t="s">
        <v>3167</v>
      </c>
      <c r="F340" s="25"/>
      <c r="G340" s="96" t="s">
        <v>333</v>
      </c>
      <c r="H340" s="11"/>
      <c r="I340" s="130">
        <v>485600</v>
      </c>
      <c r="J340" s="22">
        <v>485600</v>
      </c>
      <c r="K340" s="245">
        <f t="shared" si="2"/>
        <v>0</v>
      </c>
    </row>
    <row r="341" spans="1:11" x14ac:dyDescent="0.25">
      <c r="A341" s="144">
        <v>45113</v>
      </c>
      <c r="B341" s="216" t="s">
        <v>415</v>
      </c>
      <c r="C341" s="146" t="s">
        <v>3156</v>
      </c>
      <c r="D341" s="24" t="s">
        <v>3157</v>
      </c>
      <c r="E341" s="96" t="s">
        <v>3167</v>
      </c>
      <c r="F341" s="25"/>
      <c r="G341" s="96" t="s">
        <v>333</v>
      </c>
      <c r="H341" s="11"/>
      <c r="I341" s="130">
        <v>1456800</v>
      </c>
      <c r="J341" s="22">
        <v>1456800</v>
      </c>
      <c r="K341" s="245">
        <f t="shared" si="2"/>
        <v>0</v>
      </c>
    </row>
    <row r="342" spans="1:11" x14ac:dyDescent="0.25">
      <c r="A342" s="144">
        <v>45113</v>
      </c>
      <c r="B342" s="216" t="s">
        <v>415</v>
      </c>
      <c r="C342" s="146" t="s">
        <v>3156</v>
      </c>
      <c r="D342" s="24" t="s">
        <v>3157</v>
      </c>
      <c r="E342" s="96" t="s">
        <v>3167</v>
      </c>
      <c r="F342" s="25"/>
      <c r="G342" s="96" t="s">
        <v>333</v>
      </c>
      <c r="H342" s="11"/>
      <c r="I342" s="130">
        <v>337025</v>
      </c>
      <c r="J342" s="22">
        <v>337025</v>
      </c>
      <c r="K342" s="245">
        <f t="shared" si="2"/>
        <v>0</v>
      </c>
    </row>
    <row r="343" spans="1:11" x14ac:dyDescent="0.25">
      <c r="A343" s="144">
        <v>45113</v>
      </c>
      <c r="B343" s="216" t="s">
        <v>415</v>
      </c>
      <c r="C343" s="146" t="s">
        <v>3156</v>
      </c>
      <c r="D343" s="24" t="s">
        <v>3157</v>
      </c>
      <c r="E343" s="96" t="s">
        <v>3167</v>
      </c>
      <c r="F343" s="25"/>
      <c r="G343" s="96" t="s">
        <v>333</v>
      </c>
      <c r="H343" s="11"/>
      <c r="I343" s="130">
        <v>230325</v>
      </c>
      <c r="J343" s="22">
        <v>230325</v>
      </c>
      <c r="K343" s="245">
        <f t="shared" si="2"/>
        <v>0</v>
      </c>
    </row>
    <row r="344" spans="1:11" x14ac:dyDescent="0.25">
      <c r="A344" s="144">
        <v>45113</v>
      </c>
      <c r="B344" s="216" t="s">
        <v>415</v>
      </c>
      <c r="C344" s="146" t="s">
        <v>3156</v>
      </c>
      <c r="D344" s="24" t="s">
        <v>3157</v>
      </c>
      <c r="E344" s="96" t="s">
        <v>3167</v>
      </c>
      <c r="F344" s="25"/>
      <c r="G344" s="96" t="s">
        <v>333</v>
      </c>
      <c r="H344" s="11"/>
      <c r="I344" s="130">
        <v>242800</v>
      </c>
      <c r="J344" s="22">
        <v>242800</v>
      </c>
      <c r="K344" s="245">
        <f t="shared" si="2"/>
        <v>0</v>
      </c>
    </row>
    <row r="345" spans="1:11" x14ac:dyDescent="0.25">
      <c r="A345" s="144">
        <v>45117</v>
      </c>
      <c r="B345" s="216" t="s">
        <v>417</v>
      </c>
      <c r="C345" s="146" t="s">
        <v>3158</v>
      </c>
      <c r="D345" s="24" t="s">
        <v>3159</v>
      </c>
      <c r="E345" s="96" t="s">
        <v>3168</v>
      </c>
      <c r="F345" s="25"/>
      <c r="G345" s="96" t="s">
        <v>333</v>
      </c>
      <c r="H345" s="11"/>
      <c r="I345" s="130">
        <v>73325700</v>
      </c>
      <c r="J345" s="22">
        <v>73325700</v>
      </c>
      <c r="K345" s="245">
        <f t="shared" si="2"/>
        <v>0</v>
      </c>
    </row>
    <row r="346" spans="1:11" x14ac:dyDescent="0.25">
      <c r="A346" s="144">
        <v>45117</v>
      </c>
      <c r="B346" s="216" t="s">
        <v>417</v>
      </c>
      <c r="C346" s="146" t="s">
        <v>3158</v>
      </c>
      <c r="D346" s="24" t="s">
        <v>3159</v>
      </c>
      <c r="E346" s="96" t="s">
        <v>3168</v>
      </c>
      <c r="F346" s="25"/>
      <c r="G346" s="96" t="s">
        <v>333</v>
      </c>
      <c r="H346" s="11"/>
      <c r="I346" s="130">
        <v>107089900</v>
      </c>
      <c r="J346" s="22">
        <v>107089900</v>
      </c>
      <c r="K346" s="245">
        <f t="shared" si="2"/>
        <v>0</v>
      </c>
    </row>
    <row r="347" spans="1:11" x14ac:dyDescent="0.25">
      <c r="A347" s="144">
        <v>45117</v>
      </c>
      <c r="B347" s="216" t="s">
        <v>417</v>
      </c>
      <c r="C347" s="146" t="s">
        <v>3158</v>
      </c>
      <c r="D347" s="24" t="s">
        <v>3159</v>
      </c>
      <c r="E347" s="96" t="s">
        <v>3168</v>
      </c>
      <c r="F347" s="25"/>
      <c r="G347" s="96" t="s">
        <v>333</v>
      </c>
      <c r="H347" s="11"/>
      <c r="I347" s="130">
        <v>1729345</v>
      </c>
      <c r="J347" s="22">
        <v>1729345</v>
      </c>
      <c r="K347" s="245">
        <f t="shared" si="2"/>
        <v>0</v>
      </c>
    </row>
    <row r="348" spans="1:11" x14ac:dyDescent="0.25">
      <c r="A348" s="144">
        <v>45117</v>
      </c>
      <c r="B348" s="216" t="s">
        <v>417</v>
      </c>
      <c r="C348" s="146" t="s">
        <v>3158</v>
      </c>
      <c r="D348" s="24" t="s">
        <v>3159</v>
      </c>
      <c r="E348" s="96" t="s">
        <v>3168</v>
      </c>
      <c r="F348" s="25"/>
      <c r="G348" s="96" t="s">
        <v>333</v>
      </c>
      <c r="H348" s="11"/>
      <c r="I348" s="130">
        <v>13395600</v>
      </c>
      <c r="J348" s="22">
        <v>13395600</v>
      </c>
      <c r="K348" s="245">
        <f t="shared" si="2"/>
        <v>0</v>
      </c>
    </row>
    <row r="349" spans="1:11" x14ac:dyDescent="0.25">
      <c r="A349" s="144">
        <v>45117</v>
      </c>
      <c r="B349" s="216" t="s">
        <v>417</v>
      </c>
      <c r="C349" s="146" t="s">
        <v>3158</v>
      </c>
      <c r="D349" s="24" t="s">
        <v>3159</v>
      </c>
      <c r="E349" s="96" t="s">
        <v>3168</v>
      </c>
      <c r="F349" s="25"/>
      <c r="G349" s="96" t="s">
        <v>333</v>
      </c>
      <c r="H349" s="11"/>
      <c r="I349" s="130">
        <v>26781200</v>
      </c>
      <c r="J349" s="22">
        <v>26781200</v>
      </c>
      <c r="K349" s="245">
        <f t="shared" si="2"/>
        <v>0</v>
      </c>
    </row>
    <row r="350" spans="1:11" x14ac:dyDescent="0.25">
      <c r="A350" s="144">
        <v>45117</v>
      </c>
      <c r="B350" s="216" t="s">
        <v>417</v>
      </c>
      <c r="C350" s="146" t="s">
        <v>3158</v>
      </c>
      <c r="D350" s="24" t="s">
        <v>3159</v>
      </c>
      <c r="E350" s="96" t="s">
        <v>3168</v>
      </c>
      <c r="F350" s="25"/>
      <c r="G350" s="96" t="s">
        <v>333</v>
      </c>
      <c r="H350" s="11"/>
      <c r="I350" s="130">
        <v>80321400</v>
      </c>
      <c r="J350" s="22">
        <v>80321400</v>
      </c>
      <c r="K350" s="245">
        <f t="shared" si="2"/>
        <v>0</v>
      </c>
    </row>
    <row r="351" spans="1:11" x14ac:dyDescent="0.25">
      <c r="A351" s="144">
        <v>45117</v>
      </c>
      <c r="B351" s="216" t="s">
        <v>417</v>
      </c>
      <c r="C351" s="146" t="s">
        <v>3158</v>
      </c>
      <c r="D351" s="24" t="s">
        <v>3159</v>
      </c>
      <c r="E351" s="96" t="s">
        <v>3168</v>
      </c>
      <c r="F351" s="25"/>
      <c r="G351" s="96" t="s">
        <v>333</v>
      </c>
      <c r="H351" s="11"/>
      <c r="I351" s="130">
        <v>141817295</v>
      </c>
      <c r="J351" s="22">
        <v>141817295</v>
      </c>
      <c r="K351" s="245">
        <f t="shared" si="2"/>
        <v>0</v>
      </c>
    </row>
    <row r="352" spans="1:11" x14ac:dyDescent="0.25">
      <c r="A352" s="144">
        <v>45117</v>
      </c>
      <c r="B352" s="216" t="s">
        <v>417</v>
      </c>
      <c r="C352" s="146" t="s">
        <v>3158</v>
      </c>
      <c r="D352" s="24" t="s">
        <v>3159</v>
      </c>
      <c r="E352" s="96" t="s">
        <v>3168</v>
      </c>
      <c r="F352" s="25"/>
      <c r="G352" s="96" t="s">
        <v>333</v>
      </c>
      <c r="H352" s="11"/>
      <c r="I352" s="130">
        <v>101207914</v>
      </c>
      <c r="J352" s="22">
        <v>101207914</v>
      </c>
      <c r="K352" s="245">
        <f t="shared" si="2"/>
        <v>0</v>
      </c>
    </row>
    <row r="353" spans="1:11" x14ac:dyDescent="0.25">
      <c r="A353" s="144">
        <v>45117</v>
      </c>
      <c r="B353" s="216" t="s">
        <v>417</v>
      </c>
      <c r="C353" s="146" t="s">
        <v>3158</v>
      </c>
      <c r="D353" s="24" t="s">
        <v>3159</v>
      </c>
      <c r="E353" s="96" t="s">
        <v>3168</v>
      </c>
      <c r="F353" s="25"/>
      <c r="G353" s="96" t="s">
        <v>333</v>
      </c>
      <c r="H353" s="11"/>
      <c r="I353" s="130">
        <v>13395600</v>
      </c>
      <c r="J353" s="22">
        <v>13395600</v>
      </c>
      <c r="K353" s="245">
        <f t="shared" si="2"/>
        <v>0</v>
      </c>
    </row>
    <row r="354" spans="1:11" x14ac:dyDescent="0.25">
      <c r="A354" s="144">
        <v>45117</v>
      </c>
      <c r="B354" s="216" t="s">
        <v>418</v>
      </c>
      <c r="C354" s="146" t="s">
        <v>3160</v>
      </c>
      <c r="D354" s="24" t="s">
        <v>3161</v>
      </c>
      <c r="E354" s="96" t="s">
        <v>3169</v>
      </c>
      <c r="F354" s="25"/>
      <c r="G354" s="96" t="s">
        <v>333</v>
      </c>
      <c r="H354" s="11"/>
      <c r="I354" s="130">
        <v>114400</v>
      </c>
      <c r="J354" s="22">
        <v>114400</v>
      </c>
      <c r="K354" s="245">
        <f t="shared" si="2"/>
        <v>0</v>
      </c>
    </row>
    <row r="355" spans="1:11" x14ac:dyDescent="0.25">
      <c r="A355" s="144">
        <v>45117</v>
      </c>
      <c r="B355" s="216" t="s">
        <v>418</v>
      </c>
      <c r="C355" s="146" t="s">
        <v>3160</v>
      </c>
      <c r="D355" s="24" t="s">
        <v>3161</v>
      </c>
      <c r="E355" s="96" t="s">
        <v>3169</v>
      </c>
      <c r="F355" s="25"/>
      <c r="G355" s="96" t="s">
        <v>333</v>
      </c>
      <c r="H355" s="11"/>
      <c r="I355" s="130">
        <v>65700</v>
      </c>
      <c r="J355" s="22">
        <v>65700</v>
      </c>
      <c r="K355" s="245">
        <f t="shared" si="2"/>
        <v>0</v>
      </c>
    </row>
    <row r="356" spans="1:11" x14ac:dyDescent="0.25">
      <c r="A356" s="144">
        <v>45117</v>
      </c>
      <c r="B356" s="216" t="s">
        <v>418</v>
      </c>
      <c r="C356" s="146" t="s">
        <v>3160</v>
      </c>
      <c r="D356" s="24" t="s">
        <v>3161</v>
      </c>
      <c r="E356" s="96" t="s">
        <v>3169</v>
      </c>
      <c r="F356" s="25"/>
      <c r="G356" s="96" t="s">
        <v>333</v>
      </c>
      <c r="H356" s="11"/>
      <c r="I356" s="130">
        <v>8300</v>
      </c>
      <c r="J356" s="22">
        <v>8300</v>
      </c>
      <c r="K356" s="245">
        <f t="shared" si="2"/>
        <v>0</v>
      </c>
    </row>
    <row r="357" spans="1:11" x14ac:dyDescent="0.25">
      <c r="A357" s="144">
        <v>45117</v>
      </c>
      <c r="B357" s="216" t="s">
        <v>418</v>
      </c>
      <c r="C357" s="146" t="s">
        <v>3160</v>
      </c>
      <c r="D357" s="24" t="s">
        <v>3161</v>
      </c>
      <c r="E357" s="96" t="s">
        <v>3169</v>
      </c>
      <c r="F357" s="25"/>
      <c r="G357" s="96" t="s">
        <v>333</v>
      </c>
      <c r="H357" s="11"/>
      <c r="I357" s="130">
        <v>16500</v>
      </c>
      <c r="J357" s="22">
        <v>16500</v>
      </c>
      <c r="K357" s="245">
        <f t="shared" si="2"/>
        <v>0</v>
      </c>
    </row>
    <row r="358" spans="1:11" x14ac:dyDescent="0.25">
      <c r="A358" s="144">
        <v>45117</v>
      </c>
      <c r="B358" s="216" t="s">
        <v>418</v>
      </c>
      <c r="C358" s="146" t="s">
        <v>3160</v>
      </c>
      <c r="D358" s="24" t="s">
        <v>3161</v>
      </c>
      <c r="E358" s="96" t="s">
        <v>3169</v>
      </c>
      <c r="F358" s="25"/>
      <c r="G358" s="96" t="s">
        <v>333</v>
      </c>
      <c r="H358" s="11"/>
      <c r="I358" s="130">
        <v>49400</v>
      </c>
      <c r="J358" s="22">
        <v>49400</v>
      </c>
      <c r="K358" s="245">
        <f t="shared" si="2"/>
        <v>0</v>
      </c>
    </row>
    <row r="359" spans="1:11" x14ac:dyDescent="0.25">
      <c r="A359" s="144">
        <v>45117</v>
      </c>
      <c r="B359" s="216" t="s">
        <v>418</v>
      </c>
      <c r="C359" s="146" t="s">
        <v>3160</v>
      </c>
      <c r="D359" s="24" t="s">
        <v>3161</v>
      </c>
      <c r="E359" s="96" t="s">
        <v>3169</v>
      </c>
      <c r="F359" s="25"/>
      <c r="G359" s="96" t="s">
        <v>333</v>
      </c>
      <c r="H359" s="11"/>
      <c r="I359" s="130">
        <v>262700</v>
      </c>
      <c r="J359" s="22">
        <v>262700</v>
      </c>
      <c r="K359" s="245">
        <f t="shared" si="2"/>
        <v>0</v>
      </c>
    </row>
    <row r="360" spans="1:11" x14ac:dyDescent="0.25">
      <c r="A360" s="144">
        <v>45117</v>
      </c>
      <c r="B360" s="216" t="s">
        <v>418</v>
      </c>
      <c r="C360" s="146" t="s">
        <v>3160</v>
      </c>
      <c r="D360" s="24" t="s">
        <v>3161</v>
      </c>
      <c r="E360" s="96" t="s">
        <v>3169</v>
      </c>
      <c r="F360" s="25"/>
      <c r="G360" s="96" t="s">
        <v>333</v>
      </c>
      <c r="H360" s="11"/>
      <c r="I360" s="130">
        <v>205300</v>
      </c>
      <c r="J360" s="22">
        <v>205300</v>
      </c>
      <c r="K360" s="245">
        <f t="shared" si="2"/>
        <v>0</v>
      </c>
    </row>
    <row r="361" spans="1:11" x14ac:dyDescent="0.25">
      <c r="A361" s="144">
        <v>45117</v>
      </c>
      <c r="B361" s="216" t="s">
        <v>418</v>
      </c>
      <c r="C361" s="146" t="s">
        <v>3160</v>
      </c>
      <c r="D361" s="24" t="s">
        <v>3161</v>
      </c>
      <c r="E361" s="96" t="s">
        <v>3169</v>
      </c>
      <c r="F361" s="25"/>
      <c r="G361" s="96" t="s">
        <v>333</v>
      </c>
      <c r="H361" s="11"/>
      <c r="I361" s="130">
        <v>8300</v>
      </c>
      <c r="J361" s="22">
        <v>8300</v>
      </c>
      <c r="K361" s="245">
        <f t="shared" si="2"/>
        <v>0</v>
      </c>
    </row>
    <row r="362" spans="1:11" x14ac:dyDescent="0.25">
      <c r="A362" s="144">
        <v>45119</v>
      </c>
      <c r="B362" s="216" t="s">
        <v>2722</v>
      </c>
      <c r="C362" s="146" t="s">
        <v>2476</v>
      </c>
      <c r="D362" s="24" t="s">
        <v>3122</v>
      </c>
      <c r="E362" s="96" t="s">
        <v>3136</v>
      </c>
      <c r="F362" s="25"/>
      <c r="G362" s="96" t="s">
        <v>3144</v>
      </c>
      <c r="H362" s="11"/>
      <c r="I362" s="130">
        <v>300000000</v>
      </c>
      <c r="J362" s="22">
        <v>9082658</v>
      </c>
      <c r="K362" s="245">
        <f t="shared" si="2"/>
        <v>290917342</v>
      </c>
    </row>
    <row r="363" spans="1:11" x14ac:dyDescent="0.25">
      <c r="A363" s="144">
        <v>45120</v>
      </c>
      <c r="B363" s="216" t="s">
        <v>3150</v>
      </c>
      <c r="C363" s="146" t="s">
        <v>2701</v>
      </c>
      <c r="D363" s="24" t="s">
        <v>3123</v>
      </c>
      <c r="E363" s="96" t="s">
        <v>3137</v>
      </c>
      <c r="F363" s="25"/>
      <c r="G363" s="96" t="s">
        <v>3145</v>
      </c>
      <c r="H363" s="11"/>
      <c r="I363" s="130">
        <v>773000000</v>
      </c>
      <c r="J363" s="22">
        <v>268347903</v>
      </c>
      <c r="K363" s="245">
        <f t="shared" si="2"/>
        <v>504652097</v>
      </c>
    </row>
    <row r="364" spans="1:11" x14ac:dyDescent="0.25">
      <c r="A364" s="144">
        <v>45126</v>
      </c>
      <c r="B364" s="216" t="s">
        <v>438</v>
      </c>
      <c r="C364" s="146" t="s">
        <v>3162</v>
      </c>
      <c r="D364" s="24" t="s">
        <v>3163</v>
      </c>
      <c r="E364" s="96" t="s">
        <v>3170</v>
      </c>
      <c r="F364" s="25"/>
      <c r="G364" s="96" t="s">
        <v>333</v>
      </c>
      <c r="H364" s="11"/>
      <c r="I364" s="130">
        <v>4376301</v>
      </c>
      <c r="J364" s="22">
        <v>4376301</v>
      </c>
      <c r="K364" s="245">
        <f t="shared" si="2"/>
        <v>0</v>
      </c>
    </row>
    <row r="365" spans="1:11" x14ac:dyDescent="0.25">
      <c r="A365" s="144">
        <v>45126</v>
      </c>
      <c r="B365" s="216" t="s">
        <v>508</v>
      </c>
      <c r="C365" s="146" t="s">
        <v>3164</v>
      </c>
      <c r="D365" s="24" t="s">
        <v>3165</v>
      </c>
      <c r="E365" s="96" t="s">
        <v>3171</v>
      </c>
      <c r="F365" s="25"/>
      <c r="G365" s="96" t="s">
        <v>333</v>
      </c>
      <c r="H365" s="11"/>
      <c r="I365" s="130">
        <v>1604568</v>
      </c>
      <c r="J365" s="22">
        <v>1604568</v>
      </c>
      <c r="K365" s="245">
        <f t="shared" si="2"/>
        <v>0</v>
      </c>
    </row>
    <row r="366" spans="1:11" x14ac:dyDescent="0.25">
      <c r="A366" s="144">
        <v>45126</v>
      </c>
      <c r="B366" s="216" t="s">
        <v>508</v>
      </c>
      <c r="C366" s="146" t="s">
        <v>3164</v>
      </c>
      <c r="D366" s="24" t="s">
        <v>3165</v>
      </c>
      <c r="E366" s="96" t="s">
        <v>3171</v>
      </c>
      <c r="F366" s="25"/>
      <c r="G366" s="96" t="s">
        <v>333</v>
      </c>
      <c r="H366" s="11"/>
      <c r="I366" s="130">
        <v>28528570</v>
      </c>
      <c r="J366" s="22">
        <v>28528570</v>
      </c>
      <c r="K366" s="245">
        <f t="shared" si="2"/>
        <v>0</v>
      </c>
    </row>
    <row r="367" spans="1:11" x14ac:dyDescent="0.25">
      <c r="A367" s="144">
        <v>45126</v>
      </c>
      <c r="B367" s="216" t="s">
        <v>508</v>
      </c>
      <c r="C367" s="146" t="s">
        <v>3164</v>
      </c>
      <c r="D367" s="24" t="s">
        <v>3165</v>
      </c>
      <c r="E367" s="96" t="s">
        <v>3171</v>
      </c>
      <c r="F367" s="25"/>
      <c r="G367" s="96" t="s">
        <v>333</v>
      </c>
      <c r="H367" s="11"/>
      <c r="I367" s="130">
        <v>3992253</v>
      </c>
      <c r="J367" s="22">
        <v>3992253</v>
      </c>
      <c r="K367" s="245">
        <f t="shared" si="2"/>
        <v>0</v>
      </c>
    </row>
    <row r="368" spans="1:11" x14ac:dyDescent="0.25">
      <c r="A368" s="144">
        <v>45126</v>
      </c>
      <c r="B368" s="216" t="s">
        <v>508</v>
      </c>
      <c r="C368" s="146" t="s">
        <v>3164</v>
      </c>
      <c r="D368" s="24" t="s">
        <v>3165</v>
      </c>
      <c r="E368" s="96" t="s">
        <v>3171</v>
      </c>
      <c r="F368" s="25"/>
      <c r="G368" s="96" t="s">
        <v>333</v>
      </c>
      <c r="H368" s="11"/>
      <c r="I368" s="130">
        <v>27265575</v>
      </c>
      <c r="J368" s="22">
        <v>27265575</v>
      </c>
      <c r="K368" s="245">
        <f t="shared" si="2"/>
        <v>0</v>
      </c>
    </row>
    <row r="369" spans="1:11" x14ac:dyDescent="0.25">
      <c r="A369" s="144">
        <v>45126</v>
      </c>
      <c r="B369" s="216" t="s">
        <v>508</v>
      </c>
      <c r="C369" s="146" t="s">
        <v>3164</v>
      </c>
      <c r="D369" s="24" t="s">
        <v>3165</v>
      </c>
      <c r="E369" s="96" t="s">
        <v>3171</v>
      </c>
      <c r="F369" s="25"/>
      <c r="G369" s="96" t="s">
        <v>333</v>
      </c>
      <c r="H369" s="11"/>
      <c r="I369" s="130">
        <v>104877</v>
      </c>
      <c r="J369" s="22">
        <v>104877</v>
      </c>
      <c r="K369" s="245">
        <f t="shared" si="2"/>
        <v>0</v>
      </c>
    </row>
    <row r="370" spans="1:11" x14ac:dyDescent="0.25">
      <c r="A370" s="144">
        <v>45126</v>
      </c>
      <c r="B370" s="216" t="s">
        <v>508</v>
      </c>
      <c r="C370" s="146" t="s">
        <v>3164</v>
      </c>
      <c r="D370" s="24" t="s">
        <v>3165</v>
      </c>
      <c r="E370" s="96" t="s">
        <v>3171</v>
      </c>
      <c r="F370" s="25"/>
      <c r="G370" s="96" t="s">
        <v>333</v>
      </c>
      <c r="H370" s="11"/>
      <c r="I370" s="130">
        <v>203505243</v>
      </c>
      <c r="J370" s="22">
        <v>203505243</v>
      </c>
      <c r="K370" s="245">
        <f t="shared" si="2"/>
        <v>0</v>
      </c>
    </row>
    <row r="371" spans="1:11" x14ac:dyDescent="0.25">
      <c r="A371" s="144">
        <v>45126</v>
      </c>
      <c r="B371" s="216" t="s">
        <v>508</v>
      </c>
      <c r="C371" s="146" t="s">
        <v>3164</v>
      </c>
      <c r="D371" s="24" t="s">
        <v>3165</v>
      </c>
      <c r="E371" s="96" t="s">
        <v>3171</v>
      </c>
      <c r="F371" s="25"/>
      <c r="G371" s="96" t="s">
        <v>333</v>
      </c>
      <c r="H371" s="11"/>
      <c r="I371" s="130">
        <v>978227168</v>
      </c>
      <c r="J371" s="22">
        <v>978227168</v>
      </c>
      <c r="K371" s="245">
        <f t="shared" si="2"/>
        <v>0</v>
      </c>
    </row>
    <row r="372" spans="1:11" x14ac:dyDescent="0.25">
      <c r="A372" s="144">
        <v>45141</v>
      </c>
      <c r="B372" s="216" t="s">
        <v>3366</v>
      </c>
      <c r="C372" s="146" t="s">
        <v>1357</v>
      </c>
      <c r="D372" s="24" t="s">
        <v>3349</v>
      </c>
      <c r="E372" s="96" t="s">
        <v>3360</v>
      </c>
      <c r="F372" s="25"/>
      <c r="G372" s="96" t="s">
        <v>1556</v>
      </c>
      <c r="H372" s="11"/>
      <c r="I372" s="130">
        <v>8192900</v>
      </c>
      <c r="J372" s="22">
        <v>8192900</v>
      </c>
      <c r="K372" s="245">
        <f t="shared" si="2"/>
        <v>0</v>
      </c>
    </row>
    <row r="373" spans="1:11" x14ac:dyDescent="0.25">
      <c r="A373" s="144">
        <v>45147</v>
      </c>
      <c r="B373" s="216" t="s">
        <v>559</v>
      </c>
      <c r="C373" s="146" t="s">
        <v>3350</v>
      </c>
      <c r="D373" s="24" t="s">
        <v>3351</v>
      </c>
      <c r="E373" s="96" t="s">
        <v>3361</v>
      </c>
      <c r="F373" s="25"/>
      <c r="G373" s="96" t="s">
        <v>333</v>
      </c>
      <c r="H373" s="11"/>
      <c r="I373" s="130">
        <v>77168700</v>
      </c>
      <c r="J373" s="22">
        <v>77168700</v>
      </c>
      <c r="K373" s="245">
        <f t="shared" si="2"/>
        <v>0</v>
      </c>
    </row>
    <row r="374" spans="1:11" x14ac:dyDescent="0.25">
      <c r="A374" s="144">
        <v>45147</v>
      </c>
      <c r="B374" s="216" t="s">
        <v>559</v>
      </c>
      <c r="C374" s="146" t="s">
        <v>3350</v>
      </c>
      <c r="D374" s="24" t="s">
        <v>3351</v>
      </c>
      <c r="E374" s="96" t="s">
        <v>3361</v>
      </c>
      <c r="F374" s="25"/>
      <c r="G374" s="96" t="s">
        <v>333</v>
      </c>
      <c r="H374" s="11"/>
      <c r="I374" s="130">
        <v>48478300</v>
      </c>
      <c r="J374" s="22">
        <v>48478300</v>
      </c>
      <c r="K374" s="245">
        <f t="shared" si="2"/>
        <v>0</v>
      </c>
    </row>
    <row r="375" spans="1:11" x14ac:dyDescent="0.25">
      <c r="A375" s="144">
        <v>45147</v>
      </c>
      <c r="B375" s="216" t="s">
        <v>559</v>
      </c>
      <c r="C375" s="146" t="s">
        <v>3350</v>
      </c>
      <c r="D375" s="24" t="s">
        <v>3351</v>
      </c>
      <c r="E375" s="96" t="s">
        <v>3361</v>
      </c>
      <c r="F375" s="25"/>
      <c r="G375" s="96" t="s">
        <v>333</v>
      </c>
      <c r="H375" s="11"/>
      <c r="I375" s="130">
        <v>922991</v>
      </c>
      <c r="J375" s="22">
        <v>922991</v>
      </c>
      <c r="K375" s="245">
        <f t="shared" si="2"/>
        <v>0</v>
      </c>
    </row>
    <row r="376" spans="1:11" x14ac:dyDescent="0.25">
      <c r="A376" s="144">
        <v>45147</v>
      </c>
      <c r="B376" s="216" t="s">
        <v>559</v>
      </c>
      <c r="C376" s="146" t="s">
        <v>3350</v>
      </c>
      <c r="D376" s="24" t="s">
        <v>3351</v>
      </c>
      <c r="E376" s="96" t="s">
        <v>3361</v>
      </c>
      <c r="F376" s="25"/>
      <c r="G376" s="96" t="s">
        <v>333</v>
      </c>
      <c r="H376" s="11"/>
      <c r="I376" s="130">
        <v>6072300</v>
      </c>
      <c r="J376" s="22">
        <v>6072300</v>
      </c>
      <c r="K376" s="245">
        <f t="shared" si="2"/>
        <v>0</v>
      </c>
    </row>
    <row r="377" spans="1:11" x14ac:dyDescent="0.25">
      <c r="A377" s="144">
        <v>45147</v>
      </c>
      <c r="B377" s="216" t="s">
        <v>559</v>
      </c>
      <c r="C377" s="146" t="s">
        <v>3350</v>
      </c>
      <c r="D377" s="24" t="s">
        <v>3351</v>
      </c>
      <c r="E377" s="96" t="s">
        <v>3361</v>
      </c>
      <c r="F377" s="25"/>
      <c r="G377" s="96" t="s">
        <v>333</v>
      </c>
      <c r="H377" s="11"/>
      <c r="I377" s="130">
        <v>12135300</v>
      </c>
      <c r="J377" s="22">
        <v>12135300</v>
      </c>
      <c r="K377" s="245">
        <f t="shared" si="2"/>
        <v>0</v>
      </c>
    </row>
    <row r="378" spans="1:11" x14ac:dyDescent="0.25">
      <c r="A378" s="144">
        <v>45147</v>
      </c>
      <c r="B378" s="216" t="s">
        <v>559</v>
      </c>
      <c r="C378" s="146" t="s">
        <v>3350</v>
      </c>
      <c r="D378" s="24" t="s">
        <v>3351</v>
      </c>
      <c r="E378" s="96" t="s">
        <v>3361</v>
      </c>
      <c r="F378" s="25"/>
      <c r="G378" s="96" t="s">
        <v>333</v>
      </c>
      <c r="H378" s="11"/>
      <c r="I378" s="130">
        <v>36365100</v>
      </c>
      <c r="J378" s="22">
        <v>36365100</v>
      </c>
      <c r="K378" s="245">
        <f t="shared" si="2"/>
        <v>0</v>
      </c>
    </row>
    <row r="379" spans="1:11" x14ac:dyDescent="0.25">
      <c r="A379" s="144">
        <v>45147</v>
      </c>
      <c r="B379" s="216" t="s">
        <v>559</v>
      </c>
      <c r="C379" s="146" t="s">
        <v>3350</v>
      </c>
      <c r="D379" s="24" t="s">
        <v>3351</v>
      </c>
      <c r="E379" s="96" t="s">
        <v>3361</v>
      </c>
      <c r="F379" s="25"/>
      <c r="G379" s="96" t="s">
        <v>333</v>
      </c>
      <c r="H379" s="11"/>
      <c r="I379" s="130">
        <v>149335361</v>
      </c>
      <c r="J379" s="22">
        <v>149335361</v>
      </c>
      <c r="K379" s="245">
        <f t="shared" si="2"/>
        <v>0</v>
      </c>
    </row>
    <row r="380" spans="1:11" x14ac:dyDescent="0.25">
      <c r="A380" s="144">
        <v>45147</v>
      </c>
      <c r="B380" s="216" t="s">
        <v>559</v>
      </c>
      <c r="C380" s="146" t="s">
        <v>3350</v>
      </c>
      <c r="D380" s="24" t="s">
        <v>3351</v>
      </c>
      <c r="E380" s="96" t="s">
        <v>3361</v>
      </c>
      <c r="F380" s="25"/>
      <c r="G380" s="96" t="s">
        <v>333</v>
      </c>
      <c r="H380" s="11"/>
      <c r="I380" s="130">
        <v>106617589</v>
      </c>
      <c r="J380" s="22">
        <v>106617589</v>
      </c>
      <c r="K380" s="245">
        <f t="shared" si="2"/>
        <v>0</v>
      </c>
    </row>
    <row r="381" spans="1:11" x14ac:dyDescent="0.25">
      <c r="A381" s="144">
        <v>45147</v>
      </c>
      <c r="B381" s="216" t="s">
        <v>559</v>
      </c>
      <c r="C381" s="146" t="s">
        <v>3350</v>
      </c>
      <c r="D381" s="24" t="s">
        <v>3351</v>
      </c>
      <c r="E381" s="96" t="s">
        <v>3361</v>
      </c>
      <c r="F381" s="25"/>
      <c r="G381" s="96" t="s">
        <v>333</v>
      </c>
      <c r="H381" s="11"/>
      <c r="I381" s="130">
        <v>6072300</v>
      </c>
      <c r="J381" s="22">
        <v>6072300</v>
      </c>
      <c r="K381" s="245">
        <f t="shared" si="2"/>
        <v>0</v>
      </c>
    </row>
    <row r="382" spans="1:11" x14ac:dyDescent="0.25">
      <c r="A382" s="144">
        <v>45156</v>
      </c>
      <c r="B382" s="216" t="s">
        <v>352</v>
      </c>
      <c r="C382" s="146" t="s">
        <v>3352</v>
      </c>
      <c r="D382" s="24" t="s">
        <v>3353</v>
      </c>
      <c r="E382" s="96" t="s">
        <v>3362</v>
      </c>
      <c r="F382" s="25"/>
      <c r="G382" s="96" t="s">
        <v>333</v>
      </c>
      <c r="H382" s="11"/>
      <c r="I382" s="130">
        <v>2009507</v>
      </c>
      <c r="J382" s="22">
        <v>2009507</v>
      </c>
      <c r="K382" s="245">
        <f t="shared" si="2"/>
        <v>0</v>
      </c>
    </row>
    <row r="383" spans="1:11" x14ac:dyDescent="0.25">
      <c r="A383" s="144">
        <v>45156</v>
      </c>
      <c r="B383" s="216" t="s">
        <v>352</v>
      </c>
      <c r="C383" s="146" t="s">
        <v>3352</v>
      </c>
      <c r="D383" s="24" t="s">
        <v>3353</v>
      </c>
      <c r="E383" s="96" t="s">
        <v>3362</v>
      </c>
      <c r="F383" s="25"/>
      <c r="G383" s="96" t="s">
        <v>333</v>
      </c>
      <c r="H383" s="11"/>
      <c r="I383" s="130">
        <v>26575880</v>
      </c>
      <c r="J383" s="22">
        <v>26575880</v>
      </c>
      <c r="K383" s="245">
        <f t="shared" si="2"/>
        <v>0</v>
      </c>
    </row>
    <row r="384" spans="1:11" x14ac:dyDescent="0.25">
      <c r="A384" s="144">
        <v>45156</v>
      </c>
      <c r="B384" s="216" t="s">
        <v>352</v>
      </c>
      <c r="C384" s="146" t="s">
        <v>3352</v>
      </c>
      <c r="D384" s="24" t="s">
        <v>3353</v>
      </c>
      <c r="E384" s="96" t="s">
        <v>3362</v>
      </c>
      <c r="F384" s="25"/>
      <c r="G384" s="96" t="s">
        <v>333</v>
      </c>
      <c r="H384" s="11"/>
      <c r="I384" s="130">
        <v>9590315</v>
      </c>
      <c r="J384" s="22">
        <v>9590315</v>
      </c>
      <c r="K384" s="245">
        <f t="shared" si="2"/>
        <v>0</v>
      </c>
    </row>
    <row r="385" spans="1:11" x14ac:dyDescent="0.25">
      <c r="A385" s="144">
        <v>45156</v>
      </c>
      <c r="B385" s="216" t="s">
        <v>352</v>
      </c>
      <c r="C385" s="146" t="s">
        <v>3352</v>
      </c>
      <c r="D385" s="24" t="s">
        <v>3353</v>
      </c>
      <c r="E385" s="96" t="s">
        <v>3362</v>
      </c>
      <c r="F385" s="25"/>
      <c r="G385" s="96" t="s">
        <v>333</v>
      </c>
      <c r="H385" s="11"/>
      <c r="I385" s="130">
        <v>46983609</v>
      </c>
      <c r="J385" s="22">
        <v>46983609</v>
      </c>
      <c r="K385" s="245">
        <f t="shared" si="2"/>
        <v>0</v>
      </c>
    </row>
    <row r="386" spans="1:11" x14ac:dyDescent="0.25">
      <c r="A386" s="144">
        <v>45156</v>
      </c>
      <c r="B386" s="216" t="s">
        <v>352</v>
      </c>
      <c r="C386" s="146" t="s">
        <v>3352</v>
      </c>
      <c r="D386" s="24" t="s">
        <v>3353</v>
      </c>
      <c r="E386" s="96" t="s">
        <v>3362</v>
      </c>
      <c r="F386" s="25"/>
      <c r="G386" s="96" t="s">
        <v>333</v>
      </c>
      <c r="H386" s="11"/>
      <c r="I386" s="130">
        <v>211218681</v>
      </c>
      <c r="J386" s="22">
        <v>211218681</v>
      </c>
      <c r="K386" s="245">
        <f t="shared" si="2"/>
        <v>0</v>
      </c>
    </row>
    <row r="387" spans="1:11" x14ac:dyDescent="0.25">
      <c r="A387" s="144">
        <v>45156</v>
      </c>
      <c r="B387" s="216" t="s">
        <v>352</v>
      </c>
      <c r="C387" s="146" t="s">
        <v>3352</v>
      </c>
      <c r="D387" s="24" t="s">
        <v>3353</v>
      </c>
      <c r="E387" s="96" t="s">
        <v>3362</v>
      </c>
      <c r="F387" s="25"/>
      <c r="G387" s="96" t="s">
        <v>333</v>
      </c>
      <c r="H387" s="11"/>
      <c r="I387" s="130">
        <v>1127693916</v>
      </c>
      <c r="J387" s="22">
        <v>1127693916</v>
      </c>
      <c r="K387" s="245">
        <f t="shared" si="2"/>
        <v>0</v>
      </c>
    </row>
    <row r="388" spans="1:11" x14ac:dyDescent="0.25">
      <c r="A388" s="144">
        <v>45160</v>
      </c>
      <c r="B388" s="216" t="s">
        <v>513</v>
      </c>
      <c r="C388" s="146" t="s">
        <v>3354</v>
      </c>
      <c r="D388" s="24" t="s">
        <v>3355</v>
      </c>
      <c r="E388" s="96" t="s">
        <v>3363</v>
      </c>
      <c r="F388" s="25"/>
      <c r="G388" s="96" t="s">
        <v>333</v>
      </c>
      <c r="H388" s="11"/>
      <c r="I388" s="130">
        <v>3749063</v>
      </c>
      <c r="J388" s="22">
        <v>3749063</v>
      </c>
      <c r="K388" s="245">
        <f t="shared" si="2"/>
        <v>0</v>
      </c>
    </row>
    <row r="389" spans="1:11" x14ac:dyDescent="0.25">
      <c r="A389" s="144">
        <v>45169</v>
      </c>
      <c r="B389" s="216" t="s">
        <v>1529</v>
      </c>
      <c r="C389" s="146" t="s">
        <v>3356</v>
      </c>
      <c r="D389" s="24" t="s">
        <v>3357</v>
      </c>
      <c r="E389" s="96" t="s">
        <v>3364</v>
      </c>
      <c r="F389" s="25"/>
      <c r="G389" s="96" t="s">
        <v>1561</v>
      </c>
      <c r="H389" s="11"/>
      <c r="I389" s="130">
        <v>17500000</v>
      </c>
      <c r="J389" s="22">
        <v>3833333</v>
      </c>
      <c r="K389" s="245">
        <f t="shared" si="2"/>
        <v>13666667</v>
      </c>
    </row>
    <row r="390" spans="1:11" x14ac:dyDescent="0.25">
      <c r="A390" s="144">
        <v>45169</v>
      </c>
      <c r="B390" s="216" t="s">
        <v>1528</v>
      </c>
      <c r="C390" s="146" t="s">
        <v>3358</v>
      </c>
      <c r="D390" s="24" t="s">
        <v>3359</v>
      </c>
      <c r="E390" s="96" t="s">
        <v>3365</v>
      </c>
      <c r="F390" s="25"/>
      <c r="G390" s="96" t="s">
        <v>1560</v>
      </c>
      <c r="H390" s="11"/>
      <c r="I390" s="130">
        <v>17166667</v>
      </c>
      <c r="J390" s="22">
        <v>3500000</v>
      </c>
      <c r="K390" s="245">
        <f t="shared" si="2"/>
        <v>13666667</v>
      </c>
    </row>
    <row r="391" spans="1:11" x14ac:dyDescent="0.25">
      <c r="A391" s="144">
        <v>45170</v>
      </c>
      <c r="B391" s="216" t="s">
        <v>2840</v>
      </c>
      <c r="C391" s="146" t="s">
        <v>3509</v>
      </c>
      <c r="D391" s="24" t="s">
        <v>3510</v>
      </c>
      <c r="E391" s="96" t="s">
        <v>3646</v>
      </c>
      <c r="F391" s="25"/>
      <c r="G391" s="153" t="s">
        <v>3639</v>
      </c>
      <c r="H391" s="11"/>
      <c r="I391" s="130">
        <v>30000000</v>
      </c>
      <c r="J391" s="22">
        <v>0</v>
      </c>
      <c r="K391" s="245">
        <f t="shared" si="2"/>
        <v>30000000</v>
      </c>
    </row>
    <row r="392" spans="1:11" x14ac:dyDescent="0.25">
      <c r="A392" s="144">
        <v>45170</v>
      </c>
      <c r="B392" s="216" t="s">
        <v>1241</v>
      </c>
      <c r="C392" s="146" t="s">
        <v>3711</v>
      </c>
      <c r="D392" s="24" t="s">
        <v>3712</v>
      </c>
      <c r="E392" s="96" t="s">
        <v>3728</v>
      </c>
      <c r="F392" s="25"/>
      <c r="G392" s="153" t="s">
        <v>1562</v>
      </c>
      <c r="H392" s="11"/>
      <c r="I392" s="130">
        <v>17333333</v>
      </c>
      <c r="J392" s="22">
        <v>3666667</v>
      </c>
      <c r="K392" s="245">
        <f t="shared" si="2"/>
        <v>13666666</v>
      </c>
    </row>
    <row r="393" spans="1:11" x14ac:dyDescent="0.25">
      <c r="A393" s="144">
        <v>45170</v>
      </c>
      <c r="B393" s="216" t="s">
        <v>1238</v>
      </c>
      <c r="C393" s="146" t="s">
        <v>3713</v>
      </c>
      <c r="D393" s="24" t="s">
        <v>3714</v>
      </c>
      <c r="E393" s="96" t="s">
        <v>3729</v>
      </c>
      <c r="F393" s="25"/>
      <c r="G393" s="153" t="s">
        <v>3737</v>
      </c>
      <c r="H393" s="11"/>
      <c r="I393" s="130">
        <v>13666667</v>
      </c>
      <c r="J393" s="22">
        <v>0</v>
      </c>
      <c r="K393" s="245">
        <f t="shared" si="2"/>
        <v>13666667</v>
      </c>
    </row>
    <row r="394" spans="1:11" x14ac:dyDescent="0.25">
      <c r="A394" s="144">
        <v>45173</v>
      </c>
      <c r="B394" s="216" t="s">
        <v>3635</v>
      </c>
      <c r="C394" s="146" t="s">
        <v>1357</v>
      </c>
      <c r="D394" s="24" t="s">
        <v>3715</v>
      </c>
      <c r="E394" s="96" t="s">
        <v>3730</v>
      </c>
      <c r="F394" s="25"/>
      <c r="G394" s="153" t="s">
        <v>1556</v>
      </c>
      <c r="H394" s="11"/>
      <c r="I394" s="130">
        <v>8195500</v>
      </c>
      <c r="J394" s="22">
        <v>8195500</v>
      </c>
      <c r="K394" s="245">
        <f t="shared" si="2"/>
        <v>0</v>
      </c>
    </row>
    <row r="395" spans="1:11" x14ac:dyDescent="0.25">
      <c r="A395" s="144">
        <v>45174</v>
      </c>
      <c r="B395" s="216" t="s">
        <v>359</v>
      </c>
      <c r="C395" s="146" t="s">
        <v>3716</v>
      </c>
      <c r="D395" s="24" t="s">
        <v>3717</v>
      </c>
      <c r="E395" s="96" t="s">
        <v>3731</v>
      </c>
      <c r="F395" s="25"/>
      <c r="G395" s="153" t="s">
        <v>333</v>
      </c>
      <c r="H395" s="11"/>
      <c r="I395" s="130">
        <v>109500</v>
      </c>
      <c r="J395" s="22">
        <v>109500</v>
      </c>
      <c r="K395" s="245">
        <f t="shared" si="2"/>
        <v>0</v>
      </c>
    </row>
    <row r="396" spans="1:11" x14ac:dyDescent="0.25">
      <c r="A396" s="144">
        <v>45174</v>
      </c>
      <c r="B396" s="216" t="s">
        <v>359</v>
      </c>
      <c r="C396" s="146" t="s">
        <v>3716</v>
      </c>
      <c r="D396" s="24" t="s">
        <v>3717</v>
      </c>
      <c r="E396" s="96" t="s">
        <v>3731</v>
      </c>
      <c r="F396" s="25"/>
      <c r="G396" s="153" t="s">
        <v>333</v>
      </c>
      <c r="H396" s="11"/>
      <c r="I396" s="130">
        <v>718400</v>
      </c>
      <c r="J396" s="22">
        <v>718400</v>
      </c>
      <c r="K396" s="245">
        <f t="shared" si="2"/>
        <v>0</v>
      </c>
    </row>
    <row r="397" spans="1:11" x14ac:dyDescent="0.25">
      <c r="A397" s="144">
        <v>45174</v>
      </c>
      <c r="B397" s="216" t="s">
        <v>359</v>
      </c>
      <c r="C397" s="146" t="s">
        <v>3716</v>
      </c>
      <c r="D397" s="24" t="s">
        <v>3717</v>
      </c>
      <c r="E397" s="96" t="s">
        <v>3731</v>
      </c>
      <c r="F397" s="25"/>
      <c r="G397" s="153" t="s">
        <v>333</v>
      </c>
      <c r="H397" s="11"/>
      <c r="I397" s="130">
        <v>89800</v>
      </c>
      <c r="J397" s="22">
        <v>89800</v>
      </c>
      <c r="K397" s="245">
        <f t="shared" si="2"/>
        <v>0</v>
      </c>
    </row>
    <row r="398" spans="1:11" x14ac:dyDescent="0.25">
      <c r="A398" s="144">
        <v>45174</v>
      </c>
      <c r="B398" s="216" t="s">
        <v>359</v>
      </c>
      <c r="C398" s="146" t="s">
        <v>3716</v>
      </c>
      <c r="D398" s="24" t="s">
        <v>3717</v>
      </c>
      <c r="E398" s="96" t="s">
        <v>3731</v>
      </c>
      <c r="F398" s="25"/>
      <c r="G398" s="153" t="s">
        <v>333</v>
      </c>
      <c r="H398" s="11"/>
      <c r="I398" s="130">
        <v>179600</v>
      </c>
      <c r="J398" s="22">
        <v>179600</v>
      </c>
      <c r="K398" s="245">
        <f t="shared" si="2"/>
        <v>0</v>
      </c>
    </row>
    <row r="399" spans="1:11" x14ac:dyDescent="0.25">
      <c r="A399" s="144">
        <v>45174</v>
      </c>
      <c r="B399" s="216" t="s">
        <v>359</v>
      </c>
      <c r="C399" s="146" t="s">
        <v>3716</v>
      </c>
      <c r="D399" s="24" t="s">
        <v>3717</v>
      </c>
      <c r="E399" s="96" t="s">
        <v>3731</v>
      </c>
      <c r="F399" s="25"/>
      <c r="G399" s="153" t="s">
        <v>333</v>
      </c>
      <c r="H399" s="11"/>
      <c r="I399" s="130">
        <v>538900</v>
      </c>
      <c r="J399" s="22">
        <v>538900</v>
      </c>
      <c r="K399" s="245">
        <f t="shared" si="2"/>
        <v>0</v>
      </c>
    </row>
    <row r="400" spans="1:11" x14ac:dyDescent="0.25">
      <c r="A400" s="144">
        <v>45174</v>
      </c>
      <c r="B400" s="216" t="s">
        <v>359</v>
      </c>
      <c r="C400" s="146" t="s">
        <v>3716</v>
      </c>
      <c r="D400" s="24" t="s">
        <v>3717</v>
      </c>
      <c r="E400" s="96" t="s">
        <v>3731</v>
      </c>
      <c r="F400" s="25"/>
      <c r="G400" s="153" t="s">
        <v>333</v>
      </c>
      <c r="H400" s="11"/>
      <c r="I400" s="130">
        <v>188776</v>
      </c>
      <c r="J400" s="22">
        <v>188776</v>
      </c>
      <c r="K400" s="245">
        <f t="shared" si="2"/>
        <v>0</v>
      </c>
    </row>
    <row r="401" spans="1:11" x14ac:dyDescent="0.25">
      <c r="A401" s="144">
        <v>45174</v>
      </c>
      <c r="B401" s="216" t="s">
        <v>359</v>
      </c>
      <c r="C401" s="146" t="s">
        <v>3716</v>
      </c>
      <c r="D401" s="24" t="s">
        <v>3717</v>
      </c>
      <c r="E401" s="96" t="s">
        <v>3731</v>
      </c>
      <c r="F401" s="25"/>
      <c r="G401" s="153" t="s">
        <v>333</v>
      </c>
      <c r="H401" s="11"/>
      <c r="I401" s="130">
        <v>133776</v>
      </c>
      <c r="J401" s="22">
        <v>133776</v>
      </c>
      <c r="K401" s="245">
        <f t="shared" si="2"/>
        <v>0</v>
      </c>
    </row>
    <row r="402" spans="1:11" x14ac:dyDescent="0.25">
      <c r="A402" s="144">
        <v>45174</v>
      </c>
      <c r="B402" s="216" t="s">
        <v>359</v>
      </c>
      <c r="C402" s="146" t="s">
        <v>3716</v>
      </c>
      <c r="D402" s="24" t="s">
        <v>3717</v>
      </c>
      <c r="E402" s="96" t="s">
        <v>3731</v>
      </c>
      <c r="F402" s="25"/>
      <c r="G402" s="153" t="s">
        <v>333</v>
      </c>
      <c r="H402" s="11"/>
      <c r="I402" s="130">
        <v>89800</v>
      </c>
      <c r="J402" s="22">
        <v>89800</v>
      </c>
      <c r="K402" s="245">
        <f t="shared" si="2"/>
        <v>0</v>
      </c>
    </row>
    <row r="403" spans="1:11" x14ac:dyDescent="0.25">
      <c r="A403" s="144">
        <v>45176</v>
      </c>
      <c r="B403" s="216" t="s">
        <v>466</v>
      </c>
      <c r="C403" s="146" t="s">
        <v>3718</v>
      </c>
      <c r="D403" s="24" t="s">
        <v>3719</v>
      </c>
      <c r="E403" s="96" t="s">
        <v>3732</v>
      </c>
      <c r="F403" s="25"/>
      <c r="G403" s="153" t="s">
        <v>333</v>
      </c>
      <c r="H403" s="11"/>
      <c r="I403" s="130">
        <v>86729500</v>
      </c>
      <c r="J403" s="22">
        <v>86729500</v>
      </c>
      <c r="K403" s="245">
        <f t="shared" si="2"/>
        <v>0</v>
      </c>
    </row>
    <row r="404" spans="1:11" x14ac:dyDescent="0.25">
      <c r="A404" s="144">
        <v>45176</v>
      </c>
      <c r="B404" s="216" t="s">
        <v>466</v>
      </c>
      <c r="C404" s="146" t="s">
        <v>3718</v>
      </c>
      <c r="D404" s="24" t="s">
        <v>3719</v>
      </c>
      <c r="E404" s="96" t="s">
        <v>3732</v>
      </c>
      <c r="F404" s="25"/>
      <c r="G404" s="153" t="s">
        <v>333</v>
      </c>
      <c r="H404" s="11"/>
      <c r="I404" s="130">
        <v>53988100</v>
      </c>
      <c r="J404" s="22">
        <v>53988100</v>
      </c>
      <c r="K404" s="245">
        <f t="shared" si="2"/>
        <v>0</v>
      </c>
    </row>
    <row r="405" spans="1:11" x14ac:dyDescent="0.25">
      <c r="A405" s="144">
        <v>45176</v>
      </c>
      <c r="B405" s="216" t="s">
        <v>466</v>
      </c>
      <c r="C405" s="146" t="s">
        <v>3718</v>
      </c>
      <c r="D405" s="24" t="s">
        <v>3719</v>
      </c>
      <c r="E405" s="96" t="s">
        <v>3732</v>
      </c>
      <c r="F405" s="25"/>
      <c r="G405" s="153" t="s">
        <v>333</v>
      </c>
      <c r="H405" s="11"/>
      <c r="I405" s="130">
        <v>3813991</v>
      </c>
      <c r="J405" s="22">
        <v>3813991</v>
      </c>
      <c r="K405" s="245">
        <f t="shared" si="2"/>
        <v>0</v>
      </c>
    </row>
    <row r="406" spans="1:11" x14ac:dyDescent="0.25">
      <c r="A406" s="144">
        <v>45176</v>
      </c>
      <c r="B406" s="216" t="s">
        <v>466</v>
      </c>
      <c r="C406" s="146" t="s">
        <v>3718</v>
      </c>
      <c r="D406" s="24" t="s">
        <v>3719</v>
      </c>
      <c r="E406" s="96" t="s">
        <v>3732</v>
      </c>
      <c r="F406" s="25"/>
      <c r="G406" s="153" t="s">
        <v>333</v>
      </c>
      <c r="H406" s="11"/>
      <c r="I406" s="130">
        <v>6764700</v>
      </c>
      <c r="J406" s="22">
        <v>6764700</v>
      </c>
      <c r="K406" s="245">
        <f t="shared" si="2"/>
        <v>0</v>
      </c>
    </row>
    <row r="407" spans="1:11" x14ac:dyDescent="0.25">
      <c r="A407" s="144">
        <v>45176</v>
      </c>
      <c r="B407" s="216" t="s">
        <v>466</v>
      </c>
      <c r="C407" s="146" t="s">
        <v>3718</v>
      </c>
      <c r="D407" s="24" t="s">
        <v>3719</v>
      </c>
      <c r="E407" s="96" t="s">
        <v>3732</v>
      </c>
      <c r="F407" s="25"/>
      <c r="G407" s="153" t="s">
        <v>333</v>
      </c>
      <c r="H407" s="11"/>
      <c r="I407" s="130">
        <v>13512600</v>
      </c>
      <c r="J407" s="22">
        <v>13512600</v>
      </c>
      <c r="K407" s="245">
        <f t="shared" si="2"/>
        <v>0</v>
      </c>
    </row>
    <row r="408" spans="1:11" x14ac:dyDescent="0.25">
      <c r="A408" s="144">
        <v>45176</v>
      </c>
      <c r="B408" s="216" t="s">
        <v>466</v>
      </c>
      <c r="C408" s="146" t="s">
        <v>3718</v>
      </c>
      <c r="D408" s="24" t="s">
        <v>3719</v>
      </c>
      <c r="E408" s="96" t="s">
        <v>3732</v>
      </c>
      <c r="F408" s="25"/>
      <c r="G408" s="153" t="s">
        <v>333</v>
      </c>
      <c r="H408" s="11"/>
      <c r="I408" s="130">
        <v>40493700</v>
      </c>
      <c r="J408" s="22">
        <v>40493700</v>
      </c>
      <c r="K408" s="245">
        <f t="shared" si="2"/>
        <v>0</v>
      </c>
    </row>
    <row r="409" spans="1:11" x14ac:dyDescent="0.25">
      <c r="A409" s="144">
        <v>45176</v>
      </c>
      <c r="B409" s="216" t="s">
        <v>466</v>
      </c>
      <c r="C409" s="146" t="s">
        <v>3718</v>
      </c>
      <c r="D409" s="24" t="s">
        <v>3719</v>
      </c>
      <c r="E409" s="96" t="s">
        <v>3732</v>
      </c>
      <c r="F409" s="25"/>
      <c r="G409" s="153" t="s">
        <v>333</v>
      </c>
      <c r="H409" s="11"/>
      <c r="I409" s="130">
        <v>162581816</v>
      </c>
      <c r="J409" s="22">
        <v>162581816</v>
      </c>
      <c r="K409" s="245">
        <f t="shared" si="2"/>
        <v>0</v>
      </c>
    </row>
    <row r="410" spans="1:11" x14ac:dyDescent="0.25">
      <c r="A410" s="144">
        <v>45176</v>
      </c>
      <c r="B410" s="216" t="s">
        <v>466</v>
      </c>
      <c r="C410" s="146" t="s">
        <v>3718</v>
      </c>
      <c r="D410" s="24" t="s">
        <v>3719</v>
      </c>
      <c r="E410" s="96" t="s">
        <v>3732</v>
      </c>
      <c r="F410" s="25"/>
      <c r="G410" s="153" t="s">
        <v>333</v>
      </c>
      <c r="H410" s="11"/>
      <c r="I410" s="130">
        <v>115851902</v>
      </c>
      <c r="J410" s="22">
        <v>115851902</v>
      </c>
      <c r="K410" s="245">
        <f t="shared" si="2"/>
        <v>0</v>
      </c>
    </row>
    <row r="411" spans="1:11" x14ac:dyDescent="0.25">
      <c r="A411" s="144">
        <v>45176</v>
      </c>
      <c r="B411" s="216" t="s">
        <v>466</v>
      </c>
      <c r="C411" s="146" t="s">
        <v>3718</v>
      </c>
      <c r="D411" s="24" t="s">
        <v>3719</v>
      </c>
      <c r="E411" s="96" t="s">
        <v>3732</v>
      </c>
      <c r="F411" s="25"/>
      <c r="G411" s="153" t="s">
        <v>333</v>
      </c>
      <c r="H411" s="11"/>
      <c r="I411" s="130">
        <v>6764700</v>
      </c>
      <c r="J411" s="22">
        <v>6764700</v>
      </c>
      <c r="K411" s="245">
        <f t="shared" si="2"/>
        <v>0</v>
      </c>
    </row>
    <row r="412" spans="1:11" x14ac:dyDescent="0.25">
      <c r="A412" s="144">
        <v>45176</v>
      </c>
      <c r="B412" s="216" t="s">
        <v>468</v>
      </c>
      <c r="C412" s="146" t="s">
        <v>3720</v>
      </c>
      <c r="D412" s="24" t="s">
        <v>3721</v>
      </c>
      <c r="E412" s="96" t="s">
        <v>3733</v>
      </c>
      <c r="F412" s="25"/>
      <c r="G412" s="153" t="s">
        <v>333</v>
      </c>
      <c r="H412" s="11"/>
      <c r="I412" s="130">
        <v>131300</v>
      </c>
      <c r="J412" s="22">
        <v>131300</v>
      </c>
      <c r="K412" s="245">
        <f t="shared" si="2"/>
        <v>0</v>
      </c>
    </row>
    <row r="413" spans="1:11" x14ac:dyDescent="0.25">
      <c r="A413" s="144">
        <v>45176</v>
      </c>
      <c r="B413" s="216" t="s">
        <v>468</v>
      </c>
      <c r="C413" s="146" t="s">
        <v>3720</v>
      </c>
      <c r="D413" s="24" t="s">
        <v>3721</v>
      </c>
      <c r="E413" s="96" t="s">
        <v>3733</v>
      </c>
      <c r="F413" s="25"/>
      <c r="G413" s="153" t="s">
        <v>333</v>
      </c>
      <c r="H413" s="11"/>
      <c r="I413" s="130">
        <v>2053800</v>
      </c>
      <c r="J413" s="22">
        <v>2053800</v>
      </c>
      <c r="K413" s="245">
        <f t="shared" si="2"/>
        <v>0</v>
      </c>
    </row>
    <row r="414" spans="1:11" x14ac:dyDescent="0.25">
      <c r="A414" s="144">
        <v>45176</v>
      </c>
      <c r="B414" s="216" t="s">
        <v>468</v>
      </c>
      <c r="C414" s="146" t="s">
        <v>3720</v>
      </c>
      <c r="D414" s="24" t="s">
        <v>3721</v>
      </c>
      <c r="E414" s="96" t="s">
        <v>3733</v>
      </c>
      <c r="F414" s="25"/>
      <c r="G414" s="153" t="s">
        <v>333</v>
      </c>
      <c r="H414" s="11"/>
      <c r="I414" s="130">
        <v>256800</v>
      </c>
      <c r="J414" s="22">
        <v>256800</v>
      </c>
      <c r="K414" s="245">
        <f t="shared" si="2"/>
        <v>0</v>
      </c>
    </row>
    <row r="415" spans="1:11" x14ac:dyDescent="0.25">
      <c r="A415" s="144">
        <v>45176</v>
      </c>
      <c r="B415" s="216" t="s">
        <v>468</v>
      </c>
      <c r="C415" s="146" t="s">
        <v>3720</v>
      </c>
      <c r="D415" s="24" t="s">
        <v>3721</v>
      </c>
      <c r="E415" s="96" t="s">
        <v>3733</v>
      </c>
      <c r="F415" s="25"/>
      <c r="G415" s="153" t="s">
        <v>333</v>
      </c>
      <c r="H415" s="11"/>
      <c r="I415" s="130">
        <v>513500</v>
      </c>
      <c r="J415" s="22">
        <v>513500</v>
      </c>
      <c r="K415" s="245">
        <f t="shared" si="2"/>
        <v>0</v>
      </c>
    </row>
    <row r="416" spans="1:11" x14ac:dyDescent="0.25">
      <c r="A416" s="144">
        <v>45176</v>
      </c>
      <c r="B416" s="216" t="s">
        <v>468</v>
      </c>
      <c r="C416" s="146" t="s">
        <v>3720</v>
      </c>
      <c r="D416" s="24" t="s">
        <v>3721</v>
      </c>
      <c r="E416" s="96" t="s">
        <v>3733</v>
      </c>
      <c r="F416" s="25"/>
      <c r="G416" s="153" t="s">
        <v>333</v>
      </c>
      <c r="H416" s="11"/>
      <c r="I416" s="130">
        <v>1540300</v>
      </c>
      <c r="J416" s="22">
        <v>1540300</v>
      </c>
      <c r="K416" s="245">
        <f t="shared" si="2"/>
        <v>0</v>
      </c>
    </row>
    <row r="417" spans="1:11" x14ac:dyDescent="0.25">
      <c r="A417" s="144">
        <v>45176</v>
      </c>
      <c r="B417" s="216" t="s">
        <v>468</v>
      </c>
      <c r="C417" s="146" t="s">
        <v>3720</v>
      </c>
      <c r="D417" s="24" t="s">
        <v>3721</v>
      </c>
      <c r="E417" s="96" t="s">
        <v>3733</v>
      </c>
      <c r="F417" s="25"/>
      <c r="G417" s="153" t="s">
        <v>333</v>
      </c>
      <c r="H417" s="11"/>
      <c r="I417" s="130">
        <v>231007</v>
      </c>
      <c r="J417" s="22">
        <v>231007</v>
      </c>
      <c r="K417" s="245">
        <f t="shared" si="2"/>
        <v>0</v>
      </c>
    </row>
    <row r="418" spans="1:11" x14ac:dyDescent="0.25">
      <c r="A418" s="144">
        <v>45176</v>
      </c>
      <c r="B418" s="216" t="s">
        <v>468</v>
      </c>
      <c r="C418" s="146" t="s">
        <v>3720</v>
      </c>
      <c r="D418" s="24" t="s">
        <v>3721</v>
      </c>
      <c r="E418" s="96" t="s">
        <v>3733</v>
      </c>
      <c r="F418" s="25"/>
      <c r="G418" s="153" t="s">
        <v>333</v>
      </c>
      <c r="H418" s="11"/>
      <c r="I418" s="130">
        <v>160607</v>
      </c>
      <c r="J418" s="22">
        <v>160607</v>
      </c>
      <c r="K418" s="245">
        <f t="shared" si="2"/>
        <v>0</v>
      </c>
    </row>
    <row r="419" spans="1:11" x14ac:dyDescent="0.25">
      <c r="A419" s="144">
        <v>45176</v>
      </c>
      <c r="B419" s="216" t="s">
        <v>468</v>
      </c>
      <c r="C419" s="146" t="s">
        <v>3720</v>
      </c>
      <c r="D419" s="24" t="s">
        <v>3721</v>
      </c>
      <c r="E419" s="96" t="s">
        <v>3733</v>
      </c>
      <c r="F419" s="25"/>
      <c r="G419" s="153" t="s">
        <v>333</v>
      </c>
      <c r="H419" s="11"/>
      <c r="I419" s="130">
        <v>256800</v>
      </c>
      <c r="J419" s="22">
        <v>256800</v>
      </c>
      <c r="K419" s="245">
        <f t="shared" si="2"/>
        <v>0</v>
      </c>
    </row>
    <row r="420" spans="1:11" x14ac:dyDescent="0.25">
      <c r="A420" s="144">
        <v>45181</v>
      </c>
      <c r="B420" s="216" t="s">
        <v>2690</v>
      </c>
      <c r="C420" s="146" t="s">
        <v>3722</v>
      </c>
      <c r="D420" s="24" t="s">
        <v>3723</v>
      </c>
      <c r="E420" s="96" t="s">
        <v>3734</v>
      </c>
      <c r="F420" s="25"/>
      <c r="G420" s="153" t="s">
        <v>2929</v>
      </c>
      <c r="H420" s="11"/>
      <c r="I420" s="130">
        <v>1925367</v>
      </c>
      <c r="J420" s="22">
        <v>0</v>
      </c>
      <c r="K420" s="245">
        <f t="shared" si="2"/>
        <v>1925367</v>
      </c>
    </row>
    <row r="421" spans="1:11" x14ac:dyDescent="0.25">
      <c r="A421" s="144">
        <v>45187</v>
      </c>
      <c r="B421" s="216" t="s">
        <v>473</v>
      </c>
      <c r="C421" s="146" t="s">
        <v>3724</v>
      </c>
      <c r="D421" s="24" t="s">
        <v>3725</v>
      </c>
      <c r="E421" s="96" t="s">
        <v>3735</v>
      </c>
      <c r="F421" s="25"/>
      <c r="G421" s="153" t="s">
        <v>333</v>
      </c>
      <c r="H421" s="11"/>
      <c r="I421" s="130">
        <v>3458382</v>
      </c>
      <c r="J421" s="22">
        <v>3458382</v>
      </c>
      <c r="K421" s="245">
        <f t="shared" si="2"/>
        <v>0</v>
      </c>
    </row>
    <row r="422" spans="1:11" x14ac:dyDescent="0.25">
      <c r="A422" s="144">
        <v>45187</v>
      </c>
      <c r="B422" s="216" t="s">
        <v>473</v>
      </c>
      <c r="C422" s="146" t="s">
        <v>3724</v>
      </c>
      <c r="D422" s="24" t="s">
        <v>3725</v>
      </c>
      <c r="E422" s="96" t="s">
        <v>3735</v>
      </c>
      <c r="F422" s="25"/>
      <c r="G422" s="153" t="s">
        <v>333</v>
      </c>
      <c r="H422" s="11"/>
      <c r="I422" s="130">
        <v>26461343</v>
      </c>
      <c r="J422" s="22">
        <v>26461343</v>
      </c>
      <c r="K422" s="245">
        <f t="shared" si="2"/>
        <v>0</v>
      </c>
    </row>
    <row r="423" spans="1:11" x14ac:dyDescent="0.25">
      <c r="A423" s="144">
        <v>45187</v>
      </c>
      <c r="B423" s="216" t="s">
        <v>473</v>
      </c>
      <c r="C423" s="146" t="s">
        <v>3724</v>
      </c>
      <c r="D423" s="24" t="s">
        <v>3725</v>
      </c>
      <c r="E423" s="96" t="s">
        <v>3735</v>
      </c>
      <c r="F423" s="25"/>
      <c r="G423" s="153" t="s">
        <v>333</v>
      </c>
      <c r="H423" s="11"/>
      <c r="I423" s="130">
        <v>12339486</v>
      </c>
      <c r="J423" s="22">
        <v>12339486</v>
      </c>
      <c r="K423" s="245">
        <f t="shared" si="2"/>
        <v>0</v>
      </c>
    </row>
    <row r="424" spans="1:11" x14ac:dyDescent="0.25">
      <c r="A424" s="144">
        <v>45187</v>
      </c>
      <c r="B424" s="216" t="s">
        <v>473</v>
      </c>
      <c r="C424" s="146" t="s">
        <v>3724</v>
      </c>
      <c r="D424" s="24" t="s">
        <v>3725</v>
      </c>
      <c r="E424" s="96" t="s">
        <v>3735</v>
      </c>
      <c r="F424" s="25"/>
      <c r="G424" s="153" t="s">
        <v>333</v>
      </c>
      <c r="H424" s="11"/>
      <c r="I424" s="130">
        <v>54636878</v>
      </c>
      <c r="J424" s="22">
        <v>54636878</v>
      </c>
      <c r="K424" s="245">
        <f t="shared" si="2"/>
        <v>0</v>
      </c>
    </row>
    <row r="425" spans="1:11" x14ac:dyDescent="0.25">
      <c r="A425" s="144">
        <v>45187</v>
      </c>
      <c r="B425" s="216" t="s">
        <v>473</v>
      </c>
      <c r="C425" s="146" t="s">
        <v>3724</v>
      </c>
      <c r="D425" s="24" t="s">
        <v>3725</v>
      </c>
      <c r="E425" s="96" t="s">
        <v>3735</v>
      </c>
      <c r="F425" s="25"/>
      <c r="G425" s="153" t="s">
        <v>333</v>
      </c>
      <c r="H425" s="11"/>
      <c r="I425" s="130">
        <v>209685916</v>
      </c>
      <c r="J425" s="22">
        <v>209685916</v>
      </c>
      <c r="K425" s="245">
        <f t="shared" si="2"/>
        <v>0</v>
      </c>
    </row>
    <row r="426" spans="1:11" x14ac:dyDescent="0.25">
      <c r="A426" s="144">
        <v>45187</v>
      </c>
      <c r="B426" s="216" t="s">
        <v>473</v>
      </c>
      <c r="C426" s="146" t="s">
        <v>3724</v>
      </c>
      <c r="D426" s="24" t="s">
        <v>3725</v>
      </c>
      <c r="E426" s="96" t="s">
        <v>3735</v>
      </c>
      <c r="F426" s="25"/>
      <c r="G426" s="153" t="s">
        <v>333</v>
      </c>
      <c r="H426" s="11"/>
      <c r="I426" s="130">
        <v>1081301309</v>
      </c>
      <c r="J426" s="22">
        <v>1081301309</v>
      </c>
      <c r="K426" s="245">
        <f t="shared" si="2"/>
        <v>0</v>
      </c>
    </row>
    <row r="427" spans="1:11" x14ac:dyDescent="0.25">
      <c r="A427" s="144">
        <v>45187</v>
      </c>
      <c r="B427" s="216" t="s">
        <v>520</v>
      </c>
      <c r="C427" s="146" t="s">
        <v>3726</v>
      </c>
      <c r="D427" s="24" t="s">
        <v>3727</v>
      </c>
      <c r="E427" s="96" t="s">
        <v>3736</v>
      </c>
      <c r="F427" s="25"/>
      <c r="G427" s="153" t="s">
        <v>333</v>
      </c>
      <c r="H427" s="11"/>
      <c r="I427" s="130">
        <v>13981648</v>
      </c>
      <c r="J427" s="22">
        <v>13981648</v>
      </c>
      <c r="K427" s="245">
        <f t="shared" si="2"/>
        <v>0</v>
      </c>
    </row>
    <row r="428" spans="1:11" x14ac:dyDescent="0.25">
      <c r="A428" s="144">
        <v>45203</v>
      </c>
      <c r="B428" s="216" t="s">
        <v>4550</v>
      </c>
      <c r="C428" s="146" t="s">
        <v>616</v>
      </c>
      <c r="D428" s="24" t="s">
        <v>4510</v>
      </c>
      <c r="E428" s="96" t="s">
        <v>4536</v>
      </c>
      <c r="F428" s="25"/>
      <c r="G428" s="96" t="s">
        <v>1556</v>
      </c>
      <c r="H428" s="11"/>
      <c r="I428" s="130">
        <v>970000</v>
      </c>
      <c r="J428" s="22">
        <v>970000</v>
      </c>
      <c r="K428" s="245">
        <f t="shared" si="2"/>
        <v>0</v>
      </c>
    </row>
    <row r="429" spans="1:11" x14ac:dyDescent="0.25">
      <c r="A429" s="144">
        <v>45203</v>
      </c>
      <c r="B429" s="216" t="s">
        <v>4550</v>
      </c>
      <c r="C429" s="146" t="s">
        <v>1357</v>
      </c>
      <c r="D429" s="24" t="s">
        <v>4511</v>
      </c>
      <c r="E429" s="96" t="s">
        <v>4537</v>
      </c>
      <c r="F429" s="25"/>
      <c r="G429" s="96" t="s">
        <v>1556</v>
      </c>
      <c r="H429" s="11"/>
      <c r="I429" s="130">
        <v>170000</v>
      </c>
      <c r="J429" s="22">
        <v>170000</v>
      </c>
      <c r="K429" s="245">
        <f t="shared" si="2"/>
        <v>0</v>
      </c>
    </row>
    <row r="430" spans="1:11" x14ac:dyDescent="0.25">
      <c r="A430" s="144">
        <v>45203</v>
      </c>
      <c r="B430" s="216" t="s">
        <v>4550</v>
      </c>
      <c r="C430" s="146" t="s">
        <v>1357</v>
      </c>
      <c r="D430" s="24" t="s">
        <v>4512</v>
      </c>
      <c r="E430" s="96" t="s">
        <v>4537</v>
      </c>
      <c r="F430" s="25"/>
      <c r="G430" s="96" t="s">
        <v>1556</v>
      </c>
      <c r="H430" s="11"/>
      <c r="I430" s="130">
        <v>8115100</v>
      </c>
      <c r="J430" s="22">
        <v>8115100</v>
      </c>
      <c r="K430" s="245">
        <f t="shared" si="2"/>
        <v>0</v>
      </c>
    </row>
    <row r="431" spans="1:11" x14ac:dyDescent="0.25">
      <c r="A431" s="144">
        <v>45203</v>
      </c>
      <c r="B431" s="216" t="s">
        <v>816</v>
      </c>
      <c r="C431" s="146" t="s">
        <v>4513</v>
      </c>
      <c r="D431" s="24" t="s">
        <v>4514</v>
      </c>
      <c r="E431" s="96" t="s">
        <v>4538</v>
      </c>
      <c r="F431" s="25"/>
      <c r="G431" s="96" t="s">
        <v>257</v>
      </c>
      <c r="H431" s="11"/>
      <c r="I431" s="130">
        <v>3912133</v>
      </c>
      <c r="J431" s="22">
        <v>0</v>
      </c>
      <c r="K431" s="245">
        <f t="shared" si="2"/>
        <v>3912133</v>
      </c>
    </row>
    <row r="432" spans="1:11" x14ac:dyDescent="0.25">
      <c r="A432" s="144">
        <v>45204</v>
      </c>
      <c r="B432" s="216" t="s">
        <v>618</v>
      </c>
      <c r="C432" s="146" t="s">
        <v>4515</v>
      </c>
      <c r="D432" s="24" t="s">
        <v>4516</v>
      </c>
      <c r="E432" s="96" t="s">
        <v>4539</v>
      </c>
      <c r="F432" s="25"/>
      <c r="G432" s="96" t="s">
        <v>166</v>
      </c>
      <c r="H432" s="11"/>
      <c r="I432" s="130">
        <v>13255066</v>
      </c>
      <c r="J432" s="22">
        <v>0</v>
      </c>
      <c r="K432" s="245">
        <f t="shared" si="2"/>
        <v>13255066</v>
      </c>
    </row>
    <row r="433" spans="1:11" x14ac:dyDescent="0.25">
      <c r="A433" s="144">
        <v>45205</v>
      </c>
      <c r="B433" s="216" t="s">
        <v>458</v>
      </c>
      <c r="C433" s="146" t="s">
        <v>4517</v>
      </c>
      <c r="D433" s="24" t="s">
        <v>4518</v>
      </c>
      <c r="E433" s="96" t="s">
        <v>4540</v>
      </c>
      <c r="F433" s="25"/>
      <c r="G433" s="96" t="s">
        <v>333</v>
      </c>
      <c r="H433" s="11"/>
      <c r="I433" s="130">
        <v>85136800</v>
      </c>
      <c r="J433" s="22">
        <v>85136800</v>
      </c>
      <c r="K433" s="245">
        <f t="shared" si="2"/>
        <v>0</v>
      </c>
    </row>
    <row r="434" spans="1:11" x14ac:dyDescent="0.25">
      <c r="A434" s="144">
        <v>45205</v>
      </c>
      <c r="B434" s="216" t="s">
        <v>458</v>
      </c>
      <c r="C434" s="146" t="s">
        <v>4517</v>
      </c>
      <c r="D434" s="24" t="s">
        <v>4518</v>
      </c>
      <c r="E434" s="96" t="s">
        <v>4540</v>
      </c>
      <c r="F434" s="25"/>
      <c r="G434" s="96" t="s">
        <v>333</v>
      </c>
      <c r="H434" s="11"/>
      <c r="I434" s="130">
        <v>53314500</v>
      </c>
      <c r="J434" s="22">
        <v>53314500</v>
      </c>
      <c r="K434" s="245">
        <f t="shared" si="2"/>
        <v>0</v>
      </c>
    </row>
    <row r="435" spans="1:11" x14ac:dyDescent="0.25">
      <c r="A435" s="144">
        <v>45205</v>
      </c>
      <c r="B435" s="216" t="s">
        <v>458</v>
      </c>
      <c r="C435" s="146" t="s">
        <v>4517</v>
      </c>
      <c r="D435" s="24" t="s">
        <v>4518</v>
      </c>
      <c r="E435" s="96" t="s">
        <v>4540</v>
      </c>
      <c r="F435" s="25"/>
      <c r="G435" s="96" t="s">
        <v>333</v>
      </c>
      <c r="H435" s="11"/>
      <c r="I435" s="130">
        <v>6676300</v>
      </c>
      <c r="J435" s="22">
        <v>6676300</v>
      </c>
      <c r="K435" s="245">
        <f t="shared" si="2"/>
        <v>0</v>
      </c>
    </row>
    <row r="436" spans="1:11" x14ac:dyDescent="0.25">
      <c r="A436" s="144">
        <v>45205</v>
      </c>
      <c r="B436" s="216" t="s">
        <v>458</v>
      </c>
      <c r="C436" s="146" t="s">
        <v>4517</v>
      </c>
      <c r="D436" s="24" t="s">
        <v>4518</v>
      </c>
      <c r="E436" s="96" t="s">
        <v>4540</v>
      </c>
      <c r="F436" s="25"/>
      <c r="G436" s="96" t="s">
        <v>333</v>
      </c>
      <c r="H436" s="11"/>
      <c r="I436" s="130">
        <v>13342900</v>
      </c>
      <c r="J436" s="22">
        <v>13342900</v>
      </c>
      <c r="K436" s="245">
        <f t="shared" si="2"/>
        <v>0</v>
      </c>
    </row>
    <row r="437" spans="1:11" x14ac:dyDescent="0.25">
      <c r="A437" s="144">
        <v>45205</v>
      </c>
      <c r="B437" s="216" t="s">
        <v>458</v>
      </c>
      <c r="C437" s="146" t="s">
        <v>4517</v>
      </c>
      <c r="D437" s="24" t="s">
        <v>4518</v>
      </c>
      <c r="E437" s="96" t="s">
        <v>4540</v>
      </c>
      <c r="F437" s="25"/>
      <c r="G437" s="96" t="s">
        <v>333</v>
      </c>
      <c r="H437" s="11"/>
      <c r="I437" s="130">
        <v>39991400</v>
      </c>
      <c r="J437" s="22">
        <v>39991400</v>
      </c>
      <c r="K437" s="245">
        <f t="shared" si="2"/>
        <v>0</v>
      </c>
    </row>
    <row r="438" spans="1:11" x14ac:dyDescent="0.25">
      <c r="A438" s="144">
        <v>45205</v>
      </c>
      <c r="B438" s="216" t="s">
        <v>458</v>
      </c>
      <c r="C438" s="146" t="s">
        <v>4517</v>
      </c>
      <c r="D438" s="24" t="s">
        <v>4518</v>
      </c>
      <c r="E438" s="96" t="s">
        <v>4540</v>
      </c>
      <c r="F438" s="25"/>
      <c r="G438" s="96" t="s">
        <v>333</v>
      </c>
      <c r="H438" s="11"/>
      <c r="I438" s="130">
        <v>153171592</v>
      </c>
      <c r="J438" s="22">
        <v>153171592</v>
      </c>
      <c r="K438" s="245">
        <f t="shared" si="2"/>
        <v>0</v>
      </c>
    </row>
    <row r="439" spans="1:11" x14ac:dyDescent="0.25">
      <c r="A439" s="144">
        <v>45205</v>
      </c>
      <c r="B439" s="216" t="s">
        <v>458</v>
      </c>
      <c r="C439" s="146" t="s">
        <v>4517</v>
      </c>
      <c r="D439" s="24" t="s">
        <v>4518</v>
      </c>
      <c r="E439" s="96" t="s">
        <v>4540</v>
      </c>
      <c r="F439" s="25"/>
      <c r="G439" s="96" t="s">
        <v>333</v>
      </c>
      <c r="H439" s="11"/>
      <c r="I439" s="130">
        <v>109029489</v>
      </c>
      <c r="J439" s="22">
        <v>109029489</v>
      </c>
      <c r="K439" s="245">
        <f t="shared" si="2"/>
        <v>0</v>
      </c>
    </row>
    <row r="440" spans="1:11" x14ac:dyDescent="0.25">
      <c r="A440" s="144">
        <v>45205</v>
      </c>
      <c r="B440" s="216" t="s">
        <v>458</v>
      </c>
      <c r="C440" s="146" t="s">
        <v>4517</v>
      </c>
      <c r="D440" s="24" t="s">
        <v>4518</v>
      </c>
      <c r="E440" s="96" t="s">
        <v>4540</v>
      </c>
      <c r="F440" s="25"/>
      <c r="G440" s="96" t="s">
        <v>333</v>
      </c>
      <c r="H440" s="11"/>
      <c r="I440" s="130">
        <v>6676300</v>
      </c>
      <c r="J440" s="22">
        <v>6676300</v>
      </c>
      <c r="K440" s="245">
        <f t="shared" si="2"/>
        <v>0</v>
      </c>
    </row>
    <row r="441" spans="1:11" x14ac:dyDescent="0.25">
      <c r="A441" s="144">
        <v>45205</v>
      </c>
      <c r="B441" s="216" t="s">
        <v>646</v>
      </c>
      <c r="C441" s="146" t="s">
        <v>4519</v>
      </c>
      <c r="D441" s="24" t="s">
        <v>4520</v>
      </c>
      <c r="E441" s="96" t="s">
        <v>4541</v>
      </c>
      <c r="F441" s="25"/>
      <c r="G441" s="96" t="s">
        <v>93</v>
      </c>
      <c r="H441" s="11"/>
      <c r="I441" s="130">
        <v>29066667</v>
      </c>
      <c r="J441" s="22">
        <v>0</v>
      </c>
      <c r="K441" s="245">
        <f t="shared" si="2"/>
        <v>29066667</v>
      </c>
    </row>
    <row r="442" spans="1:11" x14ac:dyDescent="0.25">
      <c r="A442" s="144">
        <v>45208</v>
      </c>
      <c r="B442" s="216" t="s">
        <v>483</v>
      </c>
      <c r="C442" s="146" t="s">
        <v>4521</v>
      </c>
      <c r="D442" s="24" t="s">
        <v>4522</v>
      </c>
      <c r="E442" s="96" t="s">
        <v>4542</v>
      </c>
      <c r="F442" s="25"/>
      <c r="G442" s="96" t="s">
        <v>333</v>
      </c>
      <c r="H442" s="11"/>
      <c r="I442" s="130">
        <v>21200</v>
      </c>
      <c r="J442" s="22">
        <v>21200</v>
      </c>
      <c r="K442" s="245">
        <f t="shared" si="2"/>
        <v>0</v>
      </c>
    </row>
    <row r="443" spans="1:11" x14ac:dyDescent="0.25">
      <c r="A443" s="144">
        <v>45208</v>
      </c>
      <c r="B443" s="216" t="s">
        <v>483</v>
      </c>
      <c r="C443" s="146" t="s">
        <v>4521</v>
      </c>
      <c r="D443" s="24" t="s">
        <v>4522</v>
      </c>
      <c r="E443" s="96" t="s">
        <v>4542</v>
      </c>
      <c r="F443" s="25"/>
      <c r="G443" s="96" t="s">
        <v>333</v>
      </c>
      <c r="H443" s="11"/>
      <c r="I443" s="130">
        <v>1228800</v>
      </c>
      <c r="J443" s="22">
        <v>1228800</v>
      </c>
      <c r="K443" s="245">
        <f t="shared" si="2"/>
        <v>0</v>
      </c>
    </row>
    <row r="444" spans="1:11" x14ac:dyDescent="0.25">
      <c r="A444" s="144">
        <v>45208</v>
      </c>
      <c r="B444" s="216" t="s">
        <v>483</v>
      </c>
      <c r="C444" s="146" t="s">
        <v>4521</v>
      </c>
      <c r="D444" s="24" t="s">
        <v>4522</v>
      </c>
      <c r="E444" s="96" t="s">
        <v>4542</v>
      </c>
      <c r="F444" s="25"/>
      <c r="G444" s="96" t="s">
        <v>333</v>
      </c>
      <c r="H444" s="11"/>
      <c r="I444" s="130">
        <v>153600</v>
      </c>
      <c r="J444" s="22">
        <v>153600</v>
      </c>
      <c r="K444" s="245">
        <f t="shared" si="2"/>
        <v>0</v>
      </c>
    </row>
    <row r="445" spans="1:11" x14ac:dyDescent="0.25">
      <c r="A445" s="144">
        <v>45208</v>
      </c>
      <c r="B445" s="216" t="s">
        <v>483</v>
      </c>
      <c r="C445" s="146" t="s">
        <v>4521</v>
      </c>
      <c r="D445" s="24" t="s">
        <v>4522</v>
      </c>
      <c r="E445" s="96" t="s">
        <v>4542</v>
      </c>
      <c r="F445" s="25"/>
      <c r="G445" s="96" t="s">
        <v>333</v>
      </c>
      <c r="H445" s="11"/>
      <c r="I445" s="130">
        <v>307300</v>
      </c>
      <c r="J445" s="22">
        <v>307300</v>
      </c>
      <c r="K445" s="245">
        <f t="shared" si="2"/>
        <v>0</v>
      </c>
    </row>
    <row r="446" spans="1:11" x14ac:dyDescent="0.25">
      <c r="A446" s="144">
        <v>45208</v>
      </c>
      <c r="B446" s="216" t="s">
        <v>483</v>
      </c>
      <c r="C446" s="146" t="s">
        <v>4521</v>
      </c>
      <c r="D446" s="24" t="s">
        <v>4522</v>
      </c>
      <c r="E446" s="96" t="s">
        <v>4542</v>
      </c>
      <c r="F446" s="25"/>
      <c r="G446" s="96" t="s">
        <v>333</v>
      </c>
      <c r="H446" s="11"/>
      <c r="I446" s="130">
        <v>921800</v>
      </c>
      <c r="J446" s="22">
        <v>921800</v>
      </c>
      <c r="K446" s="245">
        <f t="shared" ref="K446:K464" si="3">+I446-J446</f>
        <v>0</v>
      </c>
    </row>
    <row r="447" spans="1:11" x14ac:dyDescent="0.25">
      <c r="A447" s="144">
        <v>45208</v>
      </c>
      <c r="B447" s="216" t="s">
        <v>483</v>
      </c>
      <c r="C447" s="146" t="s">
        <v>4521</v>
      </c>
      <c r="D447" s="24" t="s">
        <v>4522</v>
      </c>
      <c r="E447" s="96" t="s">
        <v>4542</v>
      </c>
      <c r="F447" s="25"/>
      <c r="G447" s="96" t="s">
        <v>333</v>
      </c>
      <c r="H447" s="11"/>
      <c r="I447" s="130">
        <v>36928</v>
      </c>
      <c r="J447" s="22">
        <v>36928</v>
      </c>
      <c r="K447" s="245">
        <f t="shared" si="3"/>
        <v>0</v>
      </c>
    </row>
    <row r="448" spans="1:11" x14ac:dyDescent="0.25">
      <c r="A448" s="144">
        <v>45208</v>
      </c>
      <c r="B448" s="216" t="s">
        <v>483</v>
      </c>
      <c r="C448" s="146" t="s">
        <v>4521</v>
      </c>
      <c r="D448" s="24" t="s">
        <v>4522</v>
      </c>
      <c r="E448" s="96" t="s">
        <v>4542</v>
      </c>
      <c r="F448" s="25"/>
      <c r="G448" s="96" t="s">
        <v>333</v>
      </c>
      <c r="H448" s="11"/>
      <c r="I448" s="130">
        <v>26028</v>
      </c>
      <c r="J448" s="22">
        <v>26028</v>
      </c>
      <c r="K448" s="245">
        <f t="shared" si="3"/>
        <v>0</v>
      </c>
    </row>
    <row r="449" spans="1:11" x14ac:dyDescent="0.25">
      <c r="A449" s="144">
        <v>45208</v>
      </c>
      <c r="B449" s="216" t="s">
        <v>483</v>
      </c>
      <c r="C449" s="146" t="s">
        <v>4521</v>
      </c>
      <c r="D449" s="24" t="s">
        <v>4522</v>
      </c>
      <c r="E449" s="96" t="s">
        <v>4542</v>
      </c>
      <c r="F449" s="25"/>
      <c r="G449" s="96" t="s">
        <v>333</v>
      </c>
      <c r="H449" s="11"/>
      <c r="I449" s="130">
        <v>153600</v>
      </c>
      <c r="J449" s="22">
        <v>153600</v>
      </c>
      <c r="K449" s="245">
        <f t="shared" si="3"/>
        <v>0</v>
      </c>
    </row>
    <row r="450" spans="1:11" x14ac:dyDescent="0.25">
      <c r="A450" s="144">
        <v>45209</v>
      </c>
      <c r="B450" s="216" t="s">
        <v>436</v>
      </c>
      <c r="C450" s="146" t="s">
        <v>4523</v>
      </c>
      <c r="D450" s="24" t="s">
        <v>4524</v>
      </c>
      <c r="E450" s="96" t="s">
        <v>4543</v>
      </c>
      <c r="F450" s="25"/>
      <c r="G450" s="96" t="s">
        <v>256</v>
      </c>
      <c r="H450" s="11"/>
      <c r="I450" s="130">
        <v>2858867</v>
      </c>
      <c r="J450" s="22">
        <v>0</v>
      </c>
      <c r="K450" s="245">
        <f t="shared" si="3"/>
        <v>2858867</v>
      </c>
    </row>
    <row r="451" spans="1:11" x14ac:dyDescent="0.25">
      <c r="A451" s="144">
        <v>45209</v>
      </c>
      <c r="B451" s="216" t="s">
        <v>473</v>
      </c>
      <c r="C451" s="146" t="s">
        <v>4525</v>
      </c>
      <c r="D451" s="24" t="s">
        <v>4526</v>
      </c>
      <c r="E451" s="96" t="s">
        <v>4544</v>
      </c>
      <c r="F451" s="25"/>
      <c r="G451" s="96" t="s">
        <v>195</v>
      </c>
      <c r="H451" s="11"/>
      <c r="I451" s="130">
        <v>5829120</v>
      </c>
      <c r="J451" s="22">
        <v>0</v>
      </c>
      <c r="K451" s="245">
        <f t="shared" si="3"/>
        <v>5829120</v>
      </c>
    </row>
    <row r="452" spans="1:11" x14ac:dyDescent="0.25">
      <c r="A452" s="144">
        <v>45209</v>
      </c>
      <c r="B452" s="216" t="s">
        <v>467</v>
      </c>
      <c r="C452" s="146" t="s">
        <v>4527</v>
      </c>
      <c r="D452" s="24" t="s">
        <v>4528</v>
      </c>
      <c r="E452" s="96" t="s">
        <v>4545</v>
      </c>
      <c r="F452" s="25"/>
      <c r="G452" s="96" t="s">
        <v>183</v>
      </c>
      <c r="H452" s="11"/>
      <c r="I452" s="130">
        <v>4239360</v>
      </c>
      <c r="J452" s="22">
        <v>0</v>
      </c>
      <c r="K452" s="245">
        <f t="shared" si="3"/>
        <v>4239360</v>
      </c>
    </row>
    <row r="453" spans="1:11" x14ac:dyDescent="0.25">
      <c r="A453" s="144">
        <v>45210</v>
      </c>
      <c r="B453" s="216" t="s">
        <v>466</v>
      </c>
      <c r="C453" s="146" t="s">
        <v>212</v>
      </c>
      <c r="D453" s="24" t="s">
        <v>4529</v>
      </c>
      <c r="E453" s="96" t="s">
        <v>4546</v>
      </c>
      <c r="F453" s="25"/>
      <c r="G453" s="96" t="s">
        <v>538</v>
      </c>
      <c r="H453" s="11"/>
      <c r="I453" s="130">
        <v>4027392</v>
      </c>
      <c r="J453" s="22">
        <v>0</v>
      </c>
      <c r="K453" s="245">
        <f t="shared" si="3"/>
        <v>4027392</v>
      </c>
    </row>
    <row r="454" spans="1:11" x14ac:dyDescent="0.25">
      <c r="A454" s="144">
        <v>45211</v>
      </c>
      <c r="B454" s="216" t="s">
        <v>478</v>
      </c>
      <c r="C454" s="146" t="s">
        <v>4530</v>
      </c>
      <c r="D454" s="24" t="s">
        <v>4531</v>
      </c>
      <c r="E454" s="96" t="s">
        <v>4547</v>
      </c>
      <c r="F454" s="25"/>
      <c r="G454" s="96" t="s">
        <v>162</v>
      </c>
      <c r="H454" s="11"/>
      <c r="I454" s="130">
        <v>2649600</v>
      </c>
      <c r="J454" s="22">
        <v>0</v>
      </c>
      <c r="K454" s="245">
        <f t="shared" si="3"/>
        <v>2649600</v>
      </c>
    </row>
    <row r="455" spans="1:11" x14ac:dyDescent="0.25">
      <c r="A455" s="144">
        <v>45218</v>
      </c>
      <c r="B455" s="216" t="s">
        <v>751</v>
      </c>
      <c r="C455" s="146" t="s">
        <v>4532</v>
      </c>
      <c r="D455" s="24" t="s">
        <v>4533</v>
      </c>
      <c r="E455" s="96" t="s">
        <v>4548</v>
      </c>
      <c r="F455" s="25"/>
      <c r="G455" s="96" t="s">
        <v>333</v>
      </c>
      <c r="H455" s="11"/>
      <c r="I455" s="130">
        <v>2581006</v>
      </c>
      <c r="J455" s="22">
        <v>2581006</v>
      </c>
      <c r="K455" s="245">
        <f t="shared" si="3"/>
        <v>0</v>
      </c>
    </row>
    <row r="456" spans="1:11" x14ac:dyDescent="0.25">
      <c r="A456" s="144">
        <v>45218</v>
      </c>
      <c r="B456" s="216" t="s">
        <v>751</v>
      </c>
      <c r="C456" s="146" t="s">
        <v>4532</v>
      </c>
      <c r="D456" s="24" t="s">
        <v>4533</v>
      </c>
      <c r="E456" s="96" t="s">
        <v>4548</v>
      </c>
      <c r="F456" s="25"/>
      <c r="G456" s="96" t="s">
        <v>333</v>
      </c>
      <c r="H456" s="11"/>
      <c r="I456" s="130">
        <v>26980661</v>
      </c>
      <c r="J456" s="22">
        <v>26980661</v>
      </c>
      <c r="K456" s="245">
        <f t="shared" si="3"/>
        <v>0</v>
      </c>
    </row>
    <row r="457" spans="1:11" x14ac:dyDescent="0.25">
      <c r="A457" s="144">
        <v>45218</v>
      </c>
      <c r="B457" s="216" t="s">
        <v>751</v>
      </c>
      <c r="C457" s="146" t="s">
        <v>4532</v>
      </c>
      <c r="D457" s="24" t="s">
        <v>4533</v>
      </c>
      <c r="E457" s="96" t="s">
        <v>4548</v>
      </c>
      <c r="F457" s="25"/>
      <c r="G457" s="96" t="s">
        <v>333</v>
      </c>
      <c r="H457" s="11"/>
      <c r="I457" s="130">
        <v>2266364</v>
      </c>
      <c r="J457" s="22">
        <v>2266364</v>
      </c>
      <c r="K457" s="245">
        <f t="shared" si="3"/>
        <v>0</v>
      </c>
    </row>
    <row r="458" spans="1:11" x14ac:dyDescent="0.25">
      <c r="A458" s="144">
        <v>45218</v>
      </c>
      <c r="B458" s="216" t="s">
        <v>751</v>
      </c>
      <c r="C458" s="146" t="s">
        <v>4532</v>
      </c>
      <c r="D458" s="24" t="s">
        <v>4533</v>
      </c>
      <c r="E458" s="96" t="s">
        <v>4548</v>
      </c>
      <c r="F458" s="25"/>
      <c r="G458" s="96" t="s">
        <v>333</v>
      </c>
      <c r="H458" s="11"/>
      <c r="I458" s="130">
        <v>29400486</v>
      </c>
      <c r="J458" s="22">
        <v>29400486</v>
      </c>
      <c r="K458" s="245">
        <f t="shared" si="3"/>
        <v>0</v>
      </c>
    </row>
    <row r="459" spans="1:11" x14ac:dyDescent="0.25">
      <c r="A459" s="144">
        <v>45218</v>
      </c>
      <c r="B459" s="216" t="s">
        <v>751</v>
      </c>
      <c r="C459" s="146" t="s">
        <v>4532</v>
      </c>
      <c r="D459" s="24" t="s">
        <v>4533</v>
      </c>
      <c r="E459" s="96" t="s">
        <v>4548</v>
      </c>
      <c r="F459" s="25"/>
      <c r="G459" s="96" t="s">
        <v>333</v>
      </c>
      <c r="H459" s="11"/>
      <c r="I459" s="130">
        <v>209116422</v>
      </c>
      <c r="J459" s="22">
        <v>209116422</v>
      </c>
      <c r="K459" s="245">
        <f t="shared" si="3"/>
        <v>0</v>
      </c>
    </row>
    <row r="460" spans="1:11" x14ac:dyDescent="0.25">
      <c r="A460" s="144">
        <v>45218</v>
      </c>
      <c r="B460" s="216" t="s">
        <v>751</v>
      </c>
      <c r="C460" s="146" t="s">
        <v>4532</v>
      </c>
      <c r="D460" s="24" t="s">
        <v>4533</v>
      </c>
      <c r="E460" s="96" t="s">
        <v>4548</v>
      </c>
      <c r="F460" s="25"/>
      <c r="G460" s="96" t="s">
        <v>333</v>
      </c>
      <c r="H460" s="11"/>
      <c r="I460" s="130">
        <v>1018916857</v>
      </c>
      <c r="J460" s="22">
        <v>911357551</v>
      </c>
      <c r="K460" s="245">
        <f t="shared" si="3"/>
        <v>107559306</v>
      </c>
    </row>
    <row r="461" spans="1:11" x14ac:dyDescent="0.25">
      <c r="A461" s="144">
        <v>45218</v>
      </c>
      <c r="B461" s="216" t="s">
        <v>752</v>
      </c>
      <c r="C461" s="146" t="s">
        <v>4534</v>
      </c>
      <c r="D461" s="24" t="s">
        <v>4535</v>
      </c>
      <c r="E461" s="96" t="s">
        <v>4549</v>
      </c>
      <c r="F461" s="25"/>
      <c r="G461" s="96" t="s">
        <v>333</v>
      </c>
      <c r="H461" s="11"/>
      <c r="I461" s="130">
        <v>2699806</v>
      </c>
      <c r="J461" s="22">
        <v>2699806</v>
      </c>
      <c r="K461" s="245">
        <f t="shared" si="3"/>
        <v>0</v>
      </c>
    </row>
    <row r="462" spans="1:11" x14ac:dyDescent="0.25">
      <c r="A462" s="144"/>
      <c r="B462" s="216"/>
      <c r="C462" s="146"/>
      <c r="D462" s="24"/>
      <c r="E462" s="96"/>
      <c r="F462" s="25"/>
      <c r="G462" s="96"/>
      <c r="H462" s="11"/>
      <c r="I462" s="130"/>
      <c r="J462" s="22"/>
      <c r="K462" s="245">
        <f t="shared" si="3"/>
        <v>0</v>
      </c>
    </row>
    <row r="463" spans="1:11" x14ac:dyDescent="0.25">
      <c r="A463" s="144"/>
      <c r="B463" s="216"/>
      <c r="C463" s="146"/>
      <c r="D463" s="24"/>
      <c r="E463" s="96"/>
      <c r="F463" s="25"/>
      <c r="G463" s="96"/>
      <c r="H463" s="11"/>
      <c r="I463" s="130"/>
      <c r="J463" s="22"/>
      <c r="K463" s="245">
        <f t="shared" si="3"/>
        <v>0</v>
      </c>
    </row>
    <row r="464" spans="1:11" x14ac:dyDescent="0.25">
      <c r="A464" s="144"/>
      <c r="B464" s="216"/>
      <c r="C464" s="146"/>
      <c r="D464" s="24"/>
      <c r="E464" s="96"/>
      <c r="F464" s="25"/>
      <c r="G464" s="96"/>
      <c r="H464" s="11"/>
      <c r="I464" s="130"/>
      <c r="J464" s="22"/>
      <c r="K464" s="245">
        <f t="shared" si="3"/>
        <v>0</v>
      </c>
    </row>
    <row r="465" spans="1:11" x14ac:dyDescent="0.25">
      <c r="A465" s="144"/>
      <c r="B465" s="216"/>
      <c r="C465" s="146"/>
      <c r="D465" s="24"/>
      <c r="E465" s="96"/>
      <c r="F465" s="25"/>
      <c r="G465" s="96"/>
      <c r="H465" s="11"/>
      <c r="I465" s="130"/>
      <c r="J465" s="22"/>
      <c r="K465" s="245"/>
    </row>
    <row r="466" spans="1:11" x14ac:dyDescent="0.25">
      <c r="A466" s="144"/>
      <c r="B466" s="216"/>
      <c r="C466" s="146"/>
      <c r="D466" s="24"/>
      <c r="E466" s="96"/>
      <c r="F466" s="25"/>
      <c r="G466" s="96"/>
      <c r="H466" s="11"/>
      <c r="I466" s="130"/>
      <c r="J466" s="22"/>
      <c r="K466" s="245"/>
    </row>
    <row r="467" spans="1:11" x14ac:dyDescent="0.25">
      <c r="A467" s="144"/>
      <c r="B467" s="216"/>
      <c r="C467" s="146"/>
      <c r="D467" s="24"/>
      <c r="E467" s="96"/>
      <c r="F467" s="25"/>
      <c r="G467" s="96"/>
      <c r="H467" s="11"/>
      <c r="I467" s="130"/>
      <c r="J467" s="22"/>
      <c r="K467" s="245"/>
    </row>
    <row r="468" spans="1:11" x14ac:dyDescent="0.25">
      <c r="A468" s="144"/>
      <c r="B468" s="216"/>
      <c r="C468" s="146"/>
      <c r="D468" s="24"/>
      <c r="E468" s="96"/>
      <c r="F468" s="25"/>
      <c r="G468" s="96"/>
      <c r="H468" s="11"/>
      <c r="I468" s="130"/>
      <c r="J468" s="22"/>
      <c r="K468" s="245">
        <f t="shared" si="2"/>
        <v>0</v>
      </c>
    </row>
    <row r="469" spans="1:11" x14ac:dyDescent="0.25">
      <c r="A469" s="13"/>
      <c r="B469" s="14"/>
      <c r="C469" s="14"/>
      <c r="D469" s="14"/>
      <c r="E469" s="190"/>
      <c r="F469" s="14"/>
      <c r="G469" s="298" t="s">
        <v>19</v>
      </c>
      <c r="H469" s="299"/>
      <c r="I469" s="27">
        <f>SUM(I20:I468)</f>
        <v>25637443204</v>
      </c>
      <c r="J469" s="27">
        <f>SUM(J20:J468)</f>
        <v>22855749166</v>
      </c>
      <c r="K469" s="27">
        <f>SUM(K20:K468)</f>
        <v>2781694038</v>
      </c>
    </row>
    <row r="470" spans="1:11" ht="12.75" customHeight="1" x14ac:dyDescent="0.25">
      <c r="A470" s="13"/>
      <c r="B470" s="14"/>
      <c r="C470" s="14"/>
      <c r="D470" s="14"/>
      <c r="E470" s="190"/>
      <c r="F470" s="18"/>
      <c r="G470" s="190"/>
      <c r="H470" s="14"/>
      <c r="I470" s="18"/>
      <c r="J470" s="18"/>
      <c r="K470" s="19"/>
    </row>
    <row r="471" spans="1:11" ht="24.95" customHeight="1" x14ac:dyDescent="0.25">
      <c r="A471" s="68" t="s">
        <v>38</v>
      </c>
      <c r="B471" s="69" t="s">
        <v>40</v>
      </c>
      <c r="C471" s="68" t="s">
        <v>41</v>
      </c>
      <c r="D471" s="70" t="s">
        <v>39</v>
      </c>
      <c r="E471" s="199" t="s">
        <v>15</v>
      </c>
      <c r="F471" s="68" t="s">
        <v>34</v>
      </c>
      <c r="G471" s="199" t="s">
        <v>16</v>
      </c>
      <c r="H471" s="68" t="s">
        <v>22</v>
      </c>
      <c r="I471" s="68" t="s">
        <v>12</v>
      </c>
      <c r="J471" s="68" t="s">
        <v>23</v>
      </c>
      <c r="K471" s="68" t="s">
        <v>4</v>
      </c>
    </row>
    <row r="472" spans="1:11" ht="24.95" customHeight="1" x14ac:dyDescent="0.25">
      <c r="A472" s="71">
        <v>32600953000</v>
      </c>
      <c r="B472" s="71">
        <v>-2200000000</v>
      </c>
      <c r="C472" s="71">
        <v>0</v>
      </c>
      <c r="D472" s="72">
        <f>+A472+B472-C472</f>
        <v>30400953000</v>
      </c>
      <c r="E472" s="200">
        <f>+I469</f>
        <v>25637443204</v>
      </c>
      <c r="F472" s="73">
        <f>+E472/D472</f>
        <v>0.84331051082510478</v>
      </c>
      <c r="G472" s="200">
        <f>+I17</f>
        <v>90450086</v>
      </c>
      <c r="H472" s="72">
        <f>+D472-E472-G472</f>
        <v>4673059710</v>
      </c>
      <c r="I472" s="72">
        <f>+J469</f>
        <v>22855749166</v>
      </c>
      <c r="J472" s="73">
        <f>+I472/D472</f>
        <v>0.75181028588149856</v>
      </c>
      <c r="K472" s="72">
        <f>+K469</f>
        <v>2781694038</v>
      </c>
    </row>
    <row r="473" spans="1:11" x14ac:dyDescent="0.25">
      <c r="A473" s="74">
        <v>1</v>
      </c>
      <c r="B473" s="74">
        <v>2</v>
      </c>
      <c r="C473" s="74">
        <v>3</v>
      </c>
      <c r="D473" s="74" t="s">
        <v>3</v>
      </c>
      <c r="E473" s="202">
        <v>5</v>
      </c>
      <c r="F473" s="74" t="s">
        <v>18</v>
      </c>
      <c r="G473" s="202">
        <v>7</v>
      </c>
      <c r="H473" s="74" t="s">
        <v>9</v>
      </c>
      <c r="I473" s="74">
        <v>9</v>
      </c>
      <c r="J473" s="74" t="s">
        <v>24</v>
      </c>
      <c r="K473" s="74" t="s">
        <v>25</v>
      </c>
    </row>
    <row r="475" spans="1:11" x14ac:dyDescent="0.25">
      <c r="B475" s="61"/>
    </row>
    <row r="476" spans="1:11" x14ac:dyDescent="0.25">
      <c r="B476" s="61"/>
      <c r="I476" s="61"/>
    </row>
    <row r="477" spans="1:11" x14ac:dyDescent="0.25">
      <c r="B477" s="61"/>
    </row>
  </sheetData>
  <mergeCells count="16">
    <mergeCell ref="G469:H469"/>
    <mergeCell ref="G17:H17"/>
    <mergeCell ref="A18:A19"/>
    <mergeCell ref="E18:H18"/>
    <mergeCell ref="I18:I19"/>
    <mergeCell ref="J18:J19"/>
    <mergeCell ref="E19:F19"/>
    <mergeCell ref="G19:H19"/>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14"/>
  <sheetViews>
    <sheetView topLeftCell="A2" workbookViewId="0">
      <selection activeCell="A7" sqref="A7:A10"/>
    </sheetView>
  </sheetViews>
  <sheetFormatPr baseColWidth="10" defaultRowHeight="15" x14ac:dyDescent="0.25"/>
  <cols>
    <col min="1" max="1" width="15.140625" style="3" customWidth="1"/>
    <col min="2" max="2" width="14.7109375" style="265" customWidth="1"/>
    <col min="3" max="4" width="14.7109375" style="3" customWidth="1"/>
    <col min="5" max="5" width="15.7109375" style="203" customWidth="1"/>
    <col min="6" max="6" width="14.7109375" style="3" customWidth="1"/>
    <col min="7" max="7" width="15.7109375" style="203" customWidth="1"/>
    <col min="8" max="11" width="15.7109375" style="3" customWidth="1"/>
    <col min="12" max="16384" width="11.42578125" style="3"/>
  </cols>
  <sheetData>
    <row r="1" spans="1:11" ht="12.75" customHeight="1" x14ac:dyDescent="0.25">
      <c r="A1" s="1" t="s">
        <v>35</v>
      </c>
      <c r="B1" s="252"/>
      <c r="C1" s="1"/>
      <c r="D1" s="1"/>
      <c r="E1" s="184"/>
      <c r="F1" s="1"/>
      <c r="G1" s="184"/>
      <c r="H1" s="2"/>
      <c r="I1" s="2"/>
      <c r="J1" s="2"/>
      <c r="K1" s="2"/>
    </row>
    <row r="2" spans="1:11" ht="12.75" customHeight="1" x14ac:dyDescent="0.25">
      <c r="A2" s="2"/>
      <c r="B2" s="253"/>
      <c r="C2" s="2"/>
      <c r="D2" s="2"/>
      <c r="E2" s="184"/>
      <c r="F2" s="2"/>
      <c r="G2" s="184"/>
      <c r="H2" s="2"/>
      <c r="I2" s="2"/>
      <c r="J2" s="2"/>
      <c r="K2" s="64"/>
    </row>
    <row r="3" spans="1:11" ht="15" customHeight="1" x14ac:dyDescent="0.25">
      <c r="A3" s="277" t="s">
        <v>144</v>
      </c>
      <c r="B3" s="277"/>
      <c r="C3" s="277"/>
      <c r="D3" s="277"/>
      <c r="E3" s="277"/>
      <c r="F3" s="277"/>
      <c r="G3" s="277"/>
      <c r="H3" s="277"/>
      <c r="I3" s="277"/>
      <c r="J3" s="277"/>
      <c r="K3" s="66" t="s">
        <v>4380</v>
      </c>
    </row>
    <row r="4" spans="1:11" ht="12.75" customHeight="1" x14ac:dyDescent="0.25">
      <c r="A4" s="4"/>
      <c r="B4" s="254"/>
      <c r="C4" s="4"/>
      <c r="D4" s="4"/>
      <c r="E4" s="186"/>
      <c r="F4" s="4"/>
      <c r="G4" s="186"/>
      <c r="H4" s="4"/>
      <c r="I4" s="4"/>
      <c r="J4" s="4"/>
      <c r="K4" s="5"/>
    </row>
    <row r="5" spans="1:11" x14ac:dyDescent="0.25">
      <c r="A5" s="280" t="s">
        <v>5</v>
      </c>
      <c r="B5" s="300" t="s">
        <v>26</v>
      </c>
      <c r="C5" s="29"/>
      <c r="D5" s="280" t="s">
        <v>17</v>
      </c>
      <c r="E5" s="295" t="s">
        <v>16</v>
      </c>
      <c r="F5" s="296"/>
      <c r="G5" s="296"/>
      <c r="H5" s="297"/>
      <c r="I5" s="280" t="s">
        <v>7</v>
      </c>
      <c r="J5" s="287" t="s">
        <v>21</v>
      </c>
      <c r="K5" s="288"/>
    </row>
    <row r="6" spans="1:11" x14ac:dyDescent="0.25">
      <c r="A6" s="281"/>
      <c r="B6" s="301"/>
      <c r="C6" s="30"/>
      <c r="D6" s="281"/>
      <c r="E6" s="295" t="s">
        <v>2</v>
      </c>
      <c r="F6" s="296"/>
      <c r="G6" s="296"/>
      <c r="H6" s="297"/>
      <c r="I6" s="281"/>
      <c r="J6" s="289"/>
      <c r="K6" s="290"/>
    </row>
    <row r="7" spans="1:11" x14ac:dyDescent="0.25">
      <c r="A7" s="226">
        <v>45226</v>
      </c>
      <c r="B7" s="255"/>
      <c r="C7" s="181"/>
      <c r="D7" s="208" t="s">
        <v>5020</v>
      </c>
      <c r="E7" s="197" t="s">
        <v>5017</v>
      </c>
      <c r="F7" s="94"/>
      <c r="G7" s="94"/>
      <c r="H7" s="92"/>
      <c r="I7" s="209">
        <v>4226250</v>
      </c>
      <c r="J7" s="182"/>
      <c r="K7" s="181"/>
    </row>
    <row r="8" spans="1:11" x14ac:dyDescent="0.25">
      <c r="A8" s="226">
        <v>45226</v>
      </c>
      <c r="B8" s="255"/>
      <c r="C8" s="181"/>
      <c r="D8" s="208" t="s">
        <v>5021</v>
      </c>
      <c r="E8" s="197" t="s">
        <v>5018</v>
      </c>
      <c r="F8" s="94"/>
      <c r="G8" s="94"/>
      <c r="H8" s="92"/>
      <c r="I8" s="209">
        <v>4305600</v>
      </c>
      <c r="J8" s="182"/>
      <c r="K8" s="181"/>
    </row>
    <row r="9" spans="1:11" x14ac:dyDescent="0.25">
      <c r="A9" s="226">
        <v>45104</v>
      </c>
      <c r="B9" s="255"/>
      <c r="C9" s="181"/>
      <c r="D9" s="208" t="s">
        <v>3115</v>
      </c>
      <c r="E9" s="197" t="s">
        <v>3114</v>
      </c>
      <c r="F9" s="94"/>
      <c r="G9" s="94"/>
      <c r="H9" s="92"/>
      <c r="I9" s="209">
        <v>16196655</v>
      </c>
      <c r="J9" s="182"/>
      <c r="K9" s="181"/>
    </row>
    <row r="10" spans="1:11" x14ac:dyDescent="0.25">
      <c r="A10" s="226">
        <v>45225</v>
      </c>
      <c r="B10" s="255"/>
      <c r="C10" s="181"/>
      <c r="D10" s="208" t="s">
        <v>5022</v>
      </c>
      <c r="E10" s="197" t="s">
        <v>5019</v>
      </c>
      <c r="F10" s="94"/>
      <c r="G10" s="94"/>
      <c r="H10" s="92"/>
      <c r="I10" s="209">
        <v>35773750</v>
      </c>
      <c r="J10" s="182"/>
      <c r="K10" s="181"/>
    </row>
    <row r="11" spans="1:11" x14ac:dyDescent="0.25">
      <c r="A11" s="13"/>
      <c r="B11" s="256"/>
      <c r="C11" s="14"/>
      <c r="D11" s="14"/>
      <c r="E11" s="190"/>
      <c r="F11" s="14"/>
      <c r="G11" s="298" t="s">
        <v>19</v>
      </c>
      <c r="H11" s="299"/>
      <c r="I11" s="15">
        <f>SUM(I7:I10)</f>
        <v>60502255</v>
      </c>
      <c r="J11" s="16"/>
      <c r="K11" s="17"/>
    </row>
    <row r="12" spans="1:11" x14ac:dyDescent="0.25">
      <c r="A12" s="280" t="s">
        <v>5</v>
      </c>
      <c r="B12" s="257" t="s">
        <v>13</v>
      </c>
      <c r="C12" s="31" t="s">
        <v>20</v>
      </c>
      <c r="D12" s="20" t="s">
        <v>20</v>
      </c>
      <c r="E12" s="295" t="s">
        <v>15</v>
      </c>
      <c r="F12" s="296"/>
      <c r="G12" s="296"/>
      <c r="H12" s="297"/>
      <c r="I12" s="280" t="s">
        <v>7</v>
      </c>
      <c r="J12" s="280" t="s">
        <v>6</v>
      </c>
      <c r="K12" s="31" t="s">
        <v>0</v>
      </c>
    </row>
    <row r="13" spans="1:11" x14ac:dyDescent="0.25">
      <c r="A13" s="281"/>
      <c r="B13" s="258" t="s">
        <v>14</v>
      </c>
      <c r="C13" s="32" t="s">
        <v>11</v>
      </c>
      <c r="D13" s="32" t="s">
        <v>10</v>
      </c>
      <c r="E13" s="295" t="s">
        <v>2</v>
      </c>
      <c r="F13" s="297"/>
      <c r="G13" s="295" t="s">
        <v>8</v>
      </c>
      <c r="H13" s="297"/>
      <c r="I13" s="281"/>
      <c r="J13" s="281"/>
      <c r="K13" s="32" t="s">
        <v>1</v>
      </c>
    </row>
    <row r="14" spans="1:11" ht="12.75" customHeight="1" x14ac:dyDescent="0.25">
      <c r="A14" s="21">
        <v>44931</v>
      </c>
      <c r="B14" s="259" t="s">
        <v>281</v>
      </c>
      <c r="C14" s="62" t="s">
        <v>519</v>
      </c>
      <c r="D14" s="62" t="s">
        <v>367</v>
      </c>
      <c r="E14" s="191" t="s">
        <v>991</v>
      </c>
      <c r="F14" s="124"/>
      <c r="G14" s="204" t="s">
        <v>949</v>
      </c>
      <c r="H14" s="124"/>
      <c r="I14" s="22">
        <v>16146000</v>
      </c>
      <c r="J14" s="233">
        <v>16146000</v>
      </c>
      <c r="K14" s="89">
        <f>+I14-J14</f>
        <v>0</v>
      </c>
    </row>
    <row r="15" spans="1:11" x14ac:dyDescent="0.25">
      <c r="A15" s="21">
        <v>44933</v>
      </c>
      <c r="B15" s="260" t="s">
        <v>507</v>
      </c>
      <c r="C15" s="63" t="s">
        <v>469</v>
      </c>
      <c r="D15" s="63" t="s">
        <v>513</v>
      </c>
      <c r="E15" s="191" t="s">
        <v>992</v>
      </c>
      <c r="F15" s="125"/>
      <c r="G15" s="205" t="s">
        <v>950</v>
      </c>
      <c r="H15" s="127"/>
      <c r="I15" s="22">
        <v>21528000</v>
      </c>
      <c r="J15" s="233">
        <v>21528000</v>
      </c>
      <c r="K15" s="89">
        <f t="shared" ref="K15:K78" si="0">+I15-J15</f>
        <v>0</v>
      </c>
    </row>
    <row r="16" spans="1:11" x14ac:dyDescent="0.25">
      <c r="A16" s="23">
        <v>44933</v>
      </c>
      <c r="B16" s="260" t="s">
        <v>516</v>
      </c>
      <c r="C16" s="24" t="s">
        <v>456</v>
      </c>
      <c r="D16" s="24" t="s">
        <v>464</v>
      </c>
      <c r="E16" s="195" t="s">
        <v>992</v>
      </c>
      <c r="F16" s="125"/>
      <c r="G16" s="205" t="s">
        <v>951</v>
      </c>
      <c r="H16" s="129"/>
      <c r="I16" s="22">
        <v>21528000</v>
      </c>
      <c r="J16" s="233">
        <v>21528000</v>
      </c>
      <c r="K16" s="89">
        <f t="shared" si="0"/>
        <v>0</v>
      </c>
    </row>
    <row r="17" spans="1:11" x14ac:dyDescent="0.25">
      <c r="A17" s="23">
        <v>44933</v>
      </c>
      <c r="B17" s="260" t="s">
        <v>643</v>
      </c>
      <c r="C17" s="24" t="s">
        <v>458</v>
      </c>
      <c r="D17" s="24" t="s">
        <v>431</v>
      </c>
      <c r="E17" s="97" t="s">
        <v>992</v>
      </c>
      <c r="F17" s="125"/>
      <c r="G17" s="205" t="s">
        <v>678</v>
      </c>
      <c r="H17" s="129"/>
      <c r="I17" s="22">
        <v>21528000</v>
      </c>
      <c r="J17" s="233">
        <v>21528000</v>
      </c>
      <c r="K17" s="89">
        <f t="shared" si="0"/>
        <v>0</v>
      </c>
    </row>
    <row r="18" spans="1:11" x14ac:dyDescent="0.25">
      <c r="A18" s="23">
        <v>44934</v>
      </c>
      <c r="B18" s="260" t="s">
        <v>420</v>
      </c>
      <c r="C18" s="24" t="s">
        <v>459</v>
      </c>
      <c r="D18" s="24" t="s">
        <v>359</v>
      </c>
      <c r="E18" s="97" t="s">
        <v>993</v>
      </c>
      <c r="F18" s="125"/>
      <c r="G18" s="205" t="s">
        <v>681</v>
      </c>
      <c r="H18" s="129"/>
      <c r="I18" s="22">
        <v>15040000</v>
      </c>
      <c r="J18" s="233">
        <v>15040000</v>
      </c>
      <c r="K18" s="89">
        <f t="shared" si="0"/>
        <v>0</v>
      </c>
    </row>
    <row r="19" spans="1:11" x14ac:dyDescent="0.25">
      <c r="A19" s="23">
        <v>44934</v>
      </c>
      <c r="B19" s="260" t="s">
        <v>561</v>
      </c>
      <c r="C19" s="24" t="s">
        <v>191</v>
      </c>
      <c r="D19" s="24" t="s">
        <v>468</v>
      </c>
      <c r="E19" s="97" t="s">
        <v>992</v>
      </c>
      <c r="F19" s="125"/>
      <c r="G19" s="205" t="s">
        <v>952</v>
      </c>
      <c r="H19" s="129"/>
      <c r="I19" s="22">
        <v>21528000</v>
      </c>
      <c r="J19" s="233">
        <v>20720700</v>
      </c>
      <c r="K19" s="89">
        <f t="shared" si="0"/>
        <v>807300</v>
      </c>
    </row>
    <row r="20" spans="1:11" x14ac:dyDescent="0.25">
      <c r="A20" s="23">
        <v>44934</v>
      </c>
      <c r="B20" s="260" t="s">
        <v>513</v>
      </c>
      <c r="C20" s="24" t="s">
        <v>483</v>
      </c>
      <c r="D20" s="24" t="s">
        <v>435</v>
      </c>
      <c r="E20" s="97" t="s">
        <v>992</v>
      </c>
      <c r="F20" s="125"/>
      <c r="G20" s="205" t="s">
        <v>953</v>
      </c>
      <c r="H20" s="129"/>
      <c r="I20" s="22">
        <v>21528000</v>
      </c>
      <c r="J20" s="233">
        <v>21528000</v>
      </c>
      <c r="K20" s="89">
        <f t="shared" si="0"/>
        <v>0</v>
      </c>
    </row>
    <row r="21" spans="1:11" x14ac:dyDescent="0.25">
      <c r="A21" s="23">
        <v>44936</v>
      </c>
      <c r="B21" s="260" t="s">
        <v>464</v>
      </c>
      <c r="C21" s="24" t="s">
        <v>483</v>
      </c>
      <c r="D21" s="24" t="s">
        <v>436</v>
      </c>
      <c r="E21" s="97" t="s">
        <v>992</v>
      </c>
      <c r="F21" s="125"/>
      <c r="G21" s="205" t="s">
        <v>954</v>
      </c>
      <c r="H21" s="129"/>
      <c r="I21" s="22">
        <v>21528000</v>
      </c>
      <c r="J21" s="233">
        <v>21528000</v>
      </c>
      <c r="K21" s="89">
        <f t="shared" si="0"/>
        <v>0</v>
      </c>
    </row>
    <row r="22" spans="1:11" x14ac:dyDescent="0.25">
      <c r="A22" s="23">
        <v>44936</v>
      </c>
      <c r="B22" s="260" t="s">
        <v>645</v>
      </c>
      <c r="C22" s="24" t="s">
        <v>483</v>
      </c>
      <c r="D22" s="24" t="s">
        <v>473</v>
      </c>
      <c r="E22" s="97" t="s">
        <v>992</v>
      </c>
      <c r="F22" s="125"/>
      <c r="G22" s="205" t="s">
        <v>337</v>
      </c>
      <c r="H22" s="129"/>
      <c r="I22" s="22">
        <v>21528000</v>
      </c>
      <c r="J22" s="233">
        <v>21528000</v>
      </c>
      <c r="K22" s="89">
        <f t="shared" si="0"/>
        <v>0</v>
      </c>
    </row>
    <row r="23" spans="1:11" x14ac:dyDescent="0.25">
      <c r="A23" s="23">
        <v>44936</v>
      </c>
      <c r="B23" s="260" t="s">
        <v>509</v>
      </c>
      <c r="C23" s="24" t="s">
        <v>210</v>
      </c>
      <c r="D23" s="24" t="s">
        <v>458</v>
      </c>
      <c r="E23" s="97" t="s">
        <v>696</v>
      </c>
      <c r="F23" s="125"/>
      <c r="G23" s="205" t="s">
        <v>265</v>
      </c>
      <c r="H23" s="129"/>
      <c r="I23" s="22">
        <v>31795200</v>
      </c>
      <c r="J23" s="233">
        <v>31795200</v>
      </c>
      <c r="K23" s="89">
        <f t="shared" si="0"/>
        <v>0</v>
      </c>
    </row>
    <row r="24" spans="1:11" x14ac:dyDescent="0.25">
      <c r="A24" s="23">
        <v>44936</v>
      </c>
      <c r="B24" s="260" t="s">
        <v>352</v>
      </c>
      <c r="C24" s="24" t="s">
        <v>461</v>
      </c>
      <c r="D24" s="24" t="s">
        <v>483</v>
      </c>
      <c r="E24" s="97" t="s">
        <v>992</v>
      </c>
      <c r="F24" s="125"/>
      <c r="G24" s="205" t="s">
        <v>339</v>
      </c>
      <c r="H24" s="129"/>
      <c r="I24" s="22">
        <f>18837000-11571300</f>
        <v>7265700</v>
      </c>
      <c r="J24" s="233">
        <v>7265700</v>
      </c>
      <c r="K24" s="89">
        <f t="shared" si="0"/>
        <v>0</v>
      </c>
    </row>
    <row r="25" spans="1:11" x14ac:dyDescent="0.25">
      <c r="A25" s="23">
        <v>44937</v>
      </c>
      <c r="B25" s="260" t="s">
        <v>456</v>
      </c>
      <c r="C25" s="24" t="s">
        <v>719</v>
      </c>
      <c r="D25" s="24" t="s">
        <v>644</v>
      </c>
      <c r="E25" s="97" t="s">
        <v>992</v>
      </c>
      <c r="F25" s="125"/>
      <c r="G25" s="205" t="s">
        <v>955</v>
      </c>
      <c r="H25" s="129"/>
      <c r="I25" s="22">
        <v>21528000</v>
      </c>
      <c r="J25" s="233">
        <v>21528000</v>
      </c>
      <c r="K25" s="89">
        <f t="shared" si="0"/>
        <v>0</v>
      </c>
    </row>
    <row r="26" spans="1:11" x14ac:dyDescent="0.25">
      <c r="A26" s="23">
        <v>44937</v>
      </c>
      <c r="B26" s="260" t="s">
        <v>555</v>
      </c>
      <c r="C26" s="24" t="s">
        <v>577</v>
      </c>
      <c r="D26" s="24" t="s">
        <v>718</v>
      </c>
      <c r="E26" s="97" t="s">
        <v>992</v>
      </c>
      <c r="F26" s="125"/>
      <c r="G26" s="205" t="s">
        <v>956</v>
      </c>
      <c r="H26" s="129"/>
      <c r="I26" s="22">
        <v>21528000</v>
      </c>
      <c r="J26" s="233">
        <v>21528000</v>
      </c>
      <c r="K26" s="89">
        <f t="shared" si="0"/>
        <v>0</v>
      </c>
    </row>
    <row r="27" spans="1:11" x14ac:dyDescent="0.25">
      <c r="A27" s="23">
        <v>44937</v>
      </c>
      <c r="B27" s="260" t="s">
        <v>483</v>
      </c>
      <c r="C27" s="24" t="s">
        <v>176</v>
      </c>
      <c r="D27" s="24" t="s">
        <v>572</v>
      </c>
      <c r="E27" s="97" t="s">
        <v>994</v>
      </c>
      <c r="F27" s="125"/>
      <c r="G27" s="205" t="s">
        <v>266</v>
      </c>
      <c r="H27" s="129"/>
      <c r="I27" s="22">
        <f>27084000-1956066</f>
        <v>25127934</v>
      </c>
      <c r="J27" s="233">
        <v>25127934</v>
      </c>
      <c r="K27" s="89">
        <f t="shared" si="0"/>
        <v>0</v>
      </c>
    </row>
    <row r="28" spans="1:11" x14ac:dyDescent="0.25">
      <c r="A28" s="23">
        <v>44938</v>
      </c>
      <c r="B28" s="260" t="s">
        <v>176</v>
      </c>
      <c r="C28" s="24" t="s">
        <v>576</v>
      </c>
      <c r="D28" s="24" t="s">
        <v>437</v>
      </c>
      <c r="E28" s="97" t="s">
        <v>992</v>
      </c>
      <c r="F28" s="125"/>
      <c r="G28" s="205" t="s">
        <v>957</v>
      </c>
      <c r="H28" s="129"/>
      <c r="I28" s="22">
        <v>18837000</v>
      </c>
      <c r="J28" s="233">
        <v>18837000</v>
      </c>
      <c r="K28" s="89">
        <f t="shared" si="0"/>
        <v>0</v>
      </c>
    </row>
    <row r="29" spans="1:11" x14ac:dyDescent="0.25">
      <c r="A29" s="23">
        <v>44938</v>
      </c>
      <c r="B29" s="260" t="s">
        <v>717</v>
      </c>
      <c r="C29" s="24" t="s">
        <v>576</v>
      </c>
      <c r="D29" s="24" t="s">
        <v>721</v>
      </c>
      <c r="E29" s="97" t="s">
        <v>992</v>
      </c>
      <c r="F29" s="125"/>
      <c r="G29" s="205" t="s">
        <v>357</v>
      </c>
      <c r="H29" s="129"/>
      <c r="I29" s="22">
        <v>18837000</v>
      </c>
      <c r="J29" s="233">
        <v>18837000</v>
      </c>
      <c r="K29" s="89">
        <f t="shared" si="0"/>
        <v>0</v>
      </c>
    </row>
    <row r="30" spans="1:11" x14ac:dyDescent="0.25">
      <c r="A30" s="23">
        <v>44938</v>
      </c>
      <c r="B30" s="260" t="s">
        <v>718</v>
      </c>
      <c r="C30" s="24" t="s">
        <v>576</v>
      </c>
      <c r="D30" s="24" t="s">
        <v>569</v>
      </c>
      <c r="E30" s="97" t="s">
        <v>992</v>
      </c>
      <c r="F30" s="125"/>
      <c r="G30" s="205" t="s">
        <v>370</v>
      </c>
      <c r="H30" s="129"/>
      <c r="I30" s="22">
        <v>18837000</v>
      </c>
      <c r="J30" s="233">
        <v>18837000</v>
      </c>
      <c r="K30" s="89">
        <f t="shared" si="0"/>
        <v>0</v>
      </c>
    </row>
    <row r="31" spans="1:11" x14ac:dyDescent="0.25">
      <c r="A31" s="23">
        <v>44938</v>
      </c>
      <c r="B31" s="260" t="s">
        <v>458</v>
      </c>
      <c r="C31" s="24" t="s">
        <v>567</v>
      </c>
      <c r="D31" s="24" t="s">
        <v>471</v>
      </c>
      <c r="E31" s="97" t="s">
        <v>694</v>
      </c>
      <c r="F31" s="125"/>
      <c r="G31" s="205" t="s">
        <v>369</v>
      </c>
      <c r="H31" s="129"/>
      <c r="I31" s="22">
        <v>107640000</v>
      </c>
      <c r="J31" s="233">
        <v>107640000</v>
      </c>
      <c r="K31" s="89">
        <f t="shared" si="0"/>
        <v>0</v>
      </c>
    </row>
    <row r="32" spans="1:11" x14ac:dyDescent="0.25">
      <c r="A32" s="23">
        <v>44938</v>
      </c>
      <c r="B32" s="260" t="s">
        <v>823</v>
      </c>
      <c r="C32" s="24" t="s">
        <v>572</v>
      </c>
      <c r="D32" s="24" t="s">
        <v>573</v>
      </c>
      <c r="E32" s="97" t="s">
        <v>992</v>
      </c>
      <c r="F32" s="125"/>
      <c r="G32" s="205" t="s">
        <v>376</v>
      </c>
      <c r="H32" s="129"/>
      <c r="I32" s="22">
        <v>21528000</v>
      </c>
      <c r="J32" s="233">
        <v>20182500</v>
      </c>
      <c r="K32" s="89">
        <f t="shared" si="0"/>
        <v>1345500</v>
      </c>
    </row>
    <row r="33" spans="1:11" x14ac:dyDescent="0.25">
      <c r="A33" s="23">
        <v>44938</v>
      </c>
      <c r="B33" s="260" t="s">
        <v>463</v>
      </c>
      <c r="C33" s="24" t="s">
        <v>177</v>
      </c>
      <c r="D33" s="24" t="s">
        <v>575</v>
      </c>
      <c r="E33" s="97" t="s">
        <v>992</v>
      </c>
      <c r="F33" s="125"/>
      <c r="G33" s="205" t="s">
        <v>958</v>
      </c>
      <c r="H33" s="129"/>
      <c r="I33" s="22">
        <v>21528000</v>
      </c>
      <c r="J33" s="233">
        <v>21528000</v>
      </c>
      <c r="K33" s="89">
        <f t="shared" si="0"/>
        <v>0</v>
      </c>
    </row>
    <row r="34" spans="1:11" x14ac:dyDescent="0.25">
      <c r="A34" s="23">
        <v>44938</v>
      </c>
      <c r="B34" s="260" t="s">
        <v>577</v>
      </c>
      <c r="C34" s="24" t="s">
        <v>753</v>
      </c>
      <c r="D34" s="24" t="s">
        <v>649</v>
      </c>
      <c r="E34" s="97" t="s">
        <v>993</v>
      </c>
      <c r="F34" s="125"/>
      <c r="G34" s="205" t="s">
        <v>692</v>
      </c>
      <c r="H34" s="129"/>
      <c r="I34" s="22">
        <v>15040000</v>
      </c>
      <c r="J34" s="233">
        <v>15040000</v>
      </c>
      <c r="K34" s="89">
        <f t="shared" si="0"/>
        <v>0</v>
      </c>
    </row>
    <row r="35" spans="1:11" x14ac:dyDescent="0.25">
      <c r="A35" s="23">
        <v>44938</v>
      </c>
      <c r="B35" s="260" t="s">
        <v>588</v>
      </c>
      <c r="C35" s="24" t="s">
        <v>582</v>
      </c>
      <c r="D35" s="24" t="s">
        <v>576</v>
      </c>
      <c r="E35" s="195" t="s">
        <v>992</v>
      </c>
      <c r="F35" s="25"/>
      <c r="G35" s="205" t="s">
        <v>959</v>
      </c>
      <c r="H35" s="11"/>
      <c r="I35" s="22">
        <v>16146000</v>
      </c>
      <c r="J35" s="233">
        <v>16146000</v>
      </c>
      <c r="K35" s="89">
        <f t="shared" si="0"/>
        <v>0</v>
      </c>
    </row>
    <row r="36" spans="1:11" x14ac:dyDescent="0.25">
      <c r="A36" s="23">
        <v>44939</v>
      </c>
      <c r="B36" s="260" t="s">
        <v>471</v>
      </c>
      <c r="C36" s="24" t="s">
        <v>580</v>
      </c>
      <c r="D36" s="24" t="s">
        <v>725</v>
      </c>
      <c r="E36" s="195" t="s">
        <v>992</v>
      </c>
      <c r="F36" s="25"/>
      <c r="G36" s="205" t="s">
        <v>960</v>
      </c>
      <c r="H36" s="11"/>
      <c r="I36" s="22">
        <v>21528000</v>
      </c>
      <c r="J36" s="233">
        <v>21528000</v>
      </c>
      <c r="K36" s="89">
        <f t="shared" si="0"/>
        <v>0</v>
      </c>
    </row>
    <row r="37" spans="1:11" x14ac:dyDescent="0.25">
      <c r="A37" s="23">
        <v>44941</v>
      </c>
      <c r="B37" s="260" t="s">
        <v>564</v>
      </c>
      <c r="C37" s="24" t="s">
        <v>568</v>
      </c>
      <c r="D37" s="24" t="s">
        <v>590</v>
      </c>
      <c r="E37" s="195" t="s">
        <v>992</v>
      </c>
      <c r="F37" s="25"/>
      <c r="G37" s="205" t="s">
        <v>961</v>
      </c>
      <c r="H37" s="11"/>
      <c r="I37" s="22">
        <v>21528000</v>
      </c>
      <c r="J37" s="233">
        <v>21528000</v>
      </c>
      <c r="K37" s="89">
        <f t="shared" si="0"/>
        <v>0</v>
      </c>
    </row>
    <row r="38" spans="1:11" x14ac:dyDescent="0.25">
      <c r="A38" s="23">
        <v>44941</v>
      </c>
      <c r="B38" s="260" t="s">
        <v>562</v>
      </c>
      <c r="C38" s="24" t="s">
        <v>735</v>
      </c>
      <c r="D38" s="24" t="s">
        <v>668</v>
      </c>
      <c r="E38" s="195" t="s">
        <v>995</v>
      </c>
      <c r="F38" s="25"/>
      <c r="G38" s="205" t="s">
        <v>962</v>
      </c>
      <c r="H38" s="11"/>
      <c r="I38" s="22">
        <v>36112000</v>
      </c>
      <c r="J38" s="233">
        <v>36112000</v>
      </c>
      <c r="K38" s="89">
        <f t="shared" si="0"/>
        <v>0</v>
      </c>
    </row>
    <row r="39" spans="1:11" x14ac:dyDescent="0.25">
      <c r="A39" s="23">
        <v>44942</v>
      </c>
      <c r="B39" s="260" t="s">
        <v>590</v>
      </c>
      <c r="C39" s="24" t="s">
        <v>754</v>
      </c>
      <c r="D39" s="24" t="s">
        <v>527</v>
      </c>
      <c r="E39" s="195" t="s">
        <v>992</v>
      </c>
      <c r="F39" s="25"/>
      <c r="G39" s="205" t="s">
        <v>89</v>
      </c>
      <c r="H39" s="11"/>
      <c r="I39" s="22">
        <v>21528000</v>
      </c>
      <c r="J39" s="233">
        <v>21528000</v>
      </c>
      <c r="K39" s="89">
        <f t="shared" si="0"/>
        <v>0</v>
      </c>
    </row>
    <row r="40" spans="1:11" x14ac:dyDescent="0.25">
      <c r="A40" s="23">
        <v>44942</v>
      </c>
      <c r="B40" s="260" t="s">
        <v>482</v>
      </c>
      <c r="C40" s="24" t="s">
        <v>606</v>
      </c>
      <c r="D40" s="24" t="s">
        <v>443</v>
      </c>
      <c r="E40" s="195" t="s">
        <v>992</v>
      </c>
      <c r="F40" s="25"/>
      <c r="G40" s="205" t="s">
        <v>401</v>
      </c>
      <c r="H40" s="11"/>
      <c r="I40" s="22">
        <v>18837000</v>
      </c>
      <c r="J40" s="233">
        <v>18837000</v>
      </c>
      <c r="K40" s="89">
        <f t="shared" si="0"/>
        <v>0</v>
      </c>
    </row>
    <row r="41" spans="1:11" x14ac:dyDescent="0.25">
      <c r="A41" s="23">
        <v>44942</v>
      </c>
      <c r="B41" s="260" t="s">
        <v>755</v>
      </c>
      <c r="C41" s="24" t="s">
        <v>718</v>
      </c>
      <c r="D41" s="24" t="s">
        <v>711</v>
      </c>
      <c r="E41" s="195" t="s">
        <v>992</v>
      </c>
      <c r="F41" s="25"/>
      <c r="G41" s="205" t="s">
        <v>963</v>
      </c>
      <c r="H41" s="11"/>
      <c r="I41" s="22">
        <v>21528000</v>
      </c>
      <c r="J41" s="233">
        <v>21528000</v>
      </c>
      <c r="K41" s="89">
        <f t="shared" si="0"/>
        <v>0</v>
      </c>
    </row>
    <row r="42" spans="1:11" x14ac:dyDescent="0.25">
      <c r="A42" s="23">
        <v>44942</v>
      </c>
      <c r="B42" s="260" t="s">
        <v>523</v>
      </c>
      <c r="C42" s="24" t="s">
        <v>712</v>
      </c>
      <c r="D42" s="24" t="s">
        <v>734</v>
      </c>
      <c r="E42" s="195" t="s">
        <v>996</v>
      </c>
      <c r="F42" s="25"/>
      <c r="G42" s="205" t="s">
        <v>60</v>
      </c>
      <c r="H42" s="11"/>
      <c r="I42" s="22">
        <v>64584000</v>
      </c>
      <c r="J42" s="233">
        <v>64584000</v>
      </c>
      <c r="K42" s="89">
        <f t="shared" si="0"/>
        <v>0</v>
      </c>
    </row>
    <row r="43" spans="1:11" x14ac:dyDescent="0.25">
      <c r="A43" s="23">
        <v>44942</v>
      </c>
      <c r="B43" s="260" t="s">
        <v>668</v>
      </c>
      <c r="C43" s="24" t="s">
        <v>478</v>
      </c>
      <c r="D43" s="24" t="s">
        <v>712</v>
      </c>
      <c r="E43" s="195" t="s">
        <v>992</v>
      </c>
      <c r="F43" s="25"/>
      <c r="G43" s="205" t="s">
        <v>691</v>
      </c>
      <c r="H43" s="11"/>
      <c r="I43" s="22">
        <v>21528000</v>
      </c>
      <c r="J43" s="233">
        <v>21528000</v>
      </c>
      <c r="K43" s="89">
        <f t="shared" si="0"/>
        <v>0</v>
      </c>
    </row>
    <row r="44" spans="1:11" x14ac:dyDescent="0.25">
      <c r="A44" s="23">
        <v>44942</v>
      </c>
      <c r="B44" s="260" t="s">
        <v>825</v>
      </c>
      <c r="C44" s="24" t="s">
        <v>551</v>
      </c>
      <c r="D44" s="24" t="s">
        <v>735</v>
      </c>
      <c r="E44" s="195" t="s">
        <v>997</v>
      </c>
      <c r="F44" s="25"/>
      <c r="G44" s="205" t="s">
        <v>268</v>
      </c>
      <c r="H44" s="11"/>
      <c r="I44" s="22">
        <v>57960000</v>
      </c>
      <c r="J44" s="233">
        <v>57960000</v>
      </c>
      <c r="K44" s="89">
        <f t="shared" si="0"/>
        <v>0</v>
      </c>
    </row>
    <row r="45" spans="1:11" x14ac:dyDescent="0.25">
      <c r="A45" s="23">
        <v>44943</v>
      </c>
      <c r="B45" s="260" t="s">
        <v>732</v>
      </c>
      <c r="C45" s="24" t="s">
        <v>562</v>
      </c>
      <c r="D45" s="24" t="s">
        <v>248</v>
      </c>
      <c r="E45" s="195" t="s">
        <v>998</v>
      </c>
      <c r="F45" s="25"/>
      <c r="G45" s="205" t="s">
        <v>964</v>
      </c>
      <c r="H45" s="11"/>
      <c r="I45" s="22">
        <v>21528000</v>
      </c>
      <c r="J45" s="233">
        <v>21528000</v>
      </c>
      <c r="K45" s="89">
        <f t="shared" si="0"/>
        <v>0</v>
      </c>
    </row>
    <row r="46" spans="1:11" x14ac:dyDescent="0.25">
      <c r="A46" s="23">
        <v>44943</v>
      </c>
      <c r="B46" s="260" t="s">
        <v>527</v>
      </c>
      <c r="C46" s="24" t="s">
        <v>599</v>
      </c>
      <c r="D46" s="24" t="s">
        <v>385</v>
      </c>
      <c r="E46" s="195" t="s">
        <v>992</v>
      </c>
      <c r="F46" s="25"/>
      <c r="G46" s="205" t="s">
        <v>965</v>
      </c>
      <c r="H46" s="11"/>
      <c r="I46" s="22">
        <v>18837000</v>
      </c>
      <c r="J46" s="233">
        <v>18837000</v>
      </c>
      <c r="K46" s="89">
        <f t="shared" si="0"/>
        <v>0</v>
      </c>
    </row>
    <row r="47" spans="1:11" x14ac:dyDescent="0.25">
      <c r="A47" s="23">
        <v>44943</v>
      </c>
      <c r="B47" s="260" t="s">
        <v>654</v>
      </c>
      <c r="C47" s="24" t="s">
        <v>651</v>
      </c>
      <c r="D47" s="24" t="s">
        <v>604</v>
      </c>
      <c r="E47" s="195" t="s">
        <v>992</v>
      </c>
      <c r="F47" s="25"/>
      <c r="G47" s="205" t="s">
        <v>966</v>
      </c>
      <c r="H47" s="11"/>
      <c r="I47" s="22">
        <v>18837000</v>
      </c>
      <c r="J47" s="233">
        <v>18837000</v>
      </c>
      <c r="K47" s="89">
        <f t="shared" si="0"/>
        <v>0</v>
      </c>
    </row>
    <row r="48" spans="1:11" x14ac:dyDescent="0.25">
      <c r="A48" s="23">
        <v>44943</v>
      </c>
      <c r="B48" s="260" t="s">
        <v>711</v>
      </c>
      <c r="C48" s="24" t="s">
        <v>303</v>
      </c>
      <c r="D48" s="24" t="s">
        <v>714</v>
      </c>
      <c r="E48" s="195" t="s">
        <v>999</v>
      </c>
      <c r="F48" s="25"/>
      <c r="G48" s="205" t="s">
        <v>690</v>
      </c>
      <c r="H48" s="11"/>
      <c r="I48" s="22">
        <v>52000000</v>
      </c>
      <c r="J48" s="233">
        <v>52000000</v>
      </c>
      <c r="K48" s="89">
        <f t="shared" si="0"/>
        <v>0</v>
      </c>
    </row>
    <row r="49" spans="1:11" x14ac:dyDescent="0.25">
      <c r="A49" s="23">
        <v>44943</v>
      </c>
      <c r="B49" s="260" t="s">
        <v>713</v>
      </c>
      <c r="C49" s="24" t="s">
        <v>664</v>
      </c>
      <c r="D49" s="24" t="s">
        <v>658</v>
      </c>
      <c r="E49" s="195" t="s">
        <v>1000</v>
      </c>
      <c r="F49" s="25"/>
      <c r="G49" s="205" t="s">
        <v>187</v>
      </c>
      <c r="H49" s="11"/>
      <c r="I49" s="22">
        <v>21528000</v>
      </c>
      <c r="J49" s="233">
        <v>21528000</v>
      </c>
      <c r="K49" s="89">
        <f t="shared" si="0"/>
        <v>0</v>
      </c>
    </row>
    <row r="50" spans="1:11" x14ac:dyDescent="0.25">
      <c r="A50" s="23">
        <v>44944</v>
      </c>
      <c r="B50" s="260" t="s">
        <v>385</v>
      </c>
      <c r="C50" s="24" t="s">
        <v>586</v>
      </c>
      <c r="D50" s="24" t="s">
        <v>618</v>
      </c>
      <c r="E50" s="195" t="s">
        <v>992</v>
      </c>
      <c r="F50" s="25"/>
      <c r="G50" s="205" t="s">
        <v>342</v>
      </c>
      <c r="H50" s="11"/>
      <c r="I50" s="22">
        <v>21528000</v>
      </c>
      <c r="J50" s="233">
        <v>21528000</v>
      </c>
      <c r="K50" s="89">
        <f t="shared" si="0"/>
        <v>0</v>
      </c>
    </row>
    <row r="51" spans="1:11" x14ac:dyDescent="0.25">
      <c r="A51" s="23">
        <v>44944</v>
      </c>
      <c r="B51" s="260" t="s">
        <v>599</v>
      </c>
      <c r="C51" s="24" t="s">
        <v>488</v>
      </c>
      <c r="D51" s="24" t="s">
        <v>486</v>
      </c>
      <c r="E51" s="195" t="s">
        <v>1001</v>
      </c>
      <c r="F51" s="25"/>
      <c r="G51" s="205" t="s">
        <v>263</v>
      </c>
      <c r="H51" s="11"/>
      <c r="I51" s="22">
        <v>48000000</v>
      </c>
      <c r="J51" s="233">
        <v>48000000</v>
      </c>
      <c r="K51" s="89">
        <f t="shared" si="0"/>
        <v>0</v>
      </c>
    </row>
    <row r="52" spans="1:11" x14ac:dyDescent="0.25">
      <c r="A52" s="23">
        <v>44944</v>
      </c>
      <c r="B52" s="260" t="s">
        <v>655</v>
      </c>
      <c r="C52" s="24" t="s">
        <v>301</v>
      </c>
      <c r="D52" s="24" t="s">
        <v>778</v>
      </c>
      <c r="E52" s="195" t="s">
        <v>1002</v>
      </c>
      <c r="F52" s="25"/>
      <c r="G52" s="205" t="s">
        <v>151</v>
      </c>
      <c r="H52" s="11"/>
      <c r="I52" s="22">
        <v>64584000</v>
      </c>
      <c r="J52" s="233">
        <v>64584000</v>
      </c>
      <c r="K52" s="89">
        <f t="shared" si="0"/>
        <v>0</v>
      </c>
    </row>
    <row r="53" spans="1:11" x14ac:dyDescent="0.25">
      <c r="A53" s="23">
        <v>44944</v>
      </c>
      <c r="B53" s="260" t="s">
        <v>782</v>
      </c>
      <c r="C53" s="24" t="s">
        <v>620</v>
      </c>
      <c r="D53" s="24" t="s">
        <v>434</v>
      </c>
      <c r="E53" s="195" t="s">
        <v>992</v>
      </c>
      <c r="F53" s="25"/>
      <c r="G53" s="205" t="s">
        <v>967</v>
      </c>
      <c r="H53" s="11"/>
      <c r="I53" s="22">
        <v>21528000</v>
      </c>
      <c r="J53" s="233">
        <v>21528000</v>
      </c>
      <c r="K53" s="89">
        <f t="shared" si="0"/>
        <v>0</v>
      </c>
    </row>
    <row r="54" spans="1:11" x14ac:dyDescent="0.25">
      <c r="A54" s="23">
        <v>44944</v>
      </c>
      <c r="B54" s="260" t="s">
        <v>651</v>
      </c>
      <c r="C54" s="24" t="s">
        <v>486</v>
      </c>
      <c r="D54" s="24" t="s">
        <v>488</v>
      </c>
      <c r="E54" s="195" t="s">
        <v>995</v>
      </c>
      <c r="F54" s="25"/>
      <c r="G54" s="205" t="s">
        <v>968</v>
      </c>
      <c r="H54" s="11"/>
      <c r="I54" s="22">
        <v>36112000</v>
      </c>
      <c r="J54" s="233">
        <v>32801733</v>
      </c>
      <c r="K54" s="89">
        <f t="shared" si="0"/>
        <v>3310267</v>
      </c>
    </row>
    <row r="55" spans="1:11" x14ac:dyDescent="0.25">
      <c r="A55" s="23">
        <v>44944</v>
      </c>
      <c r="B55" s="260" t="s">
        <v>761</v>
      </c>
      <c r="C55" s="24" t="s">
        <v>586</v>
      </c>
      <c r="D55" s="24" t="s">
        <v>203</v>
      </c>
      <c r="E55" s="195" t="s">
        <v>992</v>
      </c>
      <c r="F55" s="25"/>
      <c r="G55" s="205" t="s">
        <v>969</v>
      </c>
      <c r="H55" s="11"/>
      <c r="I55" s="22">
        <v>21528000</v>
      </c>
      <c r="J55" s="233">
        <v>21528000</v>
      </c>
      <c r="K55" s="89">
        <f t="shared" si="0"/>
        <v>0</v>
      </c>
    </row>
    <row r="56" spans="1:11" x14ac:dyDescent="0.25">
      <c r="A56" s="23">
        <v>44944</v>
      </c>
      <c r="B56" s="260" t="s">
        <v>485</v>
      </c>
      <c r="C56" s="24" t="s">
        <v>778</v>
      </c>
      <c r="D56" s="24" t="s">
        <v>586</v>
      </c>
      <c r="E56" s="195" t="s">
        <v>1003</v>
      </c>
      <c r="F56" s="25"/>
      <c r="G56" s="205" t="s">
        <v>970</v>
      </c>
      <c r="H56" s="11"/>
      <c r="I56" s="22">
        <v>44000000</v>
      </c>
      <c r="J56" s="233">
        <v>40883333</v>
      </c>
      <c r="K56" s="89">
        <f t="shared" si="0"/>
        <v>3116667</v>
      </c>
    </row>
    <row r="57" spans="1:11" x14ac:dyDescent="0.25">
      <c r="A57" s="23">
        <v>44944</v>
      </c>
      <c r="B57" s="260" t="s">
        <v>602</v>
      </c>
      <c r="C57" s="24" t="s">
        <v>619</v>
      </c>
      <c r="D57" s="24" t="s">
        <v>610</v>
      </c>
      <c r="E57" s="195" t="s">
        <v>1004</v>
      </c>
      <c r="F57" s="25"/>
      <c r="G57" s="205" t="s">
        <v>971</v>
      </c>
      <c r="H57" s="11"/>
      <c r="I57" s="22">
        <v>48000000</v>
      </c>
      <c r="J57" s="233">
        <v>48000000</v>
      </c>
      <c r="K57" s="89">
        <f t="shared" si="0"/>
        <v>0</v>
      </c>
    </row>
    <row r="58" spans="1:11" x14ac:dyDescent="0.25">
      <c r="A58" s="23">
        <v>44944</v>
      </c>
      <c r="B58" s="260" t="s">
        <v>657</v>
      </c>
      <c r="C58" s="24" t="s">
        <v>618</v>
      </c>
      <c r="D58" s="24" t="s">
        <v>492</v>
      </c>
      <c r="E58" s="195" t="s">
        <v>1005</v>
      </c>
      <c r="F58" s="25"/>
      <c r="G58" s="205" t="s">
        <v>264</v>
      </c>
      <c r="H58" s="11"/>
      <c r="I58" s="22">
        <v>25584000</v>
      </c>
      <c r="J58" s="233">
        <v>23771800</v>
      </c>
      <c r="K58" s="89">
        <f t="shared" si="0"/>
        <v>1812200</v>
      </c>
    </row>
    <row r="59" spans="1:11" x14ac:dyDescent="0.25">
      <c r="A59" s="23">
        <v>44944</v>
      </c>
      <c r="B59" s="260" t="s">
        <v>601</v>
      </c>
      <c r="C59" s="24" t="s">
        <v>490</v>
      </c>
      <c r="D59" s="24" t="s">
        <v>611</v>
      </c>
      <c r="E59" s="195" t="s">
        <v>1004</v>
      </c>
      <c r="F59" s="25"/>
      <c r="G59" s="205" t="s">
        <v>338</v>
      </c>
      <c r="H59" s="11"/>
      <c r="I59" s="22">
        <v>48000000</v>
      </c>
      <c r="J59" s="233">
        <v>48000000</v>
      </c>
      <c r="K59" s="89">
        <f t="shared" si="0"/>
        <v>0</v>
      </c>
    </row>
    <row r="60" spans="1:11" x14ac:dyDescent="0.25">
      <c r="A60" s="23">
        <v>44944</v>
      </c>
      <c r="B60" s="260" t="s">
        <v>313</v>
      </c>
      <c r="C60" s="24" t="s">
        <v>477</v>
      </c>
      <c r="D60" s="24" t="s">
        <v>762</v>
      </c>
      <c r="E60" s="195" t="s">
        <v>1006</v>
      </c>
      <c r="F60" s="25"/>
      <c r="G60" s="205" t="s">
        <v>972</v>
      </c>
      <c r="H60" s="11"/>
      <c r="I60" s="22">
        <v>21528000</v>
      </c>
      <c r="J60" s="233">
        <v>21528000</v>
      </c>
      <c r="K60" s="89">
        <f t="shared" si="0"/>
        <v>0</v>
      </c>
    </row>
    <row r="61" spans="1:11" x14ac:dyDescent="0.25">
      <c r="A61" s="23">
        <v>44944</v>
      </c>
      <c r="B61" s="260" t="s">
        <v>658</v>
      </c>
      <c r="C61" s="24" t="s">
        <v>178</v>
      </c>
      <c r="D61" s="24" t="s">
        <v>612</v>
      </c>
      <c r="E61" s="195" t="s">
        <v>1007</v>
      </c>
      <c r="F61" s="25"/>
      <c r="G61" s="205" t="s">
        <v>421</v>
      </c>
      <c r="H61" s="11"/>
      <c r="I61" s="22">
        <v>28980000</v>
      </c>
      <c r="J61" s="233">
        <v>28980000</v>
      </c>
      <c r="K61" s="89">
        <f t="shared" si="0"/>
        <v>0</v>
      </c>
    </row>
    <row r="62" spans="1:11" x14ac:dyDescent="0.25">
      <c r="A62" s="23">
        <v>44945</v>
      </c>
      <c r="B62" s="260" t="s">
        <v>492</v>
      </c>
      <c r="C62" s="24" t="s">
        <v>656</v>
      </c>
      <c r="D62" s="24" t="s">
        <v>566</v>
      </c>
      <c r="E62" s="195" t="s">
        <v>998</v>
      </c>
      <c r="F62" s="25"/>
      <c r="G62" s="160" t="s">
        <v>973</v>
      </c>
      <c r="H62" s="11"/>
      <c r="I62" s="22">
        <v>21528000</v>
      </c>
      <c r="J62" s="233">
        <v>21528000</v>
      </c>
      <c r="K62" s="89">
        <f t="shared" si="0"/>
        <v>0</v>
      </c>
    </row>
    <row r="63" spans="1:11" x14ac:dyDescent="0.25">
      <c r="A63" s="23">
        <v>44945</v>
      </c>
      <c r="B63" s="260" t="s">
        <v>585</v>
      </c>
      <c r="C63" s="24" t="s">
        <v>504</v>
      </c>
      <c r="D63" s="24" t="s">
        <v>737</v>
      </c>
      <c r="E63" s="195" t="s">
        <v>1004</v>
      </c>
      <c r="F63" s="25"/>
      <c r="G63" s="160" t="s">
        <v>974</v>
      </c>
      <c r="H63" s="11"/>
      <c r="I63" s="22">
        <v>48000000</v>
      </c>
      <c r="J63" s="233">
        <v>48000000</v>
      </c>
      <c r="K63" s="89">
        <f t="shared" si="0"/>
        <v>0</v>
      </c>
    </row>
    <row r="64" spans="1:11" x14ac:dyDescent="0.25">
      <c r="A64" s="23">
        <v>44945</v>
      </c>
      <c r="B64" s="260" t="s">
        <v>610</v>
      </c>
      <c r="C64" s="24" t="s">
        <v>532</v>
      </c>
      <c r="D64" s="24" t="s">
        <v>779</v>
      </c>
      <c r="E64" s="195" t="s">
        <v>1008</v>
      </c>
      <c r="F64" s="25"/>
      <c r="G64" s="160" t="s">
        <v>679</v>
      </c>
      <c r="H64" s="11"/>
      <c r="I64" s="22">
        <v>48000000</v>
      </c>
      <c r="J64" s="233">
        <v>48000000</v>
      </c>
      <c r="K64" s="89">
        <f t="shared" si="0"/>
        <v>0</v>
      </c>
    </row>
    <row r="65" spans="1:11" x14ac:dyDescent="0.25">
      <c r="A65" s="23">
        <v>44945</v>
      </c>
      <c r="B65" s="260" t="s">
        <v>728</v>
      </c>
      <c r="C65" s="24" t="s">
        <v>832</v>
      </c>
      <c r="D65" s="24" t="s">
        <v>774</v>
      </c>
      <c r="E65" s="195" t="s">
        <v>697</v>
      </c>
      <c r="F65" s="25"/>
      <c r="G65" s="160" t="s">
        <v>80</v>
      </c>
      <c r="H65" s="11"/>
      <c r="I65" s="22">
        <v>44000000</v>
      </c>
      <c r="J65" s="233">
        <v>40700000</v>
      </c>
      <c r="K65" s="89">
        <f t="shared" si="0"/>
        <v>3300000</v>
      </c>
    </row>
    <row r="66" spans="1:11" x14ac:dyDescent="0.25">
      <c r="A66" s="23">
        <v>44945</v>
      </c>
      <c r="B66" s="260" t="s">
        <v>607</v>
      </c>
      <c r="C66" s="24" t="s">
        <v>775</v>
      </c>
      <c r="D66" s="24" t="s">
        <v>827</v>
      </c>
      <c r="E66" s="195" t="s">
        <v>699</v>
      </c>
      <c r="F66" s="25"/>
      <c r="G66" s="160" t="s">
        <v>975</v>
      </c>
      <c r="H66" s="11"/>
      <c r="I66" s="22">
        <f>60000000-35250000</f>
        <v>24750000</v>
      </c>
      <c r="J66" s="233">
        <v>24750000</v>
      </c>
      <c r="K66" s="89">
        <f t="shared" si="0"/>
        <v>0</v>
      </c>
    </row>
    <row r="67" spans="1:11" x14ac:dyDescent="0.25">
      <c r="A67" s="23">
        <v>44945</v>
      </c>
      <c r="B67" s="260" t="s">
        <v>609</v>
      </c>
      <c r="C67" s="24" t="s">
        <v>781</v>
      </c>
      <c r="D67" s="24" t="s">
        <v>529</v>
      </c>
      <c r="E67" s="195" t="s">
        <v>1009</v>
      </c>
      <c r="F67" s="25"/>
      <c r="G67" s="160" t="s">
        <v>674</v>
      </c>
      <c r="H67" s="11"/>
      <c r="I67" s="22">
        <v>36112000</v>
      </c>
      <c r="J67" s="233">
        <v>36112000</v>
      </c>
      <c r="K67" s="89">
        <f t="shared" si="0"/>
        <v>0</v>
      </c>
    </row>
    <row r="68" spans="1:11" x14ac:dyDescent="0.25">
      <c r="A68" s="23">
        <v>44945</v>
      </c>
      <c r="B68" s="260" t="s">
        <v>310</v>
      </c>
      <c r="C68" s="24" t="s">
        <v>834</v>
      </c>
      <c r="D68" s="24" t="s">
        <v>530</v>
      </c>
      <c r="E68" s="195" t="s">
        <v>1004</v>
      </c>
      <c r="F68" s="25"/>
      <c r="G68" s="160" t="s">
        <v>976</v>
      </c>
      <c r="H68" s="11"/>
      <c r="I68" s="22">
        <v>48000000</v>
      </c>
      <c r="J68" s="233">
        <v>48000000</v>
      </c>
      <c r="K68" s="89">
        <f t="shared" si="0"/>
        <v>0</v>
      </c>
    </row>
    <row r="69" spans="1:11" x14ac:dyDescent="0.25">
      <c r="A69" s="23">
        <v>44945</v>
      </c>
      <c r="B69" s="260" t="s">
        <v>611</v>
      </c>
      <c r="C69" s="24" t="s">
        <v>312</v>
      </c>
      <c r="D69" s="24" t="s">
        <v>787</v>
      </c>
      <c r="E69" s="195" t="s">
        <v>1010</v>
      </c>
      <c r="F69" s="25"/>
      <c r="G69" s="160" t="s">
        <v>977</v>
      </c>
      <c r="H69" s="11"/>
      <c r="I69" s="22">
        <v>48000000</v>
      </c>
      <c r="J69" s="233">
        <v>48000000</v>
      </c>
      <c r="K69" s="89">
        <f t="shared" si="0"/>
        <v>0</v>
      </c>
    </row>
    <row r="70" spans="1:11" x14ac:dyDescent="0.25">
      <c r="A70" s="23">
        <v>44945</v>
      </c>
      <c r="B70" s="260" t="s">
        <v>488</v>
      </c>
      <c r="C70" s="24" t="s">
        <v>305</v>
      </c>
      <c r="D70" s="24" t="s">
        <v>479</v>
      </c>
      <c r="E70" s="195" t="s">
        <v>992</v>
      </c>
      <c r="F70" s="25"/>
      <c r="G70" s="160" t="s">
        <v>978</v>
      </c>
      <c r="H70" s="11"/>
      <c r="I70" s="22">
        <v>21528000</v>
      </c>
      <c r="J70" s="233">
        <v>21528000</v>
      </c>
      <c r="K70" s="89">
        <f t="shared" si="0"/>
        <v>0</v>
      </c>
    </row>
    <row r="71" spans="1:11" x14ac:dyDescent="0.25">
      <c r="A71" s="23">
        <v>44945</v>
      </c>
      <c r="B71" s="260" t="s">
        <v>178</v>
      </c>
      <c r="C71" s="24" t="s">
        <v>830</v>
      </c>
      <c r="D71" s="24" t="s">
        <v>531</v>
      </c>
      <c r="E71" s="195" t="s">
        <v>1011</v>
      </c>
      <c r="F71" s="25"/>
      <c r="G71" s="160" t="s">
        <v>398</v>
      </c>
      <c r="H71" s="11"/>
      <c r="I71" s="22">
        <v>36040000</v>
      </c>
      <c r="J71" s="233">
        <v>36040000</v>
      </c>
      <c r="K71" s="89">
        <f t="shared" si="0"/>
        <v>0</v>
      </c>
    </row>
    <row r="72" spans="1:11" x14ac:dyDescent="0.25">
      <c r="A72" s="23">
        <v>44946</v>
      </c>
      <c r="B72" s="260" t="s">
        <v>787</v>
      </c>
      <c r="C72" s="24" t="s">
        <v>741</v>
      </c>
      <c r="D72" s="24" t="s">
        <v>619</v>
      </c>
      <c r="E72" s="195" t="s">
        <v>1004</v>
      </c>
      <c r="F72" s="25"/>
      <c r="G72" s="160" t="s">
        <v>378</v>
      </c>
      <c r="H72" s="11"/>
      <c r="I72" s="22">
        <v>41304000</v>
      </c>
      <c r="J72" s="233">
        <v>41304000</v>
      </c>
      <c r="K72" s="89">
        <f t="shared" si="0"/>
        <v>0</v>
      </c>
    </row>
    <row r="73" spans="1:11" x14ac:dyDescent="0.25">
      <c r="A73" s="23">
        <v>44946</v>
      </c>
      <c r="B73" s="260" t="s">
        <v>828</v>
      </c>
      <c r="C73" s="24" t="s">
        <v>310</v>
      </c>
      <c r="D73" s="24" t="s">
        <v>496</v>
      </c>
      <c r="E73" s="195" t="s">
        <v>998</v>
      </c>
      <c r="F73" s="25"/>
      <c r="G73" s="160" t="s">
        <v>356</v>
      </c>
      <c r="H73" s="11"/>
      <c r="I73" s="22">
        <v>21528000</v>
      </c>
      <c r="J73" s="233">
        <v>21528000</v>
      </c>
      <c r="K73" s="89">
        <f t="shared" si="0"/>
        <v>0</v>
      </c>
    </row>
    <row r="74" spans="1:11" x14ac:dyDescent="0.25">
      <c r="A74" s="23">
        <v>44946</v>
      </c>
      <c r="B74" s="260" t="s">
        <v>301</v>
      </c>
      <c r="C74" s="24" t="s">
        <v>835</v>
      </c>
      <c r="D74" s="24" t="s">
        <v>600</v>
      </c>
      <c r="E74" s="195" t="s">
        <v>1012</v>
      </c>
      <c r="F74" s="25"/>
      <c r="G74" s="160" t="s">
        <v>269</v>
      </c>
      <c r="H74" s="11"/>
      <c r="I74" s="22">
        <v>48000000</v>
      </c>
      <c r="J74" s="233">
        <v>48000000</v>
      </c>
      <c r="K74" s="89">
        <f t="shared" si="0"/>
        <v>0</v>
      </c>
    </row>
    <row r="75" spans="1:11" x14ac:dyDescent="0.25">
      <c r="A75" s="23">
        <v>44946</v>
      </c>
      <c r="B75" s="260" t="s">
        <v>475</v>
      </c>
      <c r="C75" s="24" t="s">
        <v>839</v>
      </c>
      <c r="D75" s="24" t="s">
        <v>832</v>
      </c>
      <c r="E75" s="195" t="s">
        <v>1013</v>
      </c>
      <c r="F75" s="25"/>
      <c r="G75" s="160" t="s">
        <v>408</v>
      </c>
      <c r="H75" s="11"/>
      <c r="I75" s="22">
        <v>41304000</v>
      </c>
      <c r="J75" s="233">
        <v>37517800</v>
      </c>
      <c r="K75" s="89">
        <f t="shared" si="0"/>
        <v>3786200</v>
      </c>
    </row>
    <row r="76" spans="1:11" x14ac:dyDescent="0.25">
      <c r="A76" s="23">
        <v>44946</v>
      </c>
      <c r="B76" s="260" t="s">
        <v>617</v>
      </c>
      <c r="C76" s="24" t="s">
        <v>497</v>
      </c>
      <c r="D76" s="24" t="s">
        <v>532</v>
      </c>
      <c r="E76" s="195" t="s">
        <v>1004</v>
      </c>
      <c r="F76" s="25"/>
      <c r="G76" s="160" t="s">
        <v>689</v>
      </c>
      <c r="H76" s="11"/>
      <c r="I76" s="22">
        <v>48000000</v>
      </c>
      <c r="J76" s="233">
        <v>48000000</v>
      </c>
      <c r="K76" s="89">
        <f t="shared" si="0"/>
        <v>0</v>
      </c>
    </row>
    <row r="77" spans="1:11" x14ac:dyDescent="0.25">
      <c r="A77" s="23">
        <v>44946</v>
      </c>
      <c r="B77" s="260" t="s">
        <v>736</v>
      </c>
      <c r="C77" s="24" t="s">
        <v>621</v>
      </c>
      <c r="D77" s="24" t="s">
        <v>839</v>
      </c>
      <c r="E77" s="195" t="s">
        <v>1014</v>
      </c>
      <c r="F77" s="25"/>
      <c r="G77" s="160" t="s">
        <v>979</v>
      </c>
      <c r="H77" s="11"/>
      <c r="I77" s="22">
        <f>32000000-15600000</f>
        <v>16400000</v>
      </c>
      <c r="J77" s="233">
        <v>16266667</v>
      </c>
      <c r="K77" s="89">
        <f t="shared" si="0"/>
        <v>133333</v>
      </c>
    </row>
    <row r="78" spans="1:11" x14ac:dyDescent="0.25">
      <c r="A78" s="23">
        <v>44946</v>
      </c>
      <c r="B78" s="260" t="s">
        <v>190</v>
      </c>
      <c r="C78" s="24" t="s">
        <v>654</v>
      </c>
      <c r="D78" s="24" t="s">
        <v>312</v>
      </c>
      <c r="E78" s="195" t="s">
        <v>992</v>
      </c>
      <c r="F78" s="25"/>
      <c r="G78" s="160" t="s">
        <v>375</v>
      </c>
      <c r="H78" s="11"/>
      <c r="I78" s="22">
        <v>21528000</v>
      </c>
      <c r="J78" s="233">
        <v>21528000</v>
      </c>
      <c r="K78" s="89">
        <f t="shared" si="0"/>
        <v>0</v>
      </c>
    </row>
    <row r="79" spans="1:11" x14ac:dyDescent="0.25">
      <c r="A79" s="23">
        <v>44946</v>
      </c>
      <c r="B79" s="260" t="s">
        <v>726</v>
      </c>
      <c r="C79" s="24" t="s">
        <v>189</v>
      </c>
      <c r="D79" s="24" t="s">
        <v>621</v>
      </c>
      <c r="E79" s="195" t="s">
        <v>1015</v>
      </c>
      <c r="F79" s="25"/>
      <c r="G79" s="160" t="s">
        <v>980</v>
      </c>
      <c r="H79" s="11"/>
      <c r="I79" s="22">
        <v>57960000</v>
      </c>
      <c r="J79" s="233">
        <v>57960000</v>
      </c>
      <c r="K79" s="89">
        <f t="shared" ref="K79:K266" si="1">+I79-J79</f>
        <v>0</v>
      </c>
    </row>
    <row r="80" spans="1:11" x14ac:dyDescent="0.25">
      <c r="A80" s="23">
        <v>44946</v>
      </c>
      <c r="B80" s="260" t="s">
        <v>619</v>
      </c>
      <c r="C80" s="24" t="s">
        <v>330</v>
      </c>
      <c r="D80" s="24" t="s">
        <v>499</v>
      </c>
      <c r="E80" s="195" t="s">
        <v>1004</v>
      </c>
      <c r="F80" s="25"/>
      <c r="G80" s="160" t="s">
        <v>981</v>
      </c>
      <c r="H80" s="11"/>
      <c r="I80" s="22">
        <v>48000000</v>
      </c>
      <c r="J80" s="233">
        <v>43600000</v>
      </c>
      <c r="K80" s="89">
        <f t="shared" si="1"/>
        <v>4400000</v>
      </c>
    </row>
    <row r="81" spans="1:11" x14ac:dyDescent="0.25">
      <c r="A81" s="23">
        <v>44949</v>
      </c>
      <c r="B81" s="260" t="s">
        <v>506</v>
      </c>
      <c r="C81" s="24" t="s">
        <v>499</v>
      </c>
      <c r="D81" s="24" t="s">
        <v>624</v>
      </c>
      <c r="E81" s="195" t="s">
        <v>1016</v>
      </c>
      <c r="F81" s="25"/>
      <c r="G81" s="160" t="s">
        <v>982</v>
      </c>
      <c r="H81" s="11"/>
      <c r="I81" s="22">
        <v>21528000</v>
      </c>
      <c r="J81" s="233">
        <v>21528000</v>
      </c>
      <c r="K81" s="89">
        <f t="shared" si="1"/>
        <v>0</v>
      </c>
    </row>
    <row r="82" spans="1:11" x14ac:dyDescent="0.25">
      <c r="A82" s="23">
        <v>44949</v>
      </c>
      <c r="B82" s="260" t="s">
        <v>504</v>
      </c>
      <c r="C82" s="24" t="s">
        <v>780</v>
      </c>
      <c r="D82" s="24" t="s">
        <v>671</v>
      </c>
      <c r="E82" s="195" t="s">
        <v>701</v>
      </c>
      <c r="F82" s="25"/>
      <c r="G82" s="160" t="s">
        <v>687</v>
      </c>
      <c r="H82" s="11"/>
      <c r="I82" s="22">
        <v>64000000</v>
      </c>
      <c r="J82" s="233">
        <v>64000000</v>
      </c>
      <c r="K82" s="89">
        <f t="shared" si="1"/>
        <v>0</v>
      </c>
    </row>
    <row r="83" spans="1:11" x14ac:dyDescent="0.25">
      <c r="A83" s="23">
        <v>44949</v>
      </c>
      <c r="B83" s="260" t="s">
        <v>781</v>
      </c>
      <c r="C83" s="24" t="s">
        <v>223</v>
      </c>
      <c r="D83" s="24" t="s">
        <v>833</v>
      </c>
      <c r="E83" s="195" t="s">
        <v>992</v>
      </c>
      <c r="F83" s="25"/>
      <c r="G83" s="160" t="s">
        <v>677</v>
      </c>
      <c r="H83" s="11"/>
      <c r="I83" s="22">
        <v>16146000</v>
      </c>
      <c r="J83" s="233">
        <v>16146000</v>
      </c>
      <c r="K83" s="89">
        <f t="shared" si="1"/>
        <v>0</v>
      </c>
    </row>
    <row r="84" spans="1:11" x14ac:dyDescent="0.25">
      <c r="A84" s="23">
        <v>44949</v>
      </c>
      <c r="B84" s="260" t="s">
        <v>830</v>
      </c>
      <c r="C84" s="24" t="s">
        <v>762</v>
      </c>
      <c r="D84" s="24" t="s">
        <v>831</v>
      </c>
      <c r="E84" s="195" t="s">
        <v>1017</v>
      </c>
      <c r="F84" s="25"/>
      <c r="G84" s="160" t="s">
        <v>340</v>
      </c>
      <c r="H84" s="11"/>
      <c r="I84" s="22">
        <v>41304000</v>
      </c>
      <c r="J84" s="233">
        <v>37517800</v>
      </c>
      <c r="K84" s="89">
        <f t="shared" si="1"/>
        <v>3786200</v>
      </c>
    </row>
    <row r="85" spans="1:11" x14ac:dyDescent="0.25">
      <c r="A85" s="23">
        <v>44949</v>
      </c>
      <c r="B85" s="260" t="s">
        <v>505</v>
      </c>
      <c r="C85" s="24" t="s">
        <v>661</v>
      </c>
      <c r="D85" s="24" t="s">
        <v>829</v>
      </c>
      <c r="E85" s="195" t="s">
        <v>1010</v>
      </c>
      <c r="F85" s="25"/>
      <c r="G85" s="160" t="s">
        <v>983</v>
      </c>
      <c r="H85" s="11"/>
      <c r="I85" s="22">
        <v>48000000</v>
      </c>
      <c r="J85" s="233">
        <v>48000000</v>
      </c>
      <c r="K85" s="89">
        <f t="shared" si="1"/>
        <v>0</v>
      </c>
    </row>
    <row r="86" spans="1:11" x14ac:dyDescent="0.25">
      <c r="A86" s="23">
        <v>44949</v>
      </c>
      <c r="B86" s="260" t="s">
        <v>741</v>
      </c>
      <c r="C86" s="24" t="s">
        <v>434</v>
      </c>
      <c r="D86" s="24" t="s">
        <v>260</v>
      </c>
      <c r="E86" s="195" t="s">
        <v>1018</v>
      </c>
      <c r="F86" s="25"/>
      <c r="G86" s="160" t="s">
        <v>984</v>
      </c>
      <c r="H86" s="11"/>
      <c r="I86" s="22">
        <v>48000000</v>
      </c>
      <c r="J86" s="245">
        <v>48000000</v>
      </c>
      <c r="K86" s="89">
        <f t="shared" si="1"/>
        <v>0</v>
      </c>
    </row>
    <row r="87" spans="1:11" x14ac:dyDescent="0.25">
      <c r="A87" s="23">
        <v>44950</v>
      </c>
      <c r="B87" s="260" t="s">
        <v>623</v>
      </c>
      <c r="C87" s="24" t="s">
        <v>745</v>
      </c>
      <c r="D87" s="24" t="s">
        <v>744</v>
      </c>
      <c r="E87" s="195" t="s">
        <v>1019</v>
      </c>
      <c r="F87" s="25"/>
      <c r="G87" s="160" t="s">
        <v>985</v>
      </c>
      <c r="H87" s="11"/>
      <c r="I87" s="22">
        <v>28980000</v>
      </c>
      <c r="J87" s="245">
        <v>28980000</v>
      </c>
      <c r="K87" s="89">
        <f t="shared" si="1"/>
        <v>0</v>
      </c>
    </row>
    <row r="88" spans="1:11" x14ac:dyDescent="0.25">
      <c r="A88" s="23">
        <v>44951</v>
      </c>
      <c r="B88" s="260" t="s">
        <v>533</v>
      </c>
      <c r="C88" s="24" t="s">
        <v>493</v>
      </c>
      <c r="D88" s="24" t="s">
        <v>743</v>
      </c>
      <c r="E88" s="195" t="s">
        <v>1004</v>
      </c>
      <c r="F88" s="25"/>
      <c r="G88" s="160" t="s">
        <v>688</v>
      </c>
      <c r="H88" s="11"/>
      <c r="I88" s="22">
        <v>48000000</v>
      </c>
      <c r="J88" s="245">
        <v>48000000</v>
      </c>
      <c r="K88" s="89">
        <f t="shared" si="1"/>
        <v>0</v>
      </c>
    </row>
    <row r="89" spans="1:11" x14ac:dyDescent="0.25">
      <c r="A89" s="23">
        <v>44952</v>
      </c>
      <c r="B89" s="260" t="s">
        <v>671</v>
      </c>
      <c r="C89" s="24" t="s">
        <v>505</v>
      </c>
      <c r="D89" s="24" t="s">
        <v>441</v>
      </c>
      <c r="E89" s="195" t="s">
        <v>1020</v>
      </c>
      <c r="F89" s="25"/>
      <c r="G89" s="160" t="s">
        <v>986</v>
      </c>
      <c r="H89" s="11"/>
      <c r="I89" s="22">
        <v>40000000</v>
      </c>
      <c r="J89" s="245">
        <v>40000000</v>
      </c>
      <c r="K89" s="89">
        <f t="shared" si="1"/>
        <v>0</v>
      </c>
    </row>
    <row r="90" spans="1:11" x14ac:dyDescent="0.25">
      <c r="A90" s="23">
        <v>44953</v>
      </c>
      <c r="B90" s="260" t="s">
        <v>837</v>
      </c>
      <c r="C90" s="24" t="s">
        <v>740</v>
      </c>
      <c r="D90" s="24" t="s">
        <v>616</v>
      </c>
      <c r="E90" s="195" t="s">
        <v>992</v>
      </c>
      <c r="F90" s="25"/>
      <c r="G90" s="160" t="s">
        <v>987</v>
      </c>
      <c r="H90" s="11"/>
      <c r="I90" s="22">
        <v>18837000</v>
      </c>
      <c r="J90" s="245">
        <v>18837000</v>
      </c>
      <c r="K90" s="89">
        <f t="shared" si="1"/>
        <v>0</v>
      </c>
    </row>
    <row r="91" spans="1:11" x14ac:dyDescent="0.25">
      <c r="A91" s="23">
        <v>44953</v>
      </c>
      <c r="B91" s="260" t="s">
        <v>831</v>
      </c>
      <c r="C91" s="24" t="s">
        <v>320</v>
      </c>
      <c r="D91" s="24" t="s">
        <v>288</v>
      </c>
      <c r="E91" s="195" t="s">
        <v>1021</v>
      </c>
      <c r="F91" s="25"/>
      <c r="G91" s="160" t="s">
        <v>988</v>
      </c>
      <c r="H91" s="11"/>
      <c r="I91" s="22">
        <v>43200000</v>
      </c>
      <c r="J91" s="233">
        <v>39040000</v>
      </c>
      <c r="K91" s="89">
        <f t="shared" si="1"/>
        <v>4160000</v>
      </c>
    </row>
    <row r="92" spans="1:11" x14ac:dyDescent="0.25">
      <c r="A92" s="23">
        <v>44953</v>
      </c>
      <c r="B92" s="260" t="s">
        <v>838</v>
      </c>
      <c r="C92" s="24" t="s">
        <v>637</v>
      </c>
      <c r="D92" s="24" t="s">
        <v>637</v>
      </c>
      <c r="E92" s="195" t="s">
        <v>1022</v>
      </c>
      <c r="F92" s="25"/>
      <c r="G92" s="160" t="s">
        <v>62</v>
      </c>
      <c r="H92" s="11"/>
      <c r="I92" s="22">
        <v>41304000</v>
      </c>
      <c r="J92" s="233">
        <v>41304000</v>
      </c>
      <c r="K92" s="89">
        <f t="shared" si="1"/>
        <v>0</v>
      </c>
    </row>
    <row r="93" spans="1:11" x14ac:dyDescent="0.25">
      <c r="A93" s="23">
        <v>44956</v>
      </c>
      <c r="B93" s="260" t="s">
        <v>491</v>
      </c>
      <c r="C93" s="24" t="s">
        <v>287</v>
      </c>
      <c r="D93" s="24" t="s">
        <v>322</v>
      </c>
      <c r="E93" s="195" t="s">
        <v>1004</v>
      </c>
      <c r="F93" s="25"/>
      <c r="G93" s="160" t="s">
        <v>989</v>
      </c>
      <c r="H93" s="11"/>
      <c r="I93" s="22">
        <v>42000000</v>
      </c>
      <c r="J93" s="233">
        <v>42000000</v>
      </c>
      <c r="K93" s="89">
        <f t="shared" si="1"/>
        <v>0</v>
      </c>
    </row>
    <row r="94" spans="1:11" x14ac:dyDescent="0.25">
      <c r="A94" s="23">
        <v>44957</v>
      </c>
      <c r="B94" s="260" t="s">
        <v>206</v>
      </c>
      <c r="C94" s="24" t="s">
        <v>300</v>
      </c>
      <c r="D94" s="24" t="s">
        <v>329</v>
      </c>
      <c r="E94" s="195" t="s">
        <v>992</v>
      </c>
      <c r="F94" s="25"/>
      <c r="G94" s="205" t="s">
        <v>377</v>
      </c>
      <c r="H94" s="11"/>
      <c r="I94" s="22">
        <v>18837000</v>
      </c>
      <c r="J94" s="245">
        <v>14441700</v>
      </c>
      <c r="K94" s="89">
        <f t="shared" si="1"/>
        <v>4395300</v>
      </c>
    </row>
    <row r="95" spans="1:11" x14ac:dyDescent="0.25">
      <c r="A95" s="23">
        <v>44957</v>
      </c>
      <c r="B95" s="260" t="s">
        <v>743</v>
      </c>
      <c r="C95" s="24" t="s">
        <v>316</v>
      </c>
      <c r="D95" s="24" t="s">
        <v>309</v>
      </c>
      <c r="E95" s="195" t="s">
        <v>992</v>
      </c>
      <c r="F95" s="25"/>
      <c r="G95" s="205" t="s">
        <v>186</v>
      </c>
      <c r="H95" s="11"/>
      <c r="I95" s="22">
        <f>18837000-3498300</f>
        <v>15338700</v>
      </c>
      <c r="J95" s="245">
        <v>15338700</v>
      </c>
      <c r="K95" s="89">
        <f t="shared" si="1"/>
        <v>0</v>
      </c>
    </row>
    <row r="96" spans="1:11" x14ac:dyDescent="0.25">
      <c r="A96" s="23">
        <v>44957</v>
      </c>
      <c r="B96" s="260" t="s">
        <v>630</v>
      </c>
      <c r="C96" s="24" t="s">
        <v>261</v>
      </c>
      <c r="D96" s="24" t="s">
        <v>261</v>
      </c>
      <c r="E96" s="195" t="s">
        <v>1004</v>
      </c>
      <c r="F96" s="25"/>
      <c r="G96" s="205" t="s">
        <v>675</v>
      </c>
      <c r="H96" s="11"/>
      <c r="I96" s="22">
        <v>42000000</v>
      </c>
      <c r="J96" s="245">
        <v>42000000</v>
      </c>
      <c r="K96" s="89">
        <f t="shared" si="1"/>
        <v>0</v>
      </c>
    </row>
    <row r="97" spans="1:11" x14ac:dyDescent="0.25">
      <c r="A97" s="23">
        <v>44957</v>
      </c>
      <c r="B97" s="260" t="s">
        <v>495</v>
      </c>
      <c r="C97" s="24" t="s">
        <v>258</v>
      </c>
      <c r="D97" s="24" t="s">
        <v>308</v>
      </c>
      <c r="E97" s="195" t="s">
        <v>1004</v>
      </c>
      <c r="F97" s="25"/>
      <c r="G97" s="205" t="s">
        <v>990</v>
      </c>
      <c r="H97" s="11"/>
      <c r="I97" s="22">
        <v>42000000</v>
      </c>
      <c r="J97" s="245">
        <v>42000000</v>
      </c>
      <c r="K97" s="89">
        <f t="shared" si="1"/>
        <v>0</v>
      </c>
    </row>
    <row r="98" spans="1:11" x14ac:dyDescent="0.25">
      <c r="A98" s="23">
        <v>44957</v>
      </c>
      <c r="B98" s="260" t="s">
        <v>744</v>
      </c>
      <c r="C98" s="24" t="s">
        <v>258</v>
      </c>
      <c r="D98" s="24" t="s">
        <v>318</v>
      </c>
      <c r="E98" s="195" t="s">
        <v>1004</v>
      </c>
      <c r="F98" s="25"/>
      <c r="G98" s="205" t="s">
        <v>682</v>
      </c>
      <c r="H98" s="11"/>
      <c r="I98" s="22">
        <v>42000000</v>
      </c>
      <c r="J98" s="245">
        <v>42000000</v>
      </c>
      <c r="K98" s="89">
        <f t="shared" si="1"/>
        <v>0</v>
      </c>
    </row>
    <row r="99" spans="1:11" x14ac:dyDescent="0.25">
      <c r="A99" s="23">
        <v>44957</v>
      </c>
      <c r="B99" s="260" t="s">
        <v>631</v>
      </c>
      <c r="C99" s="24" t="s">
        <v>258</v>
      </c>
      <c r="D99" s="24" t="s">
        <v>317</v>
      </c>
      <c r="E99" s="195" t="s">
        <v>1004</v>
      </c>
      <c r="F99" s="25"/>
      <c r="G99" s="205" t="s">
        <v>407</v>
      </c>
      <c r="H99" s="11"/>
      <c r="I99" s="22">
        <v>42000000</v>
      </c>
      <c r="J99" s="245">
        <v>36000000</v>
      </c>
      <c r="K99" s="89">
        <f t="shared" si="1"/>
        <v>6000000</v>
      </c>
    </row>
    <row r="100" spans="1:11" x14ac:dyDescent="0.25">
      <c r="A100" s="23">
        <v>44957</v>
      </c>
      <c r="B100" s="260" t="s">
        <v>608</v>
      </c>
      <c r="C100" s="24" t="s">
        <v>271</v>
      </c>
      <c r="D100" s="24" t="s">
        <v>316</v>
      </c>
      <c r="E100" s="195" t="s">
        <v>1013</v>
      </c>
      <c r="F100" s="25"/>
      <c r="G100" s="205" t="s">
        <v>400</v>
      </c>
      <c r="H100" s="11"/>
      <c r="I100" s="22">
        <v>36141000</v>
      </c>
      <c r="J100" s="245">
        <v>36141000</v>
      </c>
      <c r="K100" s="218">
        <f t="shared" si="1"/>
        <v>0</v>
      </c>
    </row>
    <row r="101" spans="1:11" x14ac:dyDescent="0.25">
      <c r="A101" s="23">
        <v>44957</v>
      </c>
      <c r="B101" s="260" t="s">
        <v>286</v>
      </c>
      <c r="C101" s="24" t="s">
        <v>276</v>
      </c>
      <c r="D101" s="24" t="s">
        <v>300</v>
      </c>
      <c r="E101" s="195" t="s">
        <v>992</v>
      </c>
      <c r="F101" s="25"/>
      <c r="G101" s="205" t="s">
        <v>684</v>
      </c>
      <c r="H101" s="11"/>
      <c r="I101" s="22">
        <v>18837000</v>
      </c>
      <c r="J101" s="245">
        <v>18837000</v>
      </c>
      <c r="K101" s="89">
        <f t="shared" si="1"/>
        <v>0</v>
      </c>
    </row>
    <row r="102" spans="1:11" x14ac:dyDescent="0.25">
      <c r="A102" s="23">
        <v>44958</v>
      </c>
      <c r="B102" s="260" t="s">
        <v>745</v>
      </c>
      <c r="C102" s="246" t="s">
        <v>311</v>
      </c>
      <c r="D102" s="246" t="s">
        <v>258</v>
      </c>
      <c r="E102" s="195" t="s">
        <v>998</v>
      </c>
      <c r="F102" s="25"/>
      <c r="G102" s="205" t="s">
        <v>1661</v>
      </c>
      <c r="H102" s="11"/>
      <c r="I102" s="22">
        <v>18837000</v>
      </c>
      <c r="J102" s="245">
        <v>18837000</v>
      </c>
      <c r="K102" s="89">
        <f t="shared" si="1"/>
        <v>0</v>
      </c>
    </row>
    <row r="103" spans="1:11" x14ac:dyDescent="0.25">
      <c r="A103" s="23">
        <v>44958</v>
      </c>
      <c r="B103" s="260" t="s">
        <v>605</v>
      </c>
      <c r="C103" s="246" t="s">
        <v>276</v>
      </c>
      <c r="D103" s="246" t="s">
        <v>1240</v>
      </c>
      <c r="E103" s="195" t="s">
        <v>992</v>
      </c>
      <c r="F103" s="25"/>
      <c r="G103" s="205" t="s">
        <v>1662</v>
      </c>
      <c r="H103" s="11"/>
      <c r="I103" s="22">
        <v>18837000</v>
      </c>
      <c r="J103" s="245">
        <v>18837000</v>
      </c>
      <c r="K103" s="89">
        <f t="shared" si="1"/>
        <v>0</v>
      </c>
    </row>
    <row r="104" spans="1:11" x14ac:dyDescent="0.25">
      <c r="A104" s="23">
        <v>44958</v>
      </c>
      <c r="B104" s="260" t="s">
        <v>637</v>
      </c>
      <c r="C104" s="246" t="s">
        <v>276</v>
      </c>
      <c r="D104" s="246" t="s">
        <v>1572</v>
      </c>
      <c r="E104" s="195" t="s">
        <v>992</v>
      </c>
      <c r="F104" s="25"/>
      <c r="G104" s="205" t="s">
        <v>1663</v>
      </c>
      <c r="H104" s="11"/>
      <c r="I104" s="22">
        <v>18837000</v>
      </c>
      <c r="J104" s="245">
        <v>18837000</v>
      </c>
      <c r="K104" s="89">
        <f t="shared" si="1"/>
        <v>0</v>
      </c>
    </row>
    <row r="105" spans="1:11" x14ac:dyDescent="0.25">
      <c r="A105" s="23">
        <v>44958</v>
      </c>
      <c r="B105" s="260" t="s">
        <v>632</v>
      </c>
      <c r="C105" s="246" t="s">
        <v>258</v>
      </c>
      <c r="D105" s="246" t="s">
        <v>271</v>
      </c>
      <c r="E105" s="195" t="s">
        <v>1004</v>
      </c>
      <c r="F105" s="25"/>
      <c r="G105" s="205" t="s">
        <v>1664</v>
      </c>
      <c r="H105" s="11"/>
      <c r="I105" s="22">
        <v>42000000</v>
      </c>
      <c r="J105" s="245">
        <v>42000000</v>
      </c>
      <c r="K105" s="89">
        <f t="shared" si="1"/>
        <v>0</v>
      </c>
    </row>
    <row r="106" spans="1:11" x14ac:dyDescent="0.25">
      <c r="A106" s="23">
        <v>44958</v>
      </c>
      <c r="B106" s="260" t="s">
        <v>288</v>
      </c>
      <c r="C106" s="246" t="s">
        <v>276</v>
      </c>
      <c r="D106" s="246" t="s">
        <v>1234</v>
      </c>
      <c r="E106" s="195" t="s">
        <v>992</v>
      </c>
      <c r="F106" s="25"/>
      <c r="G106" s="205" t="s">
        <v>1665</v>
      </c>
      <c r="H106" s="11"/>
      <c r="I106" s="22">
        <v>18837000</v>
      </c>
      <c r="J106" s="245">
        <v>18837000</v>
      </c>
      <c r="K106" s="89">
        <f t="shared" si="1"/>
        <v>0</v>
      </c>
    </row>
    <row r="107" spans="1:11" x14ac:dyDescent="0.25">
      <c r="A107" s="23">
        <v>44958</v>
      </c>
      <c r="B107" s="260" t="s">
        <v>633</v>
      </c>
      <c r="C107" s="246" t="s">
        <v>276</v>
      </c>
      <c r="D107" s="246" t="s">
        <v>1573</v>
      </c>
      <c r="E107" s="195" t="s">
        <v>992</v>
      </c>
      <c r="F107" s="25"/>
      <c r="G107" s="205" t="s">
        <v>1666</v>
      </c>
      <c r="H107" s="11"/>
      <c r="I107" s="22">
        <v>18837000</v>
      </c>
      <c r="J107" s="245">
        <v>18837000</v>
      </c>
      <c r="K107" s="89">
        <f t="shared" si="1"/>
        <v>0</v>
      </c>
    </row>
    <row r="108" spans="1:11" x14ac:dyDescent="0.25">
      <c r="A108" s="23">
        <v>44958</v>
      </c>
      <c r="B108" s="260" t="s">
        <v>634</v>
      </c>
      <c r="C108" s="246" t="s">
        <v>276</v>
      </c>
      <c r="D108" s="246" t="s">
        <v>1574</v>
      </c>
      <c r="E108" s="195" t="s">
        <v>992</v>
      </c>
      <c r="F108" s="25"/>
      <c r="G108" s="205" t="s">
        <v>1667</v>
      </c>
      <c r="H108" s="11"/>
      <c r="I108" s="22">
        <v>18837000</v>
      </c>
      <c r="J108" s="245">
        <v>18837000</v>
      </c>
      <c r="K108" s="89">
        <f t="shared" si="1"/>
        <v>0</v>
      </c>
    </row>
    <row r="109" spans="1:11" x14ac:dyDescent="0.25">
      <c r="A109" s="23">
        <v>44958</v>
      </c>
      <c r="B109" s="260" t="s">
        <v>502</v>
      </c>
      <c r="C109" s="246" t="s">
        <v>744</v>
      </c>
      <c r="D109" s="246" t="s">
        <v>275</v>
      </c>
      <c r="E109" s="195" t="s">
        <v>1639</v>
      </c>
      <c r="F109" s="25"/>
      <c r="G109" s="205" t="s">
        <v>1668</v>
      </c>
      <c r="H109" s="11"/>
      <c r="I109" s="22">
        <v>45500000</v>
      </c>
      <c r="J109" s="245">
        <v>45500000</v>
      </c>
      <c r="K109" s="89">
        <f t="shared" si="1"/>
        <v>0</v>
      </c>
    </row>
    <row r="110" spans="1:11" x14ac:dyDescent="0.25">
      <c r="A110" s="23">
        <v>44958</v>
      </c>
      <c r="B110" s="260" t="s">
        <v>289</v>
      </c>
      <c r="C110" s="246" t="s">
        <v>1575</v>
      </c>
      <c r="D110" s="246" t="s">
        <v>1576</v>
      </c>
      <c r="E110" s="195" t="s">
        <v>998</v>
      </c>
      <c r="F110" s="25"/>
      <c r="G110" s="205" t="s">
        <v>1669</v>
      </c>
      <c r="H110" s="11"/>
      <c r="I110" s="22">
        <v>18837000</v>
      </c>
      <c r="J110" s="245">
        <v>18837000</v>
      </c>
      <c r="K110" s="89">
        <f t="shared" si="1"/>
        <v>0</v>
      </c>
    </row>
    <row r="111" spans="1:11" x14ac:dyDescent="0.25">
      <c r="A111" s="23">
        <v>44958</v>
      </c>
      <c r="B111" s="260" t="s">
        <v>273</v>
      </c>
      <c r="C111" s="246" t="s">
        <v>259</v>
      </c>
      <c r="D111" s="246" t="s">
        <v>1344</v>
      </c>
      <c r="E111" s="195" t="s">
        <v>992</v>
      </c>
      <c r="F111" s="25"/>
      <c r="G111" s="205" t="s">
        <v>1670</v>
      </c>
      <c r="H111" s="11"/>
      <c r="I111" s="22">
        <v>18837000</v>
      </c>
      <c r="J111" s="245">
        <v>18837000</v>
      </c>
      <c r="K111" s="89">
        <f t="shared" si="1"/>
        <v>0</v>
      </c>
    </row>
    <row r="112" spans="1:11" x14ac:dyDescent="0.25">
      <c r="A112" s="23">
        <v>44958</v>
      </c>
      <c r="B112" s="260" t="s">
        <v>272</v>
      </c>
      <c r="C112" s="246" t="s">
        <v>1577</v>
      </c>
      <c r="D112" s="246" t="s">
        <v>1575</v>
      </c>
      <c r="E112" s="195" t="s">
        <v>992</v>
      </c>
      <c r="F112" s="25"/>
      <c r="G112" s="205" t="s">
        <v>1671</v>
      </c>
      <c r="H112" s="11"/>
      <c r="I112" s="22">
        <v>18837000</v>
      </c>
      <c r="J112" s="245">
        <v>18837000</v>
      </c>
      <c r="K112" s="89">
        <f t="shared" si="1"/>
        <v>0</v>
      </c>
    </row>
    <row r="113" spans="1:11" x14ac:dyDescent="0.25">
      <c r="A113" s="23">
        <v>44958</v>
      </c>
      <c r="B113" s="260" t="s">
        <v>306</v>
      </c>
      <c r="C113" s="246" t="s">
        <v>1343</v>
      </c>
      <c r="D113" s="246" t="s">
        <v>1348</v>
      </c>
      <c r="E113" s="195" t="s">
        <v>1013</v>
      </c>
      <c r="F113" s="25"/>
      <c r="G113" s="205" t="s">
        <v>1672</v>
      </c>
      <c r="H113" s="11"/>
      <c r="I113" s="22">
        <v>36141000</v>
      </c>
      <c r="J113" s="245">
        <v>36141000</v>
      </c>
      <c r="K113" s="89">
        <f t="shared" si="1"/>
        <v>0</v>
      </c>
    </row>
    <row r="114" spans="1:11" x14ac:dyDescent="0.25">
      <c r="A114" s="23">
        <v>44958</v>
      </c>
      <c r="B114" s="260" t="s">
        <v>635</v>
      </c>
      <c r="C114" s="246" t="s">
        <v>1231</v>
      </c>
      <c r="D114" s="246" t="s">
        <v>1343</v>
      </c>
      <c r="E114" s="195" t="s">
        <v>992</v>
      </c>
      <c r="F114" s="25"/>
      <c r="G114" s="205" t="s">
        <v>1673</v>
      </c>
      <c r="H114" s="11"/>
      <c r="I114" s="22">
        <v>18837000</v>
      </c>
      <c r="J114" s="245">
        <v>18837000</v>
      </c>
      <c r="K114" s="89">
        <f t="shared" si="1"/>
        <v>0</v>
      </c>
    </row>
    <row r="115" spans="1:11" x14ac:dyDescent="0.25">
      <c r="A115" s="23">
        <v>44959</v>
      </c>
      <c r="B115" s="260" t="s">
        <v>287</v>
      </c>
      <c r="C115" s="246" t="s">
        <v>1578</v>
      </c>
      <c r="D115" s="246" t="s">
        <v>259</v>
      </c>
      <c r="E115" s="195" t="s">
        <v>1640</v>
      </c>
      <c r="F115" s="25"/>
      <c r="G115" s="205" t="s">
        <v>1674</v>
      </c>
      <c r="H115" s="11"/>
      <c r="I115" s="22">
        <v>14400000</v>
      </c>
      <c r="J115" s="245">
        <v>14400000</v>
      </c>
      <c r="K115" s="89">
        <f t="shared" si="1"/>
        <v>0</v>
      </c>
    </row>
    <row r="116" spans="1:11" x14ac:dyDescent="0.25">
      <c r="A116" s="23">
        <v>44959</v>
      </c>
      <c r="B116" s="260" t="s">
        <v>503</v>
      </c>
      <c r="C116" s="246" t="s">
        <v>1233</v>
      </c>
      <c r="D116" s="246" t="s">
        <v>1579</v>
      </c>
      <c r="E116" s="195" t="s">
        <v>992</v>
      </c>
      <c r="F116" s="25"/>
      <c r="G116" s="205" t="s">
        <v>1675</v>
      </c>
      <c r="H116" s="11"/>
      <c r="I116" s="22">
        <v>18837000</v>
      </c>
      <c r="J116" s="245">
        <v>18837000</v>
      </c>
      <c r="K116" s="89">
        <f t="shared" si="1"/>
        <v>0</v>
      </c>
    </row>
    <row r="117" spans="1:11" x14ac:dyDescent="0.25">
      <c r="A117" s="23">
        <v>44959</v>
      </c>
      <c r="B117" s="260" t="s">
        <v>250</v>
      </c>
      <c r="C117" s="246" t="s">
        <v>1580</v>
      </c>
      <c r="D117" s="246" t="s">
        <v>1577</v>
      </c>
      <c r="E117" s="195" t="s">
        <v>992</v>
      </c>
      <c r="F117" s="25"/>
      <c r="G117" s="205" t="s">
        <v>1676</v>
      </c>
      <c r="H117" s="11"/>
      <c r="I117" s="22">
        <v>18837000</v>
      </c>
      <c r="J117" s="245">
        <v>18837000</v>
      </c>
      <c r="K117" s="89">
        <f t="shared" si="1"/>
        <v>0</v>
      </c>
    </row>
    <row r="118" spans="1:11" x14ac:dyDescent="0.25">
      <c r="A118" s="23">
        <v>44959</v>
      </c>
      <c r="B118" s="260" t="s">
        <v>270</v>
      </c>
      <c r="C118" s="246" t="s">
        <v>328</v>
      </c>
      <c r="D118" s="246" t="s">
        <v>1581</v>
      </c>
      <c r="E118" s="195" t="s">
        <v>998</v>
      </c>
      <c r="F118" s="25"/>
      <c r="G118" s="205" t="s">
        <v>1677</v>
      </c>
      <c r="H118" s="11"/>
      <c r="I118" s="22">
        <v>18837000</v>
      </c>
      <c r="J118" s="245">
        <v>18837000</v>
      </c>
      <c r="K118" s="89">
        <f t="shared" si="1"/>
        <v>0</v>
      </c>
    </row>
    <row r="119" spans="1:11" x14ac:dyDescent="0.25">
      <c r="A119" s="23">
        <v>44959</v>
      </c>
      <c r="B119" s="260" t="s">
        <v>311</v>
      </c>
      <c r="C119" s="246" t="s">
        <v>213</v>
      </c>
      <c r="D119" s="246" t="s">
        <v>1582</v>
      </c>
      <c r="E119" s="195" t="s">
        <v>992</v>
      </c>
      <c r="F119" s="25"/>
      <c r="G119" s="205" t="s">
        <v>1678</v>
      </c>
      <c r="H119" s="11"/>
      <c r="I119" s="22">
        <v>18837000</v>
      </c>
      <c r="J119" s="245">
        <v>18837000</v>
      </c>
      <c r="K119" s="89">
        <f t="shared" si="1"/>
        <v>0</v>
      </c>
    </row>
    <row r="120" spans="1:11" x14ac:dyDescent="0.25">
      <c r="A120" s="23">
        <v>44959</v>
      </c>
      <c r="B120" s="260" t="s">
        <v>261</v>
      </c>
      <c r="C120" s="246" t="s">
        <v>1583</v>
      </c>
      <c r="D120" s="246" t="s">
        <v>1578</v>
      </c>
      <c r="E120" s="195" t="s">
        <v>992</v>
      </c>
      <c r="F120" s="25"/>
      <c r="G120" s="205" t="s">
        <v>1679</v>
      </c>
      <c r="H120" s="11"/>
      <c r="I120" s="22">
        <v>18837000</v>
      </c>
      <c r="J120" s="245">
        <v>18837000</v>
      </c>
      <c r="K120" s="89">
        <f t="shared" si="1"/>
        <v>0</v>
      </c>
    </row>
    <row r="121" spans="1:11" x14ac:dyDescent="0.25">
      <c r="A121" s="23">
        <v>44960</v>
      </c>
      <c r="B121" s="260" t="s">
        <v>1243</v>
      </c>
      <c r="C121" s="246" t="s">
        <v>1579</v>
      </c>
      <c r="D121" s="246" t="s">
        <v>1584</v>
      </c>
      <c r="E121" s="195" t="s">
        <v>992</v>
      </c>
      <c r="F121" s="25"/>
      <c r="G121" s="205" t="s">
        <v>1680</v>
      </c>
      <c r="H121" s="11"/>
      <c r="I121" s="22">
        <v>18837000</v>
      </c>
      <c r="J121" s="245">
        <v>18837000</v>
      </c>
      <c r="K121" s="89">
        <f t="shared" si="1"/>
        <v>0</v>
      </c>
    </row>
    <row r="122" spans="1:11" x14ac:dyDescent="0.25">
      <c r="A122" s="23">
        <v>44960</v>
      </c>
      <c r="B122" s="260" t="s">
        <v>249</v>
      </c>
      <c r="C122" s="246" t="s">
        <v>1583</v>
      </c>
      <c r="D122" s="246" t="s">
        <v>1236</v>
      </c>
      <c r="E122" s="195" t="s">
        <v>992</v>
      </c>
      <c r="F122" s="25"/>
      <c r="G122" s="205" t="s">
        <v>1681</v>
      </c>
      <c r="H122" s="11"/>
      <c r="I122" s="22">
        <v>18837000</v>
      </c>
      <c r="J122" s="245">
        <v>18837000</v>
      </c>
      <c r="K122" s="89">
        <f t="shared" si="1"/>
        <v>0</v>
      </c>
    </row>
    <row r="123" spans="1:11" x14ac:dyDescent="0.25">
      <c r="A123" s="23">
        <v>44960</v>
      </c>
      <c r="B123" s="260" t="s">
        <v>1763</v>
      </c>
      <c r="C123" s="246" t="s">
        <v>169</v>
      </c>
      <c r="D123" s="246" t="s">
        <v>1529</v>
      </c>
      <c r="E123" s="195" t="s">
        <v>992</v>
      </c>
      <c r="F123" s="25"/>
      <c r="G123" s="205" t="s">
        <v>1682</v>
      </c>
      <c r="H123" s="11"/>
      <c r="I123" s="22">
        <v>18837000</v>
      </c>
      <c r="J123" s="245">
        <v>18837000</v>
      </c>
      <c r="K123" s="89">
        <f t="shared" si="1"/>
        <v>0</v>
      </c>
    </row>
    <row r="124" spans="1:11" x14ac:dyDescent="0.25">
      <c r="A124" s="23">
        <v>44960</v>
      </c>
      <c r="B124" s="260" t="s">
        <v>300</v>
      </c>
      <c r="C124" s="246" t="s">
        <v>1585</v>
      </c>
      <c r="D124" s="246" t="s">
        <v>1586</v>
      </c>
      <c r="E124" s="195" t="s">
        <v>992</v>
      </c>
      <c r="F124" s="25"/>
      <c r="G124" s="205" t="s">
        <v>1683</v>
      </c>
      <c r="H124" s="11"/>
      <c r="I124" s="22">
        <v>18837000</v>
      </c>
      <c r="J124" s="245">
        <v>18837000</v>
      </c>
      <c r="K124" s="89">
        <f t="shared" si="1"/>
        <v>0</v>
      </c>
    </row>
    <row r="125" spans="1:11" x14ac:dyDescent="0.25">
      <c r="A125" s="23">
        <v>44960</v>
      </c>
      <c r="B125" s="260" t="s">
        <v>328</v>
      </c>
      <c r="C125" s="246" t="s">
        <v>1582</v>
      </c>
      <c r="D125" s="246" t="s">
        <v>1580</v>
      </c>
      <c r="E125" s="195" t="s">
        <v>1004</v>
      </c>
      <c r="F125" s="25"/>
      <c r="G125" s="205" t="s">
        <v>1684</v>
      </c>
      <c r="H125" s="11"/>
      <c r="I125" s="22">
        <f>42000000-30800000</f>
        <v>11200000</v>
      </c>
      <c r="J125" s="245">
        <v>11200000</v>
      </c>
      <c r="K125" s="89">
        <f t="shared" si="1"/>
        <v>0</v>
      </c>
    </row>
    <row r="126" spans="1:11" x14ac:dyDescent="0.25">
      <c r="A126" s="23">
        <v>44960</v>
      </c>
      <c r="B126" s="260" t="s">
        <v>271</v>
      </c>
      <c r="C126" s="246" t="s">
        <v>1239</v>
      </c>
      <c r="D126" s="246" t="s">
        <v>1245</v>
      </c>
      <c r="E126" s="195" t="s">
        <v>992</v>
      </c>
      <c r="F126" s="25"/>
      <c r="G126" s="205" t="s">
        <v>1685</v>
      </c>
      <c r="H126" s="11"/>
      <c r="I126" s="22">
        <v>18837000</v>
      </c>
      <c r="J126" s="245">
        <v>18837000</v>
      </c>
      <c r="K126" s="89">
        <f t="shared" si="1"/>
        <v>0</v>
      </c>
    </row>
    <row r="127" spans="1:11" x14ac:dyDescent="0.25">
      <c r="A127" s="23">
        <v>44960</v>
      </c>
      <c r="B127" s="260" t="s">
        <v>1234</v>
      </c>
      <c r="C127" s="246" t="s">
        <v>1235</v>
      </c>
      <c r="D127" s="246" t="s">
        <v>1587</v>
      </c>
      <c r="E127" s="195" t="s">
        <v>992</v>
      </c>
      <c r="F127" s="25"/>
      <c r="G127" s="205" t="s">
        <v>1686</v>
      </c>
      <c r="H127" s="11"/>
      <c r="I127" s="22">
        <v>18837000</v>
      </c>
      <c r="J127" s="245">
        <v>18837000</v>
      </c>
      <c r="K127" s="89">
        <f t="shared" si="1"/>
        <v>0</v>
      </c>
    </row>
    <row r="128" spans="1:11" x14ac:dyDescent="0.25">
      <c r="A128" s="23">
        <v>44960</v>
      </c>
      <c r="B128" s="260" t="s">
        <v>1230</v>
      </c>
      <c r="C128" s="246" t="s">
        <v>1581</v>
      </c>
      <c r="D128" s="246" t="s">
        <v>1264</v>
      </c>
      <c r="E128" s="195" t="s">
        <v>1641</v>
      </c>
      <c r="F128" s="25"/>
      <c r="G128" s="205" t="s">
        <v>1687</v>
      </c>
      <c r="H128" s="11"/>
      <c r="I128" s="22">
        <v>45500000</v>
      </c>
      <c r="J128" s="245">
        <v>45500000</v>
      </c>
      <c r="K128" s="89">
        <f t="shared" si="1"/>
        <v>0</v>
      </c>
    </row>
    <row r="129" spans="1:11" x14ac:dyDescent="0.25">
      <c r="A129" s="23">
        <v>44960</v>
      </c>
      <c r="B129" s="260" t="s">
        <v>1574</v>
      </c>
      <c r="C129" s="246" t="s">
        <v>1501</v>
      </c>
      <c r="D129" s="246" t="s">
        <v>1266</v>
      </c>
      <c r="E129" s="195" t="s">
        <v>998</v>
      </c>
      <c r="F129" s="25"/>
      <c r="G129" s="205" t="s">
        <v>1688</v>
      </c>
      <c r="H129" s="11"/>
      <c r="I129" s="22">
        <v>18837000</v>
      </c>
      <c r="J129" s="245">
        <v>18837000</v>
      </c>
      <c r="K129" s="89">
        <f t="shared" si="1"/>
        <v>0</v>
      </c>
    </row>
    <row r="130" spans="1:11" x14ac:dyDescent="0.25">
      <c r="A130" s="23">
        <v>44960</v>
      </c>
      <c r="B130" s="260" t="s">
        <v>1526</v>
      </c>
      <c r="C130" s="246" t="s">
        <v>757</v>
      </c>
      <c r="D130" s="246" t="s">
        <v>1349</v>
      </c>
      <c r="E130" s="195" t="s">
        <v>1642</v>
      </c>
      <c r="F130" s="25"/>
      <c r="G130" s="205" t="s">
        <v>1556</v>
      </c>
      <c r="H130" s="11"/>
      <c r="I130" s="22">
        <v>8000875</v>
      </c>
      <c r="J130" s="245">
        <v>8000875</v>
      </c>
      <c r="K130" s="89">
        <f t="shared" si="1"/>
        <v>0</v>
      </c>
    </row>
    <row r="131" spans="1:11" x14ac:dyDescent="0.25">
      <c r="A131" s="23">
        <v>44963</v>
      </c>
      <c r="B131" s="260" t="s">
        <v>1585</v>
      </c>
      <c r="C131" s="246" t="s">
        <v>1259</v>
      </c>
      <c r="D131" s="246" t="s">
        <v>1588</v>
      </c>
      <c r="E131" s="195" t="s">
        <v>1643</v>
      </c>
      <c r="F131" s="25"/>
      <c r="G131" s="205" t="s">
        <v>1689</v>
      </c>
      <c r="H131" s="11"/>
      <c r="I131" s="22">
        <v>56511000</v>
      </c>
      <c r="J131" s="245">
        <v>56511000</v>
      </c>
      <c r="K131" s="89">
        <f t="shared" si="1"/>
        <v>0</v>
      </c>
    </row>
    <row r="132" spans="1:11" x14ac:dyDescent="0.25">
      <c r="A132" s="23">
        <v>44963</v>
      </c>
      <c r="B132" s="260" t="s">
        <v>320</v>
      </c>
      <c r="C132" s="246" t="s">
        <v>1572</v>
      </c>
      <c r="D132" s="246" t="s">
        <v>1589</v>
      </c>
      <c r="E132" s="195" t="s">
        <v>995</v>
      </c>
      <c r="F132" s="25"/>
      <c r="G132" s="205" t="s">
        <v>1690</v>
      </c>
      <c r="H132" s="11"/>
      <c r="I132" s="22">
        <v>31598000</v>
      </c>
      <c r="J132" s="245">
        <v>30845667</v>
      </c>
      <c r="K132" s="89">
        <f t="shared" si="1"/>
        <v>752333</v>
      </c>
    </row>
    <row r="133" spans="1:11" x14ac:dyDescent="0.25">
      <c r="A133" s="23">
        <v>44963</v>
      </c>
      <c r="B133" s="260" t="s">
        <v>1233</v>
      </c>
      <c r="C133" s="246" t="s">
        <v>1590</v>
      </c>
      <c r="D133" s="246" t="s">
        <v>1256</v>
      </c>
      <c r="E133" s="195" t="s">
        <v>1013</v>
      </c>
      <c r="F133" s="25"/>
      <c r="G133" s="205" t="s">
        <v>1691</v>
      </c>
      <c r="H133" s="11"/>
      <c r="I133" s="22">
        <v>36141000</v>
      </c>
      <c r="J133" s="245">
        <v>36141000</v>
      </c>
      <c r="K133" s="89">
        <f t="shared" si="1"/>
        <v>0</v>
      </c>
    </row>
    <row r="134" spans="1:11" x14ac:dyDescent="0.25">
      <c r="A134" s="23">
        <v>44964</v>
      </c>
      <c r="B134" s="260" t="s">
        <v>1597</v>
      </c>
      <c r="C134" s="246" t="s">
        <v>1591</v>
      </c>
      <c r="D134" s="246" t="s">
        <v>1249</v>
      </c>
      <c r="E134" s="195" t="s">
        <v>1644</v>
      </c>
      <c r="F134" s="25"/>
      <c r="G134" s="205" t="s">
        <v>1692</v>
      </c>
      <c r="H134" s="11"/>
      <c r="I134" s="22">
        <v>18837000</v>
      </c>
      <c r="J134" s="245">
        <v>18298800</v>
      </c>
      <c r="K134" s="89">
        <f t="shared" si="1"/>
        <v>538200</v>
      </c>
    </row>
    <row r="135" spans="1:11" x14ac:dyDescent="0.25">
      <c r="A135" s="23">
        <v>44964</v>
      </c>
      <c r="B135" s="260" t="s">
        <v>1245</v>
      </c>
      <c r="C135" s="246" t="s">
        <v>1592</v>
      </c>
      <c r="D135" s="246" t="s">
        <v>1251</v>
      </c>
      <c r="E135" s="195" t="s">
        <v>992</v>
      </c>
      <c r="F135" s="25"/>
      <c r="G135" s="205" t="s">
        <v>1693</v>
      </c>
      <c r="H135" s="11"/>
      <c r="I135" s="22">
        <v>18837000</v>
      </c>
      <c r="J135" s="245">
        <v>18837000</v>
      </c>
      <c r="K135" s="89">
        <f t="shared" si="1"/>
        <v>0</v>
      </c>
    </row>
    <row r="136" spans="1:11" x14ac:dyDescent="0.25">
      <c r="A136" s="23">
        <v>44964</v>
      </c>
      <c r="B136" s="260" t="s">
        <v>1587</v>
      </c>
      <c r="C136" s="246" t="s">
        <v>1257</v>
      </c>
      <c r="D136" s="246" t="s">
        <v>1592</v>
      </c>
      <c r="E136" s="195" t="s">
        <v>1645</v>
      </c>
      <c r="F136" s="25"/>
      <c r="G136" s="205" t="s">
        <v>1694</v>
      </c>
      <c r="H136" s="11"/>
      <c r="I136" s="22">
        <v>18837000</v>
      </c>
      <c r="J136" s="245">
        <v>18837000</v>
      </c>
      <c r="K136" s="89">
        <f t="shared" si="1"/>
        <v>0</v>
      </c>
    </row>
    <row r="137" spans="1:11" x14ac:dyDescent="0.25">
      <c r="A137" s="23">
        <v>44964</v>
      </c>
      <c r="B137" s="260" t="s">
        <v>1264</v>
      </c>
      <c r="C137" s="246" t="s">
        <v>1350</v>
      </c>
      <c r="D137" s="246" t="s">
        <v>1593</v>
      </c>
      <c r="E137" s="195" t="s">
        <v>992</v>
      </c>
      <c r="F137" s="25"/>
      <c r="G137" s="205" t="s">
        <v>1695</v>
      </c>
      <c r="H137" s="11"/>
      <c r="I137" s="22">
        <v>18837000</v>
      </c>
      <c r="J137" s="245">
        <v>18837000</v>
      </c>
      <c r="K137" s="89">
        <f t="shared" si="1"/>
        <v>0</v>
      </c>
    </row>
    <row r="138" spans="1:11" x14ac:dyDescent="0.25">
      <c r="A138" s="23">
        <v>44964</v>
      </c>
      <c r="B138" s="260" t="s">
        <v>1764</v>
      </c>
      <c r="C138" s="246" t="s">
        <v>1506</v>
      </c>
      <c r="D138" s="246" t="s">
        <v>1594</v>
      </c>
      <c r="E138" s="195" t="s">
        <v>1646</v>
      </c>
      <c r="F138" s="25"/>
      <c r="G138" s="205" t="s">
        <v>1696</v>
      </c>
      <c r="H138" s="11"/>
      <c r="I138" s="22">
        <v>16146000</v>
      </c>
      <c r="J138" s="245">
        <v>16146000</v>
      </c>
      <c r="K138" s="89">
        <f t="shared" si="1"/>
        <v>0</v>
      </c>
    </row>
    <row r="139" spans="1:11" x14ac:dyDescent="0.25">
      <c r="A139" s="23">
        <v>44964</v>
      </c>
      <c r="B139" s="260" t="s">
        <v>1266</v>
      </c>
      <c r="C139" s="246" t="s">
        <v>1364</v>
      </c>
      <c r="D139" s="246" t="s">
        <v>1279</v>
      </c>
      <c r="E139" s="195" t="s">
        <v>1647</v>
      </c>
      <c r="F139" s="25"/>
      <c r="G139" s="205" t="s">
        <v>1697</v>
      </c>
      <c r="H139" s="11"/>
      <c r="I139" s="22">
        <v>18837000</v>
      </c>
      <c r="J139" s="245">
        <v>18298800</v>
      </c>
      <c r="K139" s="89">
        <f t="shared" si="1"/>
        <v>538200</v>
      </c>
    </row>
    <row r="140" spans="1:11" x14ac:dyDescent="0.25">
      <c r="A140" s="23">
        <v>44964</v>
      </c>
      <c r="B140" s="260" t="s">
        <v>1502</v>
      </c>
      <c r="C140" s="246" t="s">
        <v>1593</v>
      </c>
      <c r="D140" s="246" t="s">
        <v>1277</v>
      </c>
      <c r="E140" s="195" t="s">
        <v>992</v>
      </c>
      <c r="F140" s="25"/>
      <c r="G140" s="205" t="s">
        <v>1698</v>
      </c>
      <c r="H140" s="11"/>
      <c r="I140" s="22">
        <v>18837000</v>
      </c>
      <c r="J140" s="245">
        <v>18837000</v>
      </c>
      <c r="K140" s="89">
        <f t="shared" si="1"/>
        <v>0</v>
      </c>
    </row>
    <row r="141" spans="1:11" x14ac:dyDescent="0.25">
      <c r="A141" s="23">
        <v>44964</v>
      </c>
      <c r="B141" s="260" t="s">
        <v>1232</v>
      </c>
      <c r="C141" s="246" t="s">
        <v>1269</v>
      </c>
      <c r="D141" s="246" t="s">
        <v>1356</v>
      </c>
      <c r="E141" s="195" t="s">
        <v>992</v>
      </c>
      <c r="F141" s="25"/>
      <c r="G141" s="205" t="s">
        <v>1699</v>
      </c>
      <c r="H141" s="11"/>
      <c r="I141" s="22">
        <v>18837000</v>
      </c>
      <c r="J141" s="245">
        <v>18837000</v>
      </c>
      <c r="K141" s="89">
        <f t="shared" si="1"/>
        <v>0</v>
      </c>
    </row>
    <row r="142" spans="1:11" x14ac:dyDescent="0.25">
      <c r="A142" s="23">
        <v>44964</v>
      </c>
      <c r="B142" s="260" t="s">
        <v>1765</v>
      </c>
      <c r="C142" s="246" t="s">
        <v>1508</v>
      </c>
      <c r="D142" s="246" t="s">
        <v>1241</v>
      </c>
      <c r="E142" s="195" t="s">
        <v>1648</v>
      </c>
      <c r="F142" s="25"/>
      <c r="G142" s="205" t="s">
        <v>1700</v>
      </c>
      <c r="H142" s="11"/>
      <c r="I142" s="22">
        <v>28000000</v>
      </c>
      <c r="J142" s="245">
        <v>28000000</v>
      </c>
      <c r="K142" s="89">
        <f t="shared" si="1"/>
        <v>0</v>
      </c>
    </row>
    <row r="143" spans="1:11" x14ac:dyDescent="0.25">
      <c r="A143" s="23">
        <v>44964</v>
      </c>
      <c r="B143" s="260" t="s">
        <v>1595</v>
      </c>
      <c r="C143" s="246" t="s">
        <v>1504</v>
      </c>
      <c r="D143" s="246" t="s">
        <v>1354</v>
      </c>
      <c r="E143" s="195" t="s">
        <v>995</v>
      </c>
      <c r="F143" s="25"/>
      <c r="G143" s="205" t="s">
        <v>1701</v>
      </c>
      <c r="H143" s="11"/>
      <c r="I143" s="22">
        <v>31598000</v>
      </c>
      <c r="J143" s="245">
        <v>30695200</v>
      </c>
      <c r="K143" s="89">
        <f t="shared" si="1"/>
        <v>902800</v>
      </c>
    </row>
    <row r="144" spans="1:11" x14ac:dyDescent="0.25">
      <c r="A144" s="23">
        <v>44964</v>
      </c>
      <c r="B144" s="260" t="s">
        <v>1583</v>
      </c>
      <c r="C144" s="246" t="s">
        <v>1589</v>
      </c>
      <c r="D144" s="246" t="s">
        <v>1307</v>
      </c>
      <c r="E144" s="195" t="s">
        <v>1649</v>
      </c>
      <c r="F144" s="25"/>
      <c r="G144" s="205" t="s">
        <v>1702</v>
      </c>
      <c r="H144" s="11"/>
      <c r="I144" s="22">
        <v>36141000</v>
      </c>
      <c r="J144" s="245">
        <v>36141000</v>
      </c>
      <c r="K144" s="89">
        <f t="shared" si="1"/>
        <v>0</v>
      </c>
    </row>
    <row r="145" spans="1:11" x14ac:dyDescent="0.25">
      <c r="A145" s="23">
        <v>44964</v>
      </c>
      <c r="B145" s="260" t="s">
        <v>1580</v>
      </c>
      <c r="C145" s="246" t="s">
        <v>1253</v>
      </c>
      <c r="D145" s="246" t="s">
        <v>1271</v>
      </c>
      <c r="E145" s="195" t="s">
        <v>992</v>
      </c>
      <c r="F145" s="25"/>
      <c r="G145" s="205" t="s">
        <v>1703</v>
      </c>
      <c r="H145" s="11"/>
      <c r="I145" s="22">
        <v>18837000</v>
      </c>
      <c r="J145" s="245">
        <v>18837000</v>
      </c>
      <c r="K145" s="89">
        <f t="shared" si="1"/>
        <v>0</v>
      </c>
    </row>
    <row r="146" spans="1:11" x14ac:dyDescent="0.25">
      <c r="A146" s="23">
        <v>44965</v>
      </c>
      <c r="B146" s="260" t="s">
        <v>1766</v>
      </c>
      <c r="C146" s="246" t="s">
        <v>1261</v>
      </c>
      <c r="D146" s="246" t="s">
        <v>1361</v>
      </c>
      <c r="E146" s="195" t="s">
        <v>992</v>
      </c>
      <c r="F146" s="25"/>
      <c r="G146" s="205" t="s">
        <v>1704</v>
      </c>
      <c r="H146" s="11"/>
      <c r="I146" s="22">
        <v>18837000</v>
      </c>
      <c r="J146" s="245">
        <v>15518100</v>
      </c>
      <c r="K146" s="89">
        <f t="shared" si="1"/>
        <v>3318900</v>
      </c>
    </row>
    <row r="147" spans="1:11" x14ac:dyDescent="0.25">
      <c r="A147" s="23">
        <v>44965</v>
      </c>
      <c r="B147" s="260" t="s">
        <v>1507</v>
      </c>
      <c r="C147" s="246" t="s">
        <v>1359</v>
      </c>
      <c r="D147" s="246" t="s">
        <v>1359</v>
      </c>
      <c r="E147" s="195" t="s">
        <v>992</v>
      </c>
      <c r="F147" s="25"/>
      <c r="G147" s="205" t="s">
        <v>1705</v>
      </c>
      <c r="H147" s="11"/>
      <c r="I147" s="22">
        <v>18837000</v>
      </c>
      <c r="J147" s="245">
        <v>18837000</v>
      </c>
      <c r="K147" s="89">
        <f t="shared" si="1"/>
        <v>0</v>
      </c>
    </row>
    <row r="148" spans="1:11" x14ac:dyDescent="0.25">
      <c r="A148" s="23">
        <v>44965</v>
      </c>
      <c r="B148" s="260" t="s">
        <v>1588</v>
      </c>
      <c r="C148" s="246" t="s">
        <v>1511</v>
      </c>
      <c r="D148" s="246" t="s">
        <v>1358</v>
      </c>
      <c r="E148" s="195" t="s">
        <v>998</v>
      </c>
      <c r="F148" s="25"/>
      <c r="G148" s="205" t="s">
        <v>1706</v>
      </c>
      <c r="H148" s="11"/>
      <c r="I148" s="22">
        <v>18837000</v>
      </c>
      <c r="J148" s="245">
        <v>18837000</v>
      </c>
      <c r="K148" s="89">
        <f t="shared" si="1"/>
        <v>0</v>
      </c>
    </row>
    <row r="149" spans="1:11" x14ac:dyDescent="0.25">
      <c r="A149" s="23">
        <v>44965</v>
      </c>
      <c r="B149" s="260" t="s">
        <v>1252</v>
      </c>
      <c r="C149" s="246" t="s">
        <v>1358</v>
      </c>
      <c r="D149" s="246" t="s">
        <v>1288</v>
      </c>
      <c r="E149" s="195" t="s">
        <v>1650</v>
      </c>
      <c r="F149" s="25"/>
      <c r="G149" s="205" t="s">
        <v>1707</v>
      </c>
      <c r="H149" s="11"/>
      <c r="I149" s="22">
        <v>21000000</v>
      </c>
      <c r="J149" s="245">
        <v>21000000</v>
      </c>
      <c r="K149" s="89">
        <f t="shared" si="1"/>
        <v>0</v>
      </c>
    </row>
    <row r="150" spans="1:11" x14ac:dyDescent="0.25">
      <c r="A150" s="23">
        <v>44965</v>
      </c>
      <c r="B150" s="260" t="s">
        <v>1244</v>
      </c>
      <c r="C150" s="246" t="s">
        <v>1248</v>
      </c>
      <c r="D150" s="246" t="s">
        <v>1360</v>
      </c>
      <c r="E150" s="195" t="s">
        <v>992</v>
      </c>
      <c r="F150" s="25"/>
      <c r="G150" s="205" t="s">
        <v>1708</v>
      </c>
      <c r="H150" s="11"/>
      <c r="I150" s="22">
        <v>18837000</v>
      </c>
      <c r="J150" s="245">
        <v>18837000</v>
      </c>
      <c r="K150" s="89">
        <f t="shared" si="1"/>
        <v>0</v>
      </c>
    </row>
    <row r="151" spans="1:11" x14ac:dyDescent="0.25">
      <c r="A151" s="23">
        <v>44965</v>
      </c>
      <c r="B151" s="260" t="s">
        <v>1504</v>
      </c>
      <c r="C151" s="246" t="s">
        <v>1595</v>
      </c>
      <c r="D151" s="246" t="s">
        <v>1364</v>
      </c>
      <c r="E151" s="195" t="s">
        <v>1651</v>
      </c>
      <c r="F151" s="25"/>
      <c r="G151" s="205" t="s">
        <v>1709</v>
      </c>
      <c r="H151" s="11"/>
      <c r="I151" s="22">
        <v>49000000</v>
      </c>
      <c r="J151" s="245">
        <v>49000000</v>
      </c>
      <c r="K151" s="89">
        <f t="shared" si="1"/>
        <v>0</v>
      </c>
    </row>
    <row r="152" spans="1:11" x14ac:dyDescent="0.25">
      <c r="A152" s="23">
        <v>44965</v>
      </c>
      <c r="B152" s="260" t="s">
        <v>1258</v>
      </c>
      <c r="C152" s="246" t="s">
        <v>1360</v>
      </c>
      <c r="D152" s="246" t="s">
        <v>1596</v>
      </c>
      <c r="E152" s="195" t="s">
        <v>1004</v>
      </c>
      <c r="F152" s="25"/>
      <c r="G152" s="205" t="s">
        <v>1710</v>
      </c>
      <c r="H152" s="11"/>
      <c r="I152" s="22">
        <v>42000000</v>
      </c>
      <c r="J152" s="245">
        <v>42000000</v>
      </c>
      <c r="K152" s="89">
        <f t="shared" si="1"/>
        <v>0</v>
      </c>
    </row>
    <row r="153" spans="1:11" x14ac:dyDescent="0.25">
      <c r="A153" s="23">
        <v>44965</v>
      </c>
      <c r="B153" s="260" t="s">
        <v>1592</v>
      </c>
      <c r="C153" s="246" t="s">
        <v>1597</v>
      </c>
      <c r="D153" s="246" t="s">
        <v>1290</v>
      </c>
      <c r="E153" s="195" t="s">
        <v>992</v>
      </c>
      <c r="F153" s="25"/>
      <c r="G153" s="205" t="s">
        <v>1711</v>
      </c>
      <c r="H153" s="11"/>
      <c r="I153" s="22">
        <f>18837000-8790600</f>
        <v>10046400</v>
      </c>
      <c r="J153" s="245">
        <v>10046400</v>
      </c>
      <c r="K153" s="89">
        <f t="shared" si="1"/>
        <v>0</v>
      </c>
    </row>
    <row r="154" spans="1:11" x14ac:dyDescent="0.25">
      <c r="A154" s="23">
        <v>44965</v>
      </c>
      <c r="B154" s="260" t="s">
        <v>1286</v>
      </c>
      <c r="C154" s="246" t="s">
        <v>1272</v>
      </c>
      <c r="D154" s="246" t="s">
        <v>1530</v>
      </c>
      <c r="E154" s="195" t="s">
        <v>1010</v>
      </c>
      <c r="F154" s="25"/>
      <c r="G154" s="205" t="s">
        <v>1712</v>
      </c>
      <c r="H154" s="11"/>
      <c r="I154" s="22">
        <v>42000000</v>
      </c>
      <c r="J154" s="245">
        <v>42000000</v>
      </c>
      <c r="K154" s="89">
        <f t="shared" si="1"/>
        <v>0</v>
      </c>
    </row>
    <row r="155" spans="1:11" x14ac:dyDescent="0.25">
      <c r="A155" s="23">
        <v>44965</v>
      </c>
      <c r="B155" s="260" t="s">
        <v>1256</v>
      </c>
      <c r="C155" s="246" t="s">
        <v>1362</v>
      </c>
      <c r="D155" s="246" t="s">
        <v>1309</v>
      </c>
      <c r="E155" s="195" t="s">
        <v>1004</v>
      </c>
      <c r="F155" s="25"/>
      <c r="G155" s="205" t="s">
        <v>1713</v>
      </c>
      <c r="H155" s="11"/>
      <c r="I155" s="22">
        <v>36141000</v>
      </c>
      <c r="J155" s="245">
        <v>36141000</v>
      </c>
      <c r="K155" s="89">
        <f t="shared" si="1"/>
        <v>0</v>
      </c>
    </row>
    <row r="156" spans="1:11" x14ac:dyDescent="0.25">
      <c r="A156" s="23">
        <v>44966</v>
      </c>
      <c r="B156" s="260" t="s">
        <v>1625</v>
      </c>
      <c r="C156" s="246" t="s">
        <v>1596</v>
      </c>
      <c r="D156" s="246" t="s">
        <v>1273</v>
      </c>
      <c r="E156" s="195" t="s">
        <v>1646</v>
      </c>
      <c r="F156" s="25"/>
      <c r="G156" s="205" t="s">
        <v>1714</v>
      </c>
      <c r="H156" s="11"/>
      <c r="I156" s="22">
        <v>18837000</v>
      </c>
      <c r="J156" s="245">
        <v>18837000</v>
      </c>
      <c r="K156" s="89">
        <f t="shared" si="1"/>
        <v>0</v>
      </c>
    </row>
    <row r="157" spans="1:11" x14ac:dyDescent="0.25">
      <c r="A157" s="23">
        <v>44966</v>
      </c>
      <c r="B157" s="260" t="s">
        <v>1767</v>
      </c>
      <c r="C157" s="246" t="s">
        <v>1596</v>
      </c>
      <c r="D157" s="246" t="s">
        <v>1598</v>
      </c>
      <c r="E157" s="195" t="s">
        <v>1646</v>
      </c>
      <c r="F157" s="25"/>
      <c r="G157" s="205" t="s">
        <v>1715</v>
      </c>
      <c r="H157" s="11"/>
      <c r="I157" s="22">
        <v>18837000</v>
      </c>
      <c r="J157" s="245">
        <v>18837000</v>
      </c>
      <c r="K157" s="89">
        <f t="shared" si="1"/>
        <v>0</v>
      </c>
    </row>
    <row r="158" spans="1:11" x14ac:dyDescent="0.25">
      <c r="A158" s="23">
        <v>44966</v>
      </c>
      <c r="B158" s="260" t="s">
        <v>1249</v>
      </c>
      <c r="C158" s="246" t="s">
        <v>1596</v>
      </c>
      <c r="D158" s="246" t="s">
        <v>1370</v>
      </c>
      <c r="E158" s="195" t="s">
        <v>1646</v>
      </c>
      <c r="F158" s="25"/>
      <c r="G158" s="205" t="s">
        <v>1716</v>
      </c>
      <c r="H158" s="11"/>
      <c r="I158" s="22">
        <v>18837000</v>
      </c>
      <c r="J158" s="245">
        <v>18837000</v>
      </c>
      <c r="K158" s="89">
        <f t="shared" si="1"/>
        <v>0</v>
      </c>
    </row>
    <row r="159" spans="1:11" x14ac:dyDescent="0.25">
      <c r="A159" s="23">
        <v>44966</v>
      </c>
      <c r="B159" s="260" t="s">
        <v>1590</v>
      </c>
      <c r="C159" s="246" t="s">
        <v>1360</v>
      </c>
      <c r="D159" s="246" t="s">
        <v>1599</v>
      </c>
      <c r="E159" s="195" t="s">
        <v>1004</v>
      </c>
      <c r="F159" s="25"/>
      <c r="G159" s="205" t="s">
        <v>1717</v>
      </c>
      <c r="H159" s="11"/>
      <c r="I159" s="22">
        <f>42000000-31600000</f>
        <v>10400000</v>
      </c>
      <c r="J159" s="245">
        <v>10400000</v>
      </c>
      <c r="K159" s="89">
        <f t="shared" si="1"/>
        <v>0</v>
      </c>
    </row>
    <row r="160" spans="1:11" x14ac:dyDescent="0.25">
      <c r="A160" s="23">
        <v>44966</v>
      </c>
      <c r="B160" s="260" t="s">
        <v>1768</v>
      </c>
      <c r="C160" s="246" t="s">
        <v>207</v>
      </c>
      <c r="D160" s="246" t="s">
        <v>1600</v>
      </c>
      <c r="E160" s="195" t="s">
        <v>1652</v>
      </c>
      <c r="F160" s="25"/>
      <c r="G160" s="205" t="s">
        <v>1718</v>
      </c>
      <c r="H160" s="11"/>
      <c r="I160" s="22">
        <v>23800000</v>
      </c>
      <c r="J160" s="245">
        <v>23800000</v>
      </c>
      <c r="K160" s="89">
        <f t="shared" si="1"/>
        <v>0</v>
      </c>
    </row>
    <row r="161" spans="1:11" x14ac:dyDescent="0.25">
      <c r="A161" s="23">
        <v>44966</v>
      </c>
      <c r="B161" s="260" t="s">
        <v>1254</v>
      </c>
      <c r="C161" s="246" t="s">
        <v>1594</v>
      </c>
      <c r="D161" s="246" t="s">
        <v>1601</v>
      </c>
      <c r="E161" s="195" t="s">
        <v>998</v>
      </c>
      <c r="F161" s="25"/>
      <c r="G161" s="205" t="s">
        <v>1719</v>
      </c>
      <c r="H161" s="11"/>
      <c r="I161" s="22">
        <v>18837000</v>
      </c>
      <c r="J161" s="245">
        <v>18837000</v>
      </c>
      <c r="K161" s="89">
        <f t="shared" si="1"/>
        <v>0</v>
      </c>
    </row>
    <row r="162" spans="1:11" x14ac:dyDescent="0.25">
      <c r="A162" s="23">
        <v>44966</v>
      </c>
      <c r="B162" s="260" t="s">
        <v>1242</v>
      </c>
      <c r="C162" s="246" t="s">
        <v>1351</v>
      </c>
      <c r="D162" s="246" t="s">
        <v>1602</v>
      </c>
      <c r="E162" s="195" t="s">
        <v>1645</v>
      </c>
      <c r="F162" s="25"/>
      <c r="G162" s="205" t="s">
        <v>1720</v>
      </c>
      <c r="H162" s="11"/>
      <c r="I162" s="22">
        <v>18837000</v>
      </c>
      <c r="J162" s="245">
        <v>18837000</v>
      </c>
      <c r="K162" s="89">
        <f t="shared" si="1"/>
        <v>0</v>
      </c>
    </row>
    <row r="163" spans="1:11" x14ac:dyDescent="0.25">
      <c r="A163" s="23">
        <v>44966</v>
      </c>
      <c r="B163" s="260" t="s">
        <v>1593</v>
      </c>
      <c r="C163" s="246" t="s">
        <v>1509</v>
      </c>
      <c r="D163" s="246" t="s">
        <v>1369</v>
      </c>
      <c r="E163" s="195" t="s">
        <v>992</v>
      </c>
      <c r="F163" s="25"/>
      <c r="G163" s="205" t="s">
        <v>1721</v>
      </c>
      <c r="H163" s="11"/>
      <c r="I163" s="22">
        <v>18837000</v>
      </c>
      <c r="J163" s="245">
        <v>18837000</v>
      </c>
      <c r="K163" s="89">
        <f t="shared" si="1"/>
        <v>0</v>
      </c>
    </row>
    <row r="164" spans="1:11" x14ac:dyDescent="0.25">
      <c r="A164" s="23">
        <v>44966</v>
      </c>
      <c r="B164" s="260" t="s">
        <v>1769</v>
      </c>
      <c r="C164" s="246" t="s">
        <v>1596</v>
      </c>
      <c r="D164" s="246" t="s">
        <v>1533</v>
      </c>
      <c r="E164" s="195" t="s">
        <v>1646</v>
      </c>
      <c r="F164" s="25"/>
      <c r="G164" s="205" t="s">
        <v>1722</v>
      </c>
      <c r="H164" s="11"/>
      <c r="I164" s="22">
        <v>18837000</v>
      </c>
      <c r="J164" s="245">
        <v>18837000</v>
      </c>
      <c r="K164" s="89">
        <f t="shared" si="1"/>
        <v>0</v>
      </c>
    </row>
    <row r="165" spans="1:11" x14ac:dyDescent="0.25">
      <c r="A165" s="23">
        <v>44966</v>
      </c>
      <c r="B165" s="260" t="s">
        <v>1505</v>
      </c>
      <c r="C165" s="246" t="s">
        <v>1596</v>
      </c>
      <c r="D165" s="246" t="s">
        <v>1316</v>
      </c>
      <c r="E165" s="195" t="s">
        <v>1646</v>
      </c>
      <c r="F165" s="25"/>
      <c r="G165" s="205" t="s">
        <v>1723</v>
      </c>
      <c r="H165" s="11"/>
      <c r="I165" s="22">
        <v>18837000</v>
      </c>
      <c r="J165" s="245">
        <v>18837000</v>
      </c>
      <c r="K165" s="89">
        <f t="shared" si="1"/>
        <v>0</v>
      </c>
    </row>
    <row r="166" spans="1:11" x14ac:dyDescent="0.25">
      <c r="A166" s="23">
        <v>44966</v>
      </c>
      <c r="B166" s="260" t="s">
        <v>1271</v>
      </c>
      <c r="C166" s="246" t="s">
        <v>1600</v>
      </c>
      <c r="D166" s="246" t="s">
        <v>1603</v>
      </c>
      <c r="E166" s="195" t="s">
        <v>995</v>
      </c>
      <c r="F166" s="25"/>
      <c r="G166" s="205" t="s">
        <v>1724</v>
      </c>
      <c r="H166" s="11"/>
      <c r="I166" s="22">
        <v>31598000</v>
      </c>
      <c r="J166" s="245">
        <v>31598000</v>
      </c>
      <c r="K166" s="89">
        <f t="shared" si="1"/>
        <v>0</v>
      </c>
    </row>
    <row r="167" spans="1:11" x14ac:dyDescent="0.25">
      <c r="A167" s="23">
        <v>44967</v>
      </c>
      <c r="B167" s="260" t="s">
        <v>1509</v>
      </c>
      <c r="C167" s="246" t="s">
        <v>1604</v>
      </c>
      <c r="D167" s="246" t="s">
        <v>1605</v>
      </c>
      <c r="E167" s="195" t="s">
        <v>993</v>
      </c>
      <c r="F167" s="25"/>
      <c r="G167" s="205" t="s">
        <v>1725</v>
      </c>
      <c r="H167" s="11"/>
      <c r="I167" s="22">
        <v>18837000</v>
      </c>
      <c r="J167" s="245">
        <v>18837000</v>
      </c>
      <c r="K167" s="89">
        <f t="shared" si="1"/>
        <v>0</v>
      </c>
    </row>
    <row r="168" spans="1:11" x14ac:dyDescent="0.25">
      <c r="A168" s="23">
        <v>44967</v>
      </c>
      <c r="B168" s="260" t="s">
        <v>1260</v>
      </c>
      <c r="C168" s="246" t="s">
        <v>1602</v>
      </c>
      <c r="D168" s="246" t="s">
        <v>1532</v>
      </c>
      <c r="E168" s="195" t="s">
        <v>1653</v>
      </c>
      <c r="F168" s="25"/>
      <c r="G168" s="205" t="s">
        <v>1726</v>
      </c>
      <c r="H168" s="11"/>
      <c r="I168" s="22">
        <v>25357500</v>
      </c>
      <c r="J168" s="245">
        <v>25357500</v>
      </c>
      <c r="K168" s="89">
        <f t="shared" si="1"/>
        <v>0</v>
      </c>
    </row>
    <row r="169" spans="1:11" x14ac:dyDescent="0.25">
      <c r="A169" s="23">
        <v>44967</v>
      </c>
      <c r="B169" s="260" t="s">
        <v>1511</v>
      </c>
      <c r="C169" s="246" t="s">
        <v>1531</v>
      </c>
      <c r="D169" s="246" t="s">
        <v>1326</v>
      </c>
      <c r="E169" s="195" t="s">
        <v>1646</v>
      </c>
      <c r="F169" s="25"/>
      <c r="G169" s="205" t="s">
        <v>1727</v>
      </c>
      <c r="H169" s="11"/>
      <c r="I169" s="22">
        <v>18837000</v>
      </c>
      <c r="J169" s="245">
        <v>18837000</v>
      </c>
      <c r="K169" s="89">
        <f t="shared" si="1"/>
        <v>0</v>
      </c>
    </row>
    <row r="170" spans="1:11" x14ac:dyDescent="0.25">
      <c r="A170" s="23">
        <v>44967</v>
      </c>
      <c r="B170" s="260" t="s">
        <v>1770</v>
      </c>
      <c r="C170" s="246" t="s">
        <v>1606</v>
      </c>
      <c r="D170" s="246" t="s">
        <v>1607</v>
      </c>
      <c r="E170" s="195" t="s">
        <v>1646</v>
      </c>
      <c r="F170" s="25"/>
      <c r="G170" s="205" t="s">
        <v>1728</v>
      </c>
      <c r="H170" s="11"/>
      <c r="I170" s="22">
        <v>18837000</v>
      </c>
      <c r="J170" s="245">
        <v>18837000</v>
      </c>
      <c r="K170" s="89">
        <f t="shared" si="1"/>
        <v>0</v>
      </c>
    </row>
    <row r="171" spans="1:11" x14ac:dyDescent="0.25">
      <c r="A171" s="23">
        <v>44967</v>
      </c>
      <c r="B171" s="260" t="s">
        <v>1284</v>
      </c>
      <c r="C171" s="246" t="s">
        <v>1608</v>
      </c>
      <c r="D171" s="246" t="s">
        <v>1609</v>
      </c>
      <c r="E171" s="195" t="s">
        <v>1646</v>
      </c>
      <c r="F171" s="25"/>
      <c r="G171" s="205" t="s">
        <v>1729</v>
      </c>
      <c r="H171" s="11"/>
      <c r="I171" s="22">
        <v>18837000</v>
      </c>
      <c r="J171" s="245">
        <v>18837000</v>
      </c>
      <c r="K171" s="89">
        <f t="shared" si="1"/>
        <v>0</v>
      </c>
    </row>
    <row r="172" spans="1:11" x14ac:dyDescent="0.25">
      <c r="A172" s="23">
        <v>44967</v>
      </c>
      <c r="B172" s="260" t="s">
        <v>1263</v>
      </c>
      <c r="C172" s="246" t="s">
        <v>1609</v>
      </c>
      <c r="D172" s="246" t="s">
        <v>1610</v>
      </c>
      <c r="E172" s="195" t="s">
        <v>992</v>
      </c>
      <c r="F172" s="25"/>
      <c r="G172" s="205" t="s">
        <v>1730</v>
      </c>
      <c r="H172" s="11"/>
      <c r="I172" s="22">
        <v>18837000</v>
      </c>
      <c r="J172" s="245">
        <v>17581200</v>
      </c>
      <c r="K172" s="89">
        <f t="shared" si="1"/>
        <v>1255800</v>
      </c>
    </row>
    <row r="173" spans="1:11" x14ac:dyDescent="0.25">
      <c r="A173" s="23">
        <v>44970</v>
      </c>
      <c r="B173" s="260" t="s">
        <v>1290</v>
      </c>
      <c r="C173" s="246" t="s">
        <v>1300</v>
      </c>
      <c r="D173" s="246" t="s">
        <v>1606</v>
      </c>
      <c r="E173" s="195" t="s">
        <v>1646</v>
      </c>
      <c r="F173" s="25"/>
      <c r="G173" s="205" t="s">
        <v>1731</v>
      </c>
      <c r="H173" s="11"/>
      <c r="I173" s="22">
        <v>18837000</v>
      </c>
      <c r="J173" s="245">
        <v>18837000</v>
      </c>
      <c r="K173" s="89">
        <f t="shared" si="1"/>
        <v>0</v>
      </c>
    </row>
    <row r="174" spans="1:11" x14ac:dyDescent="0.25">
      <c r="A174" s="23">
        <v>44970</v>
      </c>
      <c r="B174" s="260" t="s">
        <v>1591</v>
      </c>
      <c r="C174" s="246" t="s">
        <v>1599</v>
      </c>
      <c r="D174" s="246" t="s">
        <v>1604</v>
      </c>
      <c r="E174" s="195" t="s">
        <v>998</v>
      </c>
      <c r="F174" s="25"/>
      <c r="G174" s="205" t="s">
        <v>1732</v>
      </c>
      <c r="H174" s="11"/>
      <c r="I174" s="22">
        <v>18837000</v>
      </c>
      <c r="J174" s="245">
        <v>17491500</v>
      </c>
      <c r="K174" s="89">
        <f t="shared" si="1"/>
        <v>1345500</v>
      </c>
    </row>
    <row r="175" spans="1:11" x14ac:dyDescent="0.25">
      <c r="A175" s="23">
        <v>44970</v>
      </c>
      <c r="B175" s="260" t="s">
        <v>1270</v>
      </c>
      <c r="C175" s="246" t="s">
        <v>1301</v>
      </c>
      <c r="D175" s="246" t="s">
        <v>1611</v>
      </c>
      <c r="E175" s="195" t="s">
        <v>1653</v>
      </c>
      <c r="F175" s="25"/>
      <c r="G175" s="205" t="s">
        <v>1733</v>
      </c>
      <c r="H175" s="11"/>
      <c r="I175" s="22">
        <v>25357500</v>
      </c>
      <c r="J175" s="245">
        <v>25357500</v>
      </c>
      <c r="K175" s="89">
        <f t="shared" si="1"/>
        <v>0</v>
      </c>
    </row>
    <row r="176" spans="1:11" x14ac:dyDescent="0.25">
      <c r="A176" s="23">
        <v>44970</v>
      </c>
      <c r="B176" s="260" t="s">
        <v>1275</v>
      </c>
      <c r="C176" s="246" t="s">
        <v>1375</v>
      </c>
      <c r="D176" s="246" t="s">
        <v>1612</v>
      </c>
      <c r="E176" s="195" t="s">
        <v>1654</v>
      </c>
      <c r="F176" s="25"/>
      <c r="G176" s="205" t="s">
        <v>1734</v>
      </c>
      <c r="H176" s="11"/>
      <c r="I176" s="22">
        <v>31598000</v>
      </c>
      <c r="J176" s="245">
        <v>31598000</v>
      </c>
      <c r="K176" s="89">
        <f t="shared" si="1"/>
        <v>0</v>
      </c>
    </row>
    <row r="177" spans="1:11" x14ac:dyDescent="0.25">
      <c r="A177" s="23">
        <v>44970</v>
      </c>
      <c r="B177" s="260" t="s">
        <v>1309</v>
      </c>
      <c r="C177" s="246" t="s">
        <v>1296</v>
      </c>
      <c r="D177" s="246" t="s">
        <v>1375</v>
      </c>
      <c r="E177" s="195" t="s">
        <v>1646</v>
      </c>
      <c r="F177" s="25"/>
      <c r="G177" s="205" t="s">
        <v>1735</v>
      </c>
      <c r="H177" s="11"/>
      <c r="I177" s="22">
        <v>18837000</v>
      </c>
      <c r="J177" s="245">
        <v>18837000</v>
      </c>
      <c r="K177" s="89">
        <f t="shared" si="1"/>
        <v>0</v>
      </c>
    </row>
    <row r="178" spans="1:11" x14ac:dyDescent="0.25">
      <c r="A178" s="23">
        <v>44970</v>
      </c>
      <c r="B178" s="260" t="s">
        <v>1598</v>
      </c>
      <c r="C178" s="246" t="s">
        <v>1534</v>
      </c>
      <c r="D178" s="246" t="s">
        <v>1613</v>
      </c>
      <c r="E178" s="195" t="s">
        <v>1655</v>
      </c>
      <c r="F178" s="25"/>
      <c r="G178" s="205" t="s">
        <v>1736</v>
      </c>
      <c r="H178" s="11"/>
      <c r="I178" s="22">
        <v>57960000</v>
      </c>
      <c r="J178" s="245">
        <v>57960000</v>
      </c>
      <c r="K178" s="89">
        <f t="shared" si="1"/>
        <v>0</v>
      </c>
    </row>
    <row r="179" spans="1:11" x14ac:dyDescent="0.25">
      <c r="A179" s="23">
        <v>44970</v>
      </c>
      <c r="B179" s="260" t="s">
        <v>1596</v>
      </c>
      <c r="C179" s="246" t="s">
        <v>1293</v>
      </c>
      <c r="D179" s="246" t="s">
        <v>1372</v>
      </c>
      <c r="E179" s="195" t="s">
        <v>1646</v>
      </c>
      <c r="F179" s="25"/>
      <c r="G179" s="205" t="s">
        <v>1737</v>
      </c>
      <c r="H179" s="11"/>
      <c r="I179" s="22">
        <v>18837000</v>
      </c>
      <c r="J179" s="245">
        <v>18837000</v>
      </c>
      <c r="K179" s="89">
        <f t="shared" si="1"/>
        <v>0</v>
      </c>
    </row>
    <row r="180" spans="1:11" x14ac:dyDescent="0.25">
      <c r="A180" s="23">
        <v>44970</v>
      </c>
      <c r="B180" s="260" t="s">
        <v>1276</v>
      </c>
      <c r="C180" s="246" t="s">
        <v>1287</v>
      </c>
      <c r="D180" s="246" t="s">
        <v>1373</v>
      </c>
      <c r="E180" s="195" t="s">
        <v>992</v>
      </c>
      <c r="F180" s="25"/>
      <c r="G180" s="205" t="s">
        <v>1738</v>
      </c>
      <c r="H180" s="11"/>
      <c r="I180" s="22">
        <v>18837000</v>
      </c>
      <c r="J180" s="245">
        <v>18837000</v>
      </c>
      <c r="K180" s="89">
        <f t="shared" si="1"/>
        <v>0</v>
      </c>
    </row>
    <row r="181" spans="1:11" x14ac:dyDescent="0.25">
      <c r="A181" s="23">
        <v>44971</v>
      </c>
      <c r="B181" s="260" t="s">
        <v>1771</v>
      </c>
      <c r="C181" s="246" t="s">
        <v>1612</v>
      </c>
      <c r="D181" s="246" t="s">
        <v>1305</v>
      </c>
      <c r="E181" s="195" t="s">
        <v>1653</v>
      </c>
      <c r="F181" s="25"/>
      <c r="G181" s="205" t="s">
        <v>1739</v>
      </c>
      <c r="H181" s="11"/>
      <c r="I181" s="22">
        <v>25357500</v>
      </c>
      <c r="J181" s="245">
        <v>25357500</v>
      </c>
      <c r="K181" s="89">
        <f t="shared" si="1"/>
        <v>0</v>
      </c>
    </row>
    <row r="182" spans="1:11" x14ac:dyDescent="0.25">
      <c r="A182" s="23">
        <v>44971</v>
      </c>
      <c r="B182" s="260" t="s">
        <v>1772</v>
      </c>
      <c r="C182" s="246" t="s">
        <v>1614</v>
      </c>
      <c r="D182" s="246" t="s">
        <v>1614</v>
      </c>
      <c r="E182" s="195" t="s">
        <v>1653</v>
      </c>
      <c r="F182" s="25"/>
      <c r="G182" s="205" t="s">
        <v>1740</v>
      </c>
      <c r="H182" s="11"/>
      <c r="I182" s="22">
        <v>25357500</v>
      </c>
      <c r="J182" s="245">
        <v>25357500</v>
      </c>
      <c r="K182" s="89">
        <f t="shared" si="1"/>
        <v>0</v>
      </c>
    </row>
    <row r="183" spans="1:11" x14ac:dyDescent="0.25">
      <c r="A183" s="23">
        <v>44971</v>
      </c>
      <c r="B183" s="260" t="s">
        <v>1292</v>
      </c>
      <c r="C183" s="246" t="s">
        <v>1607</v>
      </c>
      <c r="D183" s="246" t="s">
        <v>1615</v>
      </c>
      <c r="E183" s="195" t="s">
        <v>1646</v>
      </c>
      <c r="F183" s="25"/>
      <c r="G183" s="205" t="s">
        <v>1741</v>
      </c>
      <c r="H183" s="11"/>
      <c r="I183" s="22">
        <v>18837000</v>
      </c>
      <c r="J183" s="245">
        <v>18837000</v>
      </c>
      <c r="K183" s="89">
        <f t="shared" si="1"/>
        <v>0</v>
      </c>
    </row>
    <row r="184" spans="1:11" x14ac:dyDescent="0.25">
      <c r="A184" s="23">
        <v>44971</v>
      </c>
      <c r="B184" s="260" t="s">
        <v>1291</v>
      </c>
      <c r="C184" s="246" t="s">
        <v>1298</v>
      </c>
      <c r="D184" s="246" t="s">
        <v>1379</v>
      </c>
      <c r="E184" s="195" t="s">
        <v>1653</v>
      </c>
      <c r="F184" s="25"/>
      <c r="G184" s="205" t="s">
        <v>1742</v>
      </c>
      <c r="H184" s="11"/>
      <c r="I184" s="22">
        <v>25357500</v>
      </c>
      <c r="J184" s="245">
        <v>25357500</v>
      </c>
      <c r="K184" s="89">
        <f t="shared" si="1"/>
        <v>0</v>
      </c>
    </row>
    <row r="185" spans="1:11" x14ac:dyDescent="0.25">
      <c r="A185" s="23">
        <v>44972</v>
      </c>
      <c r="B185" s="260" t="s">
        <v>1289</v>
      </c>
      <c r="C185" s="246" t="s">
        <v>1616</v>
      </c>
      <c r="D185" s="246" t="s">
        <v>1617</v>
      </c>
      <c r="E185" s="195" t="s">
        <v>1646</v>
      </c>
      <c r="F185" s="25"/>
      <c r="G185" s="205" t="s">
        <v>1743</v>
      </c>
      <c r="H185" s="11"/>
      <c r="I185" s="22">
        <v>18837000</v>
      </c>
      <c r="J185" s="245">
        <v>18837000</v>
      </c>
      <c r="K185" s="89">
        <f t="shared" si="1"/>
        <v>0</v>
      </c>
    </row>
    <row r="186" spans="1:11" x14ac:dyDescent="0.25">
      <c r="A186" s="23">
        <v>44972</v>
      </c>
      <c r="B186" s="260" t="s">
        <v>1282</v>
      </c>
      <c r="C186" s="246" t="s">
        <v>1247</v>
      </c>
      <c r="D186" s="246" t="s">
        <v>1618</v>
      </c>
      <c r="E186" s="195" t="s">
        <v>1004</v>
      </c>
      <c r="F186" s="25"/>
      <c r="G186" s="205" t="s">
        <v>1744</v>
      </c>
      <c r="H186" s="11"/>
      <c r="I186" s="22">
        <v>42000000</v>
      </c>
      <c r="J186" s="245">
        <v>42000000</v>
      </c>
      <c r="K186" s="89">
        <f t="shared" si="1"/>
        <v>0</v>
      </c>
    </row>
    <row r="187" spans="1:11" x14ac:dyDescent="0.25">
      <c r="A187" s="23">
        <v>44972</v>
      </c>
      <c r="B187" s="260" t="s">
        <v>1283</v>
      </c>
      <c r="C187" s="246" t="s">
        <v>1619</v>
      </c>
      <c r="D187" s="246" t="s">
        <v>218</v>
      </c>
      <c r="E187" s="195" t="s">
        <v>1646</v>
      </c>
      <c r="F187" s="25"/>
      <c r="G187" s="205" t="s">
        <v>1745</v>
      </c>
      <c r="H187" s="11"/>
      <c r="I187" s="22">
        <v>18837000</v>
      </c>
      <c r="J187" s="245">
        <v>18837000</v>
      </c>
      <c r="K187" s="89">
        <f t="shared" si="1"/>
        <v>0</v>
      </c>
    </row>
    <row r="188" spans="1:11" x14ac:dyDescent="0.25">
      <c r="A188" s="23">
        <v>44972</v>
      </c>
      <c r="B188" s="260" t="s">
        <v>1294</v>
      </c>
      <c r="C188" s="246" t="s">
        <v>1308</v>
      </c>
      <c r="D188" s="246" t="s">
        <v>1303</v>
      </c>
      <c r="E188" s="195" t="s">
        <v>1646</v>
      </c>
      <c r="F188" s="25"/>
      <c r="G188" s="205" t="s">
        <v>1746</v>
      </c>
      <c r="H188" s="11"/>
      <c r="I188" s="22">
        <f>18837000-15338700</f>
        <v>3498300</v>
      </c>
      <c r="J188" s="245">
        <v>3498300</v>
      </c>
      <c r="K188" s="89">
        <f t="shared" si="1"/>
        <v>0</v>
      </c>
    </row>
    <row r="189" spans="1:11" x14ac:dyDescent="0.25">
      <c r="A189" s="23">
        <v>44972</v>
      </c>
      <c r="B189" s="260" t="s">
        <v>1298</v>
      </c>
      <c r="C189" s="246" t="s">
        <v>1620</v>
      </c>
      <c r="D189" s="246" t="s">
        <v>1320</v>
      </c>
      <c r="E189" s="195" t="s">
        <v>1646</v>
      </c>
      <c r="F189" s="25"/>
      <c r="G189" s="205" t="s">
        <v>1747</v>
      </c>
      <c r="H189" s="11"/>
      <c r="I189" s="22">
        <v>18837000</v>
      </c>
      <c r="J189" s="245">
        <v>18837000</v>
      </c>
      <c r="K189" s="89">
        <f t="shared" si="1"/>
        <v>0</v>
      </c>
    </row>
    <row r="190" spans="1:11" x14ac:dyDescent="0.25">
      <c r="A190" s="23">
        <v>44972</v>
      </c>
      <c r="B190" s="260" t="s">
        <v>1296</v>
      </c>
      <c r="C190" s="246" t="s">
        <v>1519</v>
      </c>
      <c r="D190" s="246" t="s">
        <v>1383</v>
      </c>
      <c r="E190" s="195" t="s">
        <v>1656</v>
      </c>
      <c r="F190" s="25"/>
      <c r="G190" s="205" t="s">
        <v>1748</v>
      </c>
      <c r="H190" s="11"/>
      <c r="I190" s="22">
        <v>22400000</v>
      </c>
      <c r="J190" s="245">
        <v>13973333</v>
      </c>
      <c r="K190" s="89">
        <f t="shared" si="1"/>
        <v>8426667</v>
      </c>
    </row>
    <row r="191" spans="1:11" x14ac:dyDescent="0.25">
      <c r="A191" s="23">
        <v>44972</v>
      </c>
      <c r="B191" s="260" t="s">
        <v>1607</v>
      </c>
      <c r="C191" s="246" t="s">
        <v>1516</v>
      </c>
      <c r="D191" s="246" t="s">
        <v>1621</v>
      </c>
      <c r="E191" s="195" t="s">
        <v>1646</v>
      </c>
      <c r="F191" s="25"/>
      <c r="G191" s="205" t="s">
        <v>1749</v>
      </c>
      <c r="H191" s="11"/>
      <c r="I191" s="22">
        <v>18837000</v>
      </c>
      <c r="J191" s="245">
        <v>18837000</v>
      </c>
      <c r="K191" s="89">
        <f t="shared" si="1"/>
        <v>0</v>
      </c>
    </row>
    <row r="192" spans="1:11" x14ac:dyDescent="0.25">
      <c r="A192" s="23">
        <v>44972</v>
      </c>
      <c r="B192" s="260" t="s">
        <v>1773</v>
      </c>
      <c r="C192" s="246" t="s">
        <v>1622</v>
      </c>
      <c r="D192" s="246" t="s">
        <v>1517</v>
      </c>
      <c r="E192" s="195" t="s">
        <v>1646</v>
      </c>
      <c r="F192" s="25"/>
      <c r="G192" s="205" t="s">
        <v>1750</v>
      </c>
      <c r="H192" s="11"/>
      <c r="I192" s="22">
        <v>18837000</v>
      </c>
      <c r="J192" s="245">
        <v>18837000</v>
      </c>
      <c r="K192" s="89">
        <f t="shared" si="1"/>
        <v>0</v>
      </c>
    </row>
    <row r="193" spans="1:11" x14ac:dyDescent="0.25">
      <c r="A193" s="23">
        <v>44972</v>
      </c>
      <c r="B193" s="260" t="s">
        <v>1608</v>
      </c>
      <c r="C193" s="246" t="s">
        <v>1623</v>
      </c>
      <c r="D193" s="246" t="s">
        <v>1624</v>
      </c>
      <c r="E193" s="195" t="s">
        <v>1646</v>
      </c>
      <c r="F193" s="25"/>
      <c r="G193" s="205" t="s">
        <v>1751</v>
      </c>
      <c r="H193" s="11"/>
      <c r="I193" s="22">
        <v>18837000</v>
      </c>
      <c r="J193" s="245">
        <v>18837000</v>
      </c>
      <c r="K193" s="89">
        <f t="shared" si="1"/>
        <v>0</v>
      </c>
    </row>
    <row r="194" spans="1:11" x14ac:dyDescent="0.25">
      <c r="A194" s="23">
        <v>44973</v>
      </c>
      <c r="B194" s="260" t="s">
        <v>1239</v>
      </c>
      <c r="C194" s="246" t="s">
        <v>1625</v>
      </c>
      <c r="D194" s="246" t="s">
        <v>1626</v>
      </c>
      <c r="E194" s="195" t="s">
        <v>1639</v>
      </c>
      <c r="F194" s="25"/>
      <c r="G194" s="205" t="s">
        <v>1752</v>
      </c>
      <c r="H194" s="11"/>
      <c r="I194" s="22">
        <v>42000000</v>
      </c>
      <c r="J194" s="245">
        <v>38800000</v>
      </c>
      <c r="K194" s="89">
        <f t="shared" si="1"/>
        <v>3200000</v>
      </c>
    </row>
    <row r="195" spans="1:11" x14ac:dyDescent="0.25">
      <c r="A195" s="23">
        <v>44973</v>
      </c>
      <c r="B195" s="260" t="s">
        <v>1265</v>
      </c>
      <c r="C195" s="246" t="s">
        <v>1610</v>
      </c>
      <c r="D195" s="246" t="s">
        <v>1627</v>
      </c>
      <c r="E195" s="195" t="s">
        <v>1646</v>
      </c>
      <c r="F195" s="25"/>
      <c r="G195" s="205" t="s">
        <v>1753</v>
      </c>
      <c r="H195" s="11"/>
      <c r="I195" s="22">
        <v>18837000</v>
      </c>
      <c r="J195" s="245">
        <v>18837000</v>
      </c>
      <c r="K195" s="89">
        <f t="shared" si="1"/>
        <v>0</v>
      </c>
    </row>
    <row r="196" spans="1:11" x14ac:dyDescent="0.25">
      <c r="A196" s="23">
        <v>44973</v>
      </c>
      <c r="B196" s="260" t="s">
        <v>1774</v>
      </c>
      <c r="C196" s="246" t="s">
        <v>1628</v>
      </c>
      <c r="D196" s="246" t="s">
        <v>1629</v>
      </c>
      <c r="E196" s="195" t="s">
        <v>992</v>
      </c>
      <c r="F196" s="25"/>
      <c r="G196" s="205" t="s">
        <v>1754</v>
      </c>
      <c r="H196" s="11"/>
      <c r="I196" s="22">
        <v>18837000</v>
      </c>
      <c r="J196" s="245">
        <v>18837000</v>
      </c>
      <c r="K196" s="89">
        <f t="shared" si="1"/>
        <v>0</v>
      </c>
    </row>
    <row r="197" spans="1:11" x14ac:dyDescent="0.25">
      <c r="A197" s="23">
        <v>44973</v>
      </c>
      <c r="B197" s="260" t="s">
        <v>1299</v>
      </c>
      <c r="C197" s="246" t="s">
        <v>1621</v>
      </c>
      <c r="D197" s="246" t="s">
        <v>1630</v>
      </c>
      <c r="E197" s="195" t="s">
        <v>992</v>
      </c>
      <c r="F197" s="25"/>
      <c r="G197" s="205" t="s">
        <v>1755</v>
      </c>
      <c r="H197" s="11"/>
      <c r="I197" s="22">
        <v>18837000</v>
      </c>
      <c r="J197" s="245">
        <v>18837000</v>
      </c>
      <c r="K197" s="89">
        <f t="shared" si="1"/>
        <v>0</v>
      </c>
    </row>
    <row r="198" spans="1:11" x14ac:dyDescent="0.25">
      <c r="A198" s="23">
        <v>44974</v>
      </c>
      <c r="B198" s="260" t="s">
        <v>1604</v>
      </c>
      <c r="C198" s="246" t="s">
        <v>1313</v>
      </c>
      <c r="D198" s="246" t="s">
        <v>1324</v>
      </c>
      <c r="E198" s="195" t="s">
        <v>1657</v>
      </c>
      <c r="F198" s="25"/>
      <c r="G198" s="205" t="s">
        <v>1756</v>
      </c>
      <c r="H198" s="11"/>
      <c r="I198" s="22">
        <v>21528000</v>
      </c>
      <c r="J198" s="245">
        <v>20092800</v>
      </c>
      <c r="K198" s="89">
        <f t="shared" si="1"/>
        <v>1435200</v>
      </c>
    </row>
    <row r="199" spans="1:11" x14ac:dyDescent="0.25">
      <c r="A199" s="23">
        <v>44974</v>
      </c>
      <c r="B199" s="260" t="s">
        <v>1615</v>
      </c>
      <c r="C199" s="246" t="s">
        <v>1631</v>
      </c>
      <c r="D199" s="246" t="s">
        <v>1328</v>
      </c>
      <c r="E199" s="195" t="s">
        <v>992</v>
      </c>
      <c r="F199" s="25"/>
      <c r="G199" s="205" t="s">
        <v>1757</v>
      </c>
      <c r="H199" s="11"/>
      <c r="I199" s="22">
        <v>18837000</v>
      </c>
      <c r="J199" s="245">
        <v>18837000</v>
      </c>
      <c r="K199" s="89">
        <f t="shared" si="1"/>
        <v>0</v>
      </c>
    </row>
    <row r="200" spans="1:11" x14ac:dyDescent="0.25">
      <c r="A200" s="23">
        <v>44974</v>
      </c>
      <c r="B200" s="260" t="s">
        <v>1295</v>
      </c>
      <c r="C200" s="246" t="s">
        <v>1617</v>
      </c>
      <c r="D200" s="246" t="s">
        <v>1632</v>
      </c>
      <c r="E200" s="195" t="s">
        <v>1658</v>
      </c>
      <c r="F200" s="25"/>
      <c r="G200" s="205" t="s">
        <v>1758</v>
      </c>
      <c r="H200" s="11"/>
      <c r="I200" s="22">
        <v>49308000</v>
      </c>
      <c r="J200" s="245">
        <v>37802800</v>
      </c>
      <c r="K200" s="89">
        <f t="shared" si="1"/>
        <v>11505200</v>
      </c>
    </row>
    <row r="201" spans="1:11" x14ac:dyDescent="0.25">
      <c r="A201" s="23">
        <v>44978</v>
      </c>
      <c r="B201" s="260" t="s">
        <v>1775</v>
      </c>
      <c r="C201" s="246" t="s">
        <v>1633</v>
      </c>
      <c r="D201" s="246" t="s">
        <v>1339</v>
      </c>
      <c r="E201" s="195" t="s">
        <v>1646</v>
      </c>
      <c r="F201" s="25"/>
      <c r="G201" s="205" t="s">
        <v>1759</v>
      </c>
      <c r="H201" s="11"/>
      <c r="I201" s="22">
        <v>18837000</v>
      </c>
      <c r="J201" s="245">
        <v>16773900</v>
      </c>
      <c r="K201" s="89">
        <f t="shared" si="1"/>
        <v>2063100</v>
      </c>
    </row>
    <row r="202" spans="1:11" x14ac:dyDescent="0.25">
      <c r="A202" s="23">
        <v>44979</v>
      </c>
      <c r="B202" s="260" t="s">
        <v>1620</v>
      </c>
      <c r="C202" s="246" t="s">
        <v>1327</v>
      </c>
      <c r="D202" s="246" t="s">
        <v>1634</v>
      </c>
      <c r="E202" s="195" t="s">
        <v>1659</v>
      </c>
      <c r="F202" s="25"/>
      <c r="G202" s="205" t="s">
        <v>1760</v>
      </c>
      <c r="H202" s="11"/>
      <c r="I202" s="22">
        <v>43200000</v>
      </c>
      <c r="J202" s="245">
        <v>35040000</v>
      </c>
      <c r="K202" s="89">
        <f t="shared" si="1"/>
        <v>8160000</v>
      </c>
    </row>
    <row r="203" spans="1:11" x14ac:dyDescent="0.25">
      <c r="A203" s="23">
        <v>44979</v>
      </c>
      <c r="B203" s="260" t="s">
        <v>1616</v>
      </c>
      <c r="C203" s="246" t="s">
        <v>1635</v>
      </c>
      <c r="D203" s="246" t="s">
        <v>1636</v>
      </c>
      <c r="E203" s="195" t="s">
        <v>1660</v>
      </c>
      <c r="F203" s="25"/>
      <c r="G203" s="205" t="s">
        <v>1761</v>
      </c>
      <c r="H203" s="11"/>
      <c r="I203" s="22">
        <v>54000000</v>
      </c>
      <c r="J203" s="245">
        <v>43800000</v>
      </c>
      <c r="K203" s="89">
        <f t="shared" si="1"/>
        <v>10200000</v>
      </c>
    </row>
    <row r="204" spans="1:11" x14ac:dyDescent="0.25">
      <c r="A204" s="23">
        <v>44985</v>
      </c>
      <c r="B204" s="260" t="s">
        <v>1311</v>
      </c>
      <c r="C204" s="246" t="s">
        <v>1637</v>
      </c>
      <c r="D204" s="246" t="s">
        <v>1638</v>
      </c>
      <c r="E204" s="195" t="s">
        <v>992</v>
      </c>
      <c r="F204" s="25"/>
      <c r="G204" s="205" t="s">
        <v>1762</v>
      </c>
      <c r="H204" s="11"/>
      <c r="I204" s="22">
        <v>13167000</v>
      </c>
      <c r="J204" s="245">
        <v>13167000</v>
      </c>
      <c r="K204" s="89">
        <f t="shared" si="1"/>
        <v>0</v>
      </c>
    </row>
    <row r="205" spans="1:11" x14ac:dyDescent="0.25">
      <c r="A205" s="23">
        <v>44986</v>
      </c>
      <c r="B205" s="260" t="s">
        <v>2161</v>
      </c>
      <c r="C205" s="246" t="s">
        <v>1340</v>
      </c>
      <c r="D205" s="246" t="s">
        <v>2100</v>
      </c>
      <c r="E205" s="195" t="s">
        <v>1644</v>
      </c>
      <c r="F205" s="25"/>
      <c r="G205" s="205" t="s">
        <v>2165</v>
      </c>
      <c r="H205" s="11"/>
      <c r="I205" s="22">
        <v>16146000</v>
      </c>
      <c r="J205" s="245">
        <v>16146000</v>
      </c>
      <c r="K205" s="89">
        <f t="shared" si="1"/>
        <v>0</v>
      </c>
    </row>
    <row r="206" spans="1:11" x14ac:dyDescent="0.25">
      <c r="A206" s="23">
        <v>44986</v>
      </c>
      <c r="B206" s="260" t="s">
        <v>1626</v>
      </c>
      <c r="C206" s="246" t="s">
        <v>1820</v>
      </c>
      <c r="D206" s="246" t="s">
        <v>2101</v>
      </c>
      <c r="E206" s="195" t="s">
        <v>992</v>
      </c>
      <c r="F206" s="25"/>
      <c r="G206" s="205" t="s">
        <v>2166</v>
      </c>
      <c r="H206" s="11"/>
      <c r="I206" s="22">
        <v>16146000</v>
      </c>
      <c r="J206" s="245">
        <v>16146000</v>
      </c>
      <c r="K206" s="89">
        <f t="shared" si="1"/>
        <v>0</v>
      </c>
    </row>
    <row r="207" spans="1:11" x14ac:dyDescent="0.25">
      <c r="A207" s="23">
        <v>44986</v>
      </c>
      <c r="B207" s="260" t="s">
        <v>1627</v>
      </c>
      <c r="C207" s="246" t="s">
        <v>1338</v>
      </c>
      <c r="D207" s="246" t="s">
        <v>1984</v>
      </c>
      <c r="E207" s="195" t="s">
        <v>992</v>
      </c>
      <c r="F207" s="25"/>
      <c r="G207" s="205" t="s">
        <v>2167</v>
      </c>
      <c r="H207" s="11"/>
      <c r="I207" s="22">
        <v>16146000</v>
      </c>
      <c r="J207" s="245">
        <v>13275600</v>
      </c>
      <c r="K207" s="89">
        <f t="shared" si="1"/>
        <v>2870400</v>
      </c>
    </row>
    <row r="208" spans="1:11" x14ac:dyDescent="0.25">
      <c r="A208" s="23">
        <v>44986</v>
      </c>
      <c r="B208" s="260" t="s">
        <v>1313</v>
      </c>
      <c r="C208" s="246" t="s">
        <v>2132</v>
      </c>
      <c r="D208" s="246" t="s">
        <v>2027</v>
      </c>
      <c r="E208" s="195" t="s">
        <v>1646</v>
      </c>
      <c r="F208" s="25"/>
      <c r="G208" s="205" t="s">
        <v>2168</v>
      </c>
      <c r="H208" s="11"/>
      <c r="I208" s="22">
        <v>18837000</v>
      </c>
      <c r="J208" s="245">
        <v>16146000</v>
      </c>
      <c r="K208" s="89">
        <f t="shared" si="1"/>
        <v>2691000</v>
      </c>
    </row>
    <row r="209" spans="1:11" x14ac:dyDescent="0.25">
      <c r="A209" s="23">
        <v>44986</v>
      </c>
      <c r="B209" s="260" t="s">
        <v>1779</v>
      </c>
      <c r="C209" s="246" t="s">
        <v>1782</v>
      </c>
      <c r="D209" s="246" t="s">
        <v>2083</v>
      </c>
      <c r="E209" s="195" t="s">
        <v>1653</v>
      </c>
      <c r="F209" s="25"/>
      <c r="G209" s="205" t="s">
        <v>2169</v>
      </c>
      <c r="H209" s="11"/>
      <c r="I209" s="22">
        <v>25357500</v>
      </c>
      <c r="J209" s="245">
        <v>25116000</v>
      </c>
      <c r="K209" s="89">
        <f t="shared" si="1"/>
        <v>241500</v>
      </c>
    </row>
    <row r="210" spans="1:11" x14ac:dyDescent="0.25">
      <c r="A210" s="23">
        <v>44987</v>
      </c>
      <c r="B210" s="260" t="s">
        <v>1629</v>
      </c>
      <c r="C210" s="246" t="s">
        <v>2133</v>
      </c>
      <c r="D210" s="246" t="s">
        <v>2028</v>
      </c>
      <c r="E210" s="195" t="s">
        <v>992</v>
      </c>
      <c r="F210" s="25"/>
      <c r="G210" s="205" t="s">
        <v>2170</v>
      </c>
      <c r="H210" s="11"/>
      <c r="I210" s="22">
        <v>16146000</v>
      </c>
      <c r="J210" s="245">
        <v>16146000</v>
      </c>
      <c r="K210" s="89">
        <f t="shared" si="1"/>
        <v>0</v>
      </c>
    </row>
    <row r="211" spans="1:11" x14ac:dyDescent="0.25">
      <c r="A211" s="23">
        <v>44987</v>
      </c>
      <c r="B211" s="260" t="s">
        <v>1628</v>
      </c>
      <c r="C211" s="246" t="s">
        <v>1630</v>
      </c>
      <c r="D211" s="246" t="s">
        <v>1987</v>
      </c>
      <c r="E211" s="195" t="s">
        <v>2198</v>
      </c>
      <c r="F211" s="25"/>
      <c r="G211" s="205" t="s">
        <v>2171</v>
      </c>
      <c r="H211" s="11"/>
      <c r="I211" s="22">
        <v>40626000</v>
      </c>
      <c r="J211" s="245">
        <v>31447533</v>
      </c>
      <c r="K211" s="89">
        <f t="shared" si="1"/>
        <v>9178467</v>
      </c>
    </row>
    <row r="212" spans="1:11" x14ac:dyDescent="0.25">
      <c r="A212" s="23">
        <v>44988</v>
      </c>
      <c r="B212" s="260" t="s">
        <v>1323</v>
      </c>
      <c r="C212" s="246" t="s">
        <v>2134</v>
      </c>
      <c r="D212" s="246" t="s">
        <v>2135</v>
      </c>
      <c r="E212" s="195" t="s">
        <v>992</v>
      </c>
      <c r="F212" s="25"/>
      <c r="G212" s="205" t="s">
        <v>2172</v>
      </c>
      <c r="H212" s="11"/>
      <c r="I212" s="22">
        <v>16146000</v>
      </c>
      <c r="J212" s="245">
        <v>16146000</v>
      </c>
      <c r="K212" s="89">
        <f t="shared" si="1"/>
        <v>0</v>
      </c>
    </row>
    <row r="213" spans="1:11" x14ac:dyDescent="0.25">
      <c r="A213" s="23">
        <v>44988</v>
      </c>
      <c r="B213" s="260" t="s">
        <v>1333</v>
      </c>
      <c r="C213" s="246" t="s">
        <v>2136</v>
      </c>
      <c r="D213" s="246" t="s">
        <v>2137</v>
      </c>
      <c r="E213" s="195" t="s">
        <v>992</v>
      </c>
      <c r="F213" s="25"/>
      <c r="G213" s="205" t="s">
        <v>2173</v>
      </c>
      <c r="H213" s="11"/>
      <c r="I213" s="22">
        <v>16146000</v>
      </c>
      <c r="J213" s="245">
        <v>16146000</v>
      </c>
      <c r="K213" s="89">
        <f t="shared" si="1"/>
        <v>0</v>
      </c>
    </row>
    <row r="214" spans="1:11" x14ac:dyDescent="0.25">
      <c r="A214" s="23">
        <v>44988</v>
      </c>
      <c r="B214" s="260" t="s">
        <v>1949</v>
      </c>
      <c r="C214" s="246" t="s">
        <v>2134</v>
      </c>
      <c r="D214" s="246" t="s">
        <v>2138</v>
      </c>
      <c r="E214" s="195" t="s">
        <v>992</v>
      </c>
      <c r="F214" s="25"/>
      <c r="G214" s="205" t="s">
        <v>2174</v>
      </c>
      <c r="H214" s="11"/>
      <c r="I214" s="22">
        <v>16146000</v>
      </c>
      <c r="J214" s="245">
        <v>16146000</v>
      </c>
      <c r="K214" s="89">
        <f t="shared" si="1"/>
        <v>0</v>
      </c>
    </row>
    <row r="215" spans="1:11" x14ac:dyDescent="0.25">
      <c r="A215" s="23">
        <v>44988</v>
      </c>
      <c r="B215" s="260" t="s">
        <v>1866</v>
      </c>
      <c r="C215" s="246" t="s">
        <v>2134</v>
      </c>
      <c r="D215" s="246" t="s">
        <v>2103</v>
      </c>
      <c r="E215" s="195" t="s">
        <v>992</v>
      </c>
      <c r="F215" s="25"/>
      <c r="G215" s="205" t="s">
        <v>2175</v>
      </c>
      <c r="H215" s="11"/>
      <c r="I215" s="22">
        <v>16146000</v>
      </c>
      <c r="J215" s="245">
        <v>16146000</v>
      </c>
      <c r="K215" s="89">
        <f t="shared" si="1"/>
        <v>0</v>
      </c>
    </row>
    <row r="216" spans="1:11" x14ac:dyDescent="0.25">
      <c r="A216" s="23">
        <v>44988</v>
      </c>
      <c r="B216" s="260" t="s">
        <v>1319</v>
      </c>
      <c r="C216" s="246" t="s">
        <v>2134</v>
      </c>
      <c r="D216" s="246" t="s">
        <v>2004</v>
      </c>
      <c r="E216" s="195" t="s">
        <v>992</v>
      </c>
      <c r="F216" s="25"/>
      <c r="G216" s="205" t="s">
        <v>2176</v>
      </c>
      <c r="H216" s="11"/>
      <c r="I216" s="22">
        <v>16146000</v>
      </c>
      <c r="J216" s="245">
        <v>16146000</v>
      </c>
      <c r="K216" s="89">
        <f t="shared" si="1"/>
        <v>0</v>
      </c>
    </row>
    <row r="217" spans="1:11" x14ac:dyDescent="0.25">
      <c r="A217" s="23">
        <v>44988</v>
      </c>
      <c r="B217" s="260" t="s">
        <v>1632</v>
      </c>
      <c r="C217" s="246" t="s">
        <v>2134</v>
      </c>
      <c r="D217" s="246" t="s">
        <v>2104</v>
      </c>
      <c r="E217" s="195" t="s">
        <v>992</v>
      </c>
      <c r="F217" s="25"/>
      <c r="G217" s="205" t="s">
        <v>2177</v>
      </c>
      <c r="H217" s="11"/>
      <c r="I217" s="22">
        <v>16146000</v>
      </c>
      <c r="J217" s="245">
        <v>16146000</v>
      </c>
      <c r="K217" s="89">
        <f t="shared" si="1"/>
        <v>0</v>
      </c>
    </row>
    <row r="218" spans="1:11" x14ac:dyDescent="0.25">
      <c r="A218" s="23">
        <v>44988</v>
      </c>
      <c r="B218" s="260" t="s">
        <v>1321</v>
      </c>
      <c r="C218" s="246" t="s">
        <v>2134</v>
      </c>
      <c r="D218" s="246" t="s">
        <v>1995</v>
      </c>
      <c r="E218" s="195" t="s">
        <v>992</v>
      </c>
      <c r="F218" s="25"/>
      <c r="G218" s="205" t="s">
        <v>2178</v>
      </c>
      <c r="H218" s="11"/>
      <c r="I218" s="22">
        <v>16146000</v>
      </c>
      <c r="J218" s="245">
        <v>16146000</v>
      </c>
      <c r="K218" s="89">
        <f t="shared" si="1"/>
        <v>0</v>
      </c>
    </row>
    <row r="219" spans="1:11" x14ac:dyDescent="0.25">
      <c r="A219" s="23">
        <v>44988</v>
      </c>
      <c r="B219" s="260" t="s">
        <v>1865</v>
      </c>
      <c r="C219" s="246" t="s">
        <v>2134</v>
      </c>
      <c r="D219" s="246" t="s">
        <v>2139</v>
      </c>
      <c r="E219" s="195" t="s">
        <v>992</v>
      </c>
      <c r="F219" s="25"/>
      <c r="G219" s="205" t="s">
        <v>2179</v>
      </c>
      <c r="H219" s="11"/>
      <c r="I219" s="22">
        <v>16146000</v>
      </c>
      <c r="J219" s="245">
        <v>15518100</v>
      </c>
      <c r="K219" s="89">
        <f t="shared" si="1"/>
        <v>627900</v>
      </c>
    </row>
    <row r="220" spans="1:11" x14ac:dyDescent="0.25">
      <c r="A220" s="23">
        <v>44988</v>
      </c>
      <c r="B220" s="260" t="s">
        <v>1328</v>
      </c>
      <c r="C220" s="246" t="s">
        <v>2134</v>
      </c>
      <c r="D220" s="246" t="s">
        <v>2140</v>
      </c>
      <c r="E220" s="195" t="s">
        <v>992</v>
      </c>
      <c r="F220" s="25"/>
      <c r="G220" s="205" t="s">
        <v>2180</v>
      </c>
      <c r="H220" s="11"/>
      <c r="I220" s="22">
        <f>16146000-6817200</f>
        <v>9328800</v>
      </c>
      <c r="J220" s="245">
        <v>9328800</v>
      </c>
      <c r="K220" s="89">
        <f t="shared" si="1"/>
        <v>0</v>
      </c>
    </row>
    <row r="221" spans="1:11" x14ac:dyDescent="0.25">
      <c r="A221" s="23">
        <v>44988</v>
      </c>
      <c r="B221" s="260" t="s">
        <v>1523</v>
      </c>
      <c r="C221" s="246" t="s">
        <v>2134</v>
      </c>
      <c r="D221" s="246" t="s">
        <v>2105</v>
      </c>
      <c r="E221" s="195" t="s">
        <v>992</v>
      </c>
      <c r="F221" s="25"/>
      <c r="G221" s="205" t="s">
        <v>2181</v>
      </c>
      <c r="H221" s="11"/>
      <c r="I221" s="22">
        <v>16146000</v>
      </c>
      <c r="J221" s="245">
        <v>16146000</v>
      </c>
      <c r="K221" s="89">
        <f t="shared" si="1"/>
        <v>0</v>
      </c>
    </row>
    <row r="222" spans="1:11" x14ac:dyDescent="0.25">
      <c r="A222" s="23">
        <v>44988</v>
      </c>
      <c r="B222" s="260" t="s">
        <v>1783</v>
      </c>
      <c r="C222" s="246" t="s">
        <v>2134</v>
      </c>
      <c r="D222" s="246" t="s">
        <v>2032</v>
      </c>
      <c r="E222" s="195" t="s">
        <v>992</v>
      </c>
      <c r="F222" s="25"/>
      <c r="G222" s="205" t="s">
        <v>2182</v>
      </c>
      <c r="H222" s="11"/>
      <c r="I222" s="22">
        <v>16146000</v>
      </c>
      <c r="J222" s="245">
        <v>16146000</v>
      </c>
      <c r="K222" s="89">
        <f t="shared" si="1"/>
        <v>0</v>
      </c>
    </row>
    <row r="223" spans="1:11" x14ac:dyDescent="0.25">
      <c r="A223" s="23">
        <v>44991</v>
      </c>
      <c r="B223" s="260" t="s">
        <v>1982</v>
      </c>
      <c r="C223" s="246" t="s">
        <v>2141</v>
      </c>
      <c r="D223" s="246" t="s">
        <v>2142</v>
      </c>
      <c r="E223" s="195" t="s">
        <v>992</v>
      </c>
      <c r="F223" s="25"/>
      <c r="G223" s="205" t="s">
        <v>2183</v>
      </c>
      <c r="H223" s="11"/>
      <c r="I223" s="22">
        <v>16146000</v>
      </c>
      <c r="J223" s="245">
        <v>16146000</v>
      </c>
      <c r="K223" s="89">
        <f t="shared" si="1"/>
        <v>0</v>
      </c>
    </row>
    <row r="224" spans="1:11" x14ac:dyDescent="0.25">
      <c r="A224" s="23">
        <v>44991</v>
      </c>
      <c r="B224" s="260" t="s">
        <v>1337</v>
      </c>
      <c r="C224" s="246" t="s">
        <v>2143</v>
      </c>
      <c r="D224" s="246" t="s">
        <v>2144</v>
      </c>
      <c r="E224" s="195" t="s">
        <v>1004</v>
      </c>
      <c r="F224" s="25"/>
      <c r="G224" s="205" t="s">
        <v>2184</v>
      </c>
      <c r="H224" s="11"/>
      <c r="I224" s="22">
        <v>36000000</v>
      </c>
      <c r="J224" s="245">
        <v>34800000</v>
      </c>
      <c r="K224" s="89">
        <f t="shared" si="1"/>
        <v>1200000</v>
      </c>
    </row>
    <row r="225" spans="1:11" x14ac:dyDescent="0.25">
      <c r="A225" s="23">
        <v>44991</v>
      </c>
      <c r="B225" s="260" t="s">
        <v>1332</v>
      </c>
      <c r="C225" s="246" t="s">
        <v>1986</v>
      </c>
      <c r="D225" s="246" t="s">
        <v>2145</v>
      </c>
      <c r="E225" s="195" t="s">
        <v>992</v>
      </c>
      <c r="F225" s="25"/>
      <c r="G225" s="205" t="s">
        <v>2185</v>
      </c>
      <c r="H225" s="11"/>
      <c r="I225" s="22">
        <v>16146000</v>
      </c>
      <c r="J225" s="245">
        <v>16146000</v>
      </c>
      <c r="K225" s="89">
        <f t="shared" si="1"/>
        <v>0</v>
      </c>
    </row>
    <row r="226" spans="1:11" x14ac:dyDescent="0.25">
      <c r="A226" s="23">
        <v>44992</v>
      </c>
      <c r="B226" s="260" t="s">
        <v>2098</v>
      </c>
      <c r="C226" s="246" t="s">
        <v>757</v>
      </c>
      <c r="D226" s="246" t="s">
        <v>2146</v>
      </c>
      <c r="E226" s="195" t="s">
        <v>2199</v>
      </c>
      <c r="F226" s="25"/>
      <c r="G226" s="205" t="s">
        <v>1556</v>
      </c>
      <c r="H226" s="11"/>
      <c r="I226" s="22">
        <v>16201600</v>
      </c>
      <c r="J226" s="245">
        <v>16201600</v>
      </c>
      <c r="K226" s="89">
        <f t="shared" si="1"/>
        <v>0</v>
      </c>
    </row>
    <row r="227" spans="1:11" x14ac:dyDescent="0.25">
      <c r="A227" s="23">
        <v>44992</v>
      </c>
      <c r="B227" s="260" t="s">
        <v>1334</v>
      </c>
      <c r="C227" s="246" t="s">
        <v>2147</v>
      </c>
      <c r="D227" s="246" t="s">
        <v>2148</v>
      </c>
      <c r="E227" s="195" t="s">
        <v>2200</v>
      </c>
      <c r="F227" s="25"/>
      <c r="G227" s="205" t="s">
        <v>2186</v>
      </c>
      <c r="H227" s="11"/>
      <c r="I227" s="22">
        <v>18000000</v>
      </c>
      <c r="J227" s="245">
        <v>10600000</v>
      </c>
      <c r="K227" s="89">
        <f t="shared" si="1"/>
        <v>7400000</v>
      </c>
    </row>
    <row r="228" spans="1:11" x14ac:dyDescent="0.25">
      <c r="A228" s="23">
        <v>44993</v>
      </c>
      <c r="B228" s="260" t="s">
        <v>1867</v>
      </c>
      <c r="C228" s="246" t="s">
        <v>2075</v>
      </c>
      <c r="D228" s="246" t="s">
        <v>2149</v>
      </c>
      <c r="E228" s="195" t="s">
        <v>1653</v>
      </c>
      <c r="F228" s="25"/>
      <c r="G228" s="205" t="s">
        <v>2187</v>
      </c>
      <c r="H228" s="11"/>
      <c r="I228" s="22">
        <v>25357500</v>
      </c>
      <c r="J228" s="245">
        <v>23425500</v>
      </c>
      <c r="K228" s="89">
        <f t="shared" si="1"/>
        <v>1932000</v>
      </c>
    </row>
    <row r="229" spans="1:11" x14ac:dyDescent="0.25">
      <c r="A229" s="23">
        <v>44994</v>
      </c>
      <c r="B229" s="260" t="s">
        <v>2162</v>
      </c>
      <c r="C229" s="246" t="s">
        <v>2103</v>
      </c>
      <c r="D229" s="246" t="s">
        <v>2150</v>
      </c>
      <c r="E229" s="195" t="s">
        <v>2201</v>
      </c>
      <c r="F229" s="25"/>
      <c r="G229" s="205" t="s">
        <v>2188</v>
      </c>
      <c r="H229" s="11"/>
      <c r="I229" s="22">
        <v>11286000</v>
      </c>
      <c r="J229" s="245">
        <v>11286000</v>
      </c>
      <c r="K229" s="89">
        <f t="shared" si="1"/>
        <v>0</v>
      </c>
    </row>
    <row r="230" spans="1:11" x14ac:dyDescent="0.25">
      <c r="A230" s="23">
        <v>44994</v>
      </c>
      <c r="B230" s="260" t="s">
        <v>1336</v>
      </c>
      <c r="C230" s="246" t="s">
        <v>2151</v>
      </c>
      <c r="D230" s="246" t="s">
        <v>2014</v>
      </c>
      <c r="E230" s="195" t="s">
        <v>992</v>
      </c>
      <c r="F230" s="25"/>
      <c r="G230" s="205" t="s">
        <v>2189</v>
      </c>
      <c r="H230" s="11"/>
      <c r="I230" s="22">
        <v>16146000</v>
      </c>
      <c r="J230" s="245">
        <v>16146000</v>
      </c>
      <c r="K230" s="89">
        <f t="shared" si="1"/>
        <v>0</v>
      </c>
    </row>
    <row r="231" spans="1:11" x14ac:dyDescent="0.25">
      <c r="A231" s="23">
        <v>44995</v>
      </c>
      <c r="B231" s="260" t="s">
        <v>1338</v>
      </c>
      <c r="C231" s="246" t="s">
        <v>2142</v>
      </c>
      <c r="D231" s="246" t="s">
        <v>2152</v>
      </c>
      <c r="E231" s="195" t="s">
        <v>1004</v>
      </c>
      <c r="F231" s="25"/>
      <c r="G231" s="205" t="s">
        <v>2190</v>
      </c>
      <c r="H231" s="11"/>
      <c r="I231" s="22">
        <v>36000000</v>
      </c>
      <c r="J231" s="245">
        <v>32600000</v>
      </c>
      <c r="K231" s="89">
        <f t="shared" si="1"/>
        <v>3400000</v>
      </c>
    </row>
    <row r="232" spans="1:11" x14ac:dyDescent="0.25">
      <c r="A232" s="23">
        <v>44995</v>
      </c>
      <c r="B232" s="260" t="s">
        <v>1525</v>
      </c>
      <c r="C232" s="246" t="s">
        <v>2144</v>
      </c>
      <c r="D232" s="246" t="s">
        <v>2153</v>
      </c>
      <c r="E232" s="195" t="s">
        <v>2202</v>
      </c>
      <c r="F232" s="25"/>
      <c r="G232" s="205" t="s">
        <v>2191</v>
      </c>
      <c r="H232" s="11"/>
      <c r="I232" s="22">
        <v>16146000</v>
      </c>
      <c r="J232" s="245">
        <v>16146000</v>
      </c>
      <c r="K232" s="89">
        <f t="shared" si="1"/>
        <v>0</v>
      </c>
    </row>
    <row r="233" spans="1:11" x14ac:dyDescent="0.25">
      <c r="A233" s="23">
        <v>44995</v>
      </c>
      <c r="B233" s="260" t="s">
        <v>1823</v>
      </c>
      <c r="C233" s="246" t="s">
        <v>2105</v>
      </c>
      <c r="D233" s="246" t="s">
        <v>2086</v>
      </c>
      <c r="E233" s="195" t="s">
        <v>992</v>
      </c>
      <c r="F233" s="25"/>
      <c r="G233" s="205" t="s">
        <v>2192</v>
      </c>
      <c r="H233" s="11"/>
      <c r="I233" s="22">
        <v>16146000</v>
      </c>
      <c r="J233" s="245">
        <v>16146000</v>
      </c>
      <c r="K233" s="89">
        <f t="shared" si="1"/>
        <v>0</v>
      </c>
    </row>
    <row r="234" spans="1:11" x14ac:dyDescent="0.25">
      <c r="A234" s="23">
        <v>44998</v>
      </c>
      <c r="B234" s="260" t="s">
        <v>2163</v>
      </c>
      <c r="C234" s="246" t="s">
        <v>2105</v>
      </c>
      <c r="D234" s="246" t="s">
        <v>2154</v>
      </c>
      <c r="E234" s="195" t="s">
        <v>992</v>
      </c>
      <c r="F234" s="25"/>
      <c r="G234" s="205" t="s">
        <v>2193</v>
      </c>
      <c r="H234" s="11"/>
      <c r="I234" s="22">
        <v>16146000</v>
      </c>
      <c r="J234" s="245">
        <v>9597900</v>
      </c>
      <c r="K234" s="89">
        <f t="shared" si="1"/>
        <v>6548100</v>
      </c>
    </row>
    <row r="235" spans="1:11" x14ac:dyDescent="0.25">
      <c r="A235" s="23">
        <v>45001</v>
      </c>
      <c r="B235" s="260" t="s">
        <v>226</v>
      </c>
      <c r="C235" s="246" t="s">
        <v>2138</v>
      </c>
      <c r="D235" s="246" t="s">
        <v>2155</v>
      </c>
      <c r="E235" s="195" t="s">
        <v>992</v>
      </c>
      <c r="F235" s="25"/>
      <c r="G235" s="205" t="s">
        <v>2194</v>
      </c>
      <c r="H235" s="11"/>
      <c r="I235" s="22">
        <v>16146000</v>
      </c>
      <c r="J235" s="245">
        <v>6189300</v>
      </c>
      <c r="K235" s="89">
        <f t="shared" si="1"/>
        <v>9956700</v>
      </c>
    </row>
    <row r="236" spans="1:11" x14ac:dyDescent="0.25">
      <c r="A236" s="23">
        <v>45002</v>
      </c>
      <c r="B236" s="260" t="s">
        <v>1871</v>
      </c>
      <c r="C236" s="246" t="s">
        <v>2148</v>
      </c>
      <c r="D236" s="246" t="s">
        <v>2156</v>
      </c>
      <c r="E236" s="195" t="s">
        <v>992</v>
      </c>
      <c r="F236" s="25"/>
      <c r="G236" s="205" t="s">
        <v>2195</v>
      </c>
      <c r="H236" s="11"/>
      <c r="I236" s="22">
        <v>16146000</v>
      </c>
      <c r="J236" s="245">
        <v>14710800</v>
      </c>
      <c r="K236" s="89">
        <f t="shared" si="1"/>
        <v>1435200</v>
      </c>
    </row>
    <row r="237" spans="1:11" x14ac:dyDescent="0.25">
      <c r="A237" s="23">
        <v>45008</v>
      </c>
      <c r="B237" s="260" t="s">
        <v>2083</v>
      </c>
      <c r="C237" s="246" t="s">
        <v>2157</v>
      </c>
      <c r="D237" s="246" t="s">
        <v>2158</v>
      </c>
      <c r="E237" s="195" t="s">
        <v>2203</v>
      </c>
      <c r="F237" s="25"/>
      <c r="G237" s="205" t="s">
        <v>2196</v>
      </c>
      <c r="H237" s="11"/>
      <c r="I237" s="22">
        <v>16200000</v>
      </c>
      <c r="J237" s="245">
        <v>16200000</v>
      </c>
      <c r="K237" s="89">
        <f t="shared" si="1"/>
        <v>0</v>
      </c>
    </row>
    <row r="238" spans="1:11" x14ac:dyDescent="0.25">
      <c r="A238" s="23">
        <v>45009</v>
      </c>
      <c r="B238" s="260" t="s">
        <v>2135</v>
      </c>
      <c r="C238" s="24" t="s">
        <v>2001</v>
      </c>
      <c r="D238" s="24" t="s">
        <v>2159</v>
      </c>
      <c r="E238" s="195" t="s">
        <v>993</v>
      </c>
      <c r="F238" s="25"/>
      <c r="G238" s="205" t="s">
        <v>2197</v>
      </c>
      <c r="H238" s="11"/>
      <c r="I238" s="22">
        <v>11286000</v>
      </c>
      <c r="J238" s="22">
        <v>11286000</v>
      </c>
      <c r="K238" s="89">
        <f t="shared" si="1"/>
        <v>0</v>
      </c>
    </row>
    <row r="239" spans="1:11" x14ac:dyDescent="0.25">
      <c r="A239" s="23">
        <v>45012</v>
      </c>
      <c r="B239" s="260" t="s">
        <v>2164</v>
      </c>
      <c r="C239" s="24" t="s">
        <v>757</v>
      </c>
      <c r="D239" s="24" t="s">
        <v>2160</v>
      </c>
      <c r="E239" s="195" t="s">
        <v>2204</v>
      </c>
      <c r="F239" s="25"/>
      <c r="G239" s="205" t="s">
        <v>1556</v>
      </c>
      <c r="H239" s="11"/>
      <c r="I239" s="22">
        <v>35600</v>
      </c>
      <c r="J239" s="22">
        <v>35600</v>
      </c>
      <c r="K239" s="89">
        <f t="shared" si="1"/>
        <v>0</v>
      </c>
    </row>
    <row r="240" spans="1:11" x14ac:dyDescent="0.25">
      <c r="A240" s="23">
        <v>45019</v>
      </c>
      <c r="B240" s="260" t="s">
        <v>2151</v>
      </c>
      <c r="C240" s="24" t="s">
        <v>2088</v>
      </c>
      <c r="D240" s="24" t="s">
        <v>2350</v>
      </c>
      <c r="E240" s="195" t="s">
        <v>992</v>
      </c>
      <c r="F240" s="25"/>
      <c r="G240" s="205" t="s">
        <v>2432</v>
      </c>
      <c r="H240" s="11"/>
      <c r="I240" s="22">
        <f>16146000-1614600</f>
        <v>14531400</v>
      </c>
      <c r="J240" s="22">
        <v>13275600</v>
      </c>
      <c r="K240" s="89">
        <f t="shared" si="1"/>
        <v>1255800</v>
      </c>
    </row>
    <row r="241" spans="1:11" x14ac:dyDescent="0.25">
      <c r="A241" s="23">
        <v>45019</v>
      </c>
      <c r="B241" s="260" t="s">
        <v>2457</v>
      </c>
      <c r="C241" s="24" t="s">
        <v>2087</v>
      </c>
      <c r="D241" s="24" t="s">
        <v>2388</v>
      </c>
      <c r="E241" s="195" t="s">
        <v>992</v>
      </c>
      <c r="F241" s="25"/>
      <c r="G241" s="205" t="s">
        <v>2433</v>
      </c>
      <c r="H241" s="11"/>
      <c r="I241" s="22">
        <v>16146000</v>
      </c>
      <c r="J241" s="22">
        <v>15966600</v>
      </c>
      <c r="K241" s="89">
        <f t="shared" si="1"/>
        <v>179400</v>
      </c>
    </row>
    <row r="242" spans="1:11" x14ac:dyDescent="0.25">
      <c r="A242" s="23">
        <v>45020</v>
      </c>
      <c r="B242" s="260" t="s">
        <v>2078</v>
      </c>
      <c r="C242" s="24" t="s">
        <v>2270</v>
      </c>
      <c r="D242" s="24" t="s">
        <v>2405</v>
      </c>
      <c r="E242" s="195" t="s">
        <v>992</v>
      </c>
      <c r="F242" s="25"/>
      <c r="G242" s="205" t="s">
        <v>2434</v>
      </c>
      <c r="H242" s="11"/>
      <c r="I242" s="22">
        <v>16146000</v>
      </c>
      <c r="J242" s="22">
        <v>15876900</v>
      </c>
      <c r="K242" s="89">
        <f t="shared" si="1"/>
        <v>269100</v>
      </c>
    </row>
    <row r="243" spans="1:11" x14ac:dyDescent="0.25">
      <c r="A243" s="23">
        <v>45021</v>
      </c>
      <c r="B243" s="260" t="s">
        <v>2391</v>
      </c>
      <c r="C243" s="24" t="s">
        <v>757</v>
      </c>
      <c r="D243" s="24" t="s">
        <v>2406</v>
      </c>
      <c r="E243" s="195" t="s">
        <v>2456</v>
      </c>
      <c r="F243" s="25"/>
      <c r="G243" s="205" t="s">
        <v>1556</v>
      </c>
      <c r="H243" s="11"/>
      <c r="I243" s="22">
        <v>18914400</v>
      </c>
      <c r="J243" s="22">
        <v>18914400</v>
      </c>
      <c r="K243" s="89">
        <f t="shared" si="1"/>
        <v>0</v>
      </c>
    </row>
    <row r="244" spans="1:11" x14ac:dyDescent="0.25">
      <c r="A244" s="23">
        <v>45026</v>
      </c>
      <c r="B244" s="260" t="s">
        <v>2079</v>
      </c>
      <c r="C244" s="24" t="s">
        <v>2085</v>
      </c>
      <c r="D244" s="24" t="s">
        <v>2407</v>
      </c>
      <c r="E244" s="195" t="s">
        <v>992</v>
      </c>
      <c r="F244" s="25"/>
      <c r="G244" s="205" t="s">
        <v>2435</v>
      </c>
      <c r="H244" s="11"/>
      <c r="I244" s="22">
        <v>16146000</v>
      </c>
      <c r="J244" s="22">
        <v>15787200</v>
      </c>
      <c r="K244" s="89">
        <f t="shared" si="1"/>
        <v>358800</v>
      </c>
    </row>
    <row r="245" spans="1:11" x14ac:dyDescent="0.25">
      <c r="A245" s="23">
        <v>45028</v>
      </c>
      <c r="B245" s="260" t="s">
        <v>1994</v>
      </c>
      <c r="C245" s="24" t="s">
        <v>2089</v>
      </c>
      <c r="D245" s="24" t="s">
        <v>2408</v>
      </c>
      <c r="E245" s="195" t="s">
        <v>992</v>
      </c>
      <c r="F245" s="25"/>
      <c r="G245" s="205" t="s">
        <v>2436</v>
      </c>
      <c r="H245" s="11"/>
      <c r="I245" s="22">
        <v>16146000</v>
      </c>
      <c r="J245" s="22">
        <v>15069600</v>
      </c>
      <c r="K245" s="89">
        <f t="shared" si="1"/>
        <v>1076400</v>
      </c>
    </row>
    <row r="246" spans="1:11" x14ac:dyDescent="0.25">
      <c r="A246" s="23">
        <v>45028</v>
      </c>
      <c r="B246" s="260" t="s">
        <v>1991</v>
      </c>
      <c r="C246" s="24" t="s">
        <v>2409</v>
      </c>
      <c r="D246" s="24" t="s">
        <v>2410</v>
      </c>
      <c r="E246" s="195" t="s">
        <v>995</v>
      </c>
      <c r="F246" s="25"/>
      <c r="G246" s="205" t="s">
        <v>2437</v>
      </c>
      <c r="H246" s="11"/>
      <c r="I246" s="22">
        <v>27084000</v>
      </c>
      <c r="J246" s="22">
        <v>25278400</v>
      </c>
      <c r="K246" s="89">
        <f t="shared" si="1"/>
        <v>1805600</v>
      </c>
    </row>
    <row r="247" spans="1:11" x14ac:dyDescent="0.25">
      <c r="A247" s="23">
        <v>45028</v>
      </c>
      <c r="B247" s="260" t="s">
        <v>1993</v>
      </c>
      <c r="C247" s="24" t="s">
        <v>2158</v>
      </c>
      <c r="D247" s="24" t="s">
        <v>2411</v>
      </c>
      <c r="E247" s="195" t="s">
        <v>992</v>
      </c>
      <c r="F247" s="25"/>
      <c r="G247" s="205" t="s">
        <v>2438</v>
      </c>
      <c r="H247" s="11"/>
      <c r="I247" s="22">
        <v>16146000</v>
      </c>
      <c r="J247" s="22">
        <v>15069600</v>
      </c>
      <c r="K247" s="89">
        <f t="shared" si="1"/>
        <v>1076400</v>
      </c>
    </row>
    <row r="248" spans="1:11" x14ac:dyDescent="0.25">
      <c r="A248" s="23">
        <v>45028</v>
      </c>
      <c r="B248" s="260" t="s">
        <v>2006</v>
      </c>
      <c r="C248" s="24" t="s">
        <v>2211</v>
      </c>
      <c r="D248" s="24" t="s">
        <v>2412</v>
      </c>
      <c r="E248" s="195" t="s">
        <v>992</v>
      </c>
      <c r="F248" s="25"/>
      <c r="G248" s="205" t="s">
        <v>2439</v>
      </c>
      <c r="H248" s="11"/>
      <c r="I248" s="22">
        <v>16146000</v>
      </c>
      <c r="J248" s="22">
        <v>12468300</v>
      </c>
      <c r="K248" s="89">
        <f t="shared" si="1"/>
        <v>3677700</v>
      </c>
    </row>
    <row r="249" spans="1:11" x14ac:dyDescent="0.25">
      <c r="A249" s="23">
        <v>45029</v>
      </c>
      <c r="B249" s="260" t="s">
        <v>1992</v>
      </c>
      <c r="C249" s="24" t="s">
        <v>2090</v>
      </c>
      <c r="D249" s="24" t="s">
        <v>2413</v>
      </c>
      <c r="E249" s="195" t="s">
        <v>992</v>
      </c>
      <c r="F249" s="25"/>
      <c r="G249" s="205" t="s">
        <v>2440</v>
      </c>
      <c r="H249" s="11"/>
      <c r="I249" s="22">
        <v>16146000</v>
      </c>
      <c r="J249" s="22">
        <v>14979900</v>
      </c>
      <c r="K249" s="89">
        <f t="shared" si="1"/>
        <v>1166100</v>
      </c>
    </row>
    <row r="250" spans="1:11" x14ac:dyDescent="0.25">
      <c r="A250" s="23">
        <v>45030</v>
      </c>
      <c r="B250" s="260" t="s">
        <v>1998</v>
      </c>
      <c r="C250" s="24" t="s">
        <v>2414</v>
      </c>
      <c r="D250" s="24" t="s">
        <v>2415</v>
      </c>
      <c r="E250" s="195" t="s">
        <v>1004</v>
      </c>
      <c r="F250" s="25"/>
      <c r="G250" s="205" t="s">
        <v>2441</v>
      </c>
      <c r="H250" s="11"/>
      <c r="I250" s="22">
        <v>42000000</v>
      </c>
      <c r="J250" s="22">
        <v>33400000</v>
      </c>
      <c r="K250" s="89">
        <f t="shared" si="1"/>
        <v>8600000</v>
      </c>
    </row>
    <row r="251" spans="1:11" x14ac:dyDescent="0.25">
      <c r="A251" s="23">
        <v>45030</v>
      </c>
      <c r="B251" s="260" t="s">
        <v>2148</v>
      </c>
      <c r="C251" s="24" t="s">
        <v>2414</v>
      </c>
      <c r="D251" s="24" t="s">
        <v>2416</v>
      </c>
      <c r="E251" s="195" t="s">
        <v>1004</v>
      </c>
      <c r="F251" s="25"/>
      <c r="G251" s="205" t="s">
        <v>2442</v>
      </c>
      <c r="H251" s="11"/>
      <c r="I251" s="22">
        <v>42000000</v>
      </c>
      <c r="J251" s="22">
        <v>33400000</v>
      </c>
      <c r="K251" s="89">
        <f t="shared" si="1"/>
        <v>8600000</v>
      </c>
    </row>
    <row r="252" spans="1:11" x14ac:dyDescent="0.25">
      <c r="A252" s="23">
        <v>45030</v>
      </c>
      <c r="B252" s="260" t="s">
        <v>2010</v>
      </c>
      <c r="C252" s="24" t="s">
        <v>2279</v>
      </c>
      <c r="D252" s="24" t="s">
        <v>2417</v>
      </c>
      <c r="E252" s="195" t="s">
        <v>992</v>
      </c>
      <c r="F252" s="25"/>
      <c r="G252" s="205" t="s">
        <v>2443</v>
      </c>
      <c r="H252" s="11"/>
      <c r="I252" s="22">
        <v>16146000</v>
      </c>
      <c r="J252" s="22">
        <v>14979900</v>
      </c>
      <c r="K252" s="89">
        <f t="shared" si="1"/>
        <v>1166100</v>
      </c>
    </row>
    <row r="253" spans="1:11" x14ac:dyDescent="0.25">
      <c r="A253" s="23">
        <v>45030</v>
      </c>
      <c r="B253" s="260" t="s">
        <v>2081</v>
      </c>
      <c r="C253" s="24" t="s">
        <v>2273</v>
      </c>
      <c r="D253" s="24" t="s">
        <v>2418</v>
      </c>
      <c r="E253" s="195" t="s">
        <v>1004</v>
      </c>
      <c r="F253" s="25"/>
      <c r="G253" s="205" t="s">
        <v>2444</v>
      </c>
      <c r="H253" s="11"/>
      <c r="I253" s="22">
        <f>36000000-26600000</f>
        <v>9400000</v>
      </c>
      <c r="J253" s="22">
        <v>9400000</v>
      </c>
      <c r="K253" s="89">
        <f t="shared" si="1"/>
        <v>0</v>
      </c>
    </row>
    <row r="254" spans="1:11" x14ac:dyDescent="0.25">
      <c r="A254" s="23">
        <v>45033</v>
      </c>
      <c r="B254" s="260" t="s">
        <v>2458</v>
      </c>
      <c r="C254" s="24" t="s">
        <v>2278</v>
      </c>
      <c r="D254" s="24" t="s">
        <v>2419</v>
      </c>
      <c r="E254" s="195" t="s">
        <v>992</v>
      </c>
      <c r="F254" s="25"/>
      <c r="G254" s="205" t="s">
        <v>2445</v>
      </c>
      <c r="H254" s="11"/>
      <c r="I254" s="22">
        <v>16146000</v>
      </c>
      <c r="J254" s="22">
        <v>14621100</v>
      </c>
      <c r="K254" s="89">
        <f t="shared" si="1"/>
        <v>1524900</v>
      </c>
    </row>
    <row r="255" spans="1:11" x14ac:dyDescent="0.25">
      <c r="A255" s="23">
        <v>45034</v>
      </c>
      <c r="B255" s="260" t="s">
        <v>1996</v>
      </c>
      <c r="C255" s="24" t="s">
        <v>2275</v>
      </c>
      <c r="D255" s="24" t="s">
        <v>2420</v>
      </c>
      <c r="E255" s="195" t="s">
        <v>992</v>
      </c>
      <c r="F255" s="25"/>
      <c r="G255" s="205" t="s">
        <v>2446</v>
      </c>
      <c r="H255" s="11"/>
      <c r="I255" s="22">
        <v>16146000</v>
      </c>
      <c r="J255" s="22">
        <v>14531400</v>
      </c>
      <c r="K255" s="89">
        <f t="shared" si="1"/>
        <v>1614600</v>
      </c>
    </row>
    <row r="256" spans="1:11" x14ac:dyDescent="0.25">
      <c r="A256" s="23">
        <v>45034</v>
      </c>
      <c r="B256" s="260" t="s">
        <v>2242</v>
      </c>
      <c r="C256" s="24" t="s">
        <v>2213</v>
      </c>
      <c r="D256" s="24" t="s">
        <v>2421</v>
      </c>
      <c r="E256" s="195" t="s">
        <v>992</v>
      </c>
      <c r="F256" s="25"/>
      <c r="G256" s="205" t="s">
        <v>2447</v>
      </c>
      <c r="H256" s="11"/>
      <c r="I256" s="22">
        <v>16146000</v>
      </c>
      <c r="J256" s="22">
        <v>14441700</v>
      </c>
      <c r="K256" s="89">
        <f t="shared" si="1"/>
        <v>1704300</v>
      </c>
    </row>
    <row r="257" spans="1:11" x14ac:dyDescent="0.25">
      <c r="A257" s="23">
        <v>45034</v>
      </c>
      <c r="B257" s="260" t="s">
        <v>2206</v>
      </c>
      <c r="C257" s="24" t="s">
        <v>2095</v>
      </c>
      <c r="D257" s="24" t="s">
        <v>2422</v>
      </c>
      <c r="E257" s="195" t="s">
        <v>992</v>
      </c>
      <c r="F257" s="25"/>
      <c r="G257" s="205" t="s">
        <v>2448</v>
      </c>
      <c r="H257" s="11"/>
      <c r="I257" s="22">
        <v>16146000</v>
      </c>
      <c r="J257" s="22">
        <v>14352000</v>
      </c>
      <c r="K257" s="89">
        <f t="shared" si="1"/>
        <v>1794000</v>
      </c>
    </row>
    <row r="258" spans="1:11" x14ac:dyDescent="0.25">
      <c r="A258" s="23">
        <v>45034</v>
      </c>
      <c r="B258" s="260" t="s">
        <v>2357</v>
      </c>
      <c r="C258" s="24" t="s">
        <v>2344</v>
      </c>
      <c r="D258" s="24" t="s">
        <v>2345</v>
      </c>
      <c r="E258" s="195" t="s">
        <v>2366</v>
      </c>
      <c r="F258" s="25"/>
      <c r="G258" s="205" t="s">
        <v>2376</v>
      </c>
      <c r="H258" s="11"/>
      <c r="I258" s="22">
        <v>31850000</v>
      </c>
      <c r="J258" s="22">
        <v>31850000</v>
      </c>
      <c r="K258" s="89">
        <f t="shared" si="1"/>
        <v>0</v>
      </c>
    </row>
    <row r="259" spans="1:11" x14ac:dyDescent="0.25">
      <c r="A259" s="23">
        <v>45035</v>
      </c>
      <c r="B259" s="260" t="s">
        <v>2267</v>
      </c>
      <c r="C259" s="24" t="s">
        <v>2244</v>
      </c>
      <c r="D259" s="24" t="s">
        <v>2423</v>
      </c>
      <c r="E259" s="195" t="s">
        <v>992</v>
      </c>
      <c r="F259" s="25"/>
      <c r="G259" s="205" t="s">
        <v>2449</v>
      </c>
      <c r="H259" s="11"/>
      <c r="I259" s="22">
        <v>16146000</v>
      </c>
      <c r="J259" s="22">
        <v>14441700</v>
      </c>
      <c r="K259" s="89">
        <f t="shared" si="1"/>
        <v>1704300</v>
      </c>
    </row>
    <row r="260" spans="1:11" x14ac:dyDescent="0.25">
      <c r="A260" s="23">
        <v>45035</v>
      </c>
      <c r="B260" s="260" t="s">
        <v>2014</v>
      </c>
      <c r="C260" s="24" t="s">
        <v>2244</v>
      </c>
      <c r="D260" s="24" t="s">
        <v>2424</v>
      </c>
      <c r="E260" s="195" t="s">
        <v>992</v>
      </c>
      <c r="F260" s="25"/>
      <c r="G260" s="205" t="s">
        <v>2450</v>
      </c>
      <c r="H260" s="11"/>
      <c r="I260" s="22">
        <v>16146000</v>
      </c>
      <c r="J260" s="22">
        <v>14531400</v>
      </c>
      <c r="K260" s="89">
        <f t="shared" si="1"/>
        <v>1614600</v>
      </c>
    </row>
    <row r="261" spans="1:11" x14ac:dyDescent="0.25">
      <c r="A261" s="23">
        <v>45035</v>
      </c>
      <c r="B261" s="260" t="s">
        <v>1997</v>
      </c>
      <c r="C261" s="24" t="s">
        <v>2244</v>
      </c>
      <c r="D261" s="24" t="s">
        <v>2425</v>
      </c>
      <c r="E261" s="195" t="s">
        <v>992</v>
      </c>
      <c r="F261" s="25"/>
      <c r="G261" s="205" t="s">
        <v>2451</v>
      </c>
      <c r="H261" s="11"/>
      <c r="I261" s="22">
        <v>16146000</v>
      </c>
      <c r="J261" s="22">
        <v>14441700</v>
      </c>
      <c r="K261" s="89">
        <f t="shared" si="1"/>
        <v>1704300</v>
      </c>
    </row>
    <row r="262" spans="1:11" x14ac:dyDescent="0.25">
      <c r="A262" s="23">
        <v>45035</v>
      </c>
      <c r="B262" s="260" t="s">
        <v>2082</v>
      </c>
      <c r="C262" s="24" t="s">
        <v>2426</v>
      </c>
      <c r="D262" s="24" t="s">
        <v>2427</v>
      </c>
      <c r="E262" s="195" t="s">
        <v>992</v>
      </c>
      <c r="F262" s="25"/>
      <c r="G262" s="205" t="s">
        <v>2452</v>
      </c>
      <c r="H262" s="11"/>
      <c r="I262" s="22">
        <v>16146000</v>
      </c>
      <c r="J262" s="22">
        <v>14441700</v>
      </c>
      <c r="K262" s="89">
        <f t="shared" si="1"/>
        <v>1704300</v>
      </c>
    </row>
    <row r="263" spans="1:11" x14ac:dyDescent="0.25">
      <c r="A263" s="23">
        <v>45036</v>
      </c>
      <c r="B263" s="260" t="s">
        <v>2152</v>
      </c>
      <c r="C263" s="24" t="s">
        <v>2092</v>
      </c>
      <c r="D263" s="24" t="s">
        <v>2348</v>
      </c>
      <c r="E263" s="195" t="s">
        <v>2369</v>
      </c>
      <c r="F263" s="25"/>
      <c r="G263" s="205" t="s">
        <v>2379</v>
      </c>
      <c r="H263" s="11"/>
      <c r="I263" s="22">
        <v>643000000</v>
      </c>
      <c r="J263" s="22">
        <v>81985790</v>
      </c>
      <c r="K263" s="89">
        <f t="shared" si="1"/>
        <v>561014210</v>
      </c>
    </row>
    <row r="264" spans="1:11" x14ac:dyDescent="0.25">
      <c r="A264" s="23">
        <v>45036</v>
      </c>
      <c r="B264" s="260" t="s">
        <v>2152</v>
      </c>
      <c r="C264" s="24" t="s">
        <v>2092</v>
      </c>
      <c r="D264" s="24" t="s">
        <v>2348</v>
      </c>
      <c r="E264" s="195" t="s">
        <v>2369</v>
      </c>
      <c r="F264" s="25"/>
      <c r="G264" s="205" t="s">
        <v>2379</v>
      </c>
      <c r="H264" s="11"/>
      <c r="I264" s="22">
        <v>40000000</v>
      </c>
      <c r="J264" s="22">
        <v>0</v>
      </c>
      <c r="K264" s="89">
        <f t="shared" si="1"/>
        <v>40000000</v>
      </c>
    </row>
    <row r="265" spans="1:11" x14ac:dyDescent="0.25">
      <c r="A265" s="23">
        <v>45040</v>
      </c>
      <c r="B265" s="260" t="s">
        <v>2268</v>
      </c>
      <c r="C265" s="24" t="s">
        <v>2017</v>
      </c>
      <c r="D265" s="24" t="s">
        <v>2428</v>
      </c>
      <c r="E265" s="195" t="s">
        <v>992</v>
      </c>
      <c r="F265" s="25"/>
      <c r="G265" s="205" t="s">
        <v>2453</v>
      </c>
      <c r="H265" s="11"/>
      <c r="I265" s="22">
        <v>16146000</v>
      </c>
      <c r="J265" s="22">
        <v>13903500</v>
      </c>
      <c r="K265" s="89">
        <f t="shared" si="1"/>
        <v>2242500</v>
      </c>
    </row>
    <row r="266" spans="1:11" x14ac:dyDescent="0.25">
      <c r="A266" s="23">
        <v>45040</v>
      </c>
      <c r="B266" s="260" t="s">
        <v>2086</v>
      </c>
      <c r="C266" s="24" t="s">
        <v>2429</v>
      </c>
      <c r="D266" s="24" t="s">
        <v>2430</v>
      </c>
      <c r="E266" s="195" t="s">
        <v>992</v>
      </c>
      <c r="F266" s="25"/>
      <c r="G266" s="205" t="s">
        <v>2454</v>
      </c>
      <c r="H266" s="11"/>
      <c r="I266" s="22">
        <v>16146000</v>
      </c>
      <c r="J266" s="22">
        <v>14082900</v>
      </c>
      <c r="K266" s="89">
        <f t="shared" si="1"/>
        <v>2063100</v>
      </c>
    </row>
    <row r="267" spans="1:11" x14ac:dyDescent="0.25">
      <c r="A267" s="144">
        <v>45042</v>
      </c>
      <c r="B267" s="261" t="s">
        <v>2274</v>
      </c>
      <c r="C267" s="146" t="s">
        <v>2327</v>
      </c>
      <c r="D267" s="24" t="s">
        <v>2431</v>
      </c>
      <c r="E267" s="191" t="s">
        <v>2201</v>
      </c>
      <c r="F267" s="25"/>
      <c r="G267" s="206" t="s">
        <v>2455</v>
      </c>
      <c r="H267" s="11"/>
      <c r="I267" s="22">
        <v>11286000</v>
      </c>
      <c r="J267" s="22">
        <v>0</v>
      </c>
      <c r="K267" s="89">
        <f t="shared" ref="K267:K511" si="2">+I267-J267</f>
        <v>11286000</v>
      </c>
    </row>
    <row r="268" spans="1:11" x14ac:dyDescent="0.25">
      <c r="A268" s="144">
        <v>45049</v>
      </c>
      <c r="B268" s="216" t="s">
        <v>2096</v>
      </c>
      <c r="C268" s="146" t="s">
        <v>2383</v>
      </c>
      <c r="D268" s="24" t="s">
        <v>2686</v>
      </c>
      <c r="E268" s="191" t="s">
        <v>992</v>
      </c>
      <c r="F268" s="25"/>
      <c r="G268" s="206" t="s">
        <v>2694</v>
      </c>
      <c r="H268" s="11"/>
      <c r="I268" s="22">
        <v>16146000</v>
      </c>
      <c r="J268" s="22">
        <v>12199200</v>
      </c>
      <c r="K268" s="89">
        <f t="shared" si="2"/>
        <v>3946800</v>
      </c>
    </row>
    <row r="269" spans="1:11" x14ac:dyDescent="0.25">
      <c r="A269" s="144">
        <v>45051</v>
      </c>
      <c r="B269" s="216" t="s">
        <v>2001</v>
      </c>
      <c r="C269" s="146" t="s">
        <v>2339</v>
      </c>
      <c r="D269" s="24" t="s">
        <v>2687</v>
      </c>
      <c r="E269" s="191" t="s">
        <v>2692</v>
      </c>
      <c r="F269" s="25"/>
      <c r="G269" s="206" t="s">
        <v>1674</v>
      </c>
      <c r="H269" s="11"/>
      <c r="I269" s="22">
        <v>24000000</v>
      </c>
      <c r="J269" s="22">
        <v>22880000</v>
      </c>
      <c r="K269" s="89">
        <f t="shared" si="2"/>
        <v>1120000</v>
      </c>
    </row>
    <row r="270" spans="1:11" x14ac:dyDescent="0.25">
      <c r="A270" s="144">
        <v>45054</v>
      </c>
      <c r="B270" s="216" t="s">
        <v>2599</v>
      </c>
      <c r="C270" s="146" t="s">
        <v>757</v>
      </c>
      <c r="D270" s="24" t="s">
        <v>2688</v>
      </c>
      <c r="E270" s="191" t="s">
        <v>2693</v>
      </c>
      <c r="F270" s="25"/>
      <c r="G270" s="206" t="s">
        <v>1556</v>
      </c>
      <c r="H270" s="11"/>
      <c r="I270" s="22">
        <v>20974800</v>
      </c>
      <c r="J270" s="22">
        <v>20974800</v>
      </c>
      <c r="K270" s="89">
        <f t="shared" si="2"/>
        <v>0</v>
      </c>
    </row>
    <row r="271" spans="1:11" x14ac:dyDescent="0.25">
      <c r="A271" s="144">
        <v>45061</v>
      </c>
      <c r="B271" s="216" t="s">
        <v>2697</v>
      </c>
      <c r="C271" s="146" t="s">
        <v>2386</v>
      </c>
      <c r="D271" s="24" t="s">
        <v>2689</v>
      </c>
      <c r="E271" s="191" t="s">
        <v>992</v>
      </c>
      <c r="F271" s="25"/>
      <c r="G271" s="206" t="s">
        <v>2695</v>
      </c>
      <c r="H271" s="11"/>
      <c r="I271" s="22">
        <v>16146000</v>
      </c>
      <c r="J271" s="22">
        <v>11302200</v>
      </c>
      <c r="K271" s="89">
        <f t="shared" si="2"/>
        <v>4843800</v>
      </c>
    </row>
    <row r="272" spans="1:11" x14ac:dyDescent="0.25">
      <c r="A272" s="144">
        <v>45076</v>
      </c>
      <c r="B272" s="216" t="s">
        <v>2698</v>
      </c>
      <c r="C272" s="146" t="s">
        <v>2690</v>
      </c>
      <c r="D272" s="24" t="s">
        <v>2691</v>
      </c>
      <c r="E272" s="191" t="s">
        <v>992</v>
      </c>
      <c r="F272" s="25"/>
      <c r="G272" s="206" t="s">
        <v>2696</v>
      </c>
      <c r="H272" s="11"/>
      <c r="I272" s="22">
        <v>10764000</v>
      </c>
      <c r="J272" s="22">
        <v>10764000</v>
      </c>
      <c r="K272" s="89">
        <f t="shared" si="2"/>
        <v>0</v>
      </c>
    </row>
    <row r="273" spans="1:11" x14ac:dyDescent="0.25">
      <c r="A273" s="144">
        <v>45082</v>
      </c>
      <c r="B273" s="216" t="s">
        <v>2469</v>
      </c>
      <c r="C273" s="146" t="s">
        <v>2529</v>
      </c>
      <c r="D273" s="24" t="s">
        <v>2966</v>
      </c>
      <c r="E273" s="191" t="s">
        <v>992</v>
      </c>
      <c r="F273" s="25"/>
      <c r="G273" s="206" t="s">
        <v>2978</v>
      </c>
      <c r="H273" s="11"/>
      <c r="I273" s="22">
        <v>13455000</v>
      </c>
      <c r="J273" s="22">
        <v>10315500</v>
      </c>
      <c r="K273" s="89">
        <f t="shared" si="2"/>
        <v>3139500</v>
      </c>
    </row>
    <row r="274" spans="1:11" x14ac:dyDescent="0.25">
      <c r="A274" s="144">
        <v>45084</v>
      </c>
      <c r="B274" s="216" t="s">
        <v>2960</v>
      </c>
      <c r="C274" s="146" t="s">
        <v>757</v>
      </c>
      <c r="D274" s="24" t="s">
        <v>2967</v>
      </c>
      <c r="E274" s="191" t="s">
        <v>2986</v>
      </c>
      <c r="F274" s="25"/>
      <c r="G274" s="206" t="s">
        <v>1556</v>
      </c>
      <c r="H274" s="11"/>
      <c r="I274" s="22">
        <v>21059100</v>
      </c>
      <c r="J274" s="22">
        <v>21059100</v>
      </c>
      <c r="K274" s="89">
        <f t="shared" si="2"/>
        <v>0</v>
      </c>
    </row>
    <row r="275" spans="1:11" x14ac:dyDescent="0.25">
      <c r="A275" s="144">
        <v>45092</v>
      </c>
      <c r="B275" s="216" t="s">
        <v>2510</v>
      </c>
      <c r="C275" s="146" t="s">
        <v>2534</v>
      </c>
      <c r="D275" s="24" t="s">
        <v>2968</v>
      </c>
      <c r="E275" s="191" t="s">
        <v>2987</v>
      </c>
      <c r="F275" s="25"/>
      <c r="G275" s="206" t="s">
        <v>2979</v>
      </c>
      <c r="H275" s="11"/>
      <c r="I275" s="22">
        <v>24774000</v>
      </c>
      <c r="J275" s="22">
        <v>14589133</v>
      </c>
      <c r="K275" s="89">
        <f t="shared" si="2"/>
        <v>10184867</v>
      </c>
    </row>
    <row r="276" spans="1:11" x14ac:dyDescent="0.25">
      <c r="A276" s="144">
        <v>45099</v>
      </c>
      <c r="B276" s="216" t="s">
        <v>2413</v>
      </c>
      <c r="C276" s="146" t="s">
        <v>2969</v>
      </c>
      <c r="D276" s="24" t="s">
        <v>2970</v>
      </c>
      <c r="E276" s="191" t="s">
        <v>2988</v>
      </c>
      <c r="F276" s="25"/>
      <c r="G276" s="206" t="s">
        <v>2980</v>
      </c>
      <c r="H276" s="11"/>
      <c r="I276" s="22">
        <v>72481500</v>
      </c>
      <c r="J276" s="22">
        <v>72481500</v>
      </c>
      <c r="K276" s="89">
        <f t="shared" si="2"/>
        <v>0</v>
      </c>
    </row>
    <row r="277" spans="1:11" x14ac:dyDescent="0.25">
      <c r="A277" s="144">
        <v>45099</v>
      </c>
      <c r="B277" s="216" t="s">
        <v>2489</v>
      </c>
      <c r="C277" s="146" t="s">
        <v>2971</v>
      </c>
      <c r="D277" s="24" t="s">
        <v>2972</v>
      </c>
      <c r="E277" s="191" t="s">
        <v>2989</v>
      </c>
      <c r="F277" s="25"/>
      <c r="G277" s="206" t="s">
        <v>2981</v>
      </c>
      <c r="H277" s="11"/>
      <c r="I277" s="22">
        <v>13455000</v>
      </c>
      <c r="J277" s="22">
        <v>8880300</v>
      </c>
      <c r="K277" s="89">
        <f t="shared" si="2"/>
        <v>4574700</v>
      </c>
    </row>
    <row r="278" spans="1:11" x14ac:dyDescent="0.25">
      <c r="A278" s="144">
        <v>45099</v>
      </c>
      <c r="B278" s="216" t="s">
        <v>2415</v>
      </c>
      <c r="C278" s="146" t="s">
        <v>2973</v>
      </c>
      <c r="D278" s="24" t="s">
        <v>2974</v>
      </c>
      <c r="E278" s="191" t="s">
        <v>1004</v>
      </c>
      <c r="F278" s="25"/>
      <c r="G278" s="206" t="s">
        <v>2982</v>
      </c>
      <c r="H278" s="11"/>
      <c r="I278" s="22">
        <v>30000000</v>
      </c>
      <c r="J278" s="22">
        <v>19800000</v>
      </c>
      <c r="K278" s="89">
        <f t="shared" si="2"/>
        <v>10200000</v>
      </c>
    </row>
    <row r="279" spans="1:11" x14ac:dyDescent="0.25">
      <c r="A279" s="144">
        <v>45103</v>
      </c>
      <c r="B279" s="216" t="s">
        <v>2422</v>
      </c>
      <c r="C279" s="146" t="s">
        <v>2558</v>
      </c>
      <c r="D279" s="24" t="s">
        <v>2975</v>
      </c>
      <c r="E279" s="191" t="s">
        <v>2990</v>
      </c>
      <c r="F279" s="25"/>
      <c r="G279" s="206" t="s">
        <v>2983</v>
      </c>
      <c r="H279" s="11"/>
      <c r="I279" s="22">
        <v>35000000</v>
      </c>
      <c r="J279" s="22">
        <v>22166667</v>
      </c>
      <c r="K279" s="89">
        <f t="shared" si="2"/>
        <v>12833333</v>
      </c>
    </row>
    <row r="280" spans="1:11" x14ac:dyDescent="0.25">
      <c r="A280" s="144">
        <v>45103</v>
      </c>
      <c r="B280" s="216" t="s">
        <v>2345</v>
      </c>
      <c r="C280" s="146" t="s">
        <v>2716</v>
      </c>
      <c r="D280" s="24" t="s">
        <v>2976</v>
      </c>
      <c r="E280" s="191" t="s">
        <v>992</v>
      </c>
      <c r="F280" s="25"/>
      <c r="G280" s="206" t="s">
        <v>2984</v>
      </c>
      <c r="H280" s="11"/>
      <c r="I280" s="22">
        <v>13455000</v>
      </c>
      <c r="J280" s="22">
        <v>8431800</v>
      </c>
      <c r="K280" s="89">
        <f t="shared" si="2"/>
        <v>5023200</v>
      </c>
    </row>
    <row r="281" spans="1:11" x14ac:dyDescent="0.25">
      <c r="A281" s="144">
        <v>45104</v>
      </c>
      <c r="B281" s="216" t="s">
        <v>2563</v>
      </c>
      <c r="C281" s="146" t="s">
        <v>2548</v>
      </c>
      <c r="D281" s="24" t="s">
        <v>2977</v>
      </c>
      <c r="E281" s="191" t="s">
        <v>993</v>
      </c>
      <c r="F281" s="25"/>
      <c r="G281" s="206" t="s">
        <v>2985</v>
      </c>
      <c r="H281" s="11"/>
      <c r="I281" s="22">
        <v>11286000</v>
      </c>
      <c r="J281" s="22">
        <v>3385800</v>
      </c>
      <c r="K281" s="89">
        <f t="shared" si="2"/>
        <v>7900200</v>
      </c>
    </row>
    <row r="282" spans="1:11" x14ac:dyDescent="0.25">
      <c r="A282" s="144">
        <v>45112</v>
      </c>
      <c r="B282" s="273" t="s">
        <v>3172</v>
      </c>
      <c r="C282" s="146" t="s">
        <v>757</v>
      </c>
      <c r="D282" s="24" t="s">
        <v>3178</v>
      </c>
      <c r="E282" s="191" t="s">
        <v>3173</v>
      </c>
      <c r="F282" s="25"/>
      <c r="G282" s="206" t="s">
        <v>1556</v>
      </c>
      <c r="H282" s="11"/>
      <c r="I282" s="22">
        <v>14813625</v>
      </c>
      <c r="J282" s="22">
        <v>14813625</v>
      </c>
      <c r="K282" s="89">
        <f t="shared" si="2"/>
        <v>0</v>
      </c>
    </row>
    <row r="283" spans="1:11" x14ac:dyDescent="0.25">
      <c r="A283" s="144">
        <v>45112</v>
      </c>
      <c r="B283" s="273" t="s">
        <v>3172</v>
      </c>
      <c r="C283" s="146" t="s">
        <v>3179</v>
      </c>
      <c r="D283" s="24" t="s">
        <v>3180</v>
      </c>
      <c r="E283" s="191" t="s">
        <v>3174</v>
      </c>
      <c r="F283" s="25"/>
      <c r="G283" s="206" t="s">
        <v>1556</v>
      </c>
      <c r="H283" s="11"/>
      <c r="I283" s="22">
        <v>6349545</v>
      </c>
      <c r="J283" s="22">
        <v>6349545</v>
      </c>
      <c r="K283" s="89">
        <f t="shared" si="2"/>
        <v>0</v>
      </c>
    </row>
    <row r="284" spans="1:11" x14ac:dyDescent="0.25">
      <c r="A284" s="144">
        <v>45112</v>
      </c>
      <c r="B284" s="273" t="s">
        <v>281</v>
      </c>
      <c r="C284" s="146" t="s">
        <v>3181</v>
      </c>
      <c r="D284" s="24" t="s">
        <v>3182</v>
      </c>
      <c r="E284" s="191" t="s">
        <v>3175</v>
      </c>
      <c r="F284" s="25"/>
      <c r="G284" s="206" t="s">
        <v>949</v>
      </c>
      <c r="H284" s="11"/>
      <c r="I284" s="22">
        <v>5382000</v>
      </c>
      <c r="J284" s="22">
        <v>5382000</v>
      </c>
      <c r="K284" s="89">
        <f t="shared" si="2"/>
        <v>0</v>
      </c>
    </row>
    <row r="285" spans="1:11" x14ac:dyDescent="0.25">
      <c r="A285" s="144">
        <v>45119</v>
      </c>
      <c r="B285" s="273" t="s">
        <v>2722</v>
      </c>
      <c r="C285" s="146" t="s">
        <v>2476</v>
      </c>
      <c r="D285" s="24" t="s">
        <v>3122</v>
      </c>
      <c r="E285" s="191" t="s">
        <v>3136</v>
      </c>
      <c r="F285" s="25"/>
      <c r="G285" s="206" t="s">
        <v>3144</v>
      </c>
      <c r="H285" s="11"/>
      <c r="I285" s="22">
        <v>50000000</v>
      </c>
      <c r="J285" s="22">
        <v>37027500</v>
      </c>
      <c r="K285" s="89">
        <f t="shared" si="2"/>
        <v>12972500</v>
      </c>
    </row>
    <row r="286" spans="1:11" x14ac:dyDescent="0.25">
      <c r="A286" s="144">
        <v>45119</v>
      </c>
      <c r="B286" s="273" t="s">
        <v>2722</v>
      </c>
      <c r="C286" s="146" t="s">
        <v>2476</v>
      </c>
      <c r="D286" s="24" t="s">
        <v>3122</v>
      </c>
      <c r="E286" s="191" t="s">
        <v>3136</v>
      </c>
      <c r="F286" s="25"/>
      <c r="G286" s="206" t="s">
        <v>3144</v>
      </c>
      <c r="H286" s="11"/>
      <c r="I286" s="22">
        <v>25000000</v>
      </c>
      <c r="J286" s="22">
        <v>0</v>
      </c>
      <c r="K286" s="89">
        <f t="shared" si="2"/>
        <v>25000000</v>
      </c>
    </row>
    <row r="287" spans="1:11" x14ac:dyDescent="0.25">
      <c r="A287" s="144">
        <v>45119</v>
      </c>
      <c r="B287" s="273" t="s">
        <v>2722</v>
      </c>
      <c r="C287" s="146" t="s">
        <v>2476</v>
      </c>
      <c r="D287" s="24" t="s">
        <v>3122</v>
      </c>
      <c r="E287" s="191" t="s">
        <v>3136</v>
      </c>
      <c r="F287" s="25"/>
      <c r="G287" s="206" t="s">
        <v>3144</v>
      </c>
      <c r="H287" s="11"/>
      <c r="I287" s="22">
        <v>100000000</v>
      </c>
      <c r="J287" s="22">
        <v>0</v>
      </c>
      <c r="K287" s="89">
        <f t="shared" si="2"/>
        <v>100000000</v>
      </c>
    </row>
    <row r="288" spans="1:11" x14ac:dyDescent="0.25">
      <c r="A288" s="144">
        <v>45119</v>
      </c>
      <c r="B288" s="273" t="s">
        <v>588</v>
      </c>
      <c r="C288" s="146" t="s">
        <v>3183</v>
      </c>
      <c r="D288" s="24" t="s">
        <v>3184</v>
      </c>
      <c r="E288" s="191" t="s">
        <v>3176</v>
      </c>
      <c r="F288" s="25"/>
      <c r="G288" s="206" t="s">
        <v>959</v>
      </c>
      <c r="H288" s="11"/>
      <c r="I288" s="22">
        <v>8073000</v>
      </c>
      <c r="J288" s="22">
        <v>6996600</v>
      </c>
      <c r="K288" s="89">
        <f t="shared" si="2"/>
        <v>1076400</v>
      </c>
    </row>
    <row r="289" spans="1:11" x14ac:dyDescent="0.25">
      <c r="A289" s="144">
        <v>45120</v>
      </c>
      <c r="B289" s="261" t="s">
        <v>3150</v>
      </c>
      <c r="C289" s="146" t="s">
        <v>2701</v>
      </c>
      <c r="D289" s="24" t="s">
        <v>3123</v>
      </c>
      <c r="E289" s="191" t="s">
        <v>3137</v>
      </c>
      <c r="F289" s="25"/>
      <c r="G289" s="206" t="s">
        <v>3145</v>
      </c>
      <c r="H289" s="11"/>
      <c r="I289" s="22">
        <v>150000000</v>
      </c>
      <c r="J289" s="22">
        <v>56085293</v>
      </c>
      <c r="K289" s="89">
        <f t="shared" si="2"/>
        <v>93914707</v>
      </c>
    </row>
    <row r="290" spans="1:11" x14ac:dyDescent="0.25">
      <c r="A290" s="144">
        <v>45124</v>
      </c>
      <c r="B290" s="261" t="s">
        <v>781</v>
      </c>
      <c r="C290" s="146" t="s">
        <v>3185</v>
      </c>
      <c r="D290" s="24" t="s">
        <v>3186</v>
      </c>
      <c r="E290" s="191" t="s">
        <v>3177</v>
      </c>
      <c r="F290" s="25"/>
      <c r="G290" s="206" t="s">
        <v>677</v>
      </c>
      <c r="H290" s="11"/>
      <c r="I290" s="22">
        <v>8073000</v>
      </c>
      <c r="J290" s="22">
        <v>6099600</v>
      </c>
      <c r="K290" s="89">
        <f t="shared" si="2"/>
        <v>1973400</v>
      </c>
    </row>
    <row r="291" spans="1:11" x14ac:dyDescent="0.25">
      <c r="A291" s="144">
        <v>45141</v>
      </c>
      <c r="B291" s="261" t="s">
        <v>3366</v>
      </c>
      <c r="C291" s="146" t="s">
        <v>3179</v>
      </c>
      <c r="D291" s="24" t="s">
        <v>3367</v>
      </c>
      <c r="E291" s="191" t="s">
        <v>3420</v>
      </c>
      <c r="F291" s="25"/>
      <c r="G291" s="206" t="s">
        <v>1556</v>
      </c>
      <c r="H291" s="11"/>
      <c r="I291" s="22">
        <v>21486000</v>
      </c>
      <c r="J291" s="22">
        <v>21486000</v>
      </c>
      <c r="K291" s="89">
        <f t="shared" si="2"/>
        <v>0</v>
      </c>
    </row>
    <row r="292" spans="1:11" x14ac:dyDescent="0.25">
      <c r="A292" s="144">
        <v>45142</v>
      </c>
      <c r="B292" s="261" t="s">
        <v>1764</v>
      </c>
      <c r="C292" s="146" t="s">
        <v>3368</v>
      </c>
      <c r="D292" s="24" t="s">
        <v>3369</v>
      </c>
      <c r="E292" s="191" t="s">
        <v>3421</v>
      </c>
      <c r="F292" s="25"/>
      <c r="G292" s="206" t="s">
        <v>1696</v>
      </c>
      <c r="H292" s="11"/>
      <c r="I292" s="22">
        <v>8073000</v>
      </c>
      <c r="J292" s="22">
        <v>4843800</v>
      </c>
      <c r="K292" s="89">
        <f t="shared" si="2"/>
        <v>3229200</v>
      </c>
    </row>
    <row r="293" spans="1:11" x14ac:dyDescent="0.25">
      <c r="A293" s="144">
        <v>45149</v>
      </c>
      <c r="B293" s="261" t="s">
        <v>718</v>
      </c>
      <c r="C293" s="146" t="s">
        <v>3370</v>
      </c>
      <c r="D293" s="24" t="s">
        <v>3371</v>
      </c>
      <c r="E293" s="191" t="s">
        <v>3422</v>
      </c>
      <c r="F293" s="25"/>
      <c r="G293" s="206" t="s">
        <v>370</v>
      </c>
      <c r="H293" s="11"/>
      <c r="I293" s="22">
        <v>6996600</v>
      </c>
      <c r="J293" s="22">
        <v>4305600</v>
      </c>
      <c r="K293" s="89">
        <f t="shared" si="2"/>
        <v>2691000</v>
      </c>
    </row>
    <row r="294" spans="1:11" x14ac:dyDescent="0.25">
      <c r="A294" s="144">
        <v>45149</v>
      </c>
      <c r="B294" s="261" t="s">
        <v>717</v>
      </c>
      <c r="C294" s="146" t="s">
        <v>3372</v>
      </c>
      <c r="D294" s="24" t="s">
        <v>3373</v>
      </c>
      <c r="E294" s="191" t="s">
        <v>3423</v>
      </c>
      <c r="F294" s="25"/>
      <c r="G294" s="206" t="s">
        <v>357</v>
      </c>
      <c r="H294" s="11"/>
      <c r="I294" s="22">
        <v>7086300</v>
      </c>
      <c r="J294" s="22">
        <v>4395300</v>
      </c>
      <c r="K294" s="89">
        <f t="shared" si="2"/>
        <v>2691000</v>
      </c>
    </row>
    <row r="295" spans="1:11" x14ac:dyDescent="0.25">
      <c r="A295" s="144">
        <v>45152</v>
      </c>
      <c r="B295" s="261" t="s">
        <v>654</v>
      </c>
      <c r="C295" s="146" t="s">
        <v>3374</v>
      </c>
      <c r="D295" s="24" t="s">
        <v>3375</v>
      </c>
      <c r="E295" s="191" t="s">
        <v>3424</v>
      </c>
      <c r="F295" s="25"/>
      <c r="G295" s="206" t="s">
        <v>966</v>
      </c>
      <c r="H295" s="11"/>
      <c r="I295" s="22">
        <v>6458400</v>
      </c>
      <c r="J295" s="22">
        <v>3767400</v>
      </c>
      <c r="K295" s="89">
        <f t="shared" si="2"/>
        <v>2691000</v>
      </c>
    </row>
    <row r="296" spans="1:11" x14ac:dyDescent="0.25">
      <c r="A296" s="144">
        <v>45152</v>
      </c>
      <c r="B296" s="261" t="s">
        <v>482</v>
      </c>
      <c r="C296" s="146" t="s">
        <v>3376</v>
      </c>
      <c r="D296" s="24" t="s">
        <v>3377</v>
      </c>
      <c r="E296" s="191" t="s">
        <v>3425</v>
      </c>
      <c r="F296" s="25"/>
      <c r="G296" s="206" t="s">
        <v>401</v>
      </c>
      <c r="H296" s="11"/>
      <c r="I296" s="22">
        <v>6727500</v>
      </c>
      <c r="J296" s="22">
        <v>4036500</v>
      </c>
      <c r="K296" s="89">
        <f t="shared" si="2"/>
        <v>2691000</v>
      </c>
    </row>
    <row r="297" spans="1:11" x14ac:dyDescent="0.25">
      <c r="A297" s="144">
        <v>45152</v>
      </c>
      <c r="B297" s="261" t="s">
        <v>527</v>
      </c>
      <c r="C297" s="146" t="s">
        <v>3378</v>
      </c>
      <c r="D297" s="24" t="s">
        <v>3379</v>
      </c>
      <c r="E297" s="191" t="s">
        <v>3426</v>
      </c>
      <c r="F297" s="25"/>
      <c r="G297" s="206" t="s">
        <v>965</v>
      </c>
      <c r="H297" s="11"/>
      <c r="I297" s="22">
        <v>6368700</v>
      </c>
      <c r="J297" s="22">
        <v>986700</v>
      </c>
      <c r="K297" s="89">
        <f t="shared" si="2"/>
        <v>5382000</v>
      </c>
    </row>
    <row r="298" spans="1:11" x14ac:dyDescent="0.25">
      <c r="A298" s="144">
        <v>45153</v>
      </c>
      <c r="B298" s="261" t="s">
        <v>176</v>
      </c>
      <c r="C298" s="146" t="s">
        <v>3380</v>
      </c>
      <c r="D298" s="24" t="s">
        <v>3381</v>
      </c>
      <c r="E298" s="191" t="s">
        <v>3427</v>
      </c>
      <c r="F298" s="25"/>
      <c r="G298" s="206" t="s">
        <v>3418</v>
      </c>
      <c r="H298" s="11"/>
      <c r="I298" s="22">
        <v>6727500</v>
      </c>
      <c r="J298" s="22">
        <v>4036500</v>
      </c>
      <c r="K298" s="89">
        <f t="shared" si="2"/>
        <v>2691000</v>
      </c>
    </row>
    <row r="299" spans="1:11" x14ac:dyDescent="0.25">
      <c r="A299" s="144">
        <v>45164</v>
      </c>
      <c r="B299" s="261" t="s">
        <v>837</v>
      </c>
      <c r="C299" s="146" t="s">
        <v>3382</v>
      </c>
      <c r="D299" s="24" t="s">
        <v>3383</v>
      </c>
      <c r="E299" s="191" t="s">
        <v>3428</v>
      </c>
      <c r="F299" s="25"/>
      <c r="G299" s="206" t="s">
        <v>987</v>
      </c>
      <c r="H299" s="11"/>
      <c r="I299" s="22">
        <v>5740800</v>
      </c>
      <c r="J299" s="22">
        <v>3049800</v>
      </c>
      <c r="K299" s="89">
        <f t="shared" si="2"/>
        <v>2691000</v>
      </c>
    </row>
    <row r="300" spans="1:11" x14ac:dyDescent="0.25">
      <c r="A300" s="144">
        <v>45166</v>
      </c>
      <c r="B300" s="261" t="s">
        <v>289</v>
      </c>
      <c r="C300" s="146" t="s">
        <v>3384</v>
      </c>
      <c r="D300" s="24" t="s">
        <v>3385</v>
      </c>
      <c r="E300" s="191" t="s">
        <v>3429</v>
      </c>
      <c r="F300" s="25"/>
      <c r="G300" s="206" t="s">
        <v>1669</v>
      </c>
      <c r="H300" s="11"/>
      <c r="I300" s="22">
        <v>5382000</v>
      </c>
      <c r="J300" s="22">
        <v>2691000</v>
      </c>
      <c r="K300" s="89">
        <f t="shared" si="2"/>
        <v>2691000</v>
      </c>
    </row>
    <row r="301" spans="1:11" x14ac:dyDescent="0.25">
      <c r="A301" s="144">
        <v>45166</v>
      </c>
      <c r="B301" s="261" t="s">
        <v>1626</v>
      </c>
      <c r="C301" s="146" t="s">
        <v>3386</v>
      </c>
      <c r="D301" s="24" t="s">
        <v>3387</v>
      </c>
      <c r="E301" s="191" t="s">
        <v>3430</v>
      </c>
      <c r="F301" s="25"/>
      <c r="G301" s="206" t="s">
        <v>2166</v>
      </c>
      <c r="H301" s="11"/>
      <c r="I301" s="22">
        <v>5382000</v>
      </c>
      <c r="J301" s="22">
        <v>2691000</v>
      </c>
      <c r="K301" s="89">
        <f t="shared" si="2"/>
        <v>2691000</v>
      </c>
    </row>
    <row r="302" spans="1:11" x14ac:dyDescent="0.25">
      <c r="A302" s="144">
        <v>45167</v>
      </c>
      <c r="B302" s="261" t="s">
        <v>288</v>
      </c>
      <c r="C302" s="146" t="s">
        <v>3388</v>
      </c>
      <c r="D302" s="24" t="s">
        <v>3389</v>
      </c>
      <c r="E302" s="191" t="s">
        <v>3431</v>
      </c>
      <c r="F302" s="25"/>
      <c r="G302" s="206" t="s">
        <v>1665</v>
      </c>
      <c r="H302" s="11"/>
      <c r="I302" s="22">
        <v>5382000</v>
      </c>
      <c r="J302" s="22">
        <v>2691000</v>
      </c>
      <c r="K302" s="89">
        <f t="shared" si="2"/>
        <v>2691000</v>
      </c>
    </row>
    <row r="303" spans="1:11" x14ac:dyDescent="0.25">
      <c r="A303" s="144">
        <v>45167</v>
      </c>
      <c r="B303" s="261" t="s">
        <v>608</v>
      </c>
      <c r="C303" s="146" t="s">
        <v>3390</v>
      </c>
      <c r="D303" s="24" t="s">
        <v>3391</v>
      </c>
      <c r="E303" s="191" t="s">
        <v>3432</v>
      </c>
      <c r="F303" s="25"/>
      <c r="G303" s="206" t="s">
        <v>400</v>
      </c>
      <c r="H303" s="11"/>
      <c r="I303" s="22">
        <v>10326000</v>
      </c>
      <c r="J303" s="22">
        <v>5163000</v>
      </c>
      <c r="K303" s="89">
        <f t="shared" si="2"/>
        <v>5163000</v>
      </c>
    </row>
    <row r="304" spans="1:11" x14ac:dyDescent="0.25">
      <c r="A304" s="144">
        <v>45168</v>
      </c>
      <c r="B304" s="261" t="s">
        <v>286</v>
      </c>
      <c r="C304" s="146" t="s">
        <v>3392</v>
      </c>
      <c r="D304" s="24" t="s">
        <v>3393</v>
      </c>
      <c r="E304" s="191" t="s">
        <v>3433</v>
      </c>
      <c r="F304" s="25"/>
      <c r="G304" s="206" t="s">
        <v>684</v>
      </c>
      <c r="H304" s="11"/>
      <c r="I304" s="22">
        <v>5382000</v>
      </c>
      <c r="J304" s="22">
        <v>2691000</v>
      </c>
      <c r="K304" s="89">
        <f t="shared" si="2"/>
        <v>2691000</v>
      </c>
    </row>
    <row r="305" spans="1:11" x14ac:dyDescent="0.25">
      <c r="A305" s="144">
        <v>45168</v>
      </c>
      <c r="B305" s="261" t="s">
        <v>745</v>
      </c>
      <c r="C305" s="146" t="s">
        <v>3394</v>
      </c>
      <c r="D305" s="24" t="s">
        <v>3395</v>
      </c>
      <c r="E305" s="191" t="s">
        <v>3434</v>
      </c>
      <c r="F305" s="25"/>
      <c r="G305" s="206" t="s">
        <v>1661</v>
      </c>
      <c r="H305" s="11"/>
      <c r="I305" s="22">
        <v>5382000</v>
      </c>
      <c r="J305" s="22">
        <v>2691000</v>
      </c>
      <c r="K305" s="89">
        <f t="shared" si="2"/>
        <v>2691000</v>
      </c>
    </row>
    <row r="306" spans="1:11" x14ac:dyDescent="0.25">
      <c r="A306" s="144">
        <v>45168</v>
      </c>
      <c r="B306" s="261" t="s">
        <v>495</v>
      </c>
      <c r="C306" s="146" t="s">
        <v>3396</v>
      </c>
      <c r="D306" s="24" t="s">
        <v>3397</v>
      </c>
      <c r="E306" s="191" t="s">
        <v>3435</v>
      </c>
      <c r="F306" s="25"/>
      <c r="G306" s="206" t="s">
        <v>3419</v>
      </c>
      <c r="H306" s="11"/>
      <c r="I306" s="22">
        <v>12000000</v>
      </c>
      <c r="J306" s="22">
        <v>5600000</v>
      </c>
      <c r="K306" s="89">
        <f t="shared" si="2"/>
        <v>6400000</v>
      </c>
    </row>
    <row r="307" spans="1:11" x14ac:dyDescent="0.25">
      <c r="A307" s="144">
        <v>45168</v>
      </c>
      <c r="B307" s="261" t="s">
        <v>633</v>
      </c>
      <c r="C307" s="146" t="s">
        <v>3398</v>
      </c>
      <c r="D307" s="24" t="s">
        <v>3399</v>
      </c>
      <c r="E307" s="191" t="s">
        <v>3436</v>
      </c>
      <c r="F307" s="25"/>
      <c r="G307" s="206" t="s">
        <v>1666</v>
      </c>
      <c r="H307" s="11"/>
      <c r="I307" s="22">
        <v>5382000</v>
      </c>
      <c r="J307" s="22">
        <v>2691000</v>
      </c>
      <c r="K307" s="89">
        <f t="shared" si="2"/>
        <v>2691000</v>
      </c>
    </row>
    <row r="308" spans="1:11" x14ac:dyDescent="0.25">
      <c r="A308" s="144">
        <v>45169</v>
      </c>
      <c r="B308" s="261" t="s">
        <v>630</v>
      </c>
      <c r="C308" s="146" t="s">
        <v>3400</v>
      </c>
      <c r="D308" s="24" t="s">
        <v>3401</v>
      </c>
      <c r="E308" s="191" t="s">
        <v>3437</v>
      </c>
      <c r="F308" s="25"/>
      <c r="G308" s="206" t="s">
        <v>675</v>
      </c>
      <c r="H308" s="11"/>
      <c r="I308" s="22">
        <v>12000000</v>
      </c>
      <c r="J308" s="22">
        <v>6000000</v>
      </c>
      <c r="K308" s="89">
        <f t="shared" si="2"/>
        <v>6000000</v>
      </c>
    </row>
    <row r="309" spans="1:11" x14ac:dyDescent="0.25">
      <c r="A309" s="144">
        <v>45169</v>
      </c>
      <c r="B309" s="261" t="s">
        <v>2161</v>
      </c>
      <c r="C309" s="146" t="s">
        <v>3402</v>
      </c>
      <c r="D309" s="24" t="s">
        <v>3403</v>
      </c>
      <c r="E309" s="191" t="s">
        <v>3438</v>
      </c>
      <c r="F309" s="25"/>
      <c r="G309" s="206" t="s">
        <v>2165</v>
      </c>
      <c r="H309" s="11"/>
      <c r="I309" s="22">
        <v>5382000</v>
      </c>
      <c r="J309" s="22">
        <v>2691000</v>
      </c>
      <c r="K309" s="89">
        <f t="shared" si="2"/>
        <v>2691000</v>
      </c>
    </row>
    <row r="310" spans="1:11" x14ac:dyDescent="0.25">
      <c r="A310" s="144">
        <v>45169</v>
      </c>
      <c r="B310" s="261" t="s">
        <v>491</v>
      </c>
      <c r="C310" s="146" t="s">
        <v>3404</v>
      </c>
      <c r="D310" s="24" t="s">
        <v>3405</v>
      </c>
      <c r="E310" s="191" t="s">
        <v>3439</v>
      </c>
      <c r="F310" s="25"/>
      <c r="G310" s="206" t="s">
        <v>989</v>
      </c>
      <c r="H310" s="11"/>
      <c r="I310" s="22">
        <v>12000000</v>
      </c>
      <c r="J310" s="22">
        <v>6000000</v>
      </c>
      <c r="K310" s="89">
        <f t="shared" si="2"/>
        <v>6000000</v>
      </c>
    </row>
    <row r="311" spans="1:11" x14ac:dyDescent="0.25">
      <c r="A311" s="144">
        <v>45169</v>
      </c>
      <c r="B311" s="261" t="s">
        <v>1763</v>
      </c>
      <c r="C311" s="146" t="s">
        <v>3406</v>
      </c>
      <c r="D311" s="24" t="s">
        <v>3407</v>
      </c>
      <c r="E311" s="191" t="s">
        <v>3440</v>
      </c>
      <c r="F311" s="25"/>
      <c r="G311" s="206" t="s">
        <v>1682</v>
      </c>
      <c r="H311" s="11"/>
      <c r="I311" s="22">
        <v>5202600</v>
      </c>
      <c r="J311" s="22">
        <v>2511600</v>
      </c>
      <c r="K311" s="89">
        <f t="shared" si="2"/>
        <v>2691000</v>
      </c>
    </row>
    <row r="312" spans="1:11" x14ac:dyDescent="0.25">
      <c r="A312" s="144">
        <v>45169</v>
      </c>
      <c r="B312" s="261" t="s">
        <v>634</v>
      </c>
      <c r="C312" s="146" t="s">
        <v>3408</v>
      </c>
      <c r="D312" s="24" t="s">
        <v>3409</v>
      </c>
      <c r="E312" s="191" t="s">
        <v>3441</v>
      </c>
      <c r="F312" s="25"/>
      <c r="G312" s="206" t="s">
        <v>1667</v>
      </c>
      <c r="H312" s="11"/>
      <c r="I312" s="22">
        <v>5382000</v>
      </c>
      <c r="J312" s="22">
        <v>2691000</v>
      </c>
      <c r="K312" s="89">
        <f t="shared" si="2"/>
        <v>2691000</v>
      </c>
    </row>
    <row r="313" spans="1:11" x14ac:dyDescent="0.25">
      <c r="A313" s="144">
        <v>45169</v>
      </c>
      <c r="B313" s="261" t="s">
        <v>1585</v>
      </c>
      <c r="C313" s="146" t="s">
        <v>3410</v>
      </c>
      <c r="D313" s="24" t="s">
        <v>3411</v>
      </c>
      <c r="E313" s="191" t="s">
        <v>3442</v>
      </c>
      <c r="F313" s="25"/>
      <c r="G313" s="206" t="s">
        <v>1689</v>
      </c>
      <c r="H313" s="11"/>
      <c r="I313" s="22">
        <v>28255500</v>
      </c>
      <c r="J313" s="22">
        <v>6727500</v>
      </c>
      <c r="K313" s="89">
        <f t="shared" si="2"/>
        <v>21528000</v>
      </c>
    </row>
    <row r="314" spans="1:11" x14ac:dyDescent="0.25">
      <c r="A314" s="144">
        <v>45169</v>
      </c>
      <c r="B314" s="261" t="s">
        <v>632</v>
      </c>
      <c r="C314" s="146" t="s">
        <v>3412</v>
      </c>
      <c r="D314" s="24" t="s">
        <v>3413</v>
      </c>
      <c r="E314" s="191" t="s">
        <v>3443</v>
      </c>
      <c r="F314" s="25"/>
      <c r="G314" s="206" t="s">
        <v>1664</v>
      </c>
      <c r="H314" s="11"/>
      <c r="I314" s="22">
        <v>12000000</v>
      </c>
      <c r="J314" s="22">
        <v>6000000</v>
      </c>
      <c r="K314" s="89">
        <f t="shared" si="2"/>
        <v>6000000</v>
      </c>
    </row>
    <row r="315" spans="1:11" x14ac:dyDescent="0.25">
      <c r="A315" s="144">
        <v>45169</v>
      </c>
      <c r="B315" s="261" t="s">
        <v>1233</v>
      </c>
      <c r="C315" s="146" t="s">
        <v>3414</v>
      </c>
      <c r="D315" s="24" t="s">
        <v>3415</v>
      </c>
      <c r="E315" s="191" t="s">
        <v>3444</v>
      </c>
      <c r="F315" s="25"/>
      <c r="G315" s="206" t="s">
        <v>1691</v>
      </c>
      <c r="H315" s="11"/>
      <c r="I315" s="22">
        <v>9293400</v>
      </c>
      <c r="J315" s="22">
        <v>4130400</v>
      </c>
      <c r="K315" s="89">
        <f t="shared" si="2"/>
        <v>5163000</v>
      </c>
    </row>
    <row r="316" spans="1:11" x14ac:dyDescent="0.25">
      <c r="A316" s="144">
        <v>45169</v>
      </c>
      <c r="B316" s="261" t="s">
        <v>1574</v>
      </c>
      <c r="C316" s="146" t="s">
        <v>3416</v>
      </c>
      <c r="D316" s="24" t="s">
        <v>3417</v>
      </c>
      <c r="E316" s="191" t="s">
        <v>3445</v>
      </c>
      <c r="F316" s="25"/>
      <c r="G316" s="206" t="s">
        <v>1688</v>
      </c>
      <c r="H316" s="11"/>
      <c r="I316" s="22">
        <v>4933500</v>
      </c>
      <c r="J316" s="22">
        <v>2242500</v>
      </c>
      <c r="K316" s="89">
        <f t="shared" si="2"/>
        <v>2691000</v>
      </c>
    </row>
    <row r="317" spans="1:11" x14ac:dyDescent="0.25">
      <c r="A317" s="144">
        <v>45170</v>
      </c>
      <c r="B317" s="261" t="s">
        <v>1230</v>
      </c>
      <c r="C317" s="146" t="s">
        <v>3738</v>
      </c>
      <c r="D317" s="24" t="s">
        <v>3739</v>
      </c>
      <c r="E317" s="191" t="s">
        <v>4050</v>
      </c>
      <c r="F317" s="25"/>
      <c r="G317" s="212" t="s">
        <v>1687</v>
      </c>
      <c r="H317" s="11"/>
      <c r="I317" s="22">
        <v>22750000</v>
      </c>
      <c r="J317" s="22">
        <v>6066667</v>
      </c>
      <c r="K317" s="89">
        <f t="shared" si="2"/>
        <v>16683333</v>
      </c>
    </row>
    <row r="318" spans="1:11" x14ac:dyDescent="0.25">
      <c r="A318" s="144">
        <v>45170</v>
      </c>
      <c r="B318" s="261" t="s">
        <v>1333</v>
      </c>
      <c r="C318" s="146" t="s">
        <v>3740</v>
      </c>
      <c r="D318" s="24" t="s">
        <v>3741</v>
      </c>
      <c r="E318" s="191" t="s">
        <v>4051</v>
      </c>
      <c r="F318" s="25"/>
      <c r="G318" s="206" t="s">
        <v>2173</v>
      </c>
      <c r="H318" s="11"/>
      <c r="I318" s="22">
        <v>5202600</v>
      </c>
      <c r="J318" s="22">
        <v>2511600</v>
      </c>
      <c r="K318" s="89">
        <f t="shared" si="2"/>
        <v>2691000</v>
      </c>
    </row>
    <row r="319" spans="1:11" x14ac:dyDescent="0.25">
      <c r="A319" s="144">
        <v>45170</v>
      </c>
      <c r="B319" s="261" t="s">
        <v>2840</v>
      </c>
      <c r="C319" s="146" t="s">
        <v>3509</v>
      </c>
      <c r="D319" s="24" t="s">
        <v>3510</v>
      </c>
      <c r="E319" s="191" t="s">
        <v>3646</v>
      </c>
      <c r="F319" s="25"/>
      <c r="G319" s="206" t="s">
        <v>3639</v>
      </c>
      <c r="H319" s="11"/>
      <c r="I319" s="22">
        <v>15000000</v>
      </c>
      <c r="J319" s="22">
        <v>0</v>
      </c>
      <c r="K319" s="89">
        <f t="shared" si="2"/>
        <v>15000000</v>
      </c>
    </row>
    <row r="320" spans="1:11" x14ac:dyDescent="0.25">
      <c r="A320" s="144">
        <v>45170</v>
      </c>
      <c r="B320" s="261" t="s">
        <v>2840</v>
      </c>
      <c r="C320" s="146" t="s">
        <v>3509</v>
      </c>
      <c r="D320" s="24" t="s">
        <v>3510</v>
      </c>
      <c r="E320" s="191" t="s">
        <v>3646</v>
      </c>
      <c r="F320" s="25"/>
      <c r="G320" s="206" t="s">
        <v>3639</v>
      </c>
      <c r="H320" s="11"/>
      <c r="I320" s="22">
        <v>5000000</v>
      </c>
      <c r="J320" s="22">
        <v>4211315</v>
      </c>
      <c r="K320" s="89">
        <f t="shared" si="2"/>
        <v>788685</v>
      </c>
    </row>
    <row r="321" spans="1:11" x14ac:dyDescent="0.25">
      <c r="A321" s="144">
        <v>45170</v>
      </c>
      <c r="B321" s="261" t="s">
        <v>2840</v>
      </c>
      <c r="C321" s="146" t="s">
        <v>3509</v>
      </c>
      <c r="D321" s="24" t="s">
        <v>3510</v>
      </c>
      <c r="E321" s="191" t="s">
        <v>3646</v>
      </c>
      <c r="F321" s="25"/>
      <c r="G321" s="206" t="s">
        <v>3639</v>
      </c>
      <c r="H321" s="11"/>
      <c r="I321" s="22">
        <v>10000000</v>
      </c>
      <c r="J321" s="22">
        <v>0</v>
      </c>
      <c r="K321" s="89">
        <f t="shared" si="2"/>
        <v>10000000</v>
      </c>
    </row>
    <row r="322" spans="1:11" x14ac:dyDescent="0.25">
      <c r="A322" s="144">
        <v>45170</v>
      </c>
      <c r="B322" s="261" t="s">
        <v>2840</v>
      </c>
      <c r="C322" s="146" t="s">
        <v>3509</v>
      </c>
      <c r="D322" s="24" t="s">
        <v>3510</v>
      </c>
      <c r="E322" s="191" t="s">
        <v>3646</v>
      </c>
      <c r="F322" s="25"/>
      <c r="G322" s="206" t="s">
        <v>3639</v>
      </c>
      <c r="H322" s="11"/>
      <c r="I322" s="22">
        <v>45000000</v>
      </c>
      <c r="J322" s="22">
        <v>0</v>
      </c>
      <c r="K322" s="89">
        <f t="shared" si="2"/>
        <v>45000000</v>
      </c>
    </row>
    <row r="323" spans="1:11" x14ac:dyDescent="0.25">
      <c r="A323" s="144">
        <v>45170</v>
      </c>
      <c r="B323" s="261" t="s">
        <v>1783</v>
      </c>
      <c r="C323" s="146" t="s">
        <v>3742</v>
      </c>
      <c r="D323" s="24" t="s">
        <v>3743</v>
      </c>
      <c r="E323" s="191" t="s">
        <v>4052</v>
      </c>
      <c r="F323" s="25"/>
      <c r="G323" s="206" t="s">
        <v>2182</v>
      </c>
      <c r="H323" s="11"/>
      <c r="I323" s="22">
        <v>4933500</v>
      </c>
      <c r="J323" s="22">
        <v>2242500</v>
      </c>
      <c r="K323" s="89">
        <f t="shared" si="2"/>
        <v>2691000</v>
      </c>
    </row>
    <row r="324" spans="1:11" x14ac:dyDescent="0.25">
      <c r="A324" s="144">
        <v>45170</v>
      </c>
      <c r="B324" s="261" t="s">
        <v>464</v>
      </c>
      <c r="C324" s="146" t="s">
        <v>3744</v>
      </c>
      <c r="D324" s="24" t="s">
        <v>3745</v>
      </c>
      <c r="E324" s="191" t="s">
        <v>4053</v>
      </c>
      <c r="F324" s="25"/>
      <c r="G324" s="206" t="s">
        <v>954</v>
      </c>
      <c r="H324" s="11"/>
      <c r="I324" s="22">
        <v>4574700</v>
      </c>
      <c r="J324" s="22">
        <v>1883700</v>
      </c>
      <c r="K324" s="89">
        <f t="shared" si="2"/>
        <v>2691000</v>
      </c>
    </row>
    <row r="325" spans="1:11" x14ac:dyDescent="0.25">
      <c r="A325" s="144">
        <v>45170</v>
      </c>
      <c r="B325" s="261" t="s">
        <v>1234</v>
      </c>
      <c r="C325" s="146" t="s">
        <v>3746</v>
      </c>
      <c r="D325" s="24" t="s">
        <v>3747</v>
      </c>
      <c r="E325" s="191" t="s">
        <v>4054</v>
      </c>
      <c r="F325" s="25"/>
      <c r="G325" s="206" t="s">
        <v>1686</v>
      </c>
      <c r="H325" s="11"/>
      <c r="I325" s="22">
        <v>5202600</v>
      </c>
      <c r="J325" s="22">
        <v>2511600</v>
      </c>
      <c r="K325" s="89">
        <f t="shared" si="2"/>
        <v>2691000</v>
      </c>
    </row>
    <row r="326" spans="1:11" x14ac:dyDescent="0.25">
      <c r="A326" s="144">
        <v>45170</v>
      </c>
      <c r="B326" s="261" t="s">
        <v>502</v>
      </c>
      <c r="C326" s="146" t="s">
        <v>3748</v>
      </c>
      <c r="D326" s="24" t="s">
        <v>3749</v>
      </c>
      <c r="E326" s="191" t="s">
        <v>4055</v>
      </c>
      <c r="F326" s="25"/>
      <c r="G326" s="206" t="s">
        <v>1668</v>
      </c>
      <c r="H326" s="11"/>
      <c r="I326" s="22">
        <v>22750000</v>
      </c>
      <c r="J326" s="22">
        <v>6283333</v>
      </c>
      <c r="K326" s="89">
        <f t="shared" si="2"/>
        <v>16466667</v>
      </c>
    </row>
    <row r="327" spans="1:11" x14ac:dyDescent="0.25">
      <c r="A327" s="144">
        <v>45170</v>
      </c>
      <c r="B327" s="261" t="s">
        <v>250</v>
      </c>
      <c r="C327" s="146" t="s">
        <v>3750</v>
      </c>
      <c r="D327" s="24" t="s">
        <v>3751</v>
      </c>
      <c r="E327" s="191" t="s">
        <v>4056</v>
      </c>
      <c r="F327" s="25"/>
      <c r="G327" s="206" t="s">
        <v>1676</v>
      </c>
      <c r="H327" s="11"/>
      <c r="I327" s="22">
        <v>5292300</v>
      </c>
      <c r="J327" s="22">
        <v>2601300</v>
      </c>
      <c r="K327" s="89">
        <f t="shared" si="2"/>
        <v>2691000</v>
      </c>
    </row>
    <row r="328" spans="1:11" x14ac:dyDescent="0.25">
      <c r="A328" s="144">
        <v>45170</v>
      </c>
      <c r="B328" s="261" t="s">
        <v>311</v>
      </c>
      <c r="C328" s="146" t="s">
        <v>3752</v>
      </c>
      <c r="D328" s="24" t="s">
        <v>3753</v>
      </c>
      <c r="E328" s="191" t="s">
        <v>4057</v>
      </c>
      <c r="F328" s="25"/>
      <c r="G328" s="206" t="s">
        <v>1678</v>
      </c>
      <c r="H328" s="11"/>
      <c r="I328" s="22">
        <v>5202600</v>
      </c>
      <c r="J328" s="22">
        <v>2511600</v>
      </c>
      <c r="K328" s="89">
        <f t="shared" si="2"/>
        <v>2691000</v>
      </c>
    </row>
    <row r="329" spans="1:11" x14ac:dyDescent="0.25">
      <c r="A329" s="144">
        <v>45170</v>
      </c>
      <c r="B329" s="261" t="s">
        <v>272</v>
      </c>
      <c r="C329" s="146" t="s">
        <v>3754</v>
      </c>
      <c r="D329" s="24" t="s">
        <v>3755</v>
      </c>
      <c r="E329" s="191" t="s">
        <v>4058</v>
      </c>
      <c r="F329" s="25"/>
      <c r="G329" s="206" t="s">
        <v>1671</v>
      </c>
      <c r="H329" s="11"/>
      <c r="I329" s="22">
        <v>5292300</v>
      </c>
      <c r="J329" s="22">
        <v>2601300</v>
      </c>
      <c r="K329" s="89">
        <f t="shared" si="2"/>
        <v>2691000</v>
      </c>
    </row>
    <row r="330" spans="1:11" x14ac:dyDescent="0.25">
      <c r="A330" s="144">
        <v>45170</v>
      </c>
      <c r="B330" s="261" t="s">
        <v>300</v>
      </c>
      <c r="C330" s="146" t="s">
        <v>3756</v>
      </c>
      <c r="D330" s="24" t="s">
        <v>3757</v>
      </c>
      <c r="E330" s="191" t="s">
        <v>4059</v>
      </c>
      <c r="F330" s="25"/>
      <c r="G330" s="206" t="s">
        <v>1683</v>
      </c>
      <c r="H330" s="11"/>
      <c r="I330" s="22">
        <v>5202600</v>
      </c>
      <c r="J330" s="22">
        <v>2511600</v>
      </c>
      <c r="K330" s="89">
        <f t="shared" si="2"/>
        <v>2691000</v>
      </c>
    </row>
    <row r="331" spans="1:11" x14ac:dyDescent="0.25">
      <c r="A331" s="144">
        <v>45170</v>
      </c>
      <c r="B331" s="261" t="s">
        <v>605</v>
      </c>
      <c r="C331" s="146" t="s">
        <v>3758</v>
      </c>
      <c r="D331" s="24" t="s">
        <v>3759</v>
      </c>
      <c r="E331" s="191" t="s">
        <v>4060</v>
      </c>
      <c r="F331" s="25"/>
      <c r="G331" s="206" t="s">
        <v>1662</v>
      </c>
      <c r="H331" s="11"/>
      <c r="I331" s="22">
        <v>5292300</v>
      </c>
      <c r="J331" s="22">
        <v>2601300</v>
      </c>
      <c r="K331" s="89">
        <f t="shared" si="2"/>
        <v>2691000</v>
      </c>
    </row>
    <row r="332" spans="1:11" x14ac:dyDescent="0.25">
      <c r="A332" s="144">
        <v>45170</v>
      </c>
      <c r="B332" s="261" t="s">
        <v>273</v>
      </c>
      <c r="C332" s="146" t="s">
        <v>3760</v>
      </c>
      <c r="D332" s="24" t="s">
        <v>3761</v>
      </c>
      <c r="E332" s="191" t="s">
        <v>4061</v>
      </c>
      <c r="F332" s="25"/>
      <c r="G332" s="206" t="s">
        <v>1670</v>
      </c>
      <c r="H332" s="11"/>
      <c r="I332" s="22">
        <v>4933500</v>
      </c>
      <c r="J332" s="22">
        <v>2242500</v>
      </c>
      <c r="K332" s="89">
        <f t="shared" si="2"/>
        <v>2691000</v>
      </c>
    </row>
    <row r="333" spans="1:11" x14ac:dyDescent="0.25">
      <c r="A333" s="144">
        <v>45170</v>
      </c>
      <c r="B333" s="261" t="s">
        <v>635</v>
      </c>
      <c r="C333" s="146" t="s">
        <v>3762</v>
      </c>
      <c r="D333" s="24" t="s">
        <v>3763</v>
      </c>
      <c r="E333" s="191" t="s">
        <v>4062</v>
      </c>
      <c r="F333" s="25"/>
      <c r="G333" s="206" t="s">
        <v>1673</v>
      </c>
      <c r="H333" s="11"/>
      <c r="I333" s="22">
        <v>5292300</v>
      </c>
      <c r="J333" s="22">
        <v>2601300</v>
      </c>
      <c r="K333" s="89">
        <f t="shared" si="2"/>
        <v>2691000</v>
      </c>
    </row>
    <row r="334" spans="1:11" x14ac:dyDescent="0.25">
      <c r="A334" s="144">
        <v>45170</v>
      </c>
      <c r="B334" s="261" t="s">
        <v>1627</v>
      </c>
      <c r="C334" s="146" t="s">
        <v>3764</v>
      </c>
      <c r="D334" s="24" t="s">
        <v>3765</v>
      </c>
      <c r="E334" s="191" t="s">
        <v>4063</v>
      </c>
      <c r="F334" s="25"/>
      <c r="G334" s="206" t="s">
        <v>4206</v>
      </c>
      <c r="H334" s="11"/>
      <c r="I334" s="22">
        <v>5202600</v>
      </c>
      <c r="J334" s="22">
        <v>2511600</v>
      </c>
      <c r="K334" s="89">
        <f t="shared" si="2"/>
        <v>2691000</v>
      </c>
    </row>
    <row r="335" spans="1:11" x14ac:dyDescent="0.25">
      <c r="A335" s="144">
        <v>45170</v>
      </c>
      <c r="B335" s="261" t="s">
        <v>306</v>
      </c>
      <c r="C335" s="146" t="s">
        <v>3766</v>
      </c>
      <c r="D335" s="24" t="s">
        <v>3767</v>
      </c>
      <c r="E335" s="191" t="s">
        <v>4064</v>
      </c>
      <c r="F335" s="25"/>
      <c r="G335" s="206" t="s">
        <v>1672</v>
      </c>
      <c r="H335" s="11"/>
      <c r="I335" s="22">
        <v>10153900</v>
      </c>
      <c r="J335" s="22">
        <v>4990900</v>
      </c>
      <c r="K335" s="89">
        <f t="shared" si="2"/>
        <v>5163000</v>
      </c>
    </row>
    <row r="336" spans="1:11" x14ac:dyDescent="0.25">
      <c r="A336" s="144">
        <v>45170</v>
      </c>
      <c r="B336" s="261" t="s">
        <v>270</v>
      </c>
      <c r="C336" s="146" t="s">
        <v>3768</v>
      </c>
      <c r="D336" s="24" t="s">
        <v>3769</v>
      </c>
      <c r="E336" s="191" t="s">
        <v>4065</v>
      </c>
      <c r="F336" s="25"/>
      <c r="G336" s="206" t="s">
        <v>1677</v>
      </c>
      <c r="H336" s="11"/>
      <c r="I336" s="22">
        <v>5292300</v>
      </c>
      <c r="J336" s="22">
        <v>2601300</v>
      </c>
      <c r="K336" s="89">
        <f t="shared" si="2"/>
        <v>2691000</v>
      </c>
    </row>
    <row r="337" spans="1:11" x14ac:dyDescent="0.25">
      <c r="A337" s="144">
        <v>45170</v>
      </c>
      <c r="B337" s="261" t="s">
        <v>261</v>
      </c>
      <c r="C337" s="146" t="s">
        <v>3770</v>
      </c>
      <c r="D337" s="24" t="s">
        <v>3771</v>
      </c>
      <c r="E337" s="191" t="s">
        <v>4066</v>
      </c>
      <c r="F337" s="25"/>
      <c r="G337" s="206" t="s">
        <v>1679</v>
      </c>
      <c r="H337" s="11"/>
      <c r="I337" s="22">
        <v>5202600</v>
      </c>
      <c r="J337" s="22">
        <v>2511600</v>
      </c>
      <c r="K337" s="89">
        <f t="shared" si="2"/>
        <v>2691000</v>
      </c>
    </row>
    <row r="338" spans="1:11" x14ac:dyDescent="0.25">
      <c r="A338" s="144">
        <v>45170</v>
      </c>
      <c r="B338" s="261" t="s">
        <v>1629</v>
      </c>
      <c r="C338" s="146" t="s">
        <v>3772</v>
      </c>
      <c r="D338" s="24" t="s">
        <v>3773</v>
      </c>
      <c r="E338" s="191" t="s">
        <v>4067</v>
      </c>
      <c r="F338" s="25"/>
      <c r="G338" s="206" t="s">
        <v>2170</v>
      </c>
      <c r="H338" s="11"/>
      <c r="I338" s="22">
        <v>8073000</v>
      </c>
      <c r="J338" s="22">
        <v>2601300</v>
      </c>
      <c r="K338" s="89">
        <f t="shared" si="2"/>
        <v>5471700</v>
      </c>
    </row>
    <row r="339" spans="1:11" x14ac:dyDescent="0.25">
      <c r="A339" s="144">
        <v>45170</v>
      </c>
      <c r="B339" s="261" t="s">
        <v>503</v>
      </c>
      <c r="C339" s="146" t="s">
        <v>3774</v>
      </c>
      <c r="D339" s="24" t="s">
        <v>3775</v>
      </c>
      <c r="E339" s="191" t="s">
        <v>4068</v>
      </c>
      <c r="F339" s="25"/>
      <c r="G339" s="206" t="s">
        <v>1675</v>
      </c>
      <c r="H339" s="11"/>
      <c r="I339" s="22">
        <v>5292300</v>
      </c>
      <c r="J339" s="22">
        <v>2601300</v>
      </c>
      <c r="K339" s="89">
        <f t="shared" si="2"/>
        <v>2691000</v>
      </c>
    </row>
    <row r="340" spans="1:11" x14ac:dyDescent="0.25">
      <c r="A340" s="144">
        <v>45170</v>
      </c>
      <c r="B340" s="261" t="s">
        <v>1336</v>
      </c>
      <c r="C340" s="146" t="s">
        <v>3776</v>
      </c>
      <c r="D340" s="24" t="s">
        <v>3777</v>
      </c>
      <c r="E340" s="191" t="s">
        <v>4069</v>
      </c>
      <c r="F340" s="25"/>
      <c r="G340" s="206" t="s">
        <v>2189</v>
      </c>
      <c r="H340" s="11"/>
      <c r="I340" s="22">
        <v>4664400</v>
      </c>
      <c r="J340" s="22">
        <v>1973400</v>
      </c>
      <c r="K340" s="89">
        <f t="shared" si="2"/>
        <v>2691000</v>
      </c>
    </row>
    <row r="341" spans="1:11" x14ac:dyDescent="0.25">
      <c r="A341" s="144">
        <v>45170</v>
      </c>
      <c r="B341" s="261" t="s">
        <v>1949</v>
      </c>
      <c r="C341" s="146" t="s">
        <v>3778</v>
      </c>
      <c r="D341" s="24" t="s">
        <v>3779</v>
      </c>
      <c r="E341" s="191" t="s">
        <v>4070</v>
      </c>
      <c r="F341" s="25"/>
      <c r="G341" s="206" t="s">
        <v>2174</v>
      </c>
      <c r="H341" s="11"/>
      <c r="I341" s="22">
        <v>4933500</v>
      </c>
      <c r="J341" s="22">
        <v>2242500</v>
      </c>
      <c r="K341" s="89">
        <f t="shared" si="2"/>
        <v>2691000</v>
      </c>
    </row>
    <row r="342" spans="1:11" x14ac:dyDescent="0.25">
      <c r="A342" s="144">
        <v>45173</v>
      </c>
      <c r="B342" s="261" t="s">
        <v>1982</v>
      </c>
      <c r="C342" s="146" t="s">
        <v>3780</v>
      </c>
      <c r="D342" s="24" t="s">
        <v>3781</v>
      </c>
      <c r="E342" s="191" t="s">
        <v>4071</v>
      </c>
      <c r="F342" s="25"/>
      <c r="G342" s="206" t="s">
        <v>2183</v>
      </c>
      <c r="H342" s="11"/>
      <c r="I342" s="22">
        <v>4843800</v>
      </c>
      <c r="J342" s="22">
        <v>2152800</v>
      </c>
      <c r="K342" s="89">
        <f t="shared" si="2"/>
        <v>2691000</v>
      </c>
    </row>
    <row r="343" spans="1:11" x14ac:dyDescent="0.25">
      <c r="A343" s="144">
        <v>45173</v>
      </c>
      <c r="B343" s="261" t="s">
        <v>3635</v>
      </c>
      <c r="C343" s="146" t="s">
        <v>3179</v>
      </c>
      <c r="D343" s="24" t="s">
        <v>3782</v>
      </c>
      <c r="E343" s="191" t="s">
        <v>4072</v>
      </c>
      <c r="F343" s="25"/>
      <c r="G343" s="206" t="s">
        <v>1556</v>
      </c>
      <c r="H343" s="11"/>
      <c r="I343" s="22">
        <v>15406000</v>
      </c>
      <c r="J343" s="22">
        <v>15406000</v>
      </c>
      <c r="K343" s="89">
        <f t="shared" si="2"/>
        <v>0</v>
      </c>
    </row>
    <row r="344" spans="1:11" x14ac:dyDescent="0.25">
      <c r="A344" s="144">
        <v>45173</v>
      </c>
      <c r="B344" s="261" t="s">
        <v>1319</v>
      </c>
      <c r="C344" s="146" t="s">
        <v>3783</v>
      </c>
      <c r="D344" s="24" t="s">
        <v>3784</v>
      </c>
      <c r="E344" s="191" t="s">
        <v>4073</v>
      </c>
      <c r="F344" s="25"/>
      <c r="G344" s="206" t="s">
        <v>2176</v>
      </c>
      <c r="H344" s="11"/>
      <c r="I344" s="22">
        <v>4933500</v>
      </c>
      <c r="J344" s="22">
        <v>2242500</v>
      </c>
      <c r="K344" s="89">
        <f t="shared" si="2"/>
        <v>2691000</v>
      </c>
    </row>
    <row r="345" spans="1:11" x14ac:dyDescent="0.25">
      <c r="A345" s="144">
        <v>45173</v>
      </c>
      <c r="B345" s="261" t="s">
        <v>643</v>
      </c>
      <c r="C345" s="146" t="s">
        <v>3785</v>
      </c>
      <c r="D345" s="24" t="s">
        <v>3786</v>
      </c>
      <c r="E345" s="191" t="s">
        <v>4074</v>
      </c>
      <c r="F345" s="25"/>
      <c r="G345" s="206" t="s">
        <v>678</v>
      </c>
      <c r="H345" s="11"/>
      <c r="I345" s="22">
        <v>4485000</v>
      </c>
      <c r="J345" s="22">
        <v>1794000</v>
      </c>
      <c r="K345" s="89">
        <f t="shared" si="2"/>
        <v>2691000</v>
      </c>
    </row>
    <row r="346" spans="1:11" x14ac:dyDescent="0.25">
      <c r="A346" s="144">
        <v>45173</v>
      </c>
      <c r="B346" s="261" t="s">
        <v>1321</v>
      </c>
      <c r="C346" s="146" t="s">
        <v>3787</v>
      </c>
      <c r="D346" s="24" t="s">
        <v>3788</v>
      </c>
      <c r="E346" s="191" t="s">
        <v>4075</v>
      </c>
      <c r="F346" s="25"/>
      <c r="G346" s="206" t="s">
        <v>2178</v>
      </c>
      <c r="H346" s="11"/>
      <c r="I346" s="22">
        <v>4933500</v>
      </c>
      <c r="J346" s="22">
        <v>2242500</v>
      </c>
      <c r="K346" s="89">
        <f t="shared" si="2"/>
        <v>2691000</v>
      </c>
    </row>
    <row r="347" spans="1:11" x14ac:dyDescent="0.25">
      <c r="A347" s="144">
        <v>45174</v>
      </c>
      <c r="B347" s="261" t="s">
        <v>271</v>
      </c>
      <c r="C347" s="146" t="s">
        <v>3789</v>
      </c>
      <c r="D347" s="24" t="s">
        <v>3790</v>
      </c>
      <c r="E347" s="191" t="s">
        <v>4076</v>
      </c>
      <c r="F347" s="25"/>
      <c r="G347" s="206" t="s">
        <v>1685</v>
      </c>
      <c r="H347" s="11"/>
      <c r="I347" s="22">
        <v>4933500</v>
      </c>
      <c r="J347" s="22">
        <v>2242500</v>
      </c>
      <c r="K347" s="89">
        <f t="shared" si="2"/>
        <v>2691000</v>
      </c>
    </row>
    <row r="348" spans="1:11" x14ac:dyDescent="0.25">
      <c r="A348" s="144">
        <v>45174</v>
      </c>
      <c r="B348" s="261" t="s">
        <v>249</v>
      </c>
      <c r="C348" s="146" t="s">
        <v>3791</v>
      </c>
      <c r="D348" s="24" t="s">
        <v>3792</v>
      </c>
      <c r="E348" s="191" t="s">
        <v>4077</v>
      </c>
      <c r="F348" s="25"/>
      <c r="G348" s="206" t="s">
        <v>1681</v>
      </c>
      <c r="H348" s="11"/>
      <c r="I348" s="22">
        <v>4933500</v>
      </c>
      <c r="J348" s="22">
        <v>2242500</v>
      </c>
      <c r="K348" s="89">
        <f t="shared" si="2"/>
        <v>2691000</v>
      </c>
    </row>
    <row r="349" spans="1:11" x14ac:dyDescent="0.25">
      <c r="A349" s="144">
        <v>45174</v>
      </c>
      <c r="B349" s="261" t="s">
        <v>1865</v>
      </c>
      <c r="C349" s="146" t="s">
        <v>3793</v>
      </c>
      <c r="D349" s="24" t="s">
        <v>3794</v>
      </c>
      <c r="E349" s="191" t="s">
        <v>4078</v>
      </c>
      <c r="F349" s="25"/>
      <c r="G349" s="206" t="s">
        <v>2179</v>
      </c>
      <c r="H349" s="11"/>
      <c r="I349" s="22">
        <v>4754100</v>
      </c>
      <c r="J349" s="22">
        <v>0</v>
      </c>
      <c r="K349" s="89">
        <f t="shared" si="2"/>
        <v>4754100</v>
      </c>
    </row>
    <row r="350" spans="1:11" x14ac:dyDescent="0.25">
      <c r="A350" s="144">
        <v>45174</v>
      </c>
      <c r="B350" s="261" t="s">
        <v>1523</v>
      </c>
      <c r="C350" s="146" t="s">
        <v>3795</v>
      </c>
      <c r="D350" s="24" t="s">
        <v>3796</v>
      </c>
      <c r="E350" s="191" t="s">
        <v>4079</v>
      </c>
      <c r="F350" s="25"/>
      <c r="G350" s="206" t="s">
        <v>2181</v>
      </c>
      <c r="H350" s="11"/>
      <c r="I350" s="22">
        <v>4933500</v>
      </c>
      <c r="J350" s="22">
        <v>2242500</v>
      </c>
      <c r="K350" s="89">
        <f t="shared" si="2"/>
        <v>2691000</v>
      </c>
    </row>
    <row r="351" spans="1:11" x14ac:dyDescent="0.25">
      <c r="A351" s="144">
        <v>45174</v>
      </c>
      <c r="B351" s="261" t="s">
        <v>1632</v>
      </c>
      <c r="C351" s="146" t="s">
        <v>3797</v>
      </c>
      <c r="D351" s="24" t="s">
        <v>3798</v>
      </c>
      <c r="E351" s="191" t="s">
        <v>4080</v>
      </c>
      <c r="F351" s="25"/>
      <c r="G351" s="206" t="s">
        <v>2177</v>
      </c>
      <c r="H351" s="11"/>
      <c r="I351" s="22">
        <v>4933500</v>
      </c>
      <c r="J351" s="22">
        <v>2242500</v>
      </c>
      <c r="K351" s="89">
        <f t="shared" si="2"/>
        <v>2691000</v>
      </c>
    </row>
    <row r="352" spans="1:11" x14ac:dyDescent="0.25">
      <c r="A352" s="144">
        <v>45174</v>
      </c>
      <c r="B352" s="261" t="s">
        <v>1323</v>
      </c>
      <c r="C352" s="146" t="s">
        <v>3799</v>
      </c>
      <c r="D352" s="24" t="s">
        <v>3800</v>
      </c>
      <c r="E352" s="191" t="s">
        <v>4081</v>
      </c>
      <c r="F352" s="25"/>
      <c r="G352" s="206" t="s">
        <v>2172</v>
      </c>
      <c r="H352" s="11"/>
      <c r="I352" s="22">
        <v>4933500</v>
      </c>
      <c r="J352" s="22">
        <v>2242500</v>
      </c>
      <c r="K352" s="89">
        <f t="shared" si="2"/>
        <v>2691000</v>
      </c>
    </row>
    <row r="353" spans="1:11" x14ac:dyDescent="0.25">
      <c r="A353" s="144">
        <v>45174</v>
      </c>
      <c r="B353" s="261" t="s">
        <v>1580</v>
      </c>
      <c r="C353" s="146" t="s">
        <v>3801</v>
      </c>
      <c r="D353" s="24" t="s">
        <v>3802</v>
      </c>
      <c r="E353" s="191" t="s">
        <v>4082</v>
      </c>
      <c r="F353" s="25"/>
      <c r="G353" s="206" t="s">
        <v>1703</v>
      </c>
      <c r="H353" s="11"/>
      <c r="I353" s="22">
        <v>4843800</v>
      </c>
      <c r="J353" s="22">
        <v>2152800</v>
      </c>
      <c r="K353" s="89">
        <f t="shared" si="2"/>
        <v>2691000</v>
      </c>
    </row>
    <row r="354" spans="1:11" x14ac:dyDescent="0.25">
      <c r="A354" s="144">
        <v>45174</v>
      </c>
      <c r="B354" s="261" t="s">
        <v>1587</v>
      </c>
      <c r="C354" s="146" t="s">
        <v>3803</v>
      </c>
      <c r="D354" s="24" t="s">
        <v>3804</v>
      </c>
      <c r="E354" s="191" t="s">
        <v>4083</v>
      </c>
      <c r="F354" s="25"/>
      <c r="G354" s="206" t="s">
        <v>1694</v>
      </c>
      <c r="H354" s="11"/>
      <c r="I354" s="22">
        <v>4843800</v>
      </c>
      <c r="J354" s="22">
        <v>2152800</v>
      </c>
      <c r="K354" s="89">
        <f t="shared" si="2"/>
        <v>2691000</v>
      </c>
    </row>
    <row r="355" spans="1:11" x14ac:dyDescent="0.25">
      <c r="A355" s="144">
        <v>45174</v>
      </c>
      <c r="B355" s="261" t="s">
        <v>1595</v>
      </c>
      <c r="C355" s="146" t="s">
        <v>3805</v>
      </c>
      <c r="D355" s="24" t="s">
        <v>3806</v>
      </c>
      <c r="E355" s="191" t="s">
        <v>4084</v>
      </c>
      <c r="F355" s="25"/>
      <c r="G355" s="206" t="s">
        <v>1701</v>
      </c>
      <c r="H355" s="11"/>
      <c r="I355" s="22">
        <v>15799000</v>
      </c>
      <c r="J355" s="22">
        <v>0</v>
      </c>
      <c r="K355" s="89">
        <f t="shared" si="2"/>
        <v>15799000</v>
      </c>
    </row>
    <row r="356" spans="1:11" x14ac:dyDescent="0.25">
      <c r="A356" s="144">
        <v>45174</v>
      </c>
      <c r="B356" s="261" t="s">
        <v>1866</v>
      </c>
      <c r="C356" s="146" t="s">
        <v>3807</v>
      </c>
      <c r="D356" s="24" t="s">
        <v>3808</v>
      </c>
      <c r="E356" s="191" t="s">
        <v>4085</v>
      </c>
      <c r="F356" s="25"/>
      <c r="G356" s="206" t="s">
        <v>2175</v>
      </c>
      <c r="H356" s="11"/>
      <c r="I356" s="22">
        <v>4933500</v>
      </c>
      <c r="J356" s="22">
        <v>2242500</v>
      </c>
      <c r="K356" s="89">
        <f t="shared" si="2"/>
        <v>2691000</v>
      </c>
    </row>
    <row r="357" spans="1:11" x14ac:dyDescent="0.25">
      <c r="A357" s="144">
        <v>45174</v>
      </c>
      <c r="B357" s="261" t="s">
        <v>320</v>
      </c>
      <c r="C357" s="146" t="s">
        <v>3809</v>
      </c>
      <c r="D357" s="24" t="s">
        <v>3810</v>
      </c>
      <c r="E357" s="191" t="s">
        <v>4086</v>
      </c>
      <c r="F357" s="25"/>
      <c r="G357" s="206" t="s">
        <v>1690</v>
      </c>
      <c r="H357" s="11"/>
      <c r="I357" s="22">
        <v>8275667</v>
      </c>
      <c r="J357" s="22">
        <v>0</v>
      </c>
      <c r="K357" s="89">
        <f t="shared" si="2"/>
        <v>8275667</v>
      </c>
    </row>
    <row r="358" spans="1:11" x14ac:dyDescent="0.25">
      <c r="A358" s="144">
        <v>45174</v>
      </c>
      <c r="B358" s="261" t="s">
        <v>2162</v>
      </c>
      <c r="C358" s="146" t="s">
        <v>3811</v>
      </c>
      <c r="D358" s="24" t="s">
        <v>3812</v>
      </c>
      <c r="E358" s="191" t="s">
        <v>4087</v>
      </c>
      <c r="F358" s="25"/>
      <c r="G358" s="206" t="s">
        <v>2188</v>
      </c>
      <c r="H358" s="11"/>
      <c r="I358" s="22">
        <v>3197700</v>
      </c>
      <c r="J358" s="22">
        <v>1316700</v>
      </c>
      <c r="K358" s="89">
        <f t="shared" si="2"/>
        <v>1881000</v>
      </c>
    </row>
    <row r="359" spans="1:11" x14ac:dyDescent="0.25">
      <c r="A359" s="144">
        <v>45174</v>
      </c>
      <c r="B359" s="261" t="s">
        <v>1264</v>
      </c>
      <c r="C359" s="146" t="s">
        <v>3813</v>
      </c>
      <c r="D359" s="24" t="s">
        <v>3814</v>
      </c>
      <c r="E359" s="191" t="s">
        <v>4088</v>
      </c>
      <c r="F359" s="25"/>
      <c r="G359" s="206" t="s">
        <v>1695</v>
      </c>
      <c r="H359" s="11"/>
      <c r="I359" s="22">
        <v>4843800</v>
      </c>
      <c r="J359" s="22">
        <v>2152800</v>
      </c>
      <c r="K359" s="89">
        <f t="shared" si="2"/>
        <v>2691000</v>
      </c>
    </row>
    <row r="360" spans="1:11" x14ac:dyDescent="0.25">
      <c r="A360" s="144">
        <v>45174</v>
      </c>
      <c r="B360" s="261" t="s">
        <v>1245</v>
      </c>
      <c r="C360" s="146" t="s">
        <v>3815</v>
      </c>
      <c r="D360" s="24" t="s">
        <v>3816</v>
      </c>
      <c r="E360" s="191" t="s">
        <v>4089</v>
      </c>
      <c r="F360" s="25"/>
      <c r="G360" s="206" t="s">
        <v>1693</v>
      </c>
      <c r="H360" s="11"/>
      <c r="I360" s="22">
        <v>4843800</v>
      </c>
      <c r="J360" s="22">
        <v>2152800</v>
      </c>
      <c r="K360" s="89">
        <f t="shared" si="2"/>
        <v>2691000</v>
      </c>
    </row>
    <row r="361" spans="1:11" x14ac:dyDescent="0.25">
      <c r="A361" s="144">
        <v>45174</v>
      </c>
      <c r="B361" s="261" t="s">
        <v>281</v>
      </c>
      <c r="C361" s="146" t="s">
        <v>3817</v>
      </c>
      <c r="D361" s="24" t="s">
        <v>3818</v>
      </c>
      <c r="E361" s="191" t="s">
        <v>3175</v>
      </c>
      <c r="F361" s="25"/>
      <c r="G361" s="206" t="s">
        <v>949</v>
      </c>
      <c r="H361" s="11"/>
      <c r="I361" s="22">
        <v>2691000</v>
      </c>
      <c r="J361" s="22">
        <v>2242500</v>
      </c>
      <c r="K361" s="89">
        <f t="shared" si="2"/>
        <v>448500</v>
      </c>
    </row>
    <row r="362" spans="1:11" x14ac:dyDescent="0.25">
      <c r="A362" s="144">
        <v>45175</v>
      </c>
      <c r="B362" s="261" t="s">
        <v>1332</v>
      </c>
      <c r="C362" s="146" t="s">
        <v>3819</v>
      </c>
      <c r="D362" s="24" t="s">
        <v>3820</v>
      </c>
      <c r="E362" s="191" t="s">
        <v>4090</v>
      </c>
      <c r="F362" s="25"/>
      <c r="G362" s="206" t="s">
        <v>2185</v>
      </c>
      <c r="H362" s="11"/>
      <c r="I362" s="22">
        <v>4843800</v>
      </c>
      <c r="J362" s="22">
        <v>2152800</v>
      </c>
      <c r="K362" s="89">
        <f t="shared" si="2"/>
        <v>2691000</v>
      </c>
    </row>
    <row r="363" spans="1:11" x14ac:dyDescent="0.25">
      <c r="A363" s="144">
        <v>45175</v>
      </c>
      <c r="B363" s="261" t="s">
        <v>1765</v>
      </c>
      <c r="C363" s="146" t="s">
        <v>3821</v>
      </c>
      <c r="D363" s="24" t="s">
        <v>3822</v>
      </c>
      <c r="E363" s="191" t="s">
        <v>4091</v>
      </c>
      <c r="F363" s="25"/>
      <c r="G363" s="206" t="s">
        <v>1700</v>
      </c>
      <c r="H363" s="11"/>
      <c r="I363" s="22">
        <v>7066667</v>
      </c>
      <c r="J363" s="22">
        <v>3066667</v>
      </c>
      <c r="K363" s="89">
        <f t="shared" si="2"/>
        <v>4000000</v>
      </c>
    </row>
    <row r="364" spans="1:11" x14ac:dyDescent="0.25">
      <c r="A364" s="144">
        <v>45175</v>
      </c>
      <c r="B364" s="261" t="s">
        <v>1290</v>
      </c>
      <c r="C364" s="146" t="s">
        <v>3823</v>
      </c>
      <c r="D364" s="24" t="s">
        <v>3824</v>
      </c>
      <c r="E364" s="191" t="s">
        <v>4092</v>
      </c>
      <c r="F364" s="25"/>
      <c r="G364" s="206" t="s">
        <v>1731</v>
      </c>
      <c r="H364" s="11"/>
      <c r="I364" s="22">
        <v>9418500</v>
      </c>
      <c r="J364" s="22">
        <v>1614600</v>
      </c>
      <c r="K364" s="89">
        <f t="shared" si="2"/>
        <v>7803900</v>
      </c>
    </row>
    <row r="365" spans="1:11" x14ac:dyDescent="0.25">
      <c r="A365" s="144">
        <v>45175</v>
      </c>
      <c r="B365" s="261" t="s">
        <v>577</v>
      </c>
      <c r="C365" s="146" t="s">
        <v>3825</v>
      </c>
      <c r="D365" s="24" t="s">
        <v>3826</v>
      </c>
      <c r="E365" s="191" t="s">
        <v>4093</v>
      </c>
      <c r="F365" s="25"/>
      <c r="G365" s="206" t="s">
        <v>692</v>
      </c>
      <c r="H365" s="11"/>
      <c r="I365" s="22">
        <v>3008000</v>
      </c>
      <c r="J365" s="22">
        <v>1128000</v>
      </c>
      <c r="K365" s="89">
        <f t="shared" si="2"/>
        <v>1880000</v>
      </c>
    </row>
    <row r="366" spans="1:11" x14ac:dyDescent="0.25">
      <c r="A366" s="144">
        <v>45175</v>
      </c>
      <c r="B366" s="261" t="s">
        <v>1232</v>
      </c>
      <c r="C366" s="146" t="s">
        <v>3827</v>
      </c>
      <c r="D366" s="24" t="s">
        <v>3828</v>
      </c>
      <c r="E366" s="191" t="s">
        <v>4094</v>
      </c>
      <c r="F366" s="25"/>
      <c r="G366" s="206" t="s">
        <v>1699</v>
      </c>
      <c r="H366" s="11"/>
      <c r="I366" s="22">
        <v>4843800</v>
      </c>
      <c r="J366" s="22">
        <v>2152800</v>
      </c>
      <c r="K366" s="89">
        <f t="shared" si="2"/>
        <v>2691000</v>
      </c>
    </row>
    <row r="367" spans="1:11" x14ac:dyDescent="0.25">
      <c r="A367" s="144">
        <v>45175</v>
      </c>
      <c r="B367" s="261" t="s">
        <v>1583</v>
      </c>
      <c r="C367" s="146" t="s">
        <v>3829</v>
      </c>
      <c r="D367" s="24" t="s">
        <v>3830</v>
      </c>
      <c r="E367" s="191" t="s">
        <v>4095</v>
      </c>
      <c r="F367" s="25"/>
      <c r="G367" s="206" t="s">
        <v>1702</v>
      </c>
      <c r="H367" s="11"/>
      <c r="I367" s="22">
        <v>9293400</v>
      </c>
      <c r="J367" s="22">
        <v>4130400</v>
      </c>
      <c r="K367" s="89">
        <f t="shared" si="2"/>
        <v>5163000</v>
      </c>
    </row>
    <row r="368" spans="1:11" x14ac:dyDescent="0.25">
      <c r="A368" s="144">
        <v>45175</v>
      </c>
      <c r="B368" s="261" t="s">
        <v>1271</v>
      </c>
      <c r="C368" s="146" t="s">
        <v>3831</v>
      </c>
      <c r="D368" s="24" t="s">
        <v>3832</v>
      </c>
      <c r="E368" s="191" t="s">
        <v>4096</v>
      </c>
      <c r="F368" s="25"/>
      <c r="G368" s="206" t="s">
        <v>1724</v>
      </c>
      <c r="H368" s="11"/>
      <c r="I368" s="22">
        <v>7673800</v>
      </c>
      <c r="J368" s="22">
        <v>3159800</v>
      </c>
      <c r="K368" s="89">
        <f t="shared" si="2"/>
        <v>4514000</v>
      </c>
    </row>
    <row r="369" spans="1:11" x14ac:dyDescent="0.25">
      <c r="A369" s="144">
        <v>45175</v>
      </c>
      <c r="B369" s="261" t="s">
        <v>1509</v>
      </c>
      <c r="C369" s="146" t="s">
        <v>3833</v>
      </c>
      <c r="D369" s="24" t="s">
        <v>3834</v>
      </c>
      <c r="E369" s="191" t="s">
        <v>4097</v>
      </c>
      <c r="F369" s="25"/>
      <c r="G369" s="206" t="s">
        <v>1725</v>
      </c>
      <c r="H369" s="11"/>
      <c r="I369" s="22">
        <v>4574700</v>
      </c>
      <c r="J369" s="22">
        <v>1883700</v>
      </c>
      <c r="K369" s="89">
        <f t="shared" si="2"/>
        <v>2691000</v>
      </c>
    </row>
    <row r="370" spans="1:11" x14ac:dyDescent="0.25">
      <c r="A370" s="144">
        <v>45175</v>
      </c>
      <c r="B370" s="261" t="s">
        <v>1597</v>
      </c>
      <c r="C370" s="146" t="s">
        <v>3835</v>
      </c>
      <c r="D370" s="24" t="s">
        <v>3836</v>
      </c>
      <c r="E370" s="191" t="s">
        <v>4098</v>
      </c>
      <c r="F370" s="25"/>
      <c r="G370" s="206" t="s">
        <v>1692</v>
      </c>
      <c r="H370" s="11"/>
      <c r="I370" s="22">
        <v>4843800</v>
      </c>
      <c r="J370" s="22">
        <v>0</v>
      </c>
      <c r="K370" s="89">
        <f t="shared" si="2"/>
        <v>4843800</v>
      </c>
    </row>
    <row r="371" spans="1:11" x14ac:dyDescent="0.25">
      <c r="A371" s="144">
        <v>45175</v>
      </c>
      <c r="B371" s="261" t="s">
        <v>1823</v>
      </c>
      <c r="C371" s="146" t="s">
        <v>3837</v>
      </c>
      <c r="D371" s="24" t="s">
        <v>3838</v>
      </c>
      <c r="E371" s="191" t="s">
        <v>4099</v>
      </c>
      <c r="F371" s="25"/>
      <c r="G371" s="206" t="s">
        <v>2192</v>
      </c>
      <c r="H371" s="11"/>
      <c r="I371" s="22">
        <v>4305600</v>
      </c>
      <c r="J371" s="22">
        <v>1614600</v>
      </c>
      <c r="K371" s="89">
        <f t="shared" si="2"/>
        <v>2691000</v>
      </c>
    </row>
    <row r="372" spans="1:11" x14ac:dyDescent="0.25">
      <c r="A372" s="144">
        <v>45175</v>
      </c>
      <c r="B372" s="261" t="s">
        <v>1502</v>
      </c>
      <c r="C372" s="146" t="s">
        <v>3839</v>
      </c>
      <c r="D372" s="24" t="s">
        <v>3840</v>
      </c>
      <c r="E372" s="191" t="s">
        <v>4100</v>
      </c>
      <c r="F372" s="25"/>
      <c r="G372" s="206" t="s">
        <v>1698</v>
      </c>
      <c r="H372" s="11"/>
      <c r="I372" s="22">
        <v>4843800</v>
      </c>
      <c r="J372" s="22">
        <v>2152800</v>
      </c>
      <c r="K372" s="89">
        <f t="shared" si="2"/>
        <v>2691000</v>
      </c>
    </row>
    <row r="373" spans="1:11" x14ac:dyDescent="0.25">
      <c r="A373" s="144">
        <v>45175</v>
      </c>
      <c r="B373" s="261" t="s">
        <v>1770</v>
      </c>
      <c r="C373" s="146" t="s">
        <v>3841</v>
      </c>
      <c r="D373" s="24" t="s">
        <v>3842</v>
      </c>
      <c r="E373" s="191" t="s">
        <v>4101</v>
      </c>
      <c r="F373" s="25"/>
      <c r="G373" s="206" t="s">
        <v>1728</v>
      </c>
      <c r="H373" s="11"/>
      <c r="I373" s="22">
        <v>4305600</v>
      </c>
      <c r="J373" s="22">
        <v>1614600</v>
      </c>
      <c r="K373" s="89">
        <f t="shared" si="2"/>
        <v>2691000</v>
      </c>
    </row>
    <row r="374" spans="1:11" x14ac:dyDescent="0.25">
      <c r="A374" s="144">
        <v>45175</v>
      </c>
      <c r="B374" s="261" t="s">
        <v>1337</v>
      </c>
      <c r="C374" s="146" t="s">
        <v>3843</v>
      </c>
      <c r="D374" s="24" t="s">
        <v>3844</v>
      </c>
      <c r="E374" s="191" t="s">
        <v>4102</v>
      </c>
      <c r="F374" s="25"/>
      <c r="G374" s="206" t="s">
        <v>2184</v>
      </c>
      <c r="H374" s="11"/>
      <c r="I374" s="22">
        <v>10800000</v>
      </c>
      <c r="J374" s="22">
        <v>0</v>
      </c>
      <c r="K374" s="89">
        <f t="shared" si="2"/>
        <v>10800000</v>
      </c>
    </row>
    <row r="375" spans="1:11" x14ac:dyDescent="0.25">
      <c r="A375" s="144">
        <v>45176</v>
      </c>
      <c r="B375" s="261" t="s">
        <v>555</v>
      </c>
      <c r="C375" s="146" t="s">
        <v>3845</v>
      </c>
      <c r="D375" s="24" t="s">
        <v>3846</v>
      </c>
      <c r="E375" s="191" t="s">
        <v>4103</v>
      </c>
      <c r="F375" s="25"/>
      <c r="G375" s="206" t="s">
        <v>956</v>
      </c>
      <c r="H375" s="11"/>
      <c r="I375" s="22">
        <v>9777300</v>
      </c>
      <c r="J375" s="22">
        <v>1704300</v>
      </c>
      <c r="K375" s="89">
        <f t="shared" si="2"/>
        <v>8073000</v>
      </c>
    </row>
    <row r="376" spans="1:11" x14ac:dyDescent="0.25">
      <c r="A376" s="144">
        <v>45176</v>
      </c>
      <c r="B376" s="261" t="s">
        <v>1309</v>
      </c>
      <c r="C376" s="146" t="s">
        <v>3847</v>
      </c>
      <c r="D376" s="24" t="s">
        <v>3848</v>
      </c>
      <c r="E376" s="191" t="s">
        <v>4104</v>
      </c>
      <c r="F376" s="25"/>
      <c r="G376" s="206" t="s">
        <v>1735</v>
      </c>
      <c r="H376" s="11"/>
      <c r="I376" s="22">
        <v>4305600</v>
      </c>
      <c r="J376" s="22">
        <v>1614600</v>
      </c>
      <c r="K376" s="89">
        <f t="shared" si="2"/>
        <v>2691000</v>
      </c>
    </row>
    <row r="377" spans="1:11" x14ac:dyDescent="0.25">
      <c r="A377" s="144">
        <v>45176</v>
      </c>
      <c r="B377" s="261" t="s">
        <v>1507</v>
      </c>
      <c r="C377" s="146" t="s">
        <v>3849</v>
      </c>
      <c r="D377" s="24" t="s">
        <v>3850</v>
      </c>
      <c r="E377" s="191" t="s">
        <v>4105</v>
      </c>
      <c r="F377" s="25"/>
      <c r="G377" s="206" t="s">
        <v>1705</v>
      </c>
      <c r="H377" s="11"/>
      <c r="I377" s="22">
        <v>4305600</v>
      </c>
      <c r="J377" s="22">
        <v>1614600</v>
      </c>
      <c r="K377" s="89">
        <f t="shared" si="2"/>
        <v>2691000</v>
      </c>
    </row>
    <row r="378" spans="1:11" x14ac:dyDescent="0.25">
      <c r="A378" s="144">
        <v>45176</v>
      </c>
      <c r="B378" s="261" t="s">
        <v>516</v>
      </c>
      <c r="C378" s="146" t="s">
        <v>3851</v>
      </c>
      <c r="D378" s="24" t="s">
        <v>3852</v>
      </c>
      <c r="E378" s="191" t="s">
        <v>4106</v>
      </c>
      <c r="F378" s="25"/>
      <c r="G378" s="206" t="s">
        <v>951</v>
      </c>
      <c r="H378" s="11"/>
      <c r="I378" s="22">
        <v>9956700</v>
      </c>
      <c r="J378" s="22">
        <v>1883700</v>
      </c>
      <c r="K378" s="89">
        <f t="shared" si="2"/>
        <v>8073000</v>
      </c>
    </row>
    <row r="379" spans="1:11" x14ac:dyDescent="0.25">
      <c r="A379" s="144">
        <v>45176</v>
      </c>
      <c r="B379" s="261" t="s">
        <v>1504</v>
      </c>
      <c r="C379" s="146" t="s">
        <v>3853</v>
      </c>
      <c r="D379" s="24" t="s">
        <v>3854</v>
      </c>
      <c r="E379" s="191" t="s">
        <v>4107</v>
      </c>
      <c r="F379" s="25"/>
      <c r="G379" s="206" t="s">
        <v>1709</v>
      </c>
      <c r="H379" s="11"/>
      <c r="I379" s="22">
        <v>24500000</v>
      </c>
      <c r="J379" s="22">
        <v>5366667</v>
      </c>
      <c r="K379" s="89">
        <f t="shared" si="2"/>
        <v>19133333</v>
      </c>
    </row>
    <row r="380" spans="1:11" x14ac:dyDescent="0.25">
      <c r="A380" s="144">
        <v>45176</v>
      </c>
      <c r="B380" s="261" t="s">
        <v>1258</v>
      </c>
      <c r="C380" s="146" t="s">
        <v>3855</v>
      </c>
      <c r="D380" s="24" t="s">
        <v>3856</v>
      </c>
      <c r="E380" s="191" t="s">
        <v>4108</v>
      </c>
      <c r="F380" s="25"/>
      <c r="G380" s="206" t="s">
        <v>1710</v>
      </c>
      <c r="H380" s="11"/>
      <c r="I380" s="22">
        <v>21000000</v>
      </c>
      <c r="J380" s="22">
        <v>4600000</v>
      </c>
      <c r="K380" s="89">
        <f t="shared" si="2"/>
        <v>16400000</v>
      </c>
    </row>
    <row r="381" spans="1:11" x14ac:dyDescent="0.25">
      <c r="A381" s="144">
        <v>45176</v>
      </c>
      <c r="B381" s="261" t="s">
        <v>1766</v>
      </c>
      <c r="C381" s="146" t="s">
        <v>3857</v>
      </c>
      <c r="D381" s="24" t="s">
        <v>3858</v>
      </c>
      <c r="E381" s="191" t="s">
        <v>4109</v>
      </c>
      <c r="F381" s="25"/>
      <c r="G381" s="206" t="s">
        <v>4207</v>
      </c>
      <c r="H381" s="11"/>
      <c r="I381" s="22">
        <v>4754100</v>
      </c>
      <c r="J381" s="22">
        <v>0</v>
      </c>
      <c r="K381" s="89">
        <f t="shared" si="2"/>
        <v>4754100</v>
      </c>
    </row>
    <row r="382" spans="1:11" x14ac:dyDescent="0.25">
      <c r="A382" s="144">
        <v>45176</v>
      </c>
      <c r="B382" s="261" t="s">
        <v>1588</v>
      </c>
      <c r="C382" s="146" t="s">
        <v>3859</v>
      </c>
      <c r="D382" s="24" t="s">
        <v>3860</v>
      </c>
      <c r="E382" s="191" t="s">
        <v>4110</v>
      </c>
      <c r="F382" s="25"/>
      <c r="G382" s="206" t="s">
        <v>1706</v>
      </c>
      <c r="H382" s="11"/>
      <c r="I382" s="22">
        <v>4754100</v>
      </c>
      <c r="J382" s="22">
        <v>2063100</v>
      </c>
      <c r="K382" s="89">
        <f t="shared" si="2"/>
        <v>2691000</v>
      </c>
    </row>
    <row r="383" spans="1:11" x14ac:dyDescent="0.25">
      <c r="A383" s="144">
        <v>45177</v>
      </c>
      <c r="B383" s="261" t="s">
        <v>1242</v>
      </c>
      <c r="C383" s="146" t="s">
        <v>3861</v>
      </c>
      <c r="D383" s="24" t="s">
        <v>3862</v>
      </c>
      <c r="E383" s="191" t="s">
        <v>4111</v>
      </c>
      <c r="F383" s="25"/>
      <c r="G383" s="206" t="s">
        <v>1720</v>
      </c>
      <c r="H383" s="11"/>
      <c r="I383" s="22">
        <v>4664400</v>
      </c>
      <c r="J383" s="22">
        <v>1973400</v>
      </c>
      <c r="K383" s="89">
        <f t="shared" si="2"/>
        <v>2691000</v>
      </c>
    </row>
    <row r="384" spans="1:11" x14ac:dyDescent="0.25">
      <c r="A384" s="144">
        <v>45177</v>
      </c>
      <c r="B384" s="261" t="s">
        <v>1292</v>
      </c>
      <c r="C384" s="146" t="s">
        <v>3863</v>
      </c>
      <c r="D384" s="24" t="s">
        <v>3864</v>
      </c>
      <c r="E384" s="191" t="s">
        <v>4112</v>
      </c>
      <c r="F384" s="25"/>
      <c r="G384" s="206" t="s">
        <v>1741</v>
      </c>
      <c r="H384" s="11"/>
      <c r="I384" s="22">
        <v>4215000</v>
      </c>
      <c r="J384" s="22">
        <v>1524900</v>
      </c>
      <c r="K384" s="89">
        <f t="shared" si="2"/>
        <v>2690100</v>
      </c>
    </row>
    <row r="385" spans="1:11" x14ac:dyDescent="0.25">
      <c r="A385" s="144">
        <v>45177</v>
      </c>
      <c r="B385" s="261" t="s">
        <v>611</v>
      </c>
      <c r="C385" s="146" t="s">
        <v>3865</v>
      </c>
      <c r="D385" s="24" t="s">
        <v>3866</v>
      </c>
      <c r="E385" s="191" t="s">
        <v>4113</v>
      </c>
      <c r="F385" s="25"/>
      <c r="G385" s="206" t="s">
        <v>977</v>
      </c>
      <c r="H385" s="11"/>
      <c r="I385" s="22">
        <v>8200000</v>
      </c>
      <c r="J385" s="22">
        <v>2200000</v>
      </c>
      <c r="K385" s="89">
        <f t="shared" si="2"/>
        <v>6000000</v>
      </c>
    </row>
    <row r="386" spans="1:11" x14ac:dyDescent="0.25">
      <c r="A386" s="144">
        <v>45177</v>
      </c>
      <c r="B386" s="261" t="s">
        <v>1598</v>
      </c>
      <c r="C386" s="146" t="s">
        <v>3867</v>
      </c>
      <c r="D386" s="24" t="s">
        <v>3868</v>
      </c>
      <c r="E386" s="191" t="s">
        <v>4114</v>
      </c>
      <c r="F386" s="25"/>
      <c r="G386" s="206" t="s">
        <v>1736</v>
      </c>
      <c r="H386" s="11"/>
      <c r="I386" s="22">
        <f>13248000-2760000</f>
        <v>10488000</v>
      </c>
      <c r="J386" s="22">
        <v>4968000</v>
      </c>
      <c r="K386" s="89">
        <f t="shared" si="2"/>
        <v>5520000</v>
      </c>
    </row>
    <row r="387" spans="1:11" x14ac:dyDescent="0.25">
      <c r="A387" s="144">
        <v>45177</v>
      </c>
      <c r="B387" s="261" t="s">
        <v>1249</v>
      </c>
      <c r="C387" s="146" t="s">
        <v>3869</v>
      </c>
      <c r="D387" s="24" t="s">
        <v>3870</v>
      </c>
      <c r="E387" s="191" t="s">
        <v>4115</v>
      </c>
      <c r="F387" s="25"/>
      <c r="G387" s="206" t="s">
        <v>1716</v>
      </c>
      <c r="H387" s="11"/>
      <c r="I387" s="22">
        <v>4574700</v>
      </c>
      <c r="J387" s="22">
        <v>1883700</v>
      </c>
      <c r="K387" s="89">
        <f t="shared" si="2"/>
        <v>2691000</v>
      </c>
    </row>
    <row r="388" spans="1:11" x14ac:dyDescent="0.25">
      <c r="A388" s="144">
        <v>45177</v>
      </c>
      <c r="B388" s="261" t="s">
        <v>190</v>
      </c>
      <c r="C388" s="146" t="s">
        <v>3871</v>
      </c>
      <c r="D388" s="24" t="s">
        <v>3872</v>
      </c>
      <c r="E388" s="191" t="s">
        <v>4116</v>
      </c>
      <c r="F388" s="25"/>
      <c r="G388" s="206" t="s">
        <v>375</v>
      </c>
      <c r="H388" s="11"/>
      <c r="I388" s="22">
        <v>3408600</v>
      </c>
      <c r="J388" s="22">
        <v>717600</v>
      </c>
      <c r="K388" s="89">
        <f t="shared" si="2"/>
        <v>2691000</v>
      </c>
    </row>
    <row r="389" spans="1:11" x14ac:dyDescent="0.25">
      <c r="A389" s="144">
        <v>45177</v>
      </c>
      <c r="B389" s="261" t="s">
        <v>1625</v>
      </c>
      <c r="C389" s="146" t="s">
        <v>3873</v>
      </c>
      <c r="D389" s="24" t="s">
        <v>3874</v>
      </c>
      <c r="E389" s="191" t="s">
        <v>4117</v>
      </c>
      <c r="F389" s="25"/>
      <c r="G389" s="206" t="s">
        <v>1714</v>
      </c>
      <c r="H389" s="11"/>
      <c r="I389" s="22">
        <v>4574700</v>
      </c>
      <c r="J389" s="22">
        <v>1883700</v>
      </c>
      <c r="K389" s="89">
        <f t="shared" si="2"/>
        <v>2691000</v>
      </c>
    </row>
    <row r="390" spans="1:11" x14ac:dyDescent="0.25">
      <c r="A390" s="144">
        <v>45177</v>
      </c>
      <c r="B390" s="261" t="s">
        <v>475</v>
      </c>
      <c r="C390" s="146" t="s">
        <v>3875</v>
      </c>
      <c r="D390" s="24" t="s">
        <v>3876</v>
      </c>
      <c r="E390" s="191" t="s">
        <v>4118</v>
      </c>
      <c r="F390" s="25"/>
      <c r="G390" s="206" t="s">
        <v>408</v>
      </c>
      <c r="H390" s="11"/>
      <c r="I390" s="22">
        <v>6539800</v>
      </c>
      <c r="J390" s="22">
        <v>0</v>
      </c>
      <c r="K390" s="89">
        <f t="shared" si="2"/>
        <v>6539800</v>
      </c>
    </row>
    <row r="391" spans="1:11" x14ac:dyDescent="0.25">
      <c r="A391" s="144">
        <v>45177</v>
      </c>
      <c r="B391" s="261" t="s">
        <v>1254</v>
      </c>
      <c r="C391" s="146" t="s">
        <v>3877</v>
      </c>
      <c r="D391" s="24" t="s">
        <v>3878</v>
      </c>
      <c r="E391" s="191" t="s">
        <v>4119</v>
      </c>
      <c r="F391" s="25"/>
      <c r="G391" s="206" t="s">
        <v>1719</v>
      </c>
      <c r="H391" s="11"/>
      <c r="I391" s="22">
        <v>4574700</v>
      </c>
      <c r="J391" s="22">
        <v>1883700</v>
      </c>
      <c r="K391" s="89">
        <f t="shared" si="2"/>
        <v>2691000</v>
      </c>
    </row>
    <row r="392" spans="1:11" x14ac:dyDescent="0.25">
      <c r="A392" s="144">
        <v>45177</v>
      </c>
      <c r="B392" s="261" t="s">
        <v>1768</v>
      </c>
      <c r="C392" s="146" t="s">
        <v>3879</v>
      </c>
      <c r="D392" s="24" t="s">
        <v>3880</v>
      </c>
      <c r="E392" s="191" t="s">
        <v>4120</v>
      </c>
      <c r="F392" s="25"/>
      <c r="G392" s="206" t="s">
        <v>1718</v>
      </c>
      <c r="H392" s="11"/>
      <c r="I392" s="22">
        <v>11900000</v>
      </c>
      <c r="J392" s="22">
        <v>2380000</v>
      </c>
      <c r="K392" s="89">
        <f t="shared" si="2"/>
        <v>9520000</v>
      </c>
    </row>
    <row r="393" spans="1:11" x14ac:dyDescent="0.25">
      <c r="A393" s="144">
        <v>45177</v>
      </c>
      <c r="B393" s="261" t="s">
        <v>1256</v>
      </c>
      <c r="C393" s="146" t="s">
        <v>3881</v>
      </c>
      <c r="D393" s="24" t="s">
        <v>3882</v>
      </c>
      <c r="E393" s="191" t="s">
        <v>4121</v>
      </c>
      <c r="F393" s="25"/>
      <c r="G393" s="206" t="s">
        <v>1713</v>
      </c>
      <c r="H393" s="11"/>
      <c r="I393" s="22">
        <v>8949200</v>
      </c>
      <c r="J393" s="22">
        <v>3786200</v>
      </c>
      <c r="K393" s="89">
        <f t="shared" si="2"/>
        <v>5163000</v>
      </c>
    </row>
    <row r="394" spans="1:11" x14ac:dyDescent="0.25">
      <c r="A394" s="144">
        <v>45177</v>
      </c>
      <c r="B394" s="261" t="s">
        <v>1252</v>
      </c>
      <c r="C394" s="146" t="s">
        <v>3883</v>
      </c>
      <c r="D394" s="24" t="s">
        <v>3884</v>
      </c>
      <c r="E394" s="191" t="s">
        <v>4122</v>
      </c>
      <c r="F394" s="25"/>
      <c r="G394" s="206" t="s">
        <v>1707</v>
      </c>
      <c r="H394" s="11"/>
      <c r="I394" s="22">
        <v>5200000</v>
      </c>
      <c r="J394" s="22">
        <v>2200000</v>
      </c>
      <c r="K394" s="89">
        <f t="shared" si="2"/>
        <v>3000000</v>
      </c>
    </row>
    <row r="395" spans="1:11" x14ac:dyDescent="0.25">
      <c r="A395" s="144">
        <v>45177</v>
      </c>
      <c r="B395" s="261" t="s">
        <v>1775</v>
      </c>
      <c r="C395" s="146" t="s">
        <v>3885</v>
      </c>
      <c r="D395" s="24" t="s">
        <v>3886</v>
      </c>
      <c r="E395" s="191" t="s">
        <v>4123</v>
      </c>
      <c r="F395" s="25"/>
      <c r="G395" s="206" t="s">
        <v>1759</v>
      </c>
      <c r="H395" s="11"/>
      <c r="I395" s="22">
        <v>6009900</v>
      </c>
      <c r="J395" s="22">
        <v>0</v>
      </c>
      <c r="K395" s="89">
        <f t="shared" si="2"/>
        <v>6009900</v>
      </c>
    </row>
    <row r="396" spans="1:11" x14ac:dyDescent="0.25">
      <c r="A396" s="144">
        <v>45177</v>
      </c>
      <c r="B396" s="261" t="s">
        <v>1767</v>
      </c>
      <c r="C396" s="146" t="s">
        <v>3887</v>
      </c>
      <c r="D396" s="24" t="s">
        <v>3888</v>
      </c>
      <c r="E396" s="191" t="s">
        <v>4124</v>
      </c>
      <c r="F396" s="25"/>
      <c r="G396" s="206" t="s">
        <v>1715</v>
      </c>
      <c r="H396" s="11"/>
      <c r="I396" s="22">
        <v>9418500</v>
      </c>
      <c r="J396" s="22">
        <v>1883700</v>
      </c>
      <c r="K396" s="89">
        <f t="shared" si="2"/>
        <v>7534800</v>
      </c>
    </row>
    <row r="397" spans="1:11" x14ac:dyDescent="0.25">
      <c r="A397" s="144">
        <v>45177</v>
      </c>
      <c r="B397" s="261" t="s">
        <v>2083</v>
      </c>
      <c r="C397" s="146" t="s">
        <v>3889</v>
      </c>
      <c r="D397" s="24" t="s">
        <v>3890</v>
      </c>
      <c r="E397" s="191" t="s">
        <v>4125</v>
      </c>
      <c r="F397" s="25"/>
      <c r="G397" s="206" t="s">
        <v>2196</v>
      </c>
      <c r="H397" s="11"/>
      <c r="I397" s="22">
        <v>8100000</v>
      </c>
      <c r="J397" s="22">
        <v>360000</v>
      </c>
      <c r="K397" s="89">
        <f t="shared" si="2"/>
        <v>7740000</v>
      </c>
    </row>
    <row r="398" spans="1:11" x14ac:dyDescent="0.25">
      <c r="A398" s="144">
        <v>45177</v>
      </c>
      <c r="B398" s="261" t="s">
        <v>1593</v>
      </c>
      <c r="C398" s="146" t="s">
        <v>3891</v>
      </c>
      <c r="D398" s="24" t="s">
        <v>3892</v>
      </c>
      <c r="E398" s="191" t="s">
        <v>4126</v>
      </c>
      <c r="F398" s="25"/>
      <c r="G398" s="206" t="s">
        <v>1721</v>
      </c>
      <c r="H398" s="11"/>
      <c r="I398" s="22">
        <v>4664400</v>
      </c>
      <c r="J398" s="22">
        <v>1973400</v>
      </c>
      <c r="K398" s="89">
        <f t="shared" si="2"/>
        <v>2691000</v>
      </c>
    </row>
    <row r="399" spans="1:11" x14ac:dyDescent="0.25">
      <c r="A399" s="144">
        <v>45177</v>
      </c>
      <c r="B399" s="261" t="s">
        <v>645</v>
      </c>
      <c r="C399" s="146" t="s">
        <v>3893</v>
      </c>
      <c r="D399" s="24" t="s">
        <v>3894</v>
      </c>
      <c r="E399" s="191" t="s">
        <v>4127</v>
      </c>
      <c r="F399" s="25"/>
      <c r="G399" s="206" t="s">
        <v>337</v>
      </c>
      <c r="H399" s="11"/>
      <c r="I399" s="22">
        <v>4485500</v>
      </c>
      <c r="J399" s="22">
        <v>1794000</v>
      </c>
      <c r="K399" s="89">
        <f t="shared" si="2"/>
        <v>2691500</v>
      </c>
    </row>
    <row r="400" spans="1:11" x14ac:dyDescent="0.25">
      <c r="A400" s="144">
        <v>45177</v>
      </c>
      <c r="B400" s="261" t="s">
        <v>420</v>
      </c>
      <c r="C400" s="146" t="s">
        <v>3895</v>
      </c>
      <c r="D400" s="24" t="s">
        <v>3896</v>
      </c>
      <c r="E400" s="191" t="s">
        <v>4128</v>
      </c>
      <c r="F400" s="25"/>
      <c r="G400" s="206" t="s">
        <v>681</v>
      </c>
      <c r="H400" s="11"/>
      <c r="I400" s="22">
        <v>3133333</v>
      </c>
      <c r="J400" s="22">
        <v>1253333</v>
      </c>
      <c r="K400" s="89">
        <f t="shared" si="2"/>
        <v>1880000</v>
      </c>
    </row>
    <row r="401" spans="1:11" x14ac:dyDescent="0.25">
      <c r="A401" s="144">
        <v>45177</v>
      </c>
      <c r="B401" s="261" t="s">
        <v>1286</v>
      </c>
      <c r="C401" s="146" t="s">
        <v>3897</v>
      </c>
      <c r="D401" s="24" t="s">
        <v>3898</v>
      </c>
      <c r="E401" s="191" t="s">
        <v>4129</v>
      </c>
      <c r="F401" s="25"/>
      <c r="G401" s="206" t="s">
        <v>1712</v>
      </c>
      <c r="H401" s="11"/>
      <c r="I401" s="22">
        <v>10200000</v>
      </c>
      <c r="J401" s="22">
        <v>4200000</v>
      </c>
      <c r="K401" s="89">
        <f t="shared" si="2"/>
        <v>6000000</v>
      </c>
    </row>
    <row r="402" spans="1:11" x14ac:dyDescent="0.25">
      <c r="A402" s="144">
        <v>45177</v>
      </c>
      <c r="B402" s="261" t="s">
        <v>1338</v>
      </c>
      <c r="C402" s="146" t="s">
        <v>3899</v>
      </c>
      <c r="D402" s="24" t="s">
        <v>3900</v>
      </c>
      <c r="E402" s="191" t="s">
        <v>4130</v>
      </c>
      <c r="F402" s="25"/>
      <c r="G402" s="206" t="s">
        <v>4208</v>
      </c>
      <c r="H402" s="11"/>
      <c r="I402" s="22">
        <v>10200000</v>
      </c>
      <c r="J402" s="22">
        <v>0</v>
      </c>
      <c r="K402" s="89">
        <f t="shared" si="2"/>
        <v>10200000</v>
      </c>
    </row>
    <row r="403" spans="1:11" x14ac:dyDescent="0.25">
      <c r="A403" s="144">
        <v>45177</v>
      </c>
      <c r="B403" s="261" t="s">
        <v>1511</v>
      </c>
      <c r="C403" s="146" t="s">
        <v>3901</v>
      </c>
      <c r="D403" s="24" t="s">
        <v>3902</v>
      </c>
      <c r="E403" s="191" t="s">
        <v>4131</v>
      </c>
      <c r="F403" s="25"/>
      <c r="G403" s="206" t="s">
        <v>1727</v>
      </c>
      <c r="H403" s="11"/>
      <c r="I403" s="22">
        <v>4574700</v>
      </c>
      <c r="J403" s="22">
        <v>1883700</v>
      </c>
      <c r="K403" s="89">
        <f t="shared" si="2"/>
        <v>2691000</v>
      </c>
    </row>
    <row r="404" spans="1:11" x14ac:dyDescent="0.25">
      <c r="A404" s="144">
        <v>45177</v>
      </c>
      <c r="B404" s="261" t="s">
        <v>1769</v>
      </c>
      <c r="C404" s="146" t="s">
        <v>3903</v>
      </c>
      <c r="D404" s="24" t="s">
        <v>3904</v>
      </c>
      <c r="E404" s="191" t="s">
        <v>4132</v>
      </c>
      <c r="F404" s="25"/>
      <c r="G404" s="206" t="s">
        <v>1722</v>
      </c>
      <c r="H404" s="11"/>
      <c r="I404" s="22">
        <v>4574700</v>
      </c>
      <c r="J404" s="22">
        <v>1883700</v>
      </c>
      <c r="K404" s="89">
        <f t="shared" si="2"/>
        <v>2691000</v>
      </c>
    </row>
    <row r="405" spans="1:11" x14ac:dyDescent="0.25">
      <c r="A405" s="144">
        <v>45177</v>
      </c>
      <c r="B405" s="261" t="s">
        <v>458</v>
      </c>
      <c r="C405" s="146" t="s">
        <v>3905</v>
      </c>
      <c r="D405" s="24" t="s">
        <v>3906</v>
      </c>
      <c r="E405" s="191" t="s">
        <v>4133</v>
      </c>
      <c r="F405" s="25"/>
      <c r="G405" s="206" t="s">
        <v>369</v>
      </c>
      <c r="H405" s="11"/>
      <c r="I405" s="22">
        <v>48886500</v>
      </c>
      <c r="J405" s="22">
        <v>8521500</v>
      </c>
      <c r="K405" s="89">
        <f t="shared" si="2"/>
        <v>40365000</v>
      </c>
    </row>
    <row r="406" spans="1:11" x14ac:dyDescent="0.25">
      <c r="A406" s="144">
        <v>45180</v>
      </c>
      <c r="B406" s="261" t="s">
        <v>456</v>
      </c>
      <c r="C406" s="146" t="s">
        <v>3907</v>
      </c>
      <c r="D406" s="24" t="s">
        <v>3908</v>
      </c>
      <c r="E406" s="191" t="s">
        <v>4134</v>
      </c>
      <c r="F406" s="25"/>
      <c r="G406" s="206" t="s">
        <v>955</v>
      </c>
      <c r="H406" s="11"/>
      <c r="I406" s="22">
        <v>4395300</v>
      </c>
      <c r="J406" s="22">
        <v>1704300</v>
      </c>
      <c r="K406" s="89">
        <f t="shared" si="2"/>
        <v>2691000</v>
      </c>
    </row>
    <row r="407" spans="1:11" x14ac:dyDescent="0.25">
      <c r="A407" s="144">
        <v>45180</v>
      </c>
      <c r="B407" s="261" t="s">
        <v>507</v>
      </c>
      <c r="C407" s="146" t="s">
        <v>3909</v>
      </c>
      <c r="D407" s="24" t="s">
        <v>3910</v>
      </c>
      <c r="E407" s="191" t="s">
        <v>4135</v>
      </c>
      <c r="F407" s="25"/>
      <c r="G407" s="206" t="s">
        <v>950</v>
      </c>
      <c r="H407" s="11"/>
      <c r="I407" s="22">
        <v>4395300</v>
      </c>
      <c r="J407" s="22">
        <v>1704300</v>
      </c>
      <c r="K407" s="89">
        <f t="shared" si="2"/>
        <v>2691000</v>
      </c>
    </row>
    <row r="408" spans="1:11" x14ac:dyDescent="0.25">
      <c r="A408" s="144">
        <v>45180</v>
      </c>
      <c r="B408" s="261" t="s">
        <v>463</v>
      </c>
      <c r="C408" s="146" t="s">
        <v>3911</v>
      </c>
      <c r="D408" s="24" t="s">
        <v>3912</v>
      </c>
      <c r="E408" s="191" t="s">
        <v>4136</v>
      </c>
      <c r="F408" s="25"/>
      <c r="G408" s="206" t="s">
        <v>958</v>
      </c>
      <c r="H408" s="11"/>
      <c r="I408" s="22">
        <v>4395300</v>
      </c>
      <c r="J408" s="22">
        <v>1704300</v>
      </c>
      <c r="K408" s="89">
        <f t="shared" si="2"/>
        <v>2691000</v>
      </c>
    </row>
    <row r="409" spans="1:11" x14ac:dyDescent="0.25">
      <c r="A409" s="144">
        <v>45181</v>
      </c>
      <c r="B409" s="261" t="s">
        <v>2163</v>
      </c>
      <c r="C409" s="146" t="s">
        <v>3913</v>
      </c>
      <c r="D409" s="24" t="s">
        <v>3914</v>
      </c>
      <c r="E409" s="191" t="s">
        <v>4137</v>
      </c>
      <c r="F409" s="25"/>
      <c r="G409" s="206" t="s">
        <v>4209</v>
      </c>
      <c r="H409" s="11"/>
      <c r="I409" s="22">
        <v>3588000</v>
      </c>
      <c r="J409" s="22">
        <v>0</v>
      </c>
      <c r="K409" s="89">
        <f t="shared" si="2"/>
        <v>3588000</v>
      </c>
    </row>
    <row r="410" spans="1:11" x14ac:dyDescent="0.25">
      <c r="A410" s="144">
        <v>45181</v>
      </c>
      <c r="B410" s="261" t="s">
        <v>1270</v>
      </c>
      <c r="C410" s="146" t="s">
        <v>3915</v>
      </c>
      <c r="D410" s="24" t="s">
        <v>3916</v>
      </c>
      <c r="E410" s="191" t="s">
        <v>4138</v>
      </c>
      <c r="F410" s="25"/>
      <c r="G410" s="206" t="s">
        <v>1733</v>
      </c>
      <c r="H410" s="11"/>
      <c r="I410" s="22">
        <v>5675250</v>
      </c>
      <c r="J410" s="22">
        <v>2052750</v>
      </c>
      <c r="K410" s="89">
        <f t="shared" si="2"/>
        <v>3622500</v>
      </c>
    </row>
    <row r="411" spans="1:11" x14ac:dyDescent="0.25">
      <c r="A411" s="144">
        <v>45181</v>
      </c>
      <c r="B411" s="261" t="s">
        <v>1289</v>
      </c>
      <c r="C411" s="146" t="s">
        <v>3917</v>
      </c>
      <c r="D411" s="24" t="s">
        <v>3918</v>
      </c>
      <c r="E411" s="191" t="s">
        <v>4139</v>
      </c>
      <c r="F411" s="25"/>
      <c r="G411" s="206" t="s">
        <v>1743</v>
      </c>
      <c r="H411" s="11"/>
      <c r="I411" s="22">
        <v>9418500</v>
      </c>
      <c r="J411" s="22">
        <v>1435200</v>
      </c>
      <c r="K411" s="89">
        <f t="shared" si="2"/>
        <v>7983300</v>
      </c>
    </row>
    <row r="412" spans="1:11" x14ac:dyDescent="0.25">
      <c r="A412" s="144">
        <v>45181</v>
      </c>
      <c r="B412" s="261" t="s">
        <v>1275</v>
      </c>
      <c r="C412" s="146" t="s">
        <v>3919</v>
      </c>
      <c r="D412" s="24" t="s">
        <v>3920</v>
      </c>
      <c r="E412" s="191" t="s">
        <v>4140</v>
      </c>
      <c r="F412" s="25"/>
      <c r="G412" s="206" t="s">
        <v>1734</v>
      </c>
      <c r="H412" s="11"/>
      <c r="I412" s="22">
        <v>7222400</v>
      </c>
      <c r="J412" s="22">
        <v>2708400</v>
      </c>
      <c r="K412" s="89">
        <f t="shared" si="2"/>
        <v>4514000</v>
      </c>
    </row>
    <row r="413" spans="1:11" x14ac:dyDescent="0.25">
      <c r="A413" s="144">
        <v>45181</v>
      </c>
      <c r="B413" s="261" t="s">
        <v>1260</v>
      </c>
      <c r="C413" s="146" t="s">
        <v>3921</v>
      </c>
      <c r="D413" s="24" t="s">
        <v>3922</v>
      </c>
      <c r="E413" s="191" t="s">
        <v>4141</v>
      </c>
      <c r="F413" s="25"/>
      <c r="G413" s="206" t="s">
        <v>1726</v>
      </c>
      <c r="H413" s="11"/>
      <c r="I413" s="22">
        <v>5796000</v>
      </c>
      <c r="J413" s="22">
        <v>2173500</v>
      </c>
      <c r="K413" s="89">
        <f t="shared" si="2"/>
        <v>3622500</v>
      </c>
    </row>
    <row r="414" spans="1:11" x14ac:dyDescent="0.25">
      <c r="A414" s="144">
        <v>45181</v>
      </c>
      <c r="B414" s="261" t="s">
        <v>1607</v>
      </c>
      <c r="C414" s="146" t="s">
        <v>3923</v>
      </c>
      <c r="D414" s="24" t="s">
        <v>3924</v>
      </c>
      <c r="E414" s="191" t="s">
        <v>4142</v>
      </c>
      <c r="F414" s="25"/>
      <c r="G414" s="206" t="s">
        <v>1749</v>
      </c>
      <c r="H414" s="11"/>
      <c r="I414" s="22">
        <v>4126200</v>
      </c>
      <c r="J414" s="22">
        <v>1435200</v>
      </c>
      <c r="K414" s="89">
        <f t="shared" si="2"/>
        <v>2691000</v>
      </c>
    </row>
    <row r="415" spans="1:11" x14ac:dyDescent="0.25">
      <c r="A415" s="144">
        <v>45181</v>
      </c>
      <c r="B415" s="261" t="s">
        <v>713</v>
      </c>
      <c r="C415" s="146" t="s">
        <v>3925</v>
      </c>
      <c r="D415" s="24" t="s">
        <v>3926</v>
      </c>
      <c r="E415" s="191" t="s">
        <v>4143</v>
      </c>
      <c r="F415" s="25"/>
      <c r="G415" s="206" t="s">
        <v>187</v>
      </c>
      <c r="H415" s="11"/>
      <c r="I415" s="22">
        <v>3857100</v>
      </c>
      <c r="J415" s="22">
        <v>1166100</v>
      </c>
      <c r="K415" s="89">
        <f t="shared" si="2"/>
        <v>2691000</v>
      </c>
    </row>
    <row r="416" spans="1:11" x14ac:dyDescent="0.25">
      <c r="A416" s="144">
        <v>45181</v>
      </c>
      <c r="B416" s="261" t="s">
        <v>1525</v>
      </c>
      <c r="C416" s="146" t="s">
        <v>3927</v>
      </c>
      <c r="D416" s="24" t="s">
        <v>3928</v>
      </c>
      <c r="E416" s="191" t="s">
        <v>4144</v>
      </c>
      <c r="F416" s="25"/>
      <c r="G416" s="206" t="s">
        <v>2191</v>
      </c>
      <c r="H416" s="11"/>
      <c r="I416" s="22">
        <v>4305600</v>
      </c>
      <c r="J416" s="22">
        <v>1614600</v>
      </c>
      <c r="K416" s="89">
        <f t="shared" si="2"/>
        <v>2691000</v>
      </c>
    </row>
    <row r="417" spans="1:11" x14ac:dyDescent="0.25">
      <c r="A417" s="144">
        <v>45182</v>
      </c>
      <c r="B417" s="261" t="s">
        <v>492</v>
      </c>
      <c r="C417" s="146" t="s">
        <v>3929</v>
      </c>
      <c r="D417" s="24" t="s">
        <v>3930</v>
      </c>
      <c r="E417" s="191" t="s">
        <v>4145</v>
      </c>
      <c r="F417" s="25"/>
      <c r="G417" s="206" t="s">
        <v>973</v>
      </c>
      <c r="H417" s="11"/>
      <c r="I417" s="22">
        <v>3767400</v>
      </c>
      <c r="J417" s="22">
        <v>1076400</v>
      </c>
      <c r="K417" s="89">
        <f t="shared" si="2"/>
        <v>2691000</v>
      </c>
    </row>
    <row r="418" spans="1:11" x14ac:dyDescent="0.25">
      <c r="A418" s="144">
        <v>45182</v>
      </c>
      <c r="B418" s="261" t="s">
        <v>1773</v>
      </c>
      <c r="C418" s="146" t="s">
        <v>3931</v>
      </c>
      <c r="D418" s="24" t="s">
        <v>3932</v>
      </c>
      <c r="E418" s="191" t="s">
        <v>4146</v>
      </c>
      <c r="F418" s="25"/>
      <c r="G418" s="206" t="s">
        <v>1750</v>
      </c>
      <c r="H418" s="11"/>
      <c r="I418" s="22">
        <v>4126200</v>
      </c>
      <c r="J418" s="22">
        <v>1435200</v>
      </c>
      <c r="K418" s="89">
        <f t="shared" si="2"/>
        <v>2691000</v>
      </c>
    </row>
    <row r="419" spans="1:11" x14ac:dyDescent="0.25">
      <c r="A419" s="144">
        <v>45182</v>
      </c>
      <c r="B419" s="261" t="s">
        <v>564</v>
      </c>
      <c r="C419" s="146" t="s">
        <v>3933</v>
      </c>
      <c r="D419" s="24" t="s">
        <v>3934</v>
      </c>
      <c r="E419" s="191" t="s">
        <v>4147</v>
      </c>
      <c r="F419" s="25"/>
      <c r="G419" s="206" t="s">
        <v>961</v>
      </c>
      <c r="H419" s="11"/>
      <c r="I419" s="22">
        <v>3857100</v>
      </c>
      <c r="J419" s="22">
        <v>1166100</v>
      </c>
      <c r="K419" s="89">
        <f t="shared" si="2"/>
        <v>2691000</v>
      </c>
    </row>
    <row r="420" spans="1:11" x14ac:dyDescent="0.25">
      <c r="A420" s="144">
        <v>45182</v>
      </c>
      <c r="B420" s="261" t="s">
        <v>1596</v>
      </c>
      <c r="C420" s="146" t="s">
        <v>3935</v>
      </c>
      <c r="D420" s="24" t="s">
        <v>3936</v>
      </c>
      <c r="E420" s="191" t="s">
        <v>4148</v>
      </c>
      <c r="F420" s="25"/>
      <c r="G420" s="206" t="s">
        <v>1737</v>
      </c>
      <c r="H420" s="11"/>
      <c r="I420" s="22">
        <v>4215900</v>
      </c>
      <c r="J420" s="22">
        <v>1524900</v>
      </c>
      <c r="K420" s="89">
        <f t="shared" si="2"/>
        <v>2691000</v>
      </c>
    </row>
    <row r="421" spans="1:11" x14ac:dyDescent="0.25">
      <c r="A421" s="144">
        <v>45182</v>
      </c>
      <c r="B421" s="261" t="s">
        <v>732</v>
      </c>
      <c r="C421" s="146" t="s">
        <v>3937</v>
      </c>
      <c r="D421" s="24" t="s">
        <v>3938</v>
      </c>
      <c r="E421" s="191" t="s">
        <v>4149</v>
      </c>
      <c r="F421" s="25"/>
      <c r="G421" s="206" t="s">
        <v>964</v>
      </c>
      <c r="H421" s="11"/>
      <c r="I421" s="22">
        <v>3946800</v>
      </c>
      <c r="J421" s="22">
        <v>1255800</v>
      </c>
      <c r="K421" s="89">
        <f t="shared" si="2"/>
        <v>2691000</v>
      </c>
    </row>
    <row r="422" spans="1:11" x14ac:dyDescent="0.25">
      <c r="A422" s="144">
        <v>45182</v>
      </c>
      <c r="B422" s="261" t="s">
        <v>1276</v>
      </c>
      <c r="C422" s="146" t="s">
        <v>3939</v>
      </c>
      <c r="D422" s="24" t="s">
        <v>3940</v>
      </c>
      <c r="E422" s="191" t="s">
        <v>4150</v>
      </c>
      <c r="F422" s="25"/>
      <c r="G422" s="206" t="s">
        <v>1738</v>
      </c>
      <c r="H422" s="11"/>
      <c r="I422" s="22">
        <v>4215900</v>
      </c>
      <c r="J422" s="22">
        <v>1524900</v>
      </c>
      <c r="K422" s="89">
        <f t="shared" si="2"/>
        <v>2691000</v>
      </c>
    </row>
    <row r="423" spans="1:11" x14ac:dyDescent="0.25">
      <c r="A423" s="144">
        <v>45182</v>
      </c>
      <c r="B423" s="261" t="s">
        <v>1291</v>
      </c>
      <c r="C423" s="146" t="s">
        <v>3941</v>
      </c>
      <c r="D423" s="24" t="s">
        <v>3942</v>
      </c>
      <c r="E423" s="191" t="s">
        <v>4151</v>
      </c>
      <c r="F423" s="25"/>
      <c r="G423" s="206" t="s">
        <v>1742</v>
      </c>
      <c r="H423" s="11"/>
      <c r="I423" s="22">
        <v>5554500</v>
      </c>
      <c r="J423" s="22">
        <v>1932000</v>
      </c>
      <c r="K423" s="89">
        <f t="shared" si="2"/>
        <v>3622500</v>
      </c>
    </row>
    <row r="424" spans="1:11" x14ac:dyDescent="0.25">
      <c r="A424" s="144">
        <v>45182</v>
      </c>
      <c r="B424" s="261" t="s">
        <v>1284</v>
      </c>
      <c r="C424" s="146" t="s">
        <v>3943</v>
      </c>
      <c r="D424" s="24" t="s">
        <v>3944</v>
      </c>
      <c r="E424" s="191" t="s">
        <v>4152</v>
      </c>
      <c r="F424" s="25"/>
      <c r="G424" s="206" t="s">
        <v>1729</v>
      </c>
      <c r="H424" s="11"/>
      <c r="I424" s="22">
        <v>9418500</v>
      </c>
      <c r="J424" s="22">
        <v>1524900</v>
      </c>
      <c r="K424" s="89">
        <f t="shared" si="2"/>
        <v>7893600</v>
      </c>
    </row>
    <row r="425" spans="1:11" x14ac:dyDescent="0.25">
      <c r="A425" s="144">
        <v>45182</v>
      </c>
      <c r="B425" s="261" t="s">
        <v>1772</v>
      </c>
      <c r="C425" s="146" t="s">
        <v>3945</v>
      </c>
      <c r="D425" s="24" t="s">
        <v>3946</v>
      </c>
      <c r="E425" s="191" t="s">
        <v>4153</v>
      </c>
      <c r="F425" s="25"/>
      <c r="G425" s="206" t="s">
        <v>1740</v>
      </c>
      <c r="H425" s="11"/>
      <c r="I425" s="22">
        <v>5675250</v>
      </c>
      <c r="J425" s="22">
        <v>2052750</v>
      </c>
      <c r="K425" s="89">
        <f t="shared" si="2"/>
        <v>3622500</v>
      </c>
    </row>
    <row r="426" spans="1:11" x14ac:dyDescent="0.25">
      <c r="A426" s="144">
        <v>45182</v>
      </c>
      <c r="B426" s="261" t="s">
        <v>668</v>
      </c>
      <c r="C426" s="146" t="s">
        <v>3947</v>
      </c>
      <c r="D426" s="24" t="s">
        <v>3948</v>
      </c>
      <c r="E426" s="191" t="s">
        <v>4154</v>
      </c>
      <c r="F426" s="25"/>
      <c r="G426" s="206" t="s">
        <v>691</v>
      </c>
      <c r="H426" s="11"/>
      <c r="I426" s="22">
        <v>9418500</v>
      </c>
      <c r="J426" s="22">
        <v>1345500</v>
      </c>
      <c r="K426" s="89">
        <f t="shared" si="2"/>
        <v>8073000</v>
      </c>
    </row>
    <row r="427" spans="1:11" x14ac:dyDescent="0.25">
      <c r="A427" s="144">
        <v>45182</v>
      </c>
      <c r="B427" s="261" t="s">
        <v>1505</v>
      </c>
      <c r="C427" s="146" t="s">
        <v>3949</v>
      </c>
      <c r="D427" s="24" t="s">
        <v>3950</v>
      </c>
      <c r="E427" s="191" t="s">
        <v>4155</v>
      </c>
      <c r="F427" s="25"/>
      <c r="G427" s="206" t="s">
        <v>1723</v>
      </c>
      <c r="H427" s="11"/>
      <c r="I427" s="22">
        <v>4215900</v>
      </c>
      <c r="J427" s="22">
        <v>1524900</v>
      </c>
      <c r="K427" s="89">
        <f t="shared" si="2"/>
        <v>2691000</v>
      </c>
    </row>
    <row r="428" spans="1:11" x14ac:dyDescent="0.25">
      <c r="A428" s="144">
        <v>45182</v>
      </c>
      <c r="B428" s="261" t="s">
        <v>1771</v>
      </c>
      <c r="C428" s="146" t="s">
        <v>3951</v>
      </c>
      <c r="D428" s="24" t="s">
        <v>3952</v>
      </c>
      <c r="E428" s="191" t="s">
        <v>4156</v>
      </c>
      <c r="F428" s="25"/>
      <c r="G428" s="206" t="s">
        <v>1739</v>
      </c>
      <c r="H428" s="11"/>
      <c r="I428" s="22">
        <v>5554500</v>
      </c>
      <c r="J428" s="22">
        <v>1932000</v>
      </c>
      <c r="K428" s="89">
        <f t="shared" si="2"/>
        <v>3622500</v>
      </c>
    </row>
    <row r="429" spans="1:11" x14ac:dyDescent="0.25">
      <c r="A429" s="144">
        <v>45182</v>
      </c>
      <c r="B429" s="261" t="s">
        <v>610</v>
      </c>
      <c r="C429" s="146" t="s">
        <v>3953</v>
      </c>
      <c r="D429" s="24" t="s">
        <v>3954</v>
      </c>
      <c r="E429" s="191" t="s">
        <v>4157</v>
      </c>
      <c r="F429" s="25"/>
      <c r="G429" s="206" t="s">
        <v>679</v>
      </c>
      <c r="H429" s="11"/>
      <c r="I429" s="22">
        <v>8400000</v>
      </c>
      <c r="J429" s="22">
        <v>2400000</v>
      </c>
      <c r="K429" s="89">
        <f t="shared" si="2"/>
        <v>6000000</v>
      </c>
    </row>
    <row r="430" spans="1:11" x14ac:dyDescent="0.25">
      <c r="A430" s="144">
        <v>45183</v>
      </c>
      <c r="B430" s="261" t="s">
        <v>485</v>
      </c>
      <c r="C430" s="146" t="s">
        <v>3955</v>
      </c>
      <c r="D430" s="24" t="s">
        <v>3956</v>
      </c>
      <c r="E430" s="191" t="s">
        <v>4158</v>
      </c>
      <c r="F430" s="25"/>
      <c r="G430" s="206" t="s">
        <v>970</v>
      </c>
      <c r="H430" s="11"/>
      <c r="I430" s="22">
        <v>7883333</v>
      </c>
      <c r="J430" s="22">
        <v>0</v>
      </c>
      <c r="K430" s="89">
        <f t="shared" si="2"/>
        <v>7883333</v>
      </c>
    </row>
    <row r="431" spans="1:11" x14ac:dyDescent="0.25">
      <c r="A431" s="144">
        <v>45183</v>
      </c>
      <c r="B431" s="261" t="s">
        <v>1244</v>
      </c>
      <c r="C431" s="146" t="s">
        <v>3957</v>
      </c>
      <c r="D431" s="24" t="s">
        <v>3958</v>
      </c>
      <c r="E431" s="191" t="s">
        <v>4159</v>
      </c>
      <c r="F431" s="25"/>
      <c r="G431" s="206" t="s">
        <v>1708</v>
      </c>
      <c r="H431" s="11"/>
      <c r="I431" s="22">
        <v>4126200</v>
      </c>
      <c r="J431" s="22">
        <v>1435200</v>
      </c>
      <c r="K431" s="89">
        <f t="shared" si="2"/>
        <v>2691000</v>
      </c>
    </row>
    <row r="432" spans="1:11" x14ac:dyDescent="0.25">
      <c r="A432" s="144">
        <v>45183</v>
      </c>
      <c r="B432" s="261" t="s">
        <v>1774</v>
      </c>
      <c r="C432" s="146" t="s">
        <v>3959</v>
      </c>
      <c r="D432" s="24" t="s">
        <v>3960</v>
      </c>
      <c r="E432" s="191" t="s">
        <v>4160</v>
      </c>
      <c r="F432" s="25"/>
      <c r="G432" s="206" t="s">
        <v>1754</v>
      </c>
      <c r="H432" s="11"/>
      <c r="I432" s="22">
        <v>9328800</v>
      </c>
      <c r="J432" s="22">
        <v>1255800</v>
      </c>
      <c r="K432" s="89">
        <f t="shared" si="2"/>
        <v>8073000</v>
      </c>
    </row>
    <row r="433" spans="1:11" x14ac:dyDescent="0.25">
      <c r="A433" s="144">
        <v>45183</v>
      </c>
      <c r="B433" s="261" t="s">
        <v>313</v>
      </c>
      <c r="C433" s="146" t="s">
        <v>915</v>
      </c>
      <c r="D433" s="24" t="s">
        <v>3961</v>
      </c>
      <c r="E433" s="191" t="s">
        <v>4161</v>
      </c>
      <c r="F433" s="25"/>
      <c r="G433" s="206" t="s">
        <v>4210</v>
      </c>
      <c r="H433" s="11"/>
      <c r="I433" s="22">
        <v>9149400</v>
      </c>
      <c r="J433" s="22">
        <v>1076400</v>
      </c>
      <c r="K433" s="89">
        <f t="shared" si="2"/>
        <v>8073000</v>
      </c>
    </row>
    <row r="434" spans="1:11" x14ac:dyDescent="0.25">
      <c r="A434" s="144">
        <v>45183</v>
      </c>
      <c r="B434" s="261" t="s">
        <v>825</v>
      </c>
      <c r="C434" s="146" t="s">
        <v>3962</v>
      </c>
      <c r="D434" s="24" t="s">
        <v>3963</v>
      </c>
      <c r="E434" s="191" t="s">
        <v>4162</v>
      </c>
      <c r="F434" s="25"/>
      <c r="G434" s="206" t="s">
        <v>268</v>
      </c>
      <c r="H434" s="11"/>
      <c r="I434" s="22">
        <v>10626000</v>
      </c>
      <c r="J434" s="22">
        <v>3381000</v>
      </c>
      <c r="K434" s="89">
        <f t="shared" si="2"/>
        <v>7245000</v>
      </c>
    </row>
    <row r="435" spans="1:11" x14ac:dyDescent="0.25">
      <c r="A435" s="144">
        <v>45183</v>
      </c>
      <c r="B435" s="261" t="s">
        <v>1283</v>
      </c>
      <c r="C435" s="146" t="s">
        <v>3964</v>
      </c>
      <c r="D435" s="24" t="s">
        <v>3965</v>
      </c>
      <c r="E435" s="191" t="s">
        <v>4163</v>
      </c>
      <c r="F435" s="25"/>
      <c r="G435" s="206" t="s">
        <v>1745</v>
      </c>
      <c r="H435" s="11"/>
      <c r="I435" s="22">
        <v>4036500</v>
      </c>
      <c r="J435" s="22">
        <v>1345500</v>
      </c>
      <c r="K435" s="89">
        <f t="shared" si="2"/>
        <v>2691000</v>
      </c>
    </row>
    <row r="436" spans="1:11" x14ac:dyDescent="0.25">
      <c r="A436" s="144">
        <v>45183</v>
      </c>
      <c r="B436" s="261" t="s">
        <v>655</v>
      </c>
      <c r="C436" s="146" t="s">
        <v>3966</v>
      </c>
      <c r="D436" s="24" t="s">
        <v>3967</v>
      </c>
      <c r="E436" s="191" t="s">
        <v>4164</v>
      </c>
      <c r="F436" s="25"/>
      <c r="G436" s="206" t="s">
        <v>151</v>
      </c>
      <c r="H436" s="11"/>
      <c r="I436" s="22">
        <v>31753800</v>
      </c>
      <c r="J436" s="22">
        <v>3498300</v>
      </c>
      <c r="K436" s="89">
        <f t="shared" si="2"/>
        <v>28255500</v>
      </c>
    </row>
    <row r="437" spans="1:11" x14ac:dyDescent="0.25">
      <c r="A437" s="144">
        <v>45183</v>
      </c>
      <c r="B437" s="261" t="s">
        <v>385</v>
      </c>
      <c r="C437" s="146" t="s">
        <v>3968</v>
      </c>
      <c r="D437" s="24" t="s">
        <v>3969</v>
      </c>
      <c r="E437" s="191" t="s">
        <v>4165</v>
      </c>
      <c r="F437" s="25"/>
      <c r="G437" s="206" t="s">
        <v>342</v>
      </c>
      <c r="H437" s="11"/>
      <c r="I437" s="22">
        <v>3857100</v>
      </c>
      <c r="J437" s="22">
        <v>1166100</v>
      </c>
      <c r="K437" s="89">
        <f t="shared" si="2"/>
        <v>2691000</v>
      </c>
    </row>
    <row r="438" spans="1:11" x14ac:dyDescent="0.25">
      <c r="A438" s="144">
        <v>45183</v>
      </c>
      <c r="B438" s="261" t="s">
        <v>1298</v>
      </c>
      <c r="C438" s="146" t="s">
        <v>3970</v>
      </c>
      <c r="D438" s="24" t="s">
        <v>3971</v>
      </c>
      <c r="E438" s="191" t="s">
        <v>4166</v>
      </c>
      <c r="F438" s="25"/>
      <c r="G438" s="206" t="s">
        <v>1747</v>
      </c>
      <c r="H438" s="11"/>
      <c r="I438" s="22">
        <v>4126200</v>
      </c>
      <c r="J438" s="22">
        <v>1435200</v>
      </c>
      <c r="K438" s="89">
        <f t="shared" si="2"/>
        <v>2691000</v>
      </c>
    </row>
    <row r="439" spans="1:11" x14ac:dyDescent="0.25">
      <c r="A439" s="144">
        <v>45183</v>
      </c>
      <c r="B439" s="261" t="s">
        <v>523</v>
      </c>
      <c r="C439" s="146" t="s">
        <v>3972</v>
      </c>
      <c r="D439" s="24" t="s">
        <v>3973</v>
      </c>
      <c r="E439" s="191" t="s">
        <v>4167</v>
      </c>
      <c r="F439" s="25"/>
      <c r="G439" s="206" t="s">
        <v>60</v>
      </c>
      <c r="H439" s="11"/>
      <c r="I439" s="22">
        <v>28255500</v>
      </c>
      <c r="J439" s="22">
        <v>4036500</v>
      </c>
      <c r="K439" s="89">
        <f t="shared" si="2"/>
        <v>24219000</v>
      </c>
    </row>
    <row r="440" spans="1:11" x14ac:dyDescent="0.25">
      <c r="A440" s="144">
        <v>45183</v>
      </c>
      <c r="B440" s="261" t="s">
        <v>599</v>
      </c>
      <c r="C440" s="146" t="s">
        <v>3974</v>
      </c>
      <c r="D440" s="24" t="s">
        <v>3975</v>
      </c>
      <c r="E440" s="191" t="s">
        <v>4168</v>
      </c>
      <c r="F440" s="25"/>
      <c r="G440" s="206" t="s">
        <v>263</v>
      </c>
      <c r="H440" s="11"/>
      <c r="I440" s="22">
        <v>23600000</v>
      </c>
      <c r="J440" s="22">
        <v>2600000</v>
      </c>
      <c r="K440" s="89">
        <f t="shared" si="2"/>
        <v>21000000</v>
      </c>
    </row>
    <row r="441" spans="1:11" x14ac:dyDescent="0.25">
      <c r="A441" s="144">
        <v>45184</v>
      </c>
      <c r="B441" s="261" t="s">
        <v>590</v>
      </c>
      <c r="C441" s="146" t="s">
        <v>3976</v>
      </c>
      <c r="D441" s="24" t="s">
        <v>3977</v>
      </c>
      <c r="E441" s="191" t="s">
        <v>4169</v>
      </c>
      <c r="F441" s="25"/>
      <c r="G441" s="206" t="s">
        <v>89</v>
      </c>
      <c r="H441" s="11"/>
      <c r="I441" s="22">
        <v>3946800</v>
      </c>
      <c r="J441" s="22">
        <v>1255800</v>
      </c>
      <c r="K441" s="89">
        <f t="shared" si="2"/>
        <v>2691000</v>
      </c>
    </row>
    <row r="442" spans="1:11" x14ac:dyDescent="0.25">
      <c r="A442" s="144">
        <v>45184</v>
      </c>
      <c r="B442" s="261" t="s">
        <v>585</v>
      </c>
      <c r="C442" s="146" t="s">
        <v>3978</v>
      </c>
      <c r="D442" s="24" t="s">
        <v>3979</v>
      </c>
      <c r="E442" s="191" t="s">
        <v>4170</v>
      </c>
      <c r="F442" s="25"/>
      <c r="G442" s="206" t="s">
        <v>974</v>
      </c>
      <c r="H442" s="11"/>
      <c r="I442" s="22">
        <v>8400000</v>
      </c>
      <c r="J442" s="22">
        <v>2400000</v>
      </c>
      <c r="K442" s="89">
        <f t="shared" si="2"/>
        <v>6000000</v>
      </c>
    </row>
    <row r="443" spans="1:11" x14ac:dyDescent="0.25">
      <c r="A443" s="144">
        <v>45184</v>
      </c>
      <c r="B443" s="261" t="s">
        <v>711</v>
      </c>
      <c r="C443" s="146" t="s">
        <v>3980</v>
      </c>
      <c r="D443" s="24" t="s">
        <v>3981</v>
      </c>
      <c r="E443" s="191" t="s">
        <v>4171</v>
      </c>
      <c r="F443" s="25"/>
      <c r="G443" s="206" t="s">
        <v>690</v>
      </c>
      <c r="H443" s="11"/>
      <c r="I443" s="22">
        <v>9316667</v>
      </c>
      <c r="J443" s="22">
        <v>2816667</v>
      </c>
      <c r="K443" s="89">
        <f t="shared" si="2"/>
        <v>6500000</v>
      </c>
    </row>
    <row r="444" spans="1:11" x14ac:dyDescent="0.25">
      <c r="A444" s="144">
        <v>45184</v>
      </c>
      <c r="B444" s="261" t="s">
        <v>755</v>
      </c>
      <c r="C444" s="146" t="s">
        <v>3982</v>
      </c>
      <c r="D444" s="24" t="s">
        <v>3983</v>
      </c>
      <c r="E444" s="191" t="s">
        <v>4172</v>
      </c>
      <c r="F444" s="25"/>
      <c r="G444" s="206" t="s">
        <v>963</v>
      </c>
      <c r="H444" s="11"/>
      <c r="I444" s="22">
        <v>3946800</v>
      </c>
      <c r="J444" s="22">
        <v>1255800</v>
      </c>
      <c r="K444" s="89">
        <f t="shared" si="2"/>
        <v>2691000</v>
      </c>
    </row>
    <row r="445" spans="1:11" x14ac:dyDescent="0.25">
      <c r="A445" s="144">
        <v>45184</v>
      </c>
      <c r="B445" s="261" t="s">
        <v>1608</v>
      </c>
      <c r="C445" s="146" t="s">
        <v>3984</v>
      </c>
      <c r="D445" s="24" t="s">
        <v>3985</v>
      </c>
      <c r="E445" s="191" t="s">
        <v>4173</v>
      </c>
      <c r="F445" s="25"/>
      <c r="G445" s="206" t="s">
        <v>1751</v>
      </c>
      <c r="H445" s="11"/>
      <c r="I445" s="22">
        <v>4036500</v>
      </c>
      <c r="J445" s="22">
        <v>1345500</v>
      </c>
      <c r="K445" s="89">
        <f t="shared" si="2"/>
        <v>2691000</v>
      </c>
    </row>
    <row r="446" spans="1:11" x14ac:dyDescent="0.25">
      <c r="A446" s="144">
        <v>45184</v>
      </c>
      <c r="B446" s="261" t="s">
        <v>609</v>
      </c>
      <c r="C446" s="146" t="s">
        <v>3986</v>
      </c>
      <c r="D446" s="24" t="s">
        <v>3987</v>
      </c>
      <c r="E446" s="191" t="s">
        <v>4174</v>
      </c>
      <c r="F446" s="25"/>
      <c r="G446" s="206" t="s">
        <v>674</v>
      </c>
      <c r="H446" s="11"/>
      <c r="I446" s="22">
        <v>6319600</v>
      </c>
      <c r="J446" s="22">
        <v>1805600</v>
      </c>
      <c r="K446" s="89">
        <f t="shared" si="2"/>
        <v>4514000</v>
      </c>
    </row>
    <row r="447" spans="1:11" x14ac:dyDescent="0.25">
      <c r="A447" s="144">
        <v>45184</v>
      </c>
      <c r="B447" s="261" t="s">
        <v>657</v>
      </c>
      <c r="C447" s="146" t="s">
        <v>3988</v>
      </c>
      <c r="D447" s="24" t="s">
        <v>3989</v>
      </c>
      <c r="E447" s="191" t="s">
        <v>4175</v>
      </c>
      <c r="F447" s="25"/>
      <c r="G447" s="206" t="s">
        <v>4211</v>
      </c>
      <c r="H447" s="11"/>
      <c r="I447" s="22">
        <v>4583800</v>
      </c>
      <c r="J447" s="22">
        <v>0</v>
      </c>
      <c r="K447" s="89">
        <f t="shared" si="2"/>
        <v>4583800</v>
      </c>
    </row>
    <row r="448" spans="1:11" x14ac:dyDescent="0.25">
      <c r="A448" s="144">
        <v>45184</v>
      </c>
      <c r="B448" s="261" t="s">
        <v>471</v>
      </c>
      <c r="C448" s="146" t="s">
        <v>3990</v>
      </c>
      <c r="D448" s="24" t="s">
        <v>3991</v>
      </c>
      <c r="E448" s="191" t="s">
        <v>4176</v>
      </c>
      <c r="F448" s="25"/>
      <c r="G448" s="206" t="s">
        <v>960</v>
      </c>
      <c r="H448" s="11"/>
      <c r="I448" s="22">
        <v>4036500</v>
      </c>
      <c r="J448" s="22">
        <v>1345500</v>
      </c>
      <c r="K448" s="89">
        <f t="shared" si="2"/>
        <v>2691000</v>
      </c>
    </row>
    <row r="449" spans="1:11" x14ac:dyDescent="0.25">
      <c r="A449" s="144">
        <v>45184</v>
      </c>
      <c r="B449" s="261" t="s">
        <v>562</v>
      </c>
      <c r="C449" s="146" t="s">
        <v>3992</v>
      </c>
      <c r="D449" s="24" t="s">
        <v>3993</v>
      </c>
      <c r="E449" s="191" t="s">
        <v>4177</v>
      </c>
      <c r="F449" s="25"/>
      <c r="G449" s="206" t="s">
        <v>962</v>
      </c>
      <c r="H449" s="11"/>
      <c r="I449" s="22">
        <v>6771000</v>
      </c>
      <c r="J449" s="22">
        <v>2257000</v>
      </c>
      <c r="K449" s="89">
        <f t="shared" si="2"/>
        <v>4514000</v>
      </c>
    </row>
    <row r="450" spans="1:11" x14ac:dyDescent="0.25">
      <c r="A450" s="144">
        <v>45184</v>
      </c>
      <c r="B450" s="261" t="s">
        <v>601</v>
      </c>
      <c r="C450" s="146" t="s">
        <v>3994</v>
      </c>
      <c r="D450" s="24" t="s">
        <v>3995</v>
      </c>
      <c r="E450" s="191" t="s">
        <v>4178</v>
      </c>
      <c r="F450" s="25"/>
      <c r="G450" s="206" t="s">
        <v>338</v>
      </c>
      <c r="H450" s="11"/>
      <c r="I450" s="22">
        <v>20400000</v>
      </c>
      <c r="J450" s="22">
        <v>2400000</v>
      </c>
      <c r="K450" s="89">
        <f t="shared" si="2"/>
        <v>18000000</v>
      </c>
    </row>
    <row r="451" spans="1:11" x14ac:dyDescent="0.25">
      <c r="A451" s="144">
        <v>45184</v>
      </c>
      <c r="B451" s="261" t="s">
        <v>782</v>
      </c>
      <c r="C451" s="146" t="s">
        <v>3996</v>
      </c>
      <c r="D451" s="24" t="s">
        <v>3997</v>
      </c>
      <c r="E451" s="191" t="s">
        <v>4179</v>
      </c>
      <c r="F451" s="25"/>
      <c r="G451" s="206" t="s">
        <v>967</v>
      </c>
      <c r="H451" s="11"/>
      <c r="I451" s="22">
        <v>3857100</v>
      </c>
      <c r="J451" s="22">
        <v>1166100</v>
      </c>
      <c r="K451" s="89">
        <f t="shared" si="2"/>
        <v>2691000</v>
      </c>
    </row>
    <row r="452" spans="1:11" x14ac:dyDescent="0.25">
      <c r="A452" s="144">
        <v>45184</v>
      </c>
      <c r="B452" s="261" t="s">
        <v>1282</v>
      </c>
      <c r="C452" s="146" t="s">
        <v>3998</v>
      </c>
      <c r="D452" s="24" t="s">
        <v>3999</v>
      </c>
      <c r="E452" s="191" t="s">
        <v>4180</v>
      </c>
      <c r="F452" s="25"/>
      <c r="G452" s="206" t="s">
        <v>1744</v>
      </c>
      <c r="H452" s="11"/>
      <c r="I452" s="22">
        <v>9000000</v>
      </c>
      <c r="J452" s="22">
        <v>3000000</v>
      </c>
      <c r="K452" s="89">
        <f t="shared" si="2"/>
        <v>6000000</v>
      </c>
    </row>
    <row r="453" spans="1:11" x14ac:dyDescent="0.25">
      <c r="A453" s="144">
        <v>45187</v>
      </c>
      <c r="B453" s="261" t="s">
        <v>1299</v>
      </c>
      <c r="C453" s="146" t="s">
        <v>4000</v>
      </c>
      <c r="D453" s="24" t="s">
        <v>4001</v>
      </c>
      <c r="E453" s="191" t="s">
        <v>4181</v>
      </c>
      <c r="F453" s="25"/>
      <c r="G453" s="206" t="s">
        <v>1755</v>
      </c>
      <c r="H453" s="11"/>
      <c r="I453" s="22">
        <v>3677700</v>
      </c>
      <c r="J453" s="22">
        <v>986700</v>
      </c>
      <c r="K453" s="89">
        <f t="shared" si="2"/>
        <v>2691000</v>
      </c>
    </row>
    <row r="454" spans="1:11" x14ac:dyDescent="0.25">
      <c r="A454" s="144">
        <v>45187</v>
      </c>
      <c r="B454" s="261" t="s">
        <v>1615</v>
      </c>
      <c r="C454" s="146" t="s">
        <v>4002</v>
      </c>
      <c r="D454" s="24" t="s">
        <v>4003</v>
      </c>
      <c r="E454" s="191" t="s">
        <v>4182</v>
      </c>
      <c r="F454" s="25"/>
      <c r="G454" s="206" t="s">
        <v>1757</v>
      </c>
      <c r="H454" s="11"/>
      <c r="I454" s="22">
        <v>3677700</v>
      </c>
      <c r="J454" s="22">
        <v>986700</v>
      </c>
      <c r="K454" s="89">
        <f t="shared" si="2"/>
        <v>2691000</v>
      </c>
    </row>
    <row r="455" spans="1:11" x14ac:dyDescent="0.25">
      <c r="A455" s="144">
        <v>45187</v>
      </c>
      <c r="B455" s="261" t="s">
        <v>488</v>
      </c>
      <c r="C455" s="146" t="s">
        <v>4004</v>
      </c>
      <c r="D455" s="24" t="s">
        <v>4005</v>
      </c>
      <c r="E455" s="191" t="s">
        <v>4183</v>
      </c>
      <c r="F455" s="25"/>
      <c r="G455" s="206" t="s">
        <v>978</v>
      </c>
      <c r="H455" s="11"/>
      <c r="I455" s="22">
        <v>3677700</v>
      </c>
      <c r="J455" s="22">
        <v>986700</v>
      </c>
      <c r="K455" s="89">
        <f t="shared" si="2"/>
        <v>2691000</v>
      </c>
    </row>
    <row r="456" spans="1:11" x14ac:dyDescent="0.25">
      <c r="A456" s="144">
        <v>45187</v>
      </c>
      <c r="B456" s="261" t="s">
        <v>301</v>
      </c>
      <c r="C456" s="146" t="s">
        <v>4006</v>
      </c>
      <c r="D456" s="24" t="s">
        <v>4007</v>
      </c>
      <c r="E456" s="191" t="s">
        <v>4184</v>
      </c>
      <c r="F456" s="25"/>
      <c r="G456" s="206" t="s">
        <v>269</v>
      </c>
      <c r="H456" s="11"/>
      <c r="I456" s="22">
        <v>8200000</v>
      </c>
      <c r="J456" s="22">
        <v>2200000</v>
      </c>
      <c r="K456" s="89">
        <f t="shared" si="2"/>
        <v>6000000</v>
      </c>
    </row>
    <row r="457" spans="1:11" x14ac:dyDescent="0.25">
      <c r="A457" s="144">
        <v>45188</v>
      </c>
      <c r="B457" s="261" t="s">
        <v>1295</v>
      </c>
      <c r="C457" s="146" t="s">
        <v>4008</v>
      </c>
      <c r="D457" s="24" t="s">
        <v>4009</v>
      </c>
      <c r="E457" s="191" t="s">
        <v>4185</v>
      </c>
      <c r="F457" s="25"/>
      <c r="G457" s="206" t="s">
        <v>1758</v>
      </c>
      <c r="H457" s="11"/>
      <c r="I457" s="22">
        <v>9626800</v>
      </c>
      <c r="J457" s="22">
        <v>0</v>
      </c>
      <c r="K457" s="89">
        <f t="shared" si="2"/>
        <v>9626800</v>
      </c>
    </row>
    <row r="458" spans="1:11" x14ac:dyDescent="0.25">
      <c r="A458" s="144">
        <v>45188</v>
      </c>
      <c r="B458" s="261" t="s">
        <v>787</v>
      </c>
      <c r="C458" s="146" t="s">
        <v>4010</v>
      </c>
      <c r="D458" s="24" t="s">
        <v>4011</v>
      </c>
      <c r="E458" s="191" t="s">
        <v>4186</v>
      </c>
      <c r="F458" s="25"/>
      <c r="G458" s="206" t="s">
        <v>378</v>
      </c>
      <c r="H458" s="11"/>
      <c r="I458" s="22">
        <v>7056100</v>
      </c>
      <c r="J458" s="22">
        <v>1893100</v>
      </c>
      <c r="K458" s="89">
        <f t="shared" si="2"/>
        <v>5163000</v>
      </c>
    </row>
    <row r="459" spans="1:11" x14ac:dyDescent="0.25">
      <c r="A459" s="144">
        <v>45188</v>
      </c>
      <c r="B459" s="261" t="s">
        <v>310</v>
      </c>
      <c r="C459" s="146" t="s">
        <v>4012</v>
      </c>
      <c r="D459" s="24" t="s">
        <v>4013</v>
      </c>
      <c r="E459" s="191" t="s">
        <v>4187</v>
      </c>
      <c r="F459" s="25"/>
      <c r="G459" s="206" t="s">
        <v>976</v>
      </c>
      <c r="H459" s="11"/>
      <c r="I459" s="22">
        <v>8200000</v>
      </c>
      <c r="J459" s="22">
        <v>2200000</v>
      </c>
      <c r="K459" s="89">
        <f t="shared" si="2"/>
        <v>6000000</v>
      </c>
    </row>
    <row r="460" spans="1:11" x14ac:dyDescent="0.25">
      <c r="A460" s="144">
        <v>45188</v>
      </c>
      <c r="B460" s="261" t="s">
        <v>506</v>
      </c>
      <c r="C460" s="146" t="s">
        <v>4014</v>
      </c>
      <c r="D460" s="24" t="s">
        <v>4015</v>
      </c>
      <c r="E460" s="191" t="s">
        <v>4188</v>
      </c>
      <c r="F460" s="25"/>
      <c r="G460" s="206" t="s">
        <v>982</v>
      </c>
      <c r="H460" s="11"/>
      <c r="I460" s="22">
        <v>3229200</v>
      </c>
      <c r="J460" s="22">
        <v>538200</v>
      </c>
      <c r="K460" s="89">
        <f t="shared" si="2"/>
        <v>2691000</v>
      </c>
    </row>
    <row r="461" spans="1:11" x14ac:dyDescent="0.25">
      <c r="A461" s="144">
        <v>45188</v>
      </c>
      <c r="B461" s="261" t="s">
        <v>617</v>
      </c>
      <c r="C461" s="146" t="s">
        <v>4016</v>
      </c>
      <c r="D461" s="24" t="s">
        <v>4017</v>
      </c>
      <c r="E461" s="191" t="s">
        <v>4189</v>
      </c>
      <c r="F461" s="25"/>
      <c r="G461" s="206" t="s">
        <v>689</v>
      </c>
      <c r="H461" s="11"/>
      <c r="I461" s="22">
        <v>8200000</v>
      </c>
      <c r="J461" s="22">
        <v>2200000</v>
      </c>
      <c r="K461" s="89">
        <f t="shared" si="2"/>
        <v>6000000</v>
      </c>
    </row>
    <row r="462" spans="1:11" x14ac:dyDescent="0.25">
      <c r="A462" s="144">
        <v>45188</v>
      </c>
      <c r="B462" s="261" t="s">
        <v>602</v>
      </c>
      <c r="C462" s="146" t="s">
        <v>4018</v>
      </c>
      <c r="D462" s="24" t="s">
        <v>4019</v>
      </c>
      <c r="E462" s="191" t="s">
        <v>4190</v>
      </c>
      <c r="F462" s="25"/>
      <c r="G462" s="206" t="s">
        <v>971</v>
      </c>
      <c r="H462" s="11"/>
      <c r="I462" s="22">
        <v>8200000</v>
      </c>
      <c r="J462" s="22">
        <v>2200000</v>
      </c>
      <c r="K462" s="89">
        <f t="shared" si="2"/>
        <v>6000000</v>
      </c>
    </row>
    <row r="463" spans="1:11" x14ac:dyDescent="0.25">
      <c r="A463" s="144">
        <v>45188</v>
      </c>
      <c r="B463" s="261" t="s">
        <v>761</v>
      </c>
      <c r="C463" s="146" t="s">
        <v>4020</v>
      </c>
      <c r="D463" s="24" t="s">
        <v>4021</v>
      </c>
      <c r="E463" s="191" t="s">
        <v>4191</v>
      </c>
      <c r="F463" s="25"/>
      <c r="G463" s="206" t="s">
        <v>969</v>
      </c>
      <c r="H463" s="11"/>
      <c r="I463" s="22">
        <v>3677700</v>
      </c>
      <c r="J463" s="22">
        <v>986700</v>
      </c>
      <c r="K463" s="89">
        <f t="shared" si="2"/>
        <v>2691000</v>
      </c>
    </row>
    <row r="464" spans="1:11" x14ac:dyDescent="0.25">
      <c r="A464" s="144">
        <v>45188</v>
      </c>
      <c r="B464" s="261" t="s">
        <v>658</v>
      </c>
      <c r="C464" s="146" t="s">
        <v>4022</v>
      </c>
      <c r="D464" s="24" t="s">
        <v>4023</v>
      </c>
      <c r="E464" s="191" t="s">
        <v>4192</v>
      </c>
      <c r="F464" s="25"/>
      <c r="G464" s="206" t="s">
        <v>421</v>
      </c>
      <c r="H464" s="11"/>
      <c r="I464" s="22">
        <v>4950750</v>
      </c>
      <c r="J464" s="22">
        <v>1328250</v>
      </c>
      <c r="K464" s="89">
        <f t="shared" si="2"/>
        <v>3622500</v>
      </c>
    </row>
    <row r="465" spans="1:11" x14ac:dyDescent="0.25">
      <c r="A465" s="144">
        <v>45188</v>
      </c>
      <c r="B465" s="261" t="s">
        <v>178</v>
      </c>
      <c r="C465" s="146" t="s">
        <v>4024</v>
      </c>
      <c r="D465" s="24" t="s">
        <v>4025</v>
      </c>
      <c r="E465" s="191" t="s">
        <v>4193</v>
      </c>
      <c r="F465" s="25"/>
      <c r="G465" s="206" t="s">
        <v>398</v>
      </c>
      <c r="H465" s="11"/>
      <c r="I465" s="22">
        <v>15166833</v>
      </c>
      <c r="J465" s="22">
        <v>1651833</v>
      </c>
      <c r="K465" s="89">
        <f t="shared" si="2"/>
        <v>13515000</v>
      </c>
    </row>
    <row r="466" spans="1:11" x14ac:dyDescent="0.25">
      <c r="A466" s="144">
        <v>45188</v>
      </c>
      <c r="B466" s="261" t="s">
        <v>1296</v>
      </c>
      <c r="C466" s="146" t="s">
        <v>4026</v>
      </c>
      <c r="D466" s="24" t="s">
        <v>4027</v>
      </c>
      <c r="E466" s="191" t="s">
        <v>4194</v>
      </c>
      <c r="F466" s="25"/>
      <c r="G466" s="206" t="s">
        <v>1748</v>
      </c>
      <c r="H466" s="11"/>
      <c r="I466" s="22">
        <f>10773334-8320001</f>
        <v>2453333</v>
      </c>
      <c r="J466" s="22">
        <v>0</v>
      </c>
      <c r="K466" s="89">
        <f t="shared" si="2"/>
        <v>2453333</v>
      </c>
    </row>
    <row r="467" spans="1:11" x14ac:dyDescent="0.25">
      <c r="A467" s="144">
        <v>45189</v>
      </c>
      <c r="B467" s="261" t="s">
        <v>828</v>
      </c>
      <c r="C467" s="146" t="s">
        <v>4028</v>
      </c>
      <c r="D467" s="24" t="s">
        <v>4029</v>
      </c>
      <c r="E467" s="191" t="s">
        <v>4195</v>
      </c>
      <c r="F467" s="25"/>
      <c r="G467" s="206" t="s">
        <v>356</v>
      </c>
      <c r="H467" s="11"/>
      <c r="I467" s="22">
        <v>3318900</v>
      </c>
      <c r="J467" s="22">
        <v>627900</v>
      </c>
      <c r="K467" s="89">
        <f t="shared" si="2"/>
        <v>2691000</v>
      </c>
    </row>
    <row r="468" spans="1:11" x14ac:dyDescent="0.25">
      <c r="A468" s="144">
        <v>45190</v>
      </c>
      <c r="B468" s="261" t="s">
        <v>1265</v>
      </c>
      <c r="C468" s="146" t="s">
        <v>4030</v>
      </c>
      <c r="D468" s="24" t="s">
        <v>4031</v>
      </c>
      <c r="E468" s="191" t="s">
        <v>4196</v>
      </c>
      <c r="F468" s="25"/>
      <c r="G468" s="206" t="s">
        <v>1753</v>
      </c>
      <c r="H468" s="11"/>
      <c r="I468" s="22">
        <v>3498300</v>
      </c>
      <c r="J468" s="22">
        <v>807300</v>
      </c>
      <c r="K468" s="89">
        <f t="shared" si="2"/>
        <v>2691000</v>
      </c>
    </row>
    <row r="469" spans="1:11" x14ac:dyDescent="0.25">
      <c r="A469" s="144">
        <v>45190</v>
      </c>
      <c r="B469" s="261" t="s">
        <v>726</v>
      </c>
      <c r="C469" s="146" t="s">
        <v>4032</v>
      </c>
      <c r="D469" s="24" t="s">
        <v>4033</v>
      </c>
      <c r="E469" s="191" t="s">
        <v>4197</v>
      </c>
      <c r="F469" s="25"/>
      <c r="G469" s="206" t="s">
        <v>980</v>
      </c>
      <c r="H469" s="11"/>
      <c r="I469" s="22">
        <v>27289500</v>
      </c>
      <c r="J469" s="22">
        <v>1932000</v>
      </c>
      <c r="K469" s="89">
        <f t="shared" si="2"/>
        <v>25357500</v>
      </c>
    </row>
    <row r="470" spans="1:11" x14ac:dyDescent="0.25">
      <c r="A470" s="144">
        <v>45191</v>
      </c>
      <c r="B470" s="261" t="s">
        <v>533</v>
      </c>
      <c r="C470" s="146" t="s">
        <v>4034</v>
      </c>
      <c r="D470" s="24" t="s">
        <v>4035</v>
      </c>
      <c r="E470" s="191" t="s">
        <v>4198</v>
      </c>
      <c r="F470" s="25"/>
      <c r="G470" s="206" t="s">
        <v>688</v>
      </c>
      <c r="H470" s="11"/>
      <c r="I470" s="22">
        <v>22200000</v>
      </c>
      <c r="J470" s="22">
        <v>1200000</v>
      </c>
      <c r="K470" s="89">
        <f t="shared" si="2"/>
        <v>21000000</v>
      </c>
    </row>
    <row r="471" spans="1:11" x14ac:dyDescent="0.25">
      <c r="A471" s="144">
        <v>45191</v>
      </c>
      <c r="B471" s="261" t="s">
        <v>504</v>
      </c>
      <c r="C471" s="146" t="s">
        <v>4036</v>
      </c>
      <c r="D471" s="24" t="s">
        <v>4037</v>
      </c>
      <c r="E471" s="191" t="s">
        <v>4199</v>
      </c>
      <c r="F471" s="25"/>
      <c r="G471" s="206" t="s">
        <v>687</v>
      </c>
      <c r="H471" s="11"/>
      <c r="I471" s="22">
        <v>26133334</v>
      </c>
      <c r="J471" s="22">
        <v>2133333</v>
      </c>
      <c r="K471" s="89">
        <f t="shared" si="2"/>
        <v>24000001</v>
      </c>
    </row>
    <row r="472" spans="1:11" x14ac:dyDescent="0.25">
      <c r="A472" s="144">
        <v>45191</v>
      </c>
      <c r="B472" s="261" t="s">
        <v>1311</v>
      </c>
      <c r="C472" s="146" t="s">
        <v>4038</v>
      </c>
      <c r="D472" s="24" t="s">
        <v>4039</v>
      </c>
      <c r="E472" s="191" t="s">
        <v>4200</v>
      </c>
      <c r="F472" s="25"/>
      <c r="G472" s="206" t="s">
        <v>1762</v>
      </c>
      <c r="H472" s="11"/>
      <c r="I472" s="22">
        <v>2069100</v>
      </c>
      <c r="J472" s="22">
        <v>188100</v>
      </c>
      <c r="K472" s="89">
        <f t="shared" si="2"/>
        <v>1881000</v>
      </c>
    </row>
    <row r="473" spans="1:11" x14ac:dyDescent="0.25">
      <c r="A473" s="144">
        <v>45191</v>
      </c>
      <c r="B473" s="261" t="s">
        <v>623</v>
      </c>
      <c r="C473" s="146" t="s">
        <v>4040</v>
      </c>
      <c r="D473" s="24" t="s">
        <v>4041</v>
      </c>
      <c r="E473" s="191" t="s">
        <v>4201</v>
      </c>
      <c r="F473" s="25"/>
      <c r="G473" s="206" t="s">
        <v>985</v>
      </c>
      <c r="H473" s="11"/>
      <c r="I473" s="22">
        <v>4347000</v>
      </c>
      <c r="J473" s="22">
        <v>724500</v>
      </c>
      <c r="K473" s="89">
        <f t="shared" si="2"/>
        <v>3622500</v>
      </c>
    </row>
    <row r="474" spans="1:11" x14ac:dyDescent="0.25">
      <c r="A474" s="144">
        <v>45191</v>
      </c>
      <c r="B474" s="261" t="s">
        <v>741</v>
      </c>
      <c r="C474" s="146" t="s">
        <v>4042</v>
      </c>
      <c r="D474" s="24" t="s">
        <v>4043</v>
      </c>
      <c r="E474" s="191" t="s">
        <v>4202</v>
      </c>
      <c r="F474" s="25"/>
      <c r="G474" s="206" t="s">
        <v>984</v>
      </c>
      <c r="H474" s="11"/>
      <c r="I474" s="22">
        <v>22600000</v>
      </c>
      <c r="J474" s="22">
        <v>1600000</v>
      </c>
      <c r="K474" s="89">
        <f t="shared" si="2"/>
        <v>21000000</v>
      </c>
    </row>
    <row r="475" spans="1:11" x14ac:dyDescent="0.25">
      <c r="A475" s="144">
        <v>45191</v>
      </c>
      <c r="B475" s="261" t="s">
        <v>2135</v>
      </c>
      <c r="C475" s="146" t="s">
        <v>4044</v>
      </c>
      <c r="D475" s="24" t="s">
        <v>4045</v>
      </c>
      <c r="E475" s="191" t="s">
        <v>4203</v>
      </c>
      <c r="F475" s="25"/>
      <c r="G475" s="206" t="s">
        <v>2197</v>
      </c>
      <c r="H475" s="11"/>
      <c r="I475" s="22">
        <v>2319900</v>
      </c>
      <c r="J475" s="22">
        <v>438900</v>
      </c>
      <c r="K475" s="89">
        <f t="shared" si="2"/>
        <v>1881000</v>
      </c>
    </row>
    <row r="476" spans="1:11" x14ac:dyDescent="0.25">
      <c r="A476" s="144">
        <v>45198</v>
      </c>
      <c r="B476" s="261" t="s">
        <v>671</v>
      </c>
      <c r="C476" s="146" t="s">
        <v>4046</v>
      </c>
      <c r="D476" s="24" t="s">
        <v>4047</v>
      </c>
      <c r="E476" s="191" t="s">
        <v>4204</v>
      </c>
      <c r="F476" s="25"/>
      <c r="G476" s="206" t="s">
        <v>986</v>
      </c>
      <c r="H476" s="11"/>
      <c r="I476" s="22">
        <v>15000000</v>
      </c>
      <c r="J476" s="22">
        <v>166667</v>
      </c>
      <c r="K476" s="89">
        <f t="shared" si="2"/>
        <v>14833333</v>
      </c>
    </row>
    <row r="477" spans="1:11" x14ac:dyDescent="0.25">
      <c r="A477" s="144">
        <v>45198</v>
      </c>
      <c r="B477" s="261" t="s">
        <v>838</v>
      </c>
      <c r="C477" s="146" t="s">
        <v>4048</v>
      </c>
      <c r="D477" s="24" t="s">
        <v>4049</v>
      </c>
      <c r="E477" s="191" t="s">
        <v>4205</v>
      </c>
      <c r="F477" s="25"/>
      <c r="G477" s="206" t="s">
        <v>62</v>
      </c>
      <c r="H477" s="11"/>
      <c r="I477" s="22">
        <v>15489000</v>
      </c>
      <c r="J477" s="22">
        <v>0</v>
      </c>
      <c r="K477" s="89">
        <f t="shared" si="2"/>
        <v>15489000</v>
      </c>
    </row>
    <row r="478" spans="1:11" x14ac:dyDescent="0.25">
      <c r="A478" s="144">
        <v>45202</v>
      </c>
      <c r="B478" s="261" t="s">
        <v>2078</v>
      </c>
      <c r="C478" s="146" t="s">
        <v>4551</v>
      </c>
      <c r="D478" s="24" t="s">
        <v>4552</v>
      </c>
      <c r="E478" s="191" t="s">
        <v>4742</v>
      </c>
      <c r="F478" s="25"/>
      <c r="G478" s="206" t="s">
        <v>2434</v>
      </c>
      <c r="H478" s="11"/>
      <c r="I478" s="22">
        <v>2421900</v>
      </c>
      <c r="J478" s="22">
        <v>0</v>
      </c>
      <c r="K478" s="89">
        <f t="shared" si="2"/>
        <v>2421900</v>
      </c>
    </row>
    <row r="479" spans="1:11" x14ac:dyDescent="0.25">
      <c r="A479" s="144">
        <v>45203</v>
      </c>
      <c r="B479" s="261" t="s">
        <v>4550</v>
      </c>
      <c r="C479" s="146" t="s">
        <v>3179</v>
      </c>
      <c r="D479" s="24" t="s">
        <v>4553</v>
      </c>
      <c r="E479" s="191" t="s">
        <v>4743</v>
      </c>
      <c r="F479" s="25"/>
      <c r="G479" s="206" t="s">
        <v>1556</v>
      </c>
      <c r="H479" s="11"/>
      <c r="I479" s="22">
        <v>20561800</v>
      </c>
      <c r="J479" s="22">
        <v>20561800</v>
      </c>
      <c r="K479" s="89">
        <f t="shared" si="2"/>
        <v>0</v>
      </c>
    </row>
    <row r="480" spans="1:11" x14ac:dyDescent="0.25">
      <c r="A480" s="144">
        <v>45203</v>
      </c>
      <c r="B480" s="261" t="s">
        <v>2079</v>
      </c>
      <c r="C480" s="146" t="s">
        <v>4554</v>
      </c>
      <c r="D480" s="24" t="s">
        <v>4555</v>
      </c>
      <c r="E480" s="191" t="s">
        <v>4744</v>
      </c>
      <c r="F480" s="25"/>
      <c r="G480" s="206" t="s">
        <v>2435</v>
      </c>
      <c r="H480" s="11"/>
      <c r="I480" s="22">
        <v>2332200</v>
      </c>
      <c r="J480" s="22">
        <v>0</v>
      </c>
      <c r="K480" s="89">
        <f t="shared" si="2"/>
        <v>2332200</v>
      </c>
    </row>
    <row r="481" spans="1:11" x14ac:dyDescent="0.25">
      <c r="A481" s="144">
        <v>45205</v>
      </c>
      <c r="B481" s="261" t="s">
        <v>2001</v>
      </c>
      <c r="C481" s="146" t="s">
        <v>4556</v>
      </c>
      <c r="D481" s="24" t="s">
        <v>4557</v>
      </c>
      <c r="E481" s="191" t="s">
        <v>4745</v>
      </c>
      <c r="F481" s="25"/>
      <c r="G481" s="206" t="s">
        <v>1674</v>
      </c>
      <c r="H481" s="11"/>
      <c r="I481" s="22">
        <v>12000000</v>
      </c>
      <c r="J481" s="22">
        <v>0</v>
      </c>
      <c r="K481" s="89">
        <f t="shared" si="2"/>
        <v>12000000</v>
      </c>
    </row>
    <row r="482" spans="1:11" x14ac:dyDescent="0.25">
      <c r="A482" s="144">
        <v>45209</v>
      </c>
      <c r="B482" s="261" t="s">
        <v>1994</v>
      </c>
      <c r="C482" s="146" t="s">
        <v>4558</v>
      </c>
      <c r="D482" s="24" t="s">
        <v>4559</v>
      </c>
      <c r="E482" s="191" t="s">
        <v>4746</v>
      </c>
      <c r="F482" s="25"/>
      <c r="G482" s="206" t="s">
        <v>2436</v>
      </c>
      <c r="H482" s="11"/>
      <c r="I482" s="22">
        <v>4305600</v>
      </c>
      <c r="J482" s="22">
        <v>0</v>
      </c>
      <c r="K482" s="89">
        <f t="shared" si="2"/>
        <v>4305600</v>
      </c>
    </row>
    <row r="483" spans="1:11" x14ac:dyDescent="0.25">
      <c r="A483" s="144">
        <v>45211</v>
      </c>
      <c r="B483" s="261" t="s">
        <v>1993</v>
      </c>
      <c r="C483" s="146" t="s">
        <v>4560</v>
      </c>
      <c r="D483" s="24" t="s">
        <v>4561</v>
      </c>
      <c r="E483" s="191" t="s">
        <v>4747</v>
      </c>
      <c r="F483" s="25"/>
      <c r="G483" s="206" t="s">
        <v>2438</v>
      </c>
      <c r="H483" s="11"/>
      <c r="I483" s="22">
        <v>6637800</v>
      </c>
      <c r="J483" s="22">
        <v>0</v>
      </c>
      <c r="K483" s="89">
        <f t="shared" si="2"/>
        <v>6637800</v>
      </c>
    </row>
    <row r="484" spans="1:11" x14ac:dyDescent="0.25">
      <c r="A484" s="144">
        <v>45212</v>
      </c>
      <c r="B484" s="261" t="s">
        <v>1867</v>
      </c>
      <c r="C484" s="146" t="s">
        <v>4562</v>
      </c>
      <c r="D484" s="24" t="s">
        <v>4563</v>
      </c>
      <c r="E484" s="191" t="s">
        <v>4748</v>
      </c>
      <c r="F484" s="25"/>
      <c r="G484" s="206" t="s">
        <v>2187</v>
      </c>
      <c r="H484" s="11"/>
      <c r="I484" s="22">
        <v>5916750</v>
      </c>
      <c r="J484" s="22">
        <v>0</v>
      </c>
      <c r="K484" s="89">
        <f t="shared" si="2"/>
        <v>5916750</v>
      </c>
    </row>
    <row r="485" spans="1:11" x14ac:dyDescent="0.25">
      <c r="A485" s="144">
        <v>45216</v>
      </c>
      <c r="B485" s="261" t="s">
        <v>2082</v>
      </c>
      <c r="C485" s="146" t="s">
        <v>4564</v>
      </c>
      <c r="D485" s="24" t="s">
        <v>4565</v>
      </c>
      <c r="E485" s="191" t="s">
        <v>4749</v>
      </c>
      <c r="F485" s="25"/>
      <c r="G485" s="206" t="s">
        <v>2452</v>
      </c>
      <c r="H485" s="11"/>
      <c r="I485" s="22">
        <v>6009900</v>
      </c>
      <c r="J485" s="22">
        <v>0</v>
      </c>
      <c r="K485" s="89">
        <f t="shared" si="2"/>
        <v>6009900</v>
      </c>
    </row>
    <row r="486" spans="1:11" x14ac:dyDescent="0.25">
      <c r="A486" s="144">
        <v>45217</v>
      </c>
      <c r="B486" s="261" t="s">
        <v>2206</v>
      </c>
      <c r="C486" s="146" t="s">
        <v>4566</v>
      </c>
      <c r="D486" s="24" t="s">
        <v>4567</v>
      </c>
      <c r="E486" s="191" t="s">
        <v>4750</v>
      </c>
      <c r="F486" s="25"/>
      <c r="G486" s="206" t="s">
        <v>2448</v>
      </c>
      <c r="H486" s="11"/>
      <c r="I486" s="22">
        <v>5382000</v>
      </c>
      <c r="J486" s="22">
        <v>0</v>
      </c>
      <c r="K486" s="89">
        <f t="shared" si="2"/>
        <v>5382000</v>
      </c>
    </row>
    <row r="487" spans="1:11" x14ac:dyDescent="0.25">
      <c r="A487" s="144">
        <v>45217</v>
      </c>
      <c r="B487" s="261" t="s">
        <v>2267</v>
      </c>
      <c r="C487" s="146" t="s">
        <v>4568</v>
      </c>
      <c r="D487" s="24" t="s">
        <v>4569</v>
      </c>
      <c r="E487" s="191" t="s">
        <v>4751</v>
      </c>
      <c r="F487" s="25"/>
      <c r="G487" s="206" t="s">
        <v>2449</v>
      </c>
      <c r="H487" s="11"/>
      <c r="I487" s="22">
        <v>5382000</v>
      </c>
      <c r="J487" s="22">
        <v>0</v>
      </c>
      <c r="K487" s="89">
        <f t="shared" si="2"/>
        <v>5382000</v>
      </c>
    </row>
    <row r="488" spans="1:11" x14ac:dyDescent="0.25">
      <c r="A488" s="144">
        <v>45219</v>
      </c>
      <c r="B488" s="261" t="s">
        <v>1580</v>
      </c>
      <c r="C488" s="146" t="s">
        <v>2841</v>
      </c>
      <c r="D488" s="24" t="s">
        <v>4570</v>
      </c>
      <c r="E488" s="191" t="s">
        <v>4752</v>
      </c>
      <c r="F488" s="25"/>
      <c r="G488" s="206" t="s">
        <v>1703</v>
      </c>
      <c r="H488" s="11"/>
      <c r="I488" s="22">
        <v>4305600</v>
      </c>
      <c r="J488" s="22">
        <v>0</v>
      </c>
      <c r="K488" s="89">
        <f t="shared" si="2"/>
        <v>4305600</v>
      </c>
    </row>
    <row r="489" spans="1:11" x14ac:dyDescent="0.25">
      <c r="A489" s="144">
        <v>45219</v>
      </c>
      <c r="B489" s="261" t="s">
        <v>745</v>
      </c>
      <c r="C489" s="146" t="s">
        <v>4571</v>
      </c>
      <c r="D489" s="24" t="s">
        <v>4572</v>
      </c>
      <c r="E489" s="191" t="s">
        <v>4753</v>
      </c>
      <c r="F489" s="25"/>
      <c r="G489" s="206" t="s">
        <v>1661</v>
      </c>
      <c r="H489" s="11"/>
      <c r="I489" s="22">
        <v>4036500</v>
      </c>
      <c r="J489" s="22">
        <v>0</v>
      </c>
      <c r="K489" s="89">
        <f t="shared" si="2"/>
        <v>4036500</v>
      </c>
    </row>
    <row r="490" spans="1:11" x14ac:dyDescent="0.25">
      <c r="A490" s="144">
        <v>45219</v>
      </c>
      <c r="B490" s="261" t="s">
        <v>503</v>
      </c>
      <c r="C490" s="146" t="s">
        <v>4573</v>
      </c>
      <c r="D490" s="24" t="s">
        <v>4574</v>
      </c>
      <c r="E490" s="191" t="s">
        <v>4754</v>
      </c>
      <c r="F490" s="25"/>
      <c r="G490" s="206" t="s">
        <v>1675</v>
      </c>
      <c r="H490" s="11"/>
      <c r="I490" s="22">
        <v>3588000</v>
      </c>
      <c r="J490" s="22">
        <v>0</v>
      </c>
      <c r="K490" s="89">
        <f t="shared" si="2"/>
        <v>3588000</v>
      </c>
    </row>
    <row r="491" spans="1:11" x14ac:dyDescent="0.25">
      <c r="A491" s="144">
        <v>45222</v>
      </c>
      <c r="B491" s="261" t="s">
        <v>1270</v>
      </c>
      <c r="C491" s="146" t="s">
        <v>4575</v>
      </c>
      <c r="D491" s="24" t="s">
        <v>4576</v>
      </c>
      <c r="E491" s="191" t="s">
        <v>4138</v>
      </c>
      <c r="F491" s="25"/>
      <c r="G491" s="206" t="s">
        <v>1733</v>
      </c>
      <c r="H491" s="11"/>
      <c r="I491" s="22">
        <v>4226250</v>
      </c>
      <c r="J491" s="22">
        <v>0</v>
      </c>
      <c r="K491" s="89">
        <f t="shared" si="2"/>
        <v>4226250</v>
      </c>
    </row>
    <row r="492" spans="1:11" x14ac:dyDescent="0.25">
      <c r="A492" s="144">
        <v>45222</v>
      </c>
      <c r="B492" s="261" t="s">
        <v>1588</v>
      </c>
      <c r="C492" s="146" t="s">
        <v>4577</v>
      </c>
      <c r="D492" s="24" t="s">
        <v>4578</v>
      </c>
      <c r="E492" s="191" t="s">
        <v>4755</v>
      </c>
      <c r="F492" s="25"/>
      <c r="G492" s="206" t="s">
        <v>1706</v>
      </c>
      <c r="H492" s="11"/>
      <c r="I492" s="22">
        <v>4485000</v>
      </c>
      <c r="J492" s="22">
        <v>0</v>
      </c>
      <c r="K492" s="89">
        <f t="shared" si="2"/>
        <v>4485000</v>
      </c>
    </row>
    <row r="493" spans="1:11" x14ac:dyDescent="0.25">
      <c r="A493" s="144">
        <v>45222</v>
      </c>
      <c r="B493" s="261" t="s">
        <v>1283</v>
      </c>
      <c r="C493" s="146" t="s">
        <v>4579</v>
      </c>
      <c r="D493" s="24" t="s">
        <v>4580</v>
      </c>
      <c r="E493" s="191" t="s">
        <v>4756</v>
      </c>
      <c r="F493" s="25"/>
      <c r="G493" s="206" t="s">
        <v>1745</v>
      </c>
      <c r="H493" s="11"/>
      <c r="I493" s="22">
        <v>3139500</v>
      </c>
      <c r="J493" s="22">
        <v>0</v>
      </c>
      <c r="K493" s="89">
        <f t="shared" si="2"/>
        <v>3139500</v>
      </c>
    </row>
    <row r="494" spans="1:11" x14ac:dyDescent="0.25">
      <c r="A494" s="144">
        <v>45222</v>
      </c>
      <c r="B494" s="261" t="s">
        <v>464</v>
      </c>
      <c r="C494" s="146" t="s">
        <v>4581</v>
      </c>
      <c r="D494" s="24" t="s">
        <v>4582</v>
      </c>
      <c r="E494" s="191" t="s">
        <v>4757</v>
      </c>
      <c r="F494" s="25"/>
      <c r="G494" s="206" t="s">
        <v>954</v>
      </c>
      <c r="H494" s="11"/>
      <c r="I494" s="22">
        <v>6189300</v>
      </c>
      <c r="J494" s="22">
        <v>0</v>
      </c>
      <c r="K494" s="89">
        <f t="shared" si="2"/>
        <v>6189300</v>
      </c>
    </row>
    <row r="495" spans="1:11" x14ac:dyDescent="0.25">
      <c r="A495" s="144">
        <v>45222</v>
      </c>
      <c r="B495" s="261" t="s">
        <v>828</v>
      </c>
      <c r="C495" s="146" t="s">
        <v>4583</v>
      </c>
      <c r="D495" s="24" t="s">
        <v>4584</v>
      </c>
      <c r="E495" s="191" t="s">
        <v>4195</v>
      </c>
      <c r="F495" s="25"/>
      <c r="G495" s="206" t="s">
        <v>356</v>
      </c>
      <c r="H495" s="11"/>
      <c r="I495" s="22">
        <v>5023200</v>
      </c>
      <c r="J495" s="22">
        <v>0</v>
      </c>
      <c r="K495" s="89">
        <f t="shared" si="2"/>
        <v>5023200</v>
      </c>
    </row>
    <row r="496" spans="1:11" x14ac:dyDescent="0.25">
      <c r="A496" s="144">
        <v>45222</v>
      </c>
      <c r="B496" s="261" t="s">
        <v>1234</v>
      </c>
      <c r="C496" s="146" t="s">
        <v>4585</v>
      </c>
      <c r="D496" s="24" t="s">
        <v>4586</v>
      </c>
      <c r="E496" s="191" t="s">
        <v>4758</v>
      </c>
      <c r="F496" s="25"/>
      <c r="G496" s="206" t="s">
        <v>1686</v>
      </c>
      <c r="H496" s="11"/>
      <c r="I496" s="22">
        <v>4036500</v>
      </c>
      <c r="J496" s="22">
        <v>0</v>
      </c>
      <c r="K496" s="89">
        <f t="shared" si="2"/>
        <v>4036500</v>
      </c>
    </row>
    <row r="497" spans="1:11" x14ac:dyDescent="0.25">
      <c r="A497" s="144">
        <v>45222</v>
      </c>
      <c r="B497" s="261" t="s">
        <v>831</v>
      </c>
      <c r="C497" s="146" t="s">
        <v>4587</v>
      </c>
      <c r="D497" s="24" t="s">
        <v>4588</v>
      </c>
      <c r="E497" s="191" t="s">
        <v>4759</v>
      </c>
      <c r="F497" s="25"/>
      <c r="G497" s="206" t="s">
        <v>988</v>
      </c>
      <c r="H497" s="11"/>
      <c r="I497" s="22">
        <v>10240000</v>
      </c>
      <c r="J497" s="22">
        <v>0</v>
      </c>
      <c r="K497" s="89">
        <f t="shared" si="2"/>
        <v>10240000</v>
      </c>
    </row>
    <row r="498" spans="1:11" x14ac:dyDescent="0.25">
      <c r="A498" s="144">
        <v>45222</v>
      </c>
      <c r="B498" s="261" t="s">
        <v>632</v>
      </c>
      <c r="C498" s="146" t="s">
        <v>4589</v>
      </c>
      <c r="D498" s="24" t="s">
        <v>4590</v>
      </c>
      <c r="E498" s="191" t="s">
        <v>4760</v>
      </c>
      <c r="F498" s="25"/>
      <c r="G498" s="206" t="s">
        <v>1664</v>
      </c>
      <c r="H498" s="11"/>
      <c r="I498" s="22">
        <v>9000000</v>
      </c>
      <c r="J498" s="22">
        <v>0</v>
      </c>
      <c r="K498" s="89">
        <f t="shared" si="2"/>
        <v>9000000</v>
      </c>
    </row>
    <row r="499" spans="1:11" x14ac:dyDescent="0.25">
      <c r="A499" s="144">
        <v>45223</v>
      </c>
      <c r="B499" s="261" t="s">
        <v>1769</v>
      </c>
      <c r="C499" s="146" t="s">
        <v>4591</v>
      </c>
      <c r="D499" s="24" t="s">
        <v>4592</v>
      </c>
      <c r="E499" s="191" t="s">
        <v>4761</v>
      </c>
      <c r="F499" s="25"/>
      <c r="G499" s="206" t="s">
        <v>1722</v>
      </c>
      <c r="H499" s="11"/>
      <c r="I499" s="22">
        <v>3139500</v>
      </c>
      <c r="J499" s="22">
        <v>0</v>
      </c>
      <c r="K499" s="89">
        <f t="shared" si="2"/>
        <v>3139500</v>
      </c>
    </row>
    <row r="500" spans="1:11" x14ac:dyDescent="0.25">
      <c r="A500" s="144">
        <v>45223</v>
      </c>
      <c r="B500" s="261" t="s">
        <v>190</v>
      </c>
      <c r="C500" s="146" t="s">
        <v>4593</v>
      </c>
      <c r="D500" s="24" t="s">
        <v>4594</v>
      </c>
      <c r="E500" s="191" t="s">
        <v>4116</v>
      </c>
      <c r="F500" s="25"/>
      <c r="G500" s="206" t="s">
        <v>375</v>
      </c>
      <c r="H500" s="11"/>
      <c r="I500" s="22">
        <v>5382000</v>
      </c>
      <c r="J500" s="22">
        <v>0</v>
      </c>
      <c r="K500" s="89">
        <f t="shared" si="2"/>
        <v>5382000</v>
      </c>
    </row>
    <row r="501" spans="1:11" x14ac:dyDescent="0.25">
      <c r="A501" s="144">
        <v>45223</v>
      </c>
      <c r="B501" s="261" t="s">
        <v>617</v>
      </c>
      <c r="C501" s="146" t="s">
        <v>4595</v>
      </c>
      <c r="D501" s="24" t="s">
        <v>4596</v>
      </c>
      <c r="E501" s="191" t="s">
        <v>4189</v>
      </c>
      <c r="F501" s="25"/>
      <c r="G501" s="206" t="s">
        <v>689</v>
      </c>
      <c r="H501" s="11"/>
      <c r="I501" s="22">
        <v>12000000</v>
      </c>
      <c r="J501" s="22">
        <v>0</v>
      </c>
      <c r="K501" s="89">
        <f t="shared" si="2"/>
        <v>12000000</v>
      </c>
    </row>
    <row r="502" spans="1:11" x14ac:dyDescent="0.25">
      <c r="A502" s="144">
        <v>45223</v>
      </c>
      <c r="B502" s="261" t="s">
        <v>1509</v>
      </c>
      <c r="C502" s="146" t="s">
        <v>4597</v>
      </c>
      <c r="D502" s="24" t="s">
        <v>4598</v>
      </c>
      <c r="E502" s="191" t="s">
        <v>4762</v>
      </c>
      <c r="F502" s="25"/>
      <c r="G502" s="206" t="s">
        <v>1725</v>
      </c>
      <c r="H502" s="11"/>
      <c r="I502" s="22">
        <v>4754100</v>
      </c>
      <c r="J502" s="22">
        <v>0</v>
      </c>
      <c r="K502" s="89">
        <f t="shared" si="2"/>
        <v>4754100</v>
      </c>
    </row>
    <row r="503" spans="1:11" x14ac:dyDescent="0.25">
      <c r="A503" s="144">
        <v>45223</v>
      </c>
      <c r="B503" s="261" t="s">
        <v>1772</v>
      </c>
      <c r="C503" s="146" t="s">
        <v>4599</v>
      </c>
      <c r="D503" s="24" t="s">
        <v>4600</v>
      </c>
      <c r="E503" s="191" t="s">
        <v>4153</v>
      </c>
      <c r="F503" s="25"/>
      <c r="G503" s="206" t="s">
        <v>1740</v>
      </c>
      <c r="H503" s="11"/>
      <c r="I503" s="22">
        <v>4226250</v>
      </c>
      <c r="J503" s="22">
        <v>0</v>
      </c>
      <c r="K503" s="89">
        <f t="shared" si="2"/>
        <v>4226250</v>
      </c>
    </row>
    <row r="504" spans="1:11" x14ac:dyDescent="0.25">
      <c r="A504" s="144">
        <v>45223</v>
      </c>
      <c r="B504" s="261" t="s">
        <v>463</v>
      </c>
      <c r="C504" s="146" t="s">
        <v>4601</v>
      </c>
      <c r="D504" s="24" t="s">
        <v>4602</v>
      </c>
      <c r="E504" s="191" t="s">
        <v>4763</v>
      </c>
      <c r="F504" s="25"/>
      <c r="G504" s="206" t="s">
        <v>958</v>
      </c>
      <c r="H504" s="11"/>
      <c r="I504" s="22">
        <v>6279000</v>
      </c>
      <c r="J504" s="22">
        <v>0</v>
      </c>
      <c r="K504" s="89">
        <f t="shared" si="2"/>
        <v>6279000</v>
      </c>
    </row>
    <row r="505" spans="1:11" x14ac:dyDescent="0.25">
      <c r="A505" s="144">
        <v>45223</v>
      </c>
      <c r="B505" s="261" t="s">
        <v>1282</v>
      </c>
      <c r="C505" s="146" t="s">
        <v>4603</v>
      </c>
      <c r="D505" s="24" t="s">
        <v>4604</v>
      </c>
      <c r="E505" s="191" t="s">
        <v>4764</v>
      </c>
      <c r="F505" s="25"/>
      <c r="G505" s="206" t="s">
        <v>1744</v>
      </c>
      <c r="H505" s="11"/>
      <c r="I505" s="22">
        <v>10000000</v>
      </c>
      <c r="J505" s="22">
        <v>0</v>
      </c>
      <c r="K505" s="89">
        <f t="shared" si="2"/>
        <v>10000000</v>
      </c>
    </row>
    <row r="506" spans="1:11" x14ac:dyDescent="0.25">
      <c r="A506" s="144">
        <v>45223</v>
      </c>
      <c r="B506" s="261" t="s">
        <v>1766</v>
      </c>
      <c r="C506" s="146" t="s">
        <v>4605</v>
      </c>
      <c r="D506" s="24" t="s">
        <v>4606</v>
      </c>
      <c r="E506" s="191" t="s">
        <v>4765</v>
      </c>
      <c r="F506" s="25"/>
      <c r="G506" s="206" t="s">
        <v>4207</v>
      </c>
      <c r="H506" s="11"/>
      <c r="I506" s="22">
        <v>4485000</v>
      </c>
      <c r="J506" s="22">
        <v>0</v>
      </c>
      <c r="K506" s="89">
        <f t="shared" si="2"/>
        <v>4485000</v>
      </c>
    </row>
    <row r="507" spans="1:11" x14ac:dyDescent="0.25">
      <c r="A507" s="144">
        <v>45223</v>
      </c>
      <c r="B507" s="261" t="s">
        <v>1256</v>
      </c>
      <c r="C507" s="146" t="s">
        <v>4607</v>
      </c>
      <c r="D507" s="24" t="s">
        <v>4608</v>
      </c>
      <c r="E507" s="191" t="s">
        <v>4121</v>
      </c>
      <c r="F507" s="25"/>
      <c r="G507" s="206" t="s">
        <v>1713</v>
      </c>
      <c r="H507" s="11"/>
      <c r="I507" s="22">
        <v>8605000</v>
      </c>
      <c r="J507" s="22">
        <v>0</v>
      </c>
      <c r="K507" s="89">
        <f t="shared" si="2"/>
        <v>8605000</v>
      </c>
    </row>
    <row r="508" spans="1:11" x14ac:dyDescent="0.25">
      <c r="A508" s="144">
        <v>45223</v>
      </c>
      <c r="B508" s="261" t="s">
        <v>301</v>
      </c>
      <c r="C508" s="146" t="s">
        <v>4609</v>
      </c>
      <c r="D508" s="24" t="s">
        <v>4610</v>
      </c>
      <c r="E508" s="191" t="s">
        <v>4766</v>
      </c>
      <c r="F508" s="25"/>
      <c r="G508" s="206" t="s">
        <v>269</v>
      </c>
      <c r="H508" s="11"/>
      <c r="I508" s="22">
        <v>10000000</v>
      </c>
      <c r="J508" s="22">
        <v>0</v>
      </c>
      <c r="K508" s="89">
        <f t="shared" si="2"/>
        <v>10000000</v>
      </c>
    </row>
    <row r="509" spans="1:11" x14ac:dyDescent="0.25">
      <c r="A509" s="144">
        <v>45223</v>
      </c>
      <c r="B509" s="261" t="s">
        <v>506</v>
      </c>
      <c r="C509" s="146" t="s">
        <v>4611</v>
      </c>
      <c r="D509" s="24" t="s">
        <v>4612</v>
      </c>
      <c r="E509" s="191" t="s">
        <v>4767</v>
      </c>
      <c r="F509" s="25"/>
      <c r="G509" s="206" t="s">
        <v>982</v>
      </c>
      <c r="H509" s="11"/>
      <c r="I509" s="22">
        <v>4485000</v>
      </c>
      <c r="J509" s="22">
        <v>0</v>
      </c>
      <c r="K509" s="89">
        <f t="shared" si="2"/>
        <v>4485000</v>
      </c>
    </row>
    <row r="510" spans="1:11" x14ac:dyDescent="0.25">
      <c r="A510" s="144">
        <v>45223</v>
      </c>
      <c r="B510" s="261" t="s">
        <v>420</v>
      </c>
      <c r="C510" s="146" t="s">
        <v>4613</v>
      </c>
      <c r="D510" s="24" t="s">
        <v>4614</v>
      </c>
      <c r="E510" s="191" t="s">
        <v>4768</v>
      </c>
      <c r="F510" s="25"/>
      <c r="G510" s="206" t="s">
        <v>681</v>
      </c>
      <c r="H510" s="11"/>
      <c r="I510" s="22">
        <v>4386667</v>
      </c>
      <c r="J510" s="22">
        <v>0</v>
      </c>
      <c r="K510" s="89">
        <f t="shared" si="2"/>
        <v>4386667</v>
      </c>
    </row>
    <row r="511" spans="1:11" x14ac:dyDescent="0.25">
      <c r="A511" s="144">
        <v>45223</v>
      </c>
      <c r="B511" s="261" t="s">
        <v>1292</v>
      </c>
      <c r="C511" s="146" t="s">
        <v>2844</v>
      </c>
      <c r="D511" s="24" t="s">
        <v>4615</v>
      </c>
      <c r="E511" s="191" t="s">
        <v>4769</v>
      </c>
      <c r="F511" s="25"/>
      <c r="G511" s="206" t="s">
        <v>1741</v>
      </c>
      <c r="H511" s="11"/>
      <c r="I511" s="22">
        <v>3139500</v>
      </c>
      <c r="J511" s="22">
        <v>0</v>
      </c>
      <c r="K511" s="89">
        <f t="shared" si="2"/>
        <v>3139500</v>
      </c>
    </row>
    <row r="512" spans="1:11" x14ac:dyDescent="0.25">
      <c r="A512" s="144">
        <v>45223</v>
      </c>
      <c r="B512" s="261" t="s">
        <v>1309</v>
      </c>
      <c r="C512" s="146" t="s">
        <v>4616</v>
      </c>
      <c r="D512" s="24" t="s">
        <v>4617</v>
      </c>
      <c r="E512" s="191" t="s">
        <v>4770</v>
      </c>
      <c r="F512" s="25"/>
      <c r="G512" s="206" t="s">
        <v>1735</v>
      </c>
      <c r="H512" s="11"/>
      <c r="I512" s="22">
        <v>3139500</v>
      </c>
      <c r="J512" s="22">
        <v>0</v>
      </c>
      <c r="K512" s="89">
        <f t="shared" ref="K512:K575" si="3">+I512-J512</f>
        <v>3139500</v>
      </c>
    </row>
    <row r="513" spans="1:11" x14ac:dyDescent="0.25">
      <c r="A513" s="144">
        <v>45223</v>
      </c>
      <c r="B513" s="261" t="s">
        <v>1625</v>
      </c>
      <c r="C513" s="146" t="s">
        <v>4618</v>
      </c>
      <c r="D513" s="24" t="s">
        <v>4619</v>
      </c>
      <c r="E513" s="191" t="s">
        <v>4771</v>
      </c>
      <c r="F513" s="25"/>
      <c r="G513" s="206" t="s">
        <v>1714</v>
      </c>
      <c r="H513" s="11"/>
      <c r="I513" s="22">
        <v>3139500</v>
      </c>
      <c r="J513" s="22">
        <v>0</v>
      </c>
      <c r="K513" s="89">
        <f t="shared" si="3"/>
        <v>3139500</v>
      </c>
    </row>
    <row r="514" spans="1:11" x14ac:dyDescent="0.25">
      <c r="A514" s="144">
        <v>45223</v>
      </c>
      <c r="B514" s="261" t="s">
        <v>456</v>
      </c>
      <c r="C514" s="146" t="s">
        <v>4620</v>
      </c>
      <c r="D514" s="24" t="s">
        <v>4621</v>
      </c>
      <c r="E514" s="191" t="s">
        <v>4772</v>
      </c>
      <c r="F514" s="25"/>
      <c r="G514" s="206" t="s">
        <v>955</v>
      </c>
      <c r="H514" s="11"/>
      <c r="I514" s="22">
        <v>6279000</v>
      </c>
      <c r="J514" s="22">
        <v>0</v>
      </c>
      <c r="K514" s="89">
        <f t="shared" si="3"/>
        <v>6279000</v>
      </c>
    </row>
    <row r="515" spans="1:11" x14ac:dyDescent="0.25">
      <c r="A515" s="144">
        <v>45223</v>
      </c>
      <c r="B515" s="261" t="s">
        <v>1286</v>
      </c>
      <c r="C515" s="146" t="s">
        <v>4622</v>
      </c>
      <c r="D515" s="24" t="s">
        <v>4623</v>
      </c>
      <c r="E515" s="191" t="s">
        <v>4773</v>
      </c>
      <c r="F515" s="25"/>
      <c r="G515" s="206" t="s">
        <v>1712</v>
      </c>
      <c r="H515" s="11"/>
      <c r="I515" s="22">
        <v>10000000</v>
      </c>
      <c r="J515" s="22">
        <v>0</v>
      </c>
      <c r="K515" s="89">
        <f t="shared" si="3"/>
        <v>10000000</v>
      </c>
    </row>
    <row r="516" spans="1:11" x14ac:dyDescent="0.25">
      <c r="A516" s="144">
        <v>45223</v>
      </c>
      <c r="B516" s="261" t="s">
        <v>482</v>
      </c>
      <c r="C516" s="146" t="s">
        <v>2725</v>
      </c>
      <c r="D516" s="24" t="s">
        <v>4624</v>
      </c>
      <c r="E516" s="191" t="s">
        <v>4774</v>
      </c>
      <c r="F516" s="25"/>
      <c r="G516" s="206" t="s">
        <v>401</v>
      </c>
      <c r="H516" s="11"/>
      <c r="I516" s="22">
        <v>2691000</v>
      </c>
      <c r="J516" s="22">
        <v>0</v>
      </c>
      <c r="K516" s="89">
        <f t="shared" si="3"/>
        <v>2691000</v>
      </c>
    </row>
    <row r="517" spans="1:11" x14ac:dyDescent="0.25">
      <c r="A517" s="144">
        <v>45223</v>
      </c>
      <c r="B517" s="261" t="s">
        <v>837</v>
      </c>
      <c r="C517" s="146" t="s">
        <v>2598</v>
      </c>
      <c r="D517" s="24" t="s">
        <v>4625</v>
      </c>
      <c r="E517" s="191" t="s">
        <v>4775</v>
      </c>
      <c r="F517" s="25"/>
      <c r="G517" s="206" t="s">
        <v>987</v>
      </c>
      <c r="H517" s="11"/>
      <c r="I517" s="22">
        <v>3677700</v>
      </c>
      <c r="J517" s="22">
        <v>0</v>
      </c>
      <c r="K517" s="89">
        <f t="shared" si="3"/>
        <v>3677700</v>
      </c>
    </row>
    <row r="518" spans="1:11" x14ac:dyDescent="0.25">
      <c r="A518" s="144">
        <v>45223</v>
      </c>
      <c r="B518" s="261" t="s">
        <v>300</v>
      </c>
      <c r="C518" s="146" t="s">
        <v>2843</v>
      </c>
      <c r="D518" s="24" t="s">
        <v>4626</v>
      </c>
      <c r="E518" s="191" t="s">
        <v>4776</v>
      </c>
      <c r="F518" s="25"/>
      <c r="G518" s="206" t="s">
        <v>1683</v>
      </c>
      <c r="H518" s="11"/>
      <c r="I518" s="22">
        <v>3946800</v>
      </c>
      <c r="J518" s="22">
        <v>0</v>
      </c>
      <c r="K518" s="89">
        <f t="shared" si="3"/>
        <v>3946800</v>
      </c>
    </row>
    <row r="519" spans="1:11" x14ac:dyDescent="0.25">
      <c r="A519" s="144">
        <v>45223</v>
      </c>
      <c r="B519" s="261" t="s">
        <v>492</v>
      </c>
      <c r="C519" s="146" t="s">
        <v>4627</v>
      </c>
      <c r="D519" s="24" t="s">
        <v>4628</v>
      </c>
      <c r="E519" s="191" t="s">
        <v>4777</v>
      </c>
      <c r="F519" s="25"/>
      <c r="G519" s="206" t="s">
        <v>973</v>
      </c>
      <c r="H519" s="11"/>
      <c r="I519" s="22">
        <v>5382000</v>
      </c>
      <c r="J519" s="22">
        <v>0</v>
      </c>
      <c r="K519" s="89">
        <f t="shared" si="3"/>
        <v>5382000</v>
      </c>
    </row>
    <row r="520" spans="1:11" x14ac:dyDescent="0.25">
      <c r="A520" s="144">
        <v>45224</v>
      </c>
      <c r="B520" s="261" t="s">
        <v>272</v>
      </c>
      <c r="C520" s="146" t="s">
        <v>4629</v>
      </c>
      <c r="D520" s="24" t="s">
        <v>4630</v>
      </c>
      <c r="E520" s="191" t="s">
        <v>4778</v>
      </c>
      <c r="F520" s="25"/>
      <c r="G520" s="206" t="s">
        <v>1671</v>
      </c>
      <c r="H520" s="11"/>
      <c r="I520" s="22">
        <v>3946800</v>
      </c>
      <c r="J520" s="22">
        <v>0</v>
      </c>
      <c r="K520" s="89">
        <f t="shared" si="3"/>
        <v>3946800</v>
      </c>
    </row>
    <row r="521" spans="1:11" x14ac:dyDescent="0.25">
      <c r="A521" s="144">
        <v>45224</v>
      </c>
      <c r="B521" s="261" t="s">
        <v>475</v>
      </c>
      <c r="C521" s="146" t="s">
        <v>4631</v>
      </c>
      <c r="D521" s="24" t="s">
        <v>4632</v>
      </c>
      <c r="E521" s="191" t="s">
        <v>4118</v>
      </c>
      <c r="F521" s="25"/>
      <c r="G521" s="206" t="s">
        <v>408</v>
      </c>
      <c r="H521" s="11"/>
      <c r="I521" s="22">
        <v>8260800</v>
      </c>
      <c r="J521" s="22">
        <v>0</v>
      </c>
      <c r="K521" s="89">
        <f t="shared" si="3"/>
        <v>8260800</v>
      </c>
    </row>
    <row r="522" spans="1:11" x14ac:dyDescent="0.25">
      <c r="A522" s="144">
        <v>45224</v>
      </c>
      <c r="B522" s="261" t="s">
        <v>1574</v>
      </c>
      <c r="C522" s="146" t="s">
        <v>227</v>
      </c>
      <c r="D522" s="24" t="s">
        <v>4633</v>
      </c>
      <c r="E522" s="191" t="s">
        <v>3445</v>
      </c>
      <c r="F522" s="25"/>
      <c r="G522" s="206" t="s">
        <v>1688</v>
      </c>
      <c r="H522" s="11"/>
      <c r="I522" s="22">
        <v>4485000</v>
      </c>
      <c r="J522" s="22">
        <v>0</v>
      </c>
      <c r="K522" s="89">
        <f t="shared" si="3"/>
        <v>4485000</v>
      </c>
    </row>
    <row r="523" spans="1:11" x14ac:dyDescent="0.25">
      <c r="A523" s="144">
        <v>45224</v>
      </c>
      <c r="B523" s="261" t="s">
        <v>1596</v>
      </c>
      <c r="C523" s="146" t="s">
        <v>4634</v>
      </c>
      <c r="D523" s="24" t="s">
        <v>4635</v>
      </c>
      <c r="E523" s="191" t="s">
        <v>4148</v>
      </c>
      <c r="F523" s="25"/>
      <c r="G523" s="206" t="s">
        <v>1737</v>
      </c>
      <c r="H523" s="11"/>
      <c r="I523" s="22">
        <v>3139500</v>
      </c>
      <c r="J523" s="22">
        <v>0</v>
      </c>
      <c r="K523" s="89">
        <f t="shared" si="3"/>
        <v>3139500</v>
      </c>
    </row>
    <row r="524" spans="1:11" x14ac:dyDescent="0.25">
      <c r="A524" s="144">
        <v>45224</v>
      </c>
      <c r="B524" s="261" t="s">
        <v>1244</v>
      </c>
      <c r="C524" s="146" t="s">
        <v>4636</v>
      </c>
      <c r="D524" s="24" t="s">
        <v>4637</v>
      </c>
      <c r="E524" s="191" t="s">
        <v>4159</v>
      </c>
      <c r="F524" s="25"/>
      <c r="G524" s="206" t="s">
        <v>1708</v>
      </c>
      <c r="H524" s="11"/>
      <c r="I524" s="22">
        <v>5023200</v>
      </c>
      <c r="J524" s="22">
        <v>0</v>
      </c>
      <c r="K524" s="89">
        <f t="shared" si="3"/>
        <v>5023200</v>
      </c>
    </row>
    <row r="525" spans="1:11" x14ac:dyDescent="0.25">
      <c r="A525" s="144">
        <v>45224</v>
      </c>
      <c r="B525" s="261" t="s">
        <v>1593</v>
      </c>
      <c r="C525" s="146" t="s">
        <v>4638</v>
      </c>
      <c r="D525" s="24" t="s">
        <v>4639</v>
      </c>
      <c r="E525" s="191" t="s">
        <v>4126</v>
      </c>
      <c r="F525" s="25"/>
      <c r="G525" s="206" t="s">
        <v>1721</v>
      </c>
      <c r="H525" s="11"/>
      <c r="I525" s="22">
        <v>4485000</v>
      </c>
      <c r="J525" s="22">
        <v>0</v>
      </c>
      <c r="K525" s="89">
        <f t="shared" si="3"/>
        <v>4485000</v>
      </c>
    </row>
    <row r="526" spans="1:11" x14ac:dyDescent="0.25">
      <c r="A526" s="144">
        <v>45224</v>
      </c>
      <c r="B526" s="261" t="s">
        <v>1502</v>
      </c>
      <c r="C526" s="146" t="s">
        <v>4640</v>
      </c>
      <c r="D526" s="24" t="s">
        <v>4641</v>
      </c>
      <c r="E526" s="191" t="s">
        <v>4779</v>
      </c>
      <c r="F526" s="25"/>
      <c r="G526" s="206" t="s">
        <v>1698</v>
      </c>
      <c r="H526" s="11"/>
      <c r="I526" s="22">
        <v>4395300</v>
      </c>
      <c r="J526" s="22">
        <v>0</v>
      </c>
      <c r="K526" s="89">
        <f t="shared" si="3"/>
        <v>4395300</v>
      </c>
    </row>
    <row r="527" spans="1:11" x14ac:dyDescent="0.25">
      <c r="A527" s="144">
        <v>45224</v>
      </c>
      <c r="B527" s="261" t="s">
        <v>385</v>
      </c>
      <c r="C527" s="146" t="s">
        <v>4642</v>
      </c>
      <c r="D527" s="24" t="s">
        <v>4643</v>
      </c>
      <c r="E527" s="191" t="s">
        <v>4165</v>
      </c>
      <c r="F527" s="25"/>
      <c r="G527" s="206" t="s">
        <v>342</v>
      </c>
      <c r="H527" s="11"/>
      <c r="I527" s="22">
        <v>5382000</v>
      </c>
      <c r="J527" s="22">
        <v>0</v>
      </c>
      <c r="K527" s="89">
        <f t="shared" si="3"/>
        <v>5382000</v>
      </c>
    </row>
    <row r="528" spans="1:11" x14ac:dyDescent="0.25">
      <c r="A528" s="144">
        <v>45224</v>
      </c>
      <c r="B528" s="261" t="s">
        <v>630</v>
      </c>
      <c r="C528" s="146" t="s">
        <v>4644</v>
      </c>
      <c r="D528" s="24" t="s">
        <v>4645</v>
      </c>
      <c r="E528" s="191" t="s">
        <v>4780</v>
      </c>
      <c r="F528" s="25"/>
      <c r="G528" s="206" t="s">
        <v>675</v>
      </c>
      <c r="H528" s="11"/>
      <c r="I528" s="22">
        <v>9000000</v>
      </c>
      <c r="J528" s="22">
        <v>0</v>
      </c>
      <c r="K528" s="89">
        <f t="shared" si="3"/>
        <v>9000000</v>
      </c>
    </row>
    <row r="529" spans="1:11" x14ac:dyDescent="0.25">
      <c r="A529" s="144">
        <v>45224</v>
      </c>
      <c r="B529" s="261" t="s">
        <v>602</v>
      </c>
      <c r="C529" s="146" t="s">
        <v>2762</v>
      </c>
      <c r="D529" s="24" t="s">
        <v>4646</v>
      </c>
      <c r="E529" s="191" t="s">
        <v>4781</v>
      </c>
      <c r="F529" s="25"/>
      <c r="G529" s="206" t="s">
        <v>971</v>
      </c>
      <c r="H529" s="11"/>
      <c r="I529" s="22">
        <v>11200000</v>
      </c>
      <c r="J529" s="22">
        <v>0</v>
      </c>
      <c r="K529" s="89">
        <f t="shared" si="3"/>
        <v>11200000</v>
      </c>
    </row>
    <row r="530" spans="1:11" x14ac:dyDescent="0.25">
      <c r="A530" s="144">
        <v>45224</v>
      </c>
      <c r="B530" s="261" t="s">
        <v>1770</v>
      </c>
      <c r="C530" s="146" t="s">
        <v>3004</v>
      </c>
      <c r="D530" s="24" t="s">
        <v>4647</v>
      </c>
      <c r="E530" s="191" t="s">
        <v>4782</v>
      </c>
      <c r="F530" s="25"/>
      <c r="G530" s="206" t="s">
        <v>1728</v>
      </c>
      <c r="H530" s="11"/>
      <c r="I530" s="22">
        <v>3139500</v>
      </c>
      <c r="J530" s="22">
        <v>0</v>
      </c>
      <c r="K530" s="89">
        <f t="shared" si="3"/>
        <v>3139500</v>
      </c>
    </row>
    <row r="531" spans="1:11" x14ac:dyDescent="0.25">
      <c r="A531" s="144">
        <v>45224</v>
      </c>
      <c r="B531" s="261" t="s">
        <v>488</v>
      </c>
      <c r="C531" s="146" t="s">
        <v>4648</v>
      </c>
      <c r="D531" s="24" t="s">
        <v>4649</v>
      </c>
      <c r="E531" s="191" t="s">
        <v>4183</v>
      </c>
      <c r="F531" s="25"/>
      <c r="G531" s="206" t="s">
        <v>978</v>
      </c>
      <c r="H531" s="11"/>
      <c r="I531" s="22">
        <v>5382000</v>
      </c>
      <c r="J531" s="22">
        <v>0</v>
      </c>
      <c r="K531" s="89">
        <f t="shared" si="3"/>
        <v>5382000</v>
      </c>
    </row>
    <row r="532" spans="1:11" x14ac:dyDescent="0.25">
      <c r="A532" s="144">
        <v>45224</v>
      </c>
      <c r="B532" s="261" t="s">
        <v>645</v>
      </c>
      <c r="C532" s="146" t="s">
        <v>4650</v>
      </c>
      <c r="D532" s="24" t="s">
        <v>4651</v>
      </c>
      <c r="E532" s="191" t="s">
        <v>4127</v>
      </c>
      <c r="F532" s="25"/>
      <c r="G532" s="206" t="s">
        <v>337</v>
      </c>
      <c r="H532" s="11"/>
      <c r="I532" s="22">
        <v>6189300</v>
      </c>
      <c r="J532" s="22">
        <v>0</v>
      </c>
      <c r="K532" s="89">
        <f t="shared" si="3"/>
        <v>6189300</v>
      </c>
    </row>
    <row r="533" spans="1:11" x14ac:dyDescent="0.25">
      <c r="A533" s="144">
        <v>45224</v>
      </c>
      <c r="B533" s="261" t="s">
        <v>1249</v>
      </c>
      <c r="C533" s="146" t="s">
        <v>4652</v>
      </c>
      <c r="D533" s="24" t="s">
        <v>4653</v>
      </c>
      <c r="E533" s="191" t="s">
        <v>4783</v>
      </c>
      <c r="F533" s="25"/>
      <c r="G533" s="206" t="s">
        <v>1716</v>
      </c>
      <c r="H533" s="11"/>
      <c r="I533" s="22">
        <v>3139500</v>
      </c>
      <c r="J533" s="22">
        <v>0</v>
      </c>
      <c r="K533" s="89">
        <f t="shared" si="3"/>
        <v>3139500</v>
      </c>
    </row>
    <row r="534" spans="1:11" x14ac:dyDescent="0.25">
      <c r="A534" s="144">
        <v>45224</v>
      </c>
      <c r="B534" s="261" t="s">
        <v>562</v>
      </c>
      <c r="C534" s="146" t="s">
        <v>4654</v>
      </c>
      <c r="D534" s="24" t="s">
        <v>4655</v>
      </c>
      <c r="E534" s="191" t="s">
        <v>4784</v>
      </c>
      <c r="F534" s="25"/>
      <c r="G534" s="206" t="s">
        <v>962</v>
      </c>
      <c r="H534" s="11"/>
      <c r="I534" s="22">
        <v>7523333</v>
      </c>
      <c r="J534" s="22">
        <v>0</v>
      </c>
      <c r="K534" s="89">
        <f t="shared" si="3"/>
        <v>7523333</v>
      </c>
    </row>
    <row r="535" spans="1:11" x14ac:dyDescent="0.25">
      <c r="A535" s="144">
        <v>45224</v>
      </c>
      <c r="B535" s="261" t="s">
        <v>1587</v>
      </c>
      <c r="C535" s="146" t="s">
        <v>4656</v>
      </c>
      <c r="D535" s="24" t="s">
        <v>4657</v>
      </c>
      <c r="E535" s="191" t="s">
        <v>4785</v>
      </c>
      <c r="F535" s="25"/>
      <c r="G535" s="206" t="s">
        <v>1694</v>
      </c>
      <c r="H535" s="11"/>
      <c r="I535" s="22">
        <v>4485000</v>
      </c>
      <c r="J535" s="22">
        <v>0</v>
      </c>
      <c r="K535" s="89">
        <f t="shared" si="3"/>
        <v>4485000</v>
      </c>
    </row>
    <row r="536" spans="1:11" x14ac:dyDescent="0.25">
      <c r="A536" s="144">
        <v>45225</v>
      </c>
      <c r="B536" s="261" t="s">
        <v>491</v>
      </c>
      <c r="C536" s="146" t="s">
        <v>4658</v>
      </c>
      <c r="D536" s="24" t="s">
        <v>4659</v>
      </c>
      <c r="E536" s="191" t="s">
        <v>4786</v>
      </c>
      <c r="F536" s="25"/>
      <c r="G536" s="206" t="s">
        <v>989</v>
      </c>
      <c r="H536" s="11"/>
      <c r="I536" s="22">
        <v>8000000</v>
      </c>
      <c r="J536" s="22">
        <v>0</v>
      </c>
      <c r="K536" s="89">
        <f t="shared" si="3"/>
        <v>8000000</v>
      </c>
    </row>
    <row r="537" spans="1:11" x14ac:dyDescent="0.25">
      <c r="A537" s="144">
        <v>45225</v>
      </c>
      <c r="B537" s="261" t="s">
        <v>289</v>
      </c>
      <c r="C537" s="146" t="s">
        <v>2966</v>
      </c>
      <c r="D537" s="24" t="s">
        <v>4660</v>
      </c>
      <c r="E537" s="191" t="s">
        <v>4787</v>
      </c>
      <c r="F537" s="25"/>
      <c r="G537" s="206" t="s">
        <v>1669</v>
      </c>
      <c r="H537" s="11"/>
      <c r="I537" s="22">
        <v>4485000</v>
      </c>
      <c r="J537" s="22">
        <v>0</v>
      </c>
      <c r="K537" s="89">
        <f t="shared" si="3"/>
        <v>4485000</v>
      </c>
    </row>
    <row r="538" spans="1:11" x14ac:dyDescent="0.25">
      <c r="A538" s="144">
        <v>45225</v>
      </c>
      <c r="B538" s="261" t="s">
        <v>1232</v>
      </c>
      <c r="C538" s="146" t="s">
        <v>2764</v>
      </c>
      <c r="D538" s="24" t="s">
        <v>4661</v>
      </c>
      <c r="E538" s="191" t="s">
        <v>4788</v>
      </c>
      <c r="F538" s="25"/>
      <c r="G538" s="206" t="s">
        <v>1699</v>
      </c>
      <c r="H538" s="11"/>
      <c r="I538" s="22">
        <v>4485000</v>
      </c>
      <c r="J538" s="22">
        <v>0</v>
      </c>
      <c r="K538" s="89">
        <f t="shared" si="3"/>
        <v>4485000</v>
      </c>
    </row>
    <row r="539" spans="1:11" x14ac:dyDescent="0.25">
      <c r="A539" s="144">
        <v>45225</v>
      </c>
      <c r="B539" s="261" t="s">
        <v>1505</v>
      </c>
      <c r="C539" s="146" t="s">
        <v>4662</v>
      </c>
      <c r="D539" s="24" t="s">
        <v>4663</v>
      </c>
      <c r="E539" s="191" t="s">
        <v>4789</v>
      </c>
      <c r="F539" s="25"/>
      <c r="G539" s="206" t="s">
        <v>1723</v>
      </c>
      <c r="H539" s="11"/>
      <c r="I539" s="22">
        <v>3139500</v>
      </c>
      <c r="J539" s="22">
        <v>0</v>
      </c>
      <c r="K539" s="89">
        <f t="shared" si="3"/>
        <v>3139500</v>
      </c>
    </row>
    <row r="540" spans="1:11" x14ac:dyDescent="0.25">
      <c r="A540" s="144">
        <v>45225</v>
      </c>
      <c r="B540" s="261" t="s">
        <v>1276</v>
      </c>
      <c r="C540" s="146" t="s">
        <v>4664</v>
      </c>
      <c r="D540" s="24" t="s">
        <v>4665</v>
      </c>
      <c r="E540" s="191" t="s">
        <v>4150</v>
      </c>
      <c r="F540" s="25"/>
      <c r="G540" s="206" t="s">
        <v>1738</v>
      </c>
      <c r="H540" s="11"/>
      <c r="I540" s="22">
        <v>4485000</v>
      </c>
      <c r="J540" s="22">
        <v>0</v>
      </c>
      <c r="K540" s="89">
        <f t="shared" si="3"/>
        <v>4485000</v>
      </c>
    </row>
    <row r="541" spans="1:11" ht="15.75" customHeight="1" x14ac:dyDescent="0.25">
      <c r="A541" s="144">
        <v>45225</v>
      </c>
      <c r="B541" s="261" t="s">
        <v>471</v>
      </c>
      <c r="C541" s="146" t="s">
        <v>2845</v>
      </c>
      <c r="D541" s="24" t="s">
        <v>4666</v>
      </c>
      <c r="E541" s="191" t="s">
        <v>4790</v>
      </c>
      <c r="F541" s="25"/>
      <c r="G541" s="206" t="s">
        <v>960</v>
      </c>
      <c r="H541" s="11"/>
      <c r="I541" s="22">
        <v>4485000</v>
      </c>
      <c r="J541" s="22">
        <v>0</v>
      </c>
      <c r="K541" s="89">
        <f t="shared" si="3"/>
        <v>4485000</v>
      </c>
    </row>
    <row r="542" spans="1:11" ht="15.75" customHeight="1" x14ac:dyDescent="0.25">
      <c r="A542" s="144">
        <v>45225</v>
      </c>
      <c r="B542" s="261" t="s">
        <v>1511</v>
      </c>
      <c r="C542" s="146" t="s">
        <v>4667</v>
      </c>
      <c r="D542" s="24" t="s">
        <v>4668</v>
      </c>
      <c r="E542" s="191" t="s">
        <v>4791</v>
      </c>
      <c r="F542" s="25"/>
      <c r="G542" s="206" t="s">
        <v>1727</v>
      </c>
      <c r="H542" s="11"/>
      <c r="I542" s="22">
        <v>3139500</v>
      </c>
      <c r="J542" s="22">
        <v>0</v>
      </c>
      <c r="K542" s="89">
        <f t="shared" si="3"/>
        <v>3139500</v>
      </c>
    </row>
    <row r="543" spans="1:11" ht="15.75" customHeight="1" x14ac:dyDescent="0.25">
      <c r="A543" s="144">
        <v>45225</v>
      </c>
      <c r="B543" s="261" t="s">
        <v>787</v>
      </c>
      <c r="C543" s="146" t="s">
        <v>4669</v>
      </c>
      <c r="D543" s="24" t="s">
        <v>4670</v>
      </c>
      <c r="E543" s="191" t="s">
        <v>4792</v>
      </c>
      <c r="F543" s="25"/>
      <c r="G543" s="206" t="s">
        <v>378</v>
      </c>
      <c r="H543" s="11"/>
      <c r="I543" s="22">
        <v>7744500</v>
      </c>
      <c r="J543" s="22">
        <v>0</v>
      </c>
      <c r="K543" s="89">
        <f t="shared" si="3"/>
        <v>7744500</v>
      </c>
    </row>
    <row r="544" spans="1:11" ht="15.75" customHeight="1" x14ac:dyDescent="0.25">
      <c r="A544" s="144">
        <v>45225</v>
      </c>
      <c r="B544" s="261" t="s">
        <v>1245</v>
      </c>
      <c r="C544" s="146" t="s">
        <v>2839</v>
      </c>
      <c r="D544" s="24" t="s">
        <v>4671</v>
      </c>
      <c r="E544" s="191" t="s">
        <v>4793</v>
      </c>
      <c r="F544" s="25"/>
      <c r="G544" s="206" t="s">
        <v>1693</v>
      </c>
      <c r="H544" s="11"/>
      <c r="I544" s="22">
        <v>4305600</v>
      </c>
      <c r="J544" s="22">
        <v>0</v>
      </c>
      <c r="K544" s="89">
        <f t="shared" si="3"/>
        <v>4305600</v>
      </c>
    </row>
    <row r="545" spans="1:11" ht="15.75" customHeight="1" x14ac:dyDescent="0.25">
      <c r="A545" s="144">
        <v>45225</v>
      </c>
      <c r="B545" s="261" t="s">
        <v>713</v>
      </c>
      <c r="C545" s="146" t="s">
        <v>4672</v>
      </c>
      <c r="D545" s="24" t="s">
        <v>4673</v>
      </c>
      <c r="E545" s="191" t="s">
        <v>4794</v>
      </c>
      <c r="F545" s="25"/>
      <c r="G545" s="206" t="s">
        <v>187</v>
      </c>
      <c r="H545" s="11"/>
      <c r="I545" s="22">
        <v>5382000</v>
      </c>
      <c r="J545" s="22">
        <v>0</v>
      </c>
      <c r="K545" s="89">
        <f t="shared" si="3"/>
        <v>5382000</v>
      </c>
    </row>
    <row r="546" spans="1:11" ht="15.75" customHeight="1" x14ac:dyDescent="0.25">
      <c r="A546" s="144">
        <v>45225</v>
      </c>
      <c r="B546" s="261" t="s">
        <v>610</v>
      </c>
      <c r="C546" s="146" t="s">
        <v>4674</v>
      </c>
      <c r="D546" s="24" t="s">
        <v>4675</v>
      </c>
      <c r="E546" s="191" t="s">
        <v>4795</v>
      </c>
      <c r="F546" s="25"/>
      <c r="G546" s="206" t="s">
        <v>679</v>
      </c>
      <c r="H546" s="11"/>
      <c r="I546" s="22">
        <v>9000000</v>
      </c>
      <c r="J546" s="22">
        <v>0</v>
      </c>
      <c r="K546" s="89">
        <f t="shared" si="3"/>
        <v>9000000</v>
      </c>
    </row>
    <row r="547" spans="1:11" ht="15.75" customHeight="1" x14ac:dyDescent="0.25">
      <c r="A547" s="144">
        <v>45225</v>
      </c>
      <c r="B547" s="261" t="s">
        <v>755</v>
      </c>
      <c r="C547" s="146" t="s">
        <v>2765</v>
      </c>
      <c r="D547" s="24" t="s">
        <v>4676</v>
      </c>
      <c r="E547" s="191" t="s">
        <v>4796</v>
      </c>
      <c r="F547" s="25"/>
      <c r="G547" s="206" t="s">
        <v>963</v>
      </c>
      <c r="H547" s="11"/>
      <c r="I547" s="22">
        <v>6279000</v>
      </c>
      <c r="J547" s="22">
        <v>0</v>
      </c>
      <c r="K547" s="89">
        <f t="shared" si="3"/>
        <v>6279000</v>
      </c>
    </row>
    <row r="548" spans="1:11" ht="15.75" customHeight="1" x14ac:dyDescent="0.25">
      <c r="A548" s="144">
        <v>45225</v>
      </c>
      <c r="B548" s="261" t="s">
        <v>1332</v>
      </c>
      <c r="C548" s="146" t="s">
        <v>2769</v>
      </c>
      <c r="D548" s="24" t="s">
        <v>4677</v>
      </c>
      <c r="E548" s="191" t="s">
        <v>4797</v>
      </c>
      <c r="F548" s="25"/>
      <c r="G548" s="206" t="s">
        <v>2185</v>
      </c>
      <c r="H548" s="11"/>
      <c r="I548" s="22">
        <v>3229200</v>
      </c>
      <c r="J548" s="22">
        <v>0</v>
      </c>
      <c r="K548" s="89">
        <f t="shared" si="3"/>
        <v>3229200</v>
      </c>
    </row>
    <row r="549" spans="1:11" ht="15.75" customHeight="1" x14ac:dyDescent="0.25">
      <c r="A549" s="144">
        <v>45226</v>
      </c>
      <c r="B549" s="261" t="s">
        <v>270</v>
      </c>
      <c r="C549" s="146" t="s">
        <v>4678</v>
      </c>
      <c r="D549" s="24" t="s">
        <v>4679</v>
      </c>
      <c r="E549" s="191" t="s">
        <v>4065</v>
      </c>
      <c r="F549" s="25"/>
      <c r="G549" s="206" t="s">
        <v>1677</v>
      </c>
      <c r="H549" s="11"/>
      <c r="I549" s="22">
        <v>3139500</v>
      </c>
      <c r="J549" s="22">
        <v>0</v>
      </c>
      <c r="K549" s="89">
        <f t="shared" si="3"/>
        <v>3139500</v>
      </c>
    </row>
    <row r="550" spans="1:11" ht="15.75" customHeight="1" x14ac:dyDescent="0.25">
      <c r="A550" s="144">
        <v>45226</v>
      </c>
      <c r="B550" s="261" t="s">
        <v>585</v>
      </c>
      <c r="C550" s="146" t="s">
        <v>4680</v>
      </c>
      <c r="D550" s="24" t="s">
        <v>4681</v>
      </c>
      <c r="E550" s="191" t="s">
        <v>4798</v>
      </c>
      <c r="F550" s="25"/>
      <c r="G550" s="206" t="s">
        <v>974</v>
      </c>
      <c r="H550" s="11"/>
      <c r="I550" s="22">
        <v>6000000</v>
      </c>
      <c r="J550" s="22">
        <v>0</v>
      </c>
      <c r="K550" s="89">
        <f t="shared" si="3"/>
        <v>6000000</v>
      </c>
    </row>
    <row r="551" spans="1:11" ht="15.75" customHeight="1" x14ac:dyDescent="0.25">
      <c r="A551" s="144">
        <v>45226</v>
      </c>
      <c r="B551" s="261" t="s">
        <v>1823</v>
      </c>
      <c r="C551" s="146" t="s">
        <v>4682</v>
      </c>
      <c r="D551" s="24" t="s">
        <v>4683</v>
      </c>
      <c r="E551" s="191" t="s">
        <v>4799</v>
      </c>
      <c r="F551" s="25"/>
      <c r="G551" s="206" t="s">
        <v>2192</v>
      </c>
      <c r="H551" s="11"/>
      <c r="I551" s="22">
        <v>3767400</v>
      </c>
      <c r="J551" s="22">
        <v>0</v>
      </c>
      <c r="K551" s="89">
        <f t="shared" si="3"/>
        <v>3767400</v>
      </c>
    </row>
    <row r="552" spans="1:11" ht="15.75" customHeight="1" x14ac:dyDescent="0.25">
      <c r="A552" s="144">
        <v>45226</v>
      </c>
      <c r="B552" s="261" t="s">
        <v>1298</v>
      </c>
      <c r="C552" s="146" t="s">
        <v>4684</v>
      </c>
      <c r="D552" s="24" t="s">
        <v>4685</v>
      </c>
      <c r="E552" s="191" t="s">
        <v>4800</v>
      </c>
      <c r="F552" s="25"/>
      <c r="G552" s="206" t="s">
        <v>1747</v>
      </c>
      <c r="H552" s="11"/>
      <c r="I552" s="22">
        <v>3139500</v>
      </c>
      <c r="J552" s="22">
        <v>0</v>
      </c>
      <c r="K552" s="89">
        <f t="shared" si="3"/>
        <v>3139500</v>
      </c>
    </row>
    <row r="553" spans="1:11" ht="15.75" customHeight="1" x14ac:dyDescent="0.25">
      <c r="A553" s="144">
        <v>45226</v>
      </c>
      <c r="B553" s="261" t="s">
        <v>249</v>
      </c>
      <c r="C553" s="146" t="s">
        <v>4686</v>
      </c>
      <c r="D553" s="24" t="s">
        <v>4687</v>
      </c>
      <c r="E553" s="191" t="s">
        <v>4801</v>
      </c>
      <c r="F553" s="25"/>
      <c r="G553" s="206" t="s">
        <v>1681</v>
      </c>
      <c r="H553" s="11"/>
      <c r="I553" s="22">
        <v>4395300</v>
      </c>
      <c r="J553" s="22">
        <v>0</v>
      </c>
      <c r="K553" s="89">
        <f t="shared" si="3"/>
        <v>4395300</v>
      </c>
    </row>
    <row r="554" spans="1:11" ht="15.75" customHeight="1" x14ac:dyDescent="0.25">
      <c r="A554" s="144">
        <v>45226</v>
      </c>
      <c r="B554" s="261" t="s">
        <v>1525</v>
      </c>
      <c r="C554" s="146" t="s">
        <v>4688</v>
      </c>
      <c r="D554" s="24" t="s">
        <v>4689</v>
      </c>
      <c r="E554" s="191" t="s">
        <v>4802</v>
      </c>
      <c r="F554" s="25"/>
      <c r="G554" s="206" t="s">
        <v>2191</v>
      </c>
      <c r="H554" s="11"/>
      <c r="I554" s="22">
        <v>3767400</v>
      </c>
      <c r="J554" s="22">
        <v>0</v>
      </c>
      <c r="K554" s="89">
        <f t="shared" si="3"/>
        <v>3767400</v>
      </c>
    </row>
    <row r="555" spans="1:11" ht="15.75" customHeight="1" x14ac:dyDescent="0.25">
      <c r="A555" s="144">
        <v>45226</v>
      </c>
      <c r="B555" s="261" t="s">
        <v>611</v>
      </c>
      <c r="C555" s="146" t="s">
        <v>2849</v>
      </c>
      <c r="D555" s="24" t="s">
        <v>4690</v>
      </c>
      <c r="E555" s="191" t="s">
        <v>4803</v>
      </c>
      <c r="F555" s="25"/>
      <c r="G555" s="206" t="s">
        <v>977</v>
      </c>
      <c r="H555" s="11"/>
      <c r="I555" s="22">
        <v>11000000</v>
      </c>
      <c r="J555" s="22">
        <v>0</v>
      </c>
      <c r="K555" s="89">
        <f t="shared" si="3"/>
        <v>11000000</v>
      </c>
    </row>
    <row r="556" spans="1:11" ht="15.75" customHeight="1" x14ac:dyDescent="0.25">
      <c r="A556" s="144">
        <v>45226</v>
      </c>
      <c r="B556" s="261" t="s">
        <v>485</v>
      </c>
      <c r="C556" s="146" t="s">
        <v>2851</v>
      </c>
      <c r="D556" s="24" t="s">
        <v>4691</v>
      </c>
      <c r="E556" s="191" t="s">
        <v>4158</v>
      </c>
      <c r="F556" s="25"/>
      <c r="G556" s="206" t="s">
        <v>970</v>
      </c>
      <c r="H556" s="11"/>
      <c r="I556" s="22">
        <v>5500000</v>
      </c>
      <c r="J556" s="22">
        <v>0</v>
      </c>
      <c r="K556" s="89">
        <f t="shared" si="3"/>
        <v>5500000</v>
      </c>
    </row>
    <row r="557" spans="1:11" ht="15.75" customHeight="1" x14ac:dyDescent="0.25">
      <c r="A557" s="144">
        <v>45226</v>
      </c>
      <c r="B557" s="261" t="s">
        <v>825</v>
      </c>
      <c r="C557" s="146" t="s">
        <v>4692</v>
      </c>
      <c r="D557" s="24" t="s">
        <v>4693</v>
      </c>
      <c r="E557" s="191" t="s">
        <v>4804</v>
      </c>
      <c r="F557" s="25"/>
      <c r="G557" s="206" t="s">
        <v>268</v>
      </c>
      <c r="H557" s="11"/>
      <c r="I557" s="22">
        <v>7245000</v>
      </c>
      <c r="J557" s="22">
        <v>0</v>
      </c>
      <c r="K557" s="89">
        <f t="shared" si="3"/>
        <v>7245000</v>
      </c>
    </row>
    <row r="558" spans="1:11" ht="15.75" customHeight="1" x14ac:dyDescent="0.25">
      <c r="A558" s="144">
        <v>45226</v>
      </c>
      <c r="B558" s="261" t="s">
        <v>1299</v>
      </c>
      <c r="C558" s="146" t="s">
        <v>4694</v>
      </c>
      <c r="D558" s="24" t="s">
        <v>4695</v>
      </c>
      <c r="E558" s="191" t="s">
        <v>4181</v>
      </c>
      <c r="F558" s="25"/>
      <c r="G558" s="206" t="s">
        <v>1755</v>
      </c>
      <c r="H558" s="11"/>
      <c r="I558" s="22">
        <v>5023200</v>
      </c>
      <c r="J558" s="22">
        <v>0</v>
      </c>
      <c r="K558" s="89">
        <f t="shared" si="3"/>
        <v>5023200</v>
      </c>
    </row>
    <row r="559" spans="1:11" ht="15.75" customHeight="1" x14ac:dyDescent="0.25">
      <c r="A559" s="144">
        <v>45229</v>
      </c>
      <c r="B559" s="261" t="s">
        <v>1773</v>
      </c>
      <c r="C559" s="146" t="s">
        <v>4696</v>
      </c>
      <c r="D559" s="24" t="s">
        <v>4697</v>
      </c>
      <c r="E559" s="191" t="s">
        <v>4805</v>
      </c>
      <c r="F559" s="25"/>
      <c r="G559" s="206" t="s">
        <v>1750</v>
      </c>
      <c r="H559" s="11"/>
      <c r="I559" s="22">
        <v>3139500</v>
      </c>
      <c r="J559" s="22">
        <v>0</v>
      </c>
      <c r="K559" s="89">
        <f t="shared" si="3"/>
        <v>3139500</v>
      </c>
    </row>
    <row r="560" spans="1:11" ht="15.75" customHeight="1" x14ac:dyDescent="0.25">
      <c r="A560" s="144">
        <v>45229</v>
      </c>
      <c r="B560" s="261" t="s">
        <v>555</v>
      </c>
      <c r="C560" s="146" t="s">
        <v>4698</v>
      </c>
      <c r="D560" s="24" t="s">
        <v>4699</v>
      </c>
      <c r="E560" s="191" t="s">
        <v>4806</v>
      </c>
      <c r="F560" s="25"/>
      <c r="G560" s="206" t="s">
        <v>956</v>
      </c>
      <c r="H560" s="11"/>
      <c r="I560" s="22">
        <v>897000</v>
      </c>
      <c r="J560" s="22">
        <v>0</v>
      </c>
      <c r="K560" s="89">
        <f t="shared" si="3"/>
        <v>897000</v>
      </c>
    </row>
    <row r="561" spans="1:11" ht="15.75" customHeight="1" x14ac:dyDescent="0.25">
      <c r="A561" s="144">
        <v>45229</v>
      </c>
      <c r="B561" s="261" t="s">
        <v>1260</v>
      </c>
      <c r="C561" s="146" t="s">
        <v>4700</v>
      </c>
      <c r="D561" s="24" t="s">
        <v>4701</v>
      </c>
      <c r="E561" s="191" t="s">
        <v>4807</v>
      </c>
      <c r="F561" s="25"/>
      <c r="G561" s="206" t="s">
        <v>1726</v>
      </c>
      <c r="H561" s="11"/>
      <c r="I561" s="22">
        <v>4226250</v>
      </c>
      <c r="J561" s="22">
        <v>0</v>
      </c>
      <c r="K561" s="89">
        <f t="shared" si="3"/>
        <v>4226250</v>
      </c>
    </row>
    <row r="562" spans="1:11" ht="15.75" customHeight="1" x14ac:dyDescent="0.25">
      <c r="A562" s="144">
        <v>45229</v>
      </c>
      <c r="B562" s="261" t="s">
        <v>288</v>
      </c>
      <c r="C562" s="146" t="s">
        <v>4702</v>
      </c>
      <c r="D562" s="24" t="s">
        <v>4703</v>
      </c>
      <c r="E562" s="191" t="s">
        <v>4808</v>
      </c>
      <c r="F562" s="25"/>
      <c r="G562" s="206" t="s">
        <v>1665</v>
      </c>
      <c r="H562" s="11"/>
      <c r="I562" s="22">
        <v>4036500</v>
      </c>
      <c r="J562" s="22">
        <v>0</v>
      </c>
      <c r="K562" s="89">
        <f t="shared" si="3"/>
        <v>4036500</v>
      </c>
    </row>
    <row r="563" spans="1:11" ht="15.75" customHeight="1" x14ac:dyDescent="0.25">
      <c r="A563" s="144">
        <v>45229</v>
      </c>
      <c r="B563" s="261" t="s">
        <v>564</v>
      </c>
      <c r="C563" s="146" t="s">
        <v>4704</v>
      </c>
      <c r="D563" s="24" t="s">
        <v>4705</v>
      </c>
      <c r="E563" s="191" t="s">
        <v>4147</v>
      </c>
      <c r="F563" s="25"/>
      <c r="G563" s="206" t="s">
        <v>961</v>
      </c>
      <c r="H563" s="11"/>
      <c r="I563" s="22">
        <v>6279000</v>
      </c>
      <c r="J563" s="22">
        <v>0</v>
      </c>
      <c r="K563" s="89">
        <f t="shared" si="3"/>
        <v>6279000</v>
      </c>
    </row>
    <row r="564" spans="1:11" ht="15.75" customHeight="1" x14ac:dyDescent="0.25">
      <c r="A564" s="144">
        <v>45229</v>
      </c>
      <c r="B564" s="261" t="s">
        <v>1265</v>
      </c>
      <c r="C564" s="146" t="s">
        <v>4706</v>
      </c>
      <c r="D564" s="24" t="s">
        <v>4707</v>
      </c>
      <c r="E564" s="191" t="s">
        <v>4196</v>
      </c>
      <c r="F564" s="25"/>
      <c r="G564" s="206" t="s">
        <v>1753</v>
      </c>
      <c r="H564" s="11"/>
      <c r="I564" s="22">
        <v>3139500</v>
      </c>
      <c r="J564" s="22">
        <v>0</v>
      </c>
      <c r="K564" s="89">
        <f t="shared" si="3"/>
        <v>3139500</v>
      </c>
    </row>
    <row r="565" spans="1:11" ht="15.75" customHeight="1" x14ac:dyDescent="0.25">
      <c r="A565" s="144">
        <v>45229</v>
      </c>
      <c r="B565" s="261" t="s">
        <v>1615</v>
      </c>
      <c r="C565" s="146" t="s">
        <v>4708</v>
      </c>
      <c r="D565" s="24" t="s">
        <v>4709</v>
      </c>
      <c r="E565" s="191" t="s">
        <v>4809</v>
      </c>
      <c r="F565" s="25"/>
      <c r="G565" s="206" t="s">
        <v>1757</v>
      </c>
      <c r="H565" s="11"/>
      <c r="I565" s="22">
        <v>5023200</v>
      </c>
      <c r="J565" s="22">
        <v>0</v>
      </c>
      <c r="K565" s="89">
        <f t="shared" si="3"/>
        <v>5023200</v>
      </c>
    </row>
    <row r="566" spans="1:11" ht="15.75" customHeight="1" x14ac:dyDescent="0.25">
      <c r="A566" s="144">
        <v>45229</v>
      </c>
      <c r="B566" s="261" t="s">
        <v>2162</v>
      </c>
      <c r="C566" s="146" t="s">
        <v>4710</v>
      </c>
      <c r="D566" s="24" t="s">
        <v>4711</v>
      </c>
      <c r="E566" s="191" t="s">
        <v>4810</v>
      </c>
      <c r="F566" s="25"/>
      <c r="G566" s="206" t="s">
        <v>2188</v>
      </c>
      <c r="H566" s="11"/>
      <c r="I566" s="22">
        <v>2445300</v>
      </c>
      <c r="J566" s="22">
        <v>0</v>
      </c>
      <c r="K566" s="89">
        <f t="shared" si="3"/>
        <v>2445300</v>
      </c>
    </row>
    <row r="567" spans="1:11" ht="15.75" customHeight="1" x14ac:dyDescent="0.25">
      <c r="A567" s="144">
        <v>45229</v>
      </c>
      <c r="B567" s="261" t="s">
        <v>1323</v>
      </c>
      <c r="C567" s="146" t="s">
        <v>4712</v>
      </c>
      <c r="D567" s="24" t="s">
        <v>4713</v>
      </c>
      <c r="E567" s="191" t="s">
        <v>4811</v>
      </c>
      <c r="F567" s="25"/>
      <c r="G567" s="206" t="s">
        <v>2172</v>
      </c>
      <c r="H567" s="11"/>
      <c r="I567" s="22">
        <v>3139500</v>
      </c>
      <c r="J567" s="22">
        <v>0</v>
      </c>
      <c r="K567" s="89">
        <f t="shared" si="3"/>
        <v>3139500</v>
      </c>
    </row>
    <row r="568" spans="1:11" x14ac:dyDescent="0.25">
      <c r="A568" s="144">
        <v>45229</v>
      </c>
      <c r="B568" s="261" t="s">
        <v>1771</v>
      </c>
      <c r="C568" s="146" t="s">
        <v>4714</v>
      </c>
      <c r="D568" s="24" t="s">
        <v>4715</v>
      </c>
      <c r="E568" s="191" t="s">
        <v>4812</v>
      </c>
      <c r="F568" s="25"/>
      <c r="G568" s="206" t="s">
        <v>1739</v>
      </c>
      <c r="H568" s="11"/>
      <c r="I568" s="22">
        <v>4226250</v>
      </c>
      <c r="J568" s="22">
        <v>0</v>
      </c>
      <c r="K568" s="89">
        <f t="shared" si="3"/>
        <v>4226250</v>
      </c>
    </row>
    <row r="569" spans="1:11" x14ac:dyDescent="0.25">
      <c r="A569" s="144">
        <v>45229</v>
      </c>
      <c r="B569" s="261" t="s">
        <v>590</v>
      </c>
      <c r="C569" s="146" t="s">
        <v>4716</v>
      </c>
      <c r="D569" s="24" t="s">
        <v>4717</v>
      </c>
      <c r="E569" s="191" t="s">
        <v>4813</v>
      </c>
      <c r="F569" s="25"/>
      <c r="G569" s="206" t="s">
        <v>89</v>
      </c>
      <c r="H569" s="11"/>
      <c r="I569" s="22">
        <v>2691000</v>
      </c>
      <c r="J569" s="22">
        <v>0</v>
      </c>
      <c r="K569" s="89">
        <f t="shared" si="3"/>
        <v>2691000</v>
      </c>
    </row>
    <row r="570" spans="1:11" x14ac:dyDescent="0.25">
      <c r="A570" s="144">
        <v>45229</v>
      </c>
      <c r="B570" s="261" t="s">
        <v>1233</v>
      </c>
      <c r="C570" s="146" t="s">
        <v>4718</v>
      </c>
      <c r="D570" s="24" t="s">
        <v>4719</v>
      </c>
      <c r="E570" s="191" t="s">
        <v>4814</v>
      </c>
      <c r="F570" s="25"/>
      <c r="G570" s="206" t="s">
        <v>1691</v>
      </c>
      <c r="H570" s="11"/>
      <c r="I570" s="22">
        <v>8260800</v>
      </c>
      <c r="J570" s="22">
        <v>0</v>
      </c>
      <c r="K570" s="89">
        <f t="shared" si="3"/>
        <v>8260800</v>
      </c>
    </row>
    <row r="571" spans="1:11" x14ac:dyDescent="0.25">
      <c r="A571" s="144">
        <v>45229</v>
      </c>
      <c r="B571" s="261" t="s">
        <v>2161</v>
      </c>
      <c r="C571" s="146" t="s">
        <v>4720</v>
      </c>
      <c r="D571" s="24" t="s">
        <v>4721</v>
      </c>
      <c r="E571" s="191" t="s">
        <v>3438</v>
      </c>
      <c r="F571" s="25"/>
      <c r="G571" s="206" t="s">
        <v>2165</v>
      </c>
      <c r="H571" s="11"/>
      <c r="I571" s="22">
        <v>2691000</v>
      </c>
      <c r="J571" s="22">
        <v>0</v>
      </c>
      <c r="K571" s="89">
        <f t="shared" si="3"/>
        <v>2691000</v>
      </c>
    </row>
    <row r="572" spans="1:11" x14ac:dyDescent="0.25">
      <c r="A572" s="144">
        <v>45229</v>
      </c>
      <c r="B572" s="261" t="s">
        <v>273</v>
      </c>
      <c r="C572" s="146" t="s">
        <v>4722</v>
      </c>
      <c r="D572" s="24" t="s">
        <v>4723</v>
      </c>
      <c r="E572" s="191" t="s">
        <v>4815</v>
      </c>
      <c r="F572" s="25"/>
      <c r="G572" s="206" t="s">
        <v>1670</v>
      </c>
      <c r="H572" s="11"/>
      <c r="I572" s="22">
        <v>4305600</v>
      </c>
      <c r="J572" s="22">
        <v>0</v>
      </c>
      <c r="K572" s="89">
        <f t="shared" si="3"/>
        <v>4305600</v>
      </c>
    </row>
    <row r="573" spans="1:11" x14ac:dyDescent="0.25">
      <c r="A573" s="144">
        <v>45229</v>
      </c>
      <c r="B573" s="261" t="s">
        <v>2135</v>
      </c>
      <c r="C573" s="146" t="s">
        <v>4724</v>
      </c>
      <c r="D573" s="24" t="s">
        <v>4725</v>
      </c>
      <c r="E573" s="191" t="s">
        <v>4203</v>
      </c>
      <c r="F573" s="25"/>
      <c r="G573" s="206" t="s">
        <v>2197</v>
      </c>
      <c r="H573" s="11"/>
      <c r="I573" s="22">
        <v>3323100</v>
      </c>
      <c r="J573" s="22">
        <v>0</v>
      </c>
      <c r="K573" s="89">
        <f t="shared" si="3"/>
        <v>3323100</v>
      </c>
    </row>
    <row r="574" spans="1:11" x14ac:dyDescent="0.25">
      <c r="A574" s="144">
        <v>45229</v>
      </c>
      <c r="B574" s="261" t="s">
        <v>1291</v>
      </c>
      <c r="C574" s="146" t="s">
        <v>4726</v>
      </c>
      <c r="D574" s="24" t="s">
        <v>4727</v>
      </c>
      <c r="E574" s="191" t="s">
        <v>4816</v>
      </c>
      <c r="F574" s="25"/>
      <c r="G574" s="206" t="s">
        <v>1742</v>
      </c>
      <c r="H574" s="11"/>
      <c r="I574" s="22">
        <v>4226250</v>
      </c>
      <c r="J574" s="22">
        <v>0</v>
      </c>
      <c r="K574" s="89">
        <f t="shared" si="3"/>
        <v>4226250</v>
      </c>
    </row>
    <row r="575" spans="1:11" x14ac:dyDescent="0.25">
      <c r="A575" s="144">
        <v>45229</v>
      </c>
      <c r="B575" s="261" t="s">
        <v>507</v>
      </c>
      <c r="C575" s="146" t="s">
        <v>3007</v>
      </c>
      <c r="D575" s="24" t="s">
        <v>4728</v>
      </c>
      <c r="E575" s="191" t="s">
        <v>4817</v>
      </c>
      <c r="F575" s="25"/>
      <c r="G575" s="206" t="s">
        <v>950</v>
      </c>
      <c r="H575" s="11"/>
      <c r="I575" s="22">
        <v>4485000</v>
      </c>
      <c r="J575" s="22">
        <v>0</v>
      </c>
      <c r="K575" s="89">
        <f t="shared" si="3"/>
        <v>4485000</v>
      </c>
    </row>
    <row r="576" spans="1:11" x14ac:dyDescent="0.25">
      <c r="A576" s="144">
        <v>45229</v>
      </c>
      <c r="B576" s="261" t="s">
        <v>1311</v>
      </c>
      <c r="C576" s="146" t="s">
        <v>4729</v>
      </c>
      <c r="D576" s="24" t="s">
        <v>4730</v>
      </c>
      <c r="E576" s="191" t="s">
        <v>4200</v>
      </c>
      <c r="F576" s="25"/>
      <c r="G576" s="206" t="s">
        <v>1762</v>
      </c>
      <c r="H576" s="11"/>
      <c r="I576" s="22">
        <v>3511200</v>
      </c>
      <c r="J576" s="22">
        <v>0</v>
      </c>
      <c r="K576" s="89">
        <f t="shared" ref="K576:K599" si="4">+I576-J576</f>
        <v>3511200</v>
      </c>
    </row>
    <row r="577" spans="1:11" x14ac:dyDescent="0.25">
      <c r="A577" s="144">
        <v>45229</v>
      </c>
      <c r="B577" s="261" t="s">
        <v>320</v>
      </c>
      <c r="C577" s="146" t="s">
        <v>4731</v>
      </c>
      <c r="D577" s="24" t="s">
        <v>4732</v>
      </c>
      <c r="E577" s="191" t="s">
        <v>4818</v>
      </c>
      <c r="F577" s="25"/>
      <c r="G577" s="206" t="s">
        <v>1690</v>
      </c>
      <c r="H577" s="11"/>
      <c r="I577" s="22">
        <v>4514000</v>
      </c>
      <c r="J577" s="22">
        <v>0</v>
      </c>
      <c r="K577" s="89">
        <f t="shared" si="4"/>
        <v>4514000</v>
      </c>
    </row>
    <row r="578" spans="1:11" x14ac:dyDescent="0.25">
      <c r="A578" s="144">
        <v>45229</v>
      </c>
      <c r="B578" s="261" t="s">
        <v>1608</v>
      </c>
      <c r="C578" s="146" t="s">
        <v>4733</v>
      </c>
      <c r="D578" s="24" t="s">
        <v>4734</v>
      </c>
      <c r="E578" s="191" t="s">
        <v>4819</v>
      </c>
      <c r="F578" s="25"/>
      <c r="G578" s="206" t="s">
        <v>1751</v>
      </c>
      <c r="H578" s="11"/>
      <c r="I578" s="22">
        <v>3139500</v>
      </c>
      <c r="J578" s="22">
        <v>0</v>
      </c>
      <c r="K578" s="89">
        <f t="shared" si="4"/>
        <v>3139500</v>
      </c>
    </row>
    <row r="579" spans="1:11" x14ac:dyDescent="0.25">
      <c r="A579" s="144">
        <v>45229</v>
      </c>
      <c r="B579" s="261" t="s">
        <v>1275</v>
      </c>
      <c r="C579" s="146" t="s">
        <v>4735</v>
      </c>
      <c r="D579" s="24" t="s">
        <v>4736</v>
      </c>
      <c r="E579" s="191" t="s">
        <v>4820</v>
      </c>
      <c r="F579" s="25"/>
      <c r="G579" s="206" t="s">
        <v>1734</v>
      </c>
      <c r="H579" s="11"/>
      <c r="I579" s="22">
        <v>5266334</v>
      </c>
      <c r="J579" s="22">
        <v>0</v>
      </c>
      <c r="K579" s="89">
        <f t="shared" si="4"/>
        <v>5266334</v>
      </c>
    </row>
    <row r="580" spans="1:11" x14ac:dyDescent="0.25">
      <c r="A580" s="144">
        <v>45229</v>
      </c>
      <c r="B580" s="261" t="s">
        <v>1607</v>
      </c>
      <c r="C580" s="146" t="s">
        <v>4737</v>
      </c>
      <c r="D580" s="24" t="s">
        <v>4738</v>
      </c>
      <c r="E580" s="191" t="s">
        <v>4821</v>
      </c>
      <c r="F580" s="25"/>
      <c r="G580" s="206" t="s">
        <v>1749</v>
      </c>
      <c r="H580" s="11"/>
      <c r="I580" s="22">
        <v>3139500</v>
      </c>
      <c r="J580" s="22">
        <v>0</v>
      </c>
      <c r="K580" s="89">
        <f t="shared" si="4"/>
        <v>3139500</v>
      </c>
    </row>
    <row r="581" spans="1:11" x14ac:dyDescent="0.25">
      <c r="A581" s="144">
        <v>45229</v>
      </c>
      <c r="B581" s="261" t="s">
        <v>527</v>
      </c>
      <c r="C581" s="146" t="s">
        <v>4739</v>
      </c>
      <c r="D581" s="24" t="s">
        <v>4740</v>
      </c>
      <c r="E581" s="191" t="s">
        <v>4822</v>
      </c>
      <c r="F581" s="25"/>
      <c r="G581" s="206" t="s">
        <v>965</v>
      </c>
      <c r="H581" s="11"/>
      <c r="I581" s="22">
        <v>2691000</v>
      </c>
      <c r="J581" s="22">
        <v>0</v>
      </c>
      <c r="K581" s="89">
        <f t="shared" si="4"/>
        <v>2691000</v>
      </c>
    </row>
    <row r="582" spans="1:11" x14ac:dyDescent="0.25">
      <c r="A582" s="144">
        <v>45230</v>
      </c>
      <c r="B582" s="261" t="s">
        <v>633</v>
      </c>
      <c r="C582" s="146" t="s">
        <v>2852</v>
      </c>
      <c r="D582" s="24" t="s">
        <v>4741</v>
      </c>
      <c r="E582" s="191" t="s">
        <v>4823</v>
      </c>
      <c r="F582" s="25"/>
      <c r="G582" s="206" t="s">
        <v>1666</v>
      </c>
      <c r="H582" s="11"/>
      <c r="I582" s="22">
        <v>3946800</v>
      </c>
      <c r="J582" s="22">
        <v>0</v>
      </c>
      <c r="K582" s="89">
        <f t="shared" si="4"/>
        <v>3946800</v>
      </c>
    </row>
    <row r="583" spans="1:11" x14ac:dyDescent="0.25">
      <c r="A583" s="144"/>
      <c r="B583" s="261"/>
      <c r="C583" s="146"/>
      <c r="D583" s="24"/>
      <c r="E583" s="191"/>
      <c r="F583" s="25"/>
      <c r="G583" s="206"/>
      <c r="H583" s="11"/>
      <c r="I583" s="22"/>
      <c r="J583" s="22"/>
      <c r="K583" s="89">
        <f t="shared" si="4"/>
        <v>0</v>
      </c>
    </row>
    <row r="584" spans="1:11" x14ac:dyDescent="0.25">
      <c r="A584" s="144"/>
      <c r="B584" s="261"/>
      <c r="C584" s="146"/>
      <c r="D584" s="24"/>
      <c r="E584" s="191"/>
      <c r="F584" s="25"/>
      <c r="G584" s="206"/>
      <c r="H584" s="11"/>
      <c r="I584" s="22"/>
      <c r="J584" s="22"/>
      <c r="K584" s="89">
        <f t="shared" si="4"/>
        <v>0</v>
      </c>
    </row>
    <row r="585" spans="1:11" x14ac:dyDescent="0.25">
      <c r="A585" s="144"/>
      <c r="B585" s="261"/>
      <c r="C585" s="146"/>
      <c r="D585" s="24"/>
      <c r="E585" s="191"/>
      <c r="F585" s="25"/>
      <c r="G585" s="206"/>
      <c r="H585" s="11"/>
      <c r="I585" s="22"/>
      <c r="J585" s="22"/>
      <c r="K585" s="89">
        <f t="shared" si="4"/>
        <v>0</v>
      </c>
    </row>
    <row r="586" spans="1:11" x14ac:dyDescent="0.25">
      <c r="A586" s="144"/>
      <c r="B586" s="261"/>
      <c r="C586" s="146"/>
      <c r="D586" s="24"/>
      <c r="E586" s="191"/>
      <c r="F586" s="25"/>
      <c r="G586" s="206"/>
      <c r="H586" s="11"/>
      <c r="I586" s="22"/>
      <c r="J586" s="22"/>
      <c r="K586" s="89">
        <f t="shared" si="4"/>
        <v>0</v>
      </c>
    </row>
    <row r="587" spans="1:11" x14ac:dyDescent="0.25">
      <c r="A587" s="144"/>
      <c r="B587" s="261"/>
      <c r="C587" s="146"/>
      <c r="D587" s="24"/>
      <c r="E587" s="191"/>
      <c r="F587" s="25"/>
      <c r="G587" s="206"/>
      <c r="H587" s="11"/>
      <c r="I587" s="22"/>
      <c r="J587" s="22"/>
      <c r="K587" s="89">
        <f t="shared" si="4"/>
        <v>0</v>
      </c>
    </row>
    <row r="588" spans="1:11" x14ac:dyDescent="0.25">
      <c r="A588" s="144"/>
      <c r="B588" s="261"/>
      <c r="C588" s="146"/>
      <c r="D588" s="24"/>
      <c r="E588" s="191"/>
      <c r="F588" s="25"/>
      <c r="G588" s="206"/>
      <c r="H588" s="11"/>
      <c r="I588" s="22"/>
      <c r="J588" s="22"/>
      <c r="K588" s="89">
        <f t="shared" si="4"/>
        <v>0</v>
      </c>
    </row>
    <row r="589" spans="1:11" x14ac:dyDescent="0.25">
      <c r="A589" s="144"/>
      <c r="B589" s="261"/>
      <c r="C589" s="146"/>
      <c r="D589" s="24"/>
      <c r="E589" s="191"/>
      <c r="F589" s="25"/>
      <c r="G589" s="206"/>
      <c r="H589" s="11"/>
      <c r="I589" s="22"/>
      <c r="J589" s="22"/>
      <c r="K589" s="89">
        <f t="shared" si="4"/>
        <v>0</v>
      </c>
    </row>
    <row r="590" spans="1:11" x14ac:dyDescent="0.25">
      <c r="A590" s="144"/>
      <c r="B590" s="261"/>
      <c r="C590" s="146"/>
      <c r="D590" s="24"/>
      <c r="E590" s="191"/>
      <c r="F590" s="25"/>
      <c r="G590" s="206"/>
      <c r="H590" s="11"/>
      <c r="I590" s="22"/>
      <c r="J590" s="22"/>
      <c r="K590" s="89">
        <f t="shared" si="4"/>
        <v>0</v>
      </c>
    </row>
    <row r="591" spans="1:11" x14ac:dyDescent="0.25">
      <c r="A591" s="144"/>
      <c r="B591" s="261"/>
      <c r="C591" s="146"/>
      <c r="D591" s="24"/>
      <c r="E591" s="191"/>
      <c r="F591" s="25"/>
      <c r="G591" s="206"/>
      <c r="H591" s="11"/>
      <c r="I591" s="22"/>
      <c r="J591" s="22"/>
      <c r="K591" s="89">
        <f t="shared" si="4"/>
        <v>0</v>
      </c>
    </row>
    <row r="592" spans="1:11" x14ac:dyDescent="0.25">
      <c r="A592" s="144"/>
      <c r="B592" s="261"/>
      <c r="C592" s="146"/>
      <c r="D592" s="24"/>
      <c r="E592" s="191"/>
      <c r="F592" s="25"/>
      <c r="G592" s="206"/>
      <c r="H592" s="11"/>
      <c r="I592" s="22"/>
      <c r="J592" s="22"/>
      <c r="K592" s="89">
        <f t="shared" si="4"/>
        <v>0</v>
      </c>
    </row>
    <row r="593" spans="1:11" x14ac:dyDescent="0.25">
      <c r="A593" s="144"/>
      <c r="B593" s="261"/>
      <c r="C593" s="146"/>
      <c r="D593" s="24"/>
      <c r="E593" s="191"/>
      <c r="F593" s="25"/>
      <c r="G593" s="206"/>
      <c r="H593" s="11"/>
      <c r="I593" s="22"/>
      <c r="J593" s="22"/>
      <c r="K593" s="89">
        <f t="shared" si="4"/>
        <v>0</v>
      </c>
    </row>
    <row r="594" spans="1:11" x14ac:dyDescent="0.25">
      <c r="A594" s="144"/>
      <c r="B594" s="261"/>
      <c r="C594" s="146"/>
      <c r="D594" s="24"/>
      <c r="E594" s="191"/>
      <c r="F594" s="25"/>
      <c r="G594" s="206"/>
      <c r="H594" s="11"/>
      <c r="I594" s="22"/>
      <c r="J594" s="22"/>
      <c r="K594" s="89">
        <f t="shared" si="4"/>
        <v>0</v>
      </c>
    </row>
    <row r="595" spans="1:11" x14ac:dyDescent="0.25">
      <c r="A595" s="144"/>
      <c r="B595" s="261"/>
      <c r="C595" s="146"/>
      <c r="D595" s="24"/>
      <c r="E595" s="191"/>
      <c r="F595" s="25"/>
      <c r="G595" s="206"/>
      <c r="H595" s="11"/>
      <c r="I595" s="22"/>
      <c r="J595" s="22"/>
      <c r="K595" s="89">
        <f t="shared" si="4"/>
        <v>0</v>
      </c>
    </row>
    <row r="596" spans="1:11" x14ac:dyDescent="0.25">
      <c r="A596" s="144"/>
      <c r="B596" s="261"/>
      <c r="C596" s="146"/>
      <c r="D596" s="24"/>
      <c r="E596" s="191"/>
      <c r="F596" s="25"/>
      <c r="G596" s="206"/>
      <c r="H596" s="11"/>
      <c r="I596" s="22"/>
      <c r="J596" s="22"/>
      <c r="K596" s="89">
        <f t="shared" si="4"/>
        <v>0</v>
      </c>
    </row>
    <row r="597" spans="1:11" x14ac:dyDescent="0.25">
      <c r="A597" s="144"/>
      <c r="B597" s="261"/>
      <c r="C597" s="146"/>
      <c r="D597" s="24"/>
      <c r="E597" s="191"/>
      <c r="F597" s="25"/>
      <c r="G597" s="206"/>
      <c r="H597" s="11"/>
      <c r="I597" s="22"/>
      <c r="J597" s="22"/>
      <c r="K597" s="89">
        <f t="shared" si="4"/>
        <v>0</v>
      </c>
    </row>
    <row r="598" spans="1:11" x14ac:dyDescent="0.25">
      <c r="A598" s="144"/>
      <c r="B598" s="261"/>
      <c r="C598" s="146"/>
      <c r="D598" s="24"/>
      <c r="E598" s="191"/>
      <c r="F598" s="25"/>
      <c r="G598" s="206"/>
      <c r="H598" s="11"/>
      <c r="I598" s="22"/>
      <c r="J598" s="22"/>
      <c r="K598" s="89">
        <f t="shared" si="4"/>
        <v>0</v>
      </c>
    </row>
    <row r="599" spans="1:11" x14ac:dyDescent="0.25">
      <c r="A599" s="144"/>
      <c r="B599" s="261"/>
      <c r="C599" s="146"/>
      <c r="D599" s="24"/>
      <c r="E599" s="191"/>
      <c r="F599" s="25"/>
      <c r="G599" s="206"/>
      <c r="H599" s="11"/>
      <c r="I599" s="22"/>
      <c r="J599" s="22"/>
      <c r="K599" s="89">
        <f t="shared" si="4"/>
        <v>0</v>
      </c>
    </row>
    <row r="600" spans="1:11" x14ac:dyDescent="0.25">
      <c r="A600" s="144"/>
      <c r="B600" s="261"/>
      <c r="C600" s="146"/>
      <c r="D600" s="24"/>
      <c r="E600" s="191"/>
      <c r="F600" s="25"/>
      <c r="G600" s="206"/>
      <c r="H600" s="11"/>
      <c r="I600" s="22"/>
      <c r="J600" s="22"/>
      <c r="K600" s="89">
        <f t="shared" ref="K600:K605" si="5">+I600-J600</f>
        <v>0</v>
      </c>
    </row>
    <row r="601" spans="1:11" x14ac:dyDescent="0.25">
      <c r="A601" s="144"/>
      <c r="B601" s="261"/>
      <c r="C601" s="146"/>
      <c r="D601" s="24"/>
      <c r="E601" s="191"/>
      <c r="F601" s="25"/>
      <c r="G601" s="206"/>
      <c r="H601" s="11"/>
      <c r="I601" s="22"/>
      <c r="J601" s="22"/>
      <c r="K601" s="89">
        <f t="shared" si="5"/>
        <v>0</v>
      </c>
    </row>
    <row r="602" spans="1:11" x14ac:dyDescent="0.25">
      <c r="A602" s="144"/>
      <c r="B602" s="261"/>
      <c r="C602" s="146"/>
      <c r="D602" s="24"/>
      <c r="E602" s="191"/>
      <c r="F602" s="25"/>
      <c r="G602" s="206"/>
      <c r="H602" s="11"/>
      <c r="I602" s="22"/>
      <c r="J602" s="22"/>
      <c r="K602" s="89">
        <f t="shared" si="5"/>
        <v>0</v>
      </c>
    </row>
    <row r="603" spans="1:11" x14ac:dyDescent="0.25">
      <c r="A603" s="144"/>
      <c r="B603" s="261"/>
      <c r="C603" s="146"/>
      <c r="D603" s="24"/>
      <c r="E603" s="191"/>
      <c r="F603" s="25"/>
      <c r="G603" s="206"/>
      <c r="H603" s="11"/>
      <c r="I603" s="22"/>
      <c r="J603" s="22"/>
      <c r="K603" s="89">
        <f t="shared" si="5"/>
        <v>0</v>
      </c>
    </row>
    <row r="604" spans="1:11" x14ac:dyDescent="0.25">
      <c r="A604" s="144"/>
      <c r="B604" s="261"/>
      <c r="C604" s="146"/>
      <c r="D604" s="24"/>
      <c r="E604" s="191"/>
      <c r="F604" s="25"/>
      <c r="G604" s="206"/>
      <c r="H604" s="11"/>
      <c r="I604" s="22"/>
      <c r="J604" s="22"/>
      <c r="K604" s="89">
        <f t="shared" si="5"/>
        <v>0</v>
      </c>
    </row>
    <row r="605" spans="1:11" x14ac:dyDescent="0.25">
      <c r="A605" s="144"/>
      <c r="B605" s="261"/>
      <c r="C605" s="146"/>
      <c r="D605" s="24"/>
      <c r="E605" s="191"/>
      <c r="F605" s="25"/>
      <c r="G605" s="206"/>
      <c r="H605" s="11"/>
      <c r="I605" s="22"/>
      <c r="J605" s="22"/>
      <c r="K605" s="89">
        <f t="shared" si="5"/>
        <v>0</v>
      </c>
    </row>
    <row r="606" spans="1:11" x14ac:dyDescent="0.25">
      <c r="A606" s="13"/>
      <c r="B606" s="256"/>
      <c r="C606" s="14"/>
      <c r="D606" s="14"/>
      <c r="E606" s="190"/>
      <c r="F606" s="14"/>
      <c r="G606" s="298" t="s">
        <v>19</v>
      </c>
      <c r="H606" s="299"/>
      <c r="I606" s="27">
        <f>SUM(I14:I605)</f>
        <v>9812221730</v>
      </c>
      <c r="J606" s="27">
        <f>SUM(J14:J605)</f>
        <v>7106366160</v>
      </c>
      <c r="K606" s="27">
        <f>SUM(K14:K605)</f>
        <v>2705855570</v>
      </c>
    </row>
    <row r="607" spans="1:11" ht="12.75" customHeight="1" x14ac:dyDescent="0.25">
      <c r="A607" s="13"/>
      <c r="B607" s="256"/>
      <c r="C607" s="14"/>
      <c r="D607" s="14"/>
      <c r="E607" s="190"/>
      <c r="F607" s="18"/>
      <c r="G607" s="190"/>
      <c r="H607" s="14"/>
      <c r="I607" s="18"/>
      <c r="J607" s="18"/>
      <c r="K607" s="19"/>
    </row>
    <row r="608" spans="1:11" ht="24.95" customHeight="1" x14ac:dyDescent="0.25">
      <c r="A608" s="68" t="s">
        <v>38</v>
      </c>
      <c r="B608" s="69" t="s">
        <v>40</v>
      </c>
      <c r="C608" s="68" t="s">
        <v>41</v>
      </c>
      <c r="D608" s="70" t="s">
        <v>39</v>
      </c>
      <c r="E608" s="199" t="s">
        <v>15</v>
      </c>
      <c r="F608" s="68" t="s">
        <v>34</v>
      </c>
      <c r="G608" s="199" t="s">
        <v>16</v>
      </c>
      <c r="H608" s="68" t="s">
        <v>22</v>
      </c>
      <c r="I608" s="68" t="s">
        <v>12</v>
      </c>
      <c r="J608" s="68" t="s">
        <v>23</v>
      </c>
      <c r="K608" s="68" t="s">
        <v>4</v>
      </c>
    </row>
    <row r="609" spans="1:11" ht="24.95" customHeight="1" x14ac:dyDescent="0.25">
      <c r="A609" s="71">
        <v>9709001000</v>
      </c>
      <c r="B609" s="262">
        <v>600000000</v>
      </c>
      <c r="C609" s="71">
        <v>0</v>
      </c>
      <c r="D609" s="72">
        <f>+A609+B609-C609</f>
        <v>10309001000</v>
      </c>
      <c r="E609" s="200">
        <f>+I606</f>
        <v>9812221730</v>
      </c>
      <c r="F609" s="73">
        <f>+E609/D609</f>
        <v>0.95181111438441024</v>
      </c>
      <c r="G609" s="200">
        <f>+I11</f>
        <v>60502255</v>
      </c>
      <c r="H609" s="72">
        <f>+D609-E609-G609</f>
        <v>436277015</v>
      </c>
      <c r="I609" s="72">
        <f>+J606</f>
        <v>7106366160</v>
      </c>
      <c r="J609" s="73">
        <f>+I609/D609</f>
        <v>0.68933606272809556</v>
      </c>
      <c r="K609" s="72">
        <f>+K606</f>
        <v>2705855570</v>
      </c>
    </row>
    <row r="610" spans="1:11" x14ac:dyDescent="0.25">
      <c r="A610" s="74">
        <v>1</v>
      </c>
      <c r="B610" s="263">
        <v>2</v>
      </c>
      <c r="C610" s="74">
        <v>3</v>
      </c>
      <c r="D610" s="74" t="s">
        <v>3</v>
      </c>
      <c r="E610" s="202">
        <v>5</v>
      </c>
      <c r="F610" s="74" t="s">
        <v>18</v>
      </c>
      <c r="G610" s="202">
        <v>7</v>
      </c>
      <c r="H610" s="74" t="s">
        <v>9</v>
      </c>
      <c r="I610" s="74">
        <v>9</v>
      </c>
      <c r="J610" s="74" t="s">
        <v>24</v>
      </c>
      <c r="K610" s="74" t="s">
        <v>25</v>
      </c>
    </row>
    <row r="612" spans="1:11" x14ac:dyDescent="0.25">
      <c r="B612" s="264"/>
    </row>
    <row r="613" spans="1:11" x14ac:dyDescent="0.25">
      <c r="B613" s="264"/>
      <c r="I613" s="61"/>
    </row>
    <row r="614" spans="1:11" x14ac:dyDescent="0.25">
      <c r="B614" s="264"/>
    </row>
  </sheetData>
  <mergeCells count="16">
    <mergeCell ref="G606:H606"/>
    <mergeCell ref="G11:H11"/>
    <mergeCell ref="A12:A13"/>
    <mergeCell ref="E12:H12"/>
    <mergeCell ref="I12:I13"/>
    <mergeCell ref="J12:J13"/>
    <mergeCell ref="E13:F13"/>
    <mergeCell ref="G13:H13"/>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3"/>
  <sheetViews>
    <sheetView workbookViewId="0">
      <selection activeCell="J12" sqref="J12:J97"/>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4"/>
    </row>
    <row r="3" spans="1:11" ht="15" customHeight="1" x14ac:dyDescent="0.25">
      <c r="A3" s="277" t="s">
        <v>145</v>
      </c>
      <c r="B3" s="277"/>
      <c r="C3" s="277"/>
      <c r="D3" s="277"/>
      <c r="E3" s="277"/>
      <c r="F3" s="277"/>
      <c r="G3" s="277"/>
      <c r="H3" s="277"/>
      <c r="I3" s="277"/>
      <c r="J3" s="277"/>
      <c r="K3" s="66" t="s">
        <v>4380</v>
      </c>
    </row>
    <row r="4" spans="1:11" ht="12.75" customHeight="1" x14ac:dyDescent="0.25">
      <c r="A4" s="4"/>
      <c r="B4" s="4"/>
      <c r="C4" s="4"/>
      <c r="D4" s="4"/>
      <c r="E4" s="4"/>
      <c r="F4" s="4"/>
      <c r="G4" s="4"/>
      <c r="H4" s="4"/>
      <c r="I4" s="4"/>
      <c r="J4" s="4"/>
      <c r="K4" s="5"/>
    </row>
    <row r="5" spans="1:11" x14ac:dyDescent="0.25">
      <c r="A5" s="280" t="s">
        <v>5</v>
      </c>
      <c r="B5" s="293" t="s">
        <v>26</v>
      </c>
      <c r="C5" s="29"/>
      <c r="D5" s="280" t="s">
        <v>17</v>
      </c>
      <c r="E5" s="295" t="s">
        <v>16</v>
      </c>
      <c r="F5" s="296"/>
      <c r="G5" s="296"/>
      <c r="H5" s="297"/>
      <c r="I5" s="280" t="s">
        <v>7</v>
      </c>
      <c r="J5" s="287" t="s">
        <v>21</v>
      </c>
      <c r="K5" s="288"/>
    </row>
    <row r="6" spans="1:11" x14ac:dyDescent="0.25">
      <c r="A6" s="281"/>
      <c r="B6" s="294"/>
      <c r="C6" s="30"/>
      <c r="D6" s="281"/>
      <c r="E6" s="295" t="s">
        <v>2</v>
      </c>
      <c r="F6" s="296"/>
      <c r="G6" s="296"/>
      <c r="H6" s="297"/>
      <c r="I6" s="281"/>
      <c r="J6" s="289"/>
      <c r="K6" s="290"/>
    </row>
    <row r="7" spans="1:11" x14ac:dyDescent="0.25">
      <c r="A7" s="226"/>
      <c r="B7" s="183"/>
      <c r="C7" s="181"/>
      <c r="D7" s="208"/>
      <c r="E7" s="271"/>
      <c r="F7" s="94"/>
      <c r="G7" s="94"/>
      <c r="H7" s="92"/>
      <c r="I7" s="229"/>
      <c r="J7" s="182"/>
      <c r="K7" s="181"/>
    </row>
    <row r="8" spans="1:11" ht="15" customHeight="1" x14ac:dyDescent="0.25">
      <c r="A8" s="226"/>
      <c r="B8" s="7"/>
      <c r="C8" s="8"/>
      <c r="D8" s="208"/>
      <c r="E8" s="160"/>
      <c r="F8" s="2"/>
      <c r="G8" s="9"/>
      <c r="H8" s="10"/>
      <c r="I8" s="229"/>
      <c r="J8" s="7"/>
      <c r="K8" s="8"/>
    </row>
    <row r="9" spans="1:11" x14ac:dyDescent="0.25">
      <c r="A9" s="13"/>
      <c r="B9" s="14"/>
      <c r="C9" s="14"/>
      <c r="D9" s="14"/>
      <c r="E9" s="14"/>
      <c r="F9" s="14"/>
      <c r="G9" s="298"/>
      <c r="H9" s="299"/>
      <c r="I9" s="15">
        <f>SUM(I7:I8)</f>
        <v>0</v>
      </c>
      <c r="J9" s="16"/>
      <c r="K9" s="17"/>
    </row>
    <row r="10" spans="1:11" x14ac:dyDescent="0.25">
      <c r="A10" s="280"/>
      <c r="B10" s="28"/>
      <c r="C10" s="31"/>
      <c r="D10" s="20"/>
      <c r="E10" s="295"/>
      <c r="F10" s="296"/>
      <c r="G10" s="296"/>
      <c r="H10" s="297"/>
      <c r="I10" s="280"/>
      <c r="J10" s="280"/>
      <c r="K10" s="31" t="s">
        <v>0</v>
      </c>
    </row>
    <row r="11" spans="1:11" x14ac:dyDescent="0.25">
      <c r="A11" s="281"/>
      <c r="B11" s="32"/>
      <c r="C11" s="32"/>
      <c r="D11" s="32"/>
      <c r="E11" s="295"/>
      <c r="F11" s="297"/>
      <c r="G11" s="295"/>
      <c r="H11" s="297"/>
      <c r="I11" s="281"/>
      <c r="J11" s="281"/>
      <c r="K11" s="32" t="s">
        <v>1</v>
      </c>
    </row>
    <row r="12" spans="1:11" ht="12.75" customHeight="1" x14ac:dyDescent="0.25">
      <c r="A12" s="21">
        <v>44930</v>
      </c>
      <c r="B12" s="91" t="s">
        <v>703</v>
      </c>
      <c r="C12" s="62" t="s">
        <v>278</v>
      </c>
      <c r="D12" s="62" t="s">
        <v>550</v>
      </c>
      <c r="E12" s="122" t="s">
        <v>1036</v>
      </c>
      <c r="F12" s="8"/>
      <c r="G12" s="204" t="s">
        <v>1023</v>
      </c>
      <c r="H12" s="8"/>
      <c r="I12" s="22">
        <v>56352000</v>
      </c>
      <c r="J12" s="163">
        <v>56352000</v>
      </c>
      <c r="K12" s="22">
        <f>+I12-J12</f>
        <v>0</v>
      </c>
    </row>
    <row r="13" spans="1:11" x14ac:dyDescent="0.25">
      <c r="A13" s="21">
        <v>44930</v>
      </c>
      <c r="B13" s="24" t="s">
        <v>747</v>
      </c>
      <c r="C13" s="63" t="s">
        <v>279</v>
      </c>
      <c r="D13" s="63" t="s">
        <v>209</v>
      </c>
      <c r="E13" s="122" t="s">
        <v>771</v>
      </c>
      <c r="F13" s="25"/>
      <c r="G13" s="205" t="s">
        <v>341</v>
      </c>
      <c r="H13" s="26"/>
      <c r="I13" s="22">
        <v>27084000</v>
      </c>
      <c r="J13" s="163">
        <v>27084000</v>
      </c>
      <c r="K13" s="22">
        <f t="shared" ref="K13:K104" si="0">+I13-J13</f>
        <v>0</v>
      </c>
    </row>
    <row r="14" spans="1:11" x14ac:dyDescent="0.25">
      <c r="A14" s="23">
        <v>44933</v>
      </c>
      <c r="B14" s="24" t="s">
        <v>462</v>
      </c>
      <c r="C14" s="24" t="s">
        <v>510</v>
      </c>
      <c r="D14" s="24" t="s">
        <v>507</v>
      </c>
      <c r="E14" s="128" t="s">
        <v>1037</v>
      </c>
      <c r="F14" s="25"/>
      <c r="G14" s="205" t="s">
        <v>1024</v>
      </c>
      <c r="H14" s="11"/>
      <c r="I14" s="22">
        <v>36112000</v>
      </c>
      <c r="J14" s="163">
        <v>31748667</v>
      </c>
      <c r="K14" s="22">
        <f t="shared" si="0"/>
        <v>4363333</v>
      </c>
    </row>
    <row r="15" spans="1:11" x14ac:dyDescent="0.25">
      <c r="A15" s="23">
        <v>44936</v>
      </c>
      <c r="B15" s="24" t="s">
        <v>748</v>
      </c>
      <c r="C15" s="24" t="s">
        <v>553</v>
      </c>
      <c r="D15" s="24" t="s">
        <v>461</v>
      </c>
      <c r="E15" s="122" t="s">
        <v>1038</v>
      </c>
      <c r="F15" s="25"/>
      <c r="G15" s="206" t="s">
        <v>1025</v>
      </c>
      <c r="H15" s="11"/>
      <c r="I15" s="22">
        <f>56352000-25123600</f>
        <v>31228400</v>
      </c>
      <c r="J15" s="163">
        <v>31228400</v>
      </c>
      <c r="K15" s="22">
        <f t="shared" si="0"/>
        <v>0</v>
      </c>
    </row>
    <row r="16" spans="1:11" x14ac:dyDescent="0.25">
      <c r="A16" s="144">
        <v>44938</v>
      </c>
      <c r="B16" s="24" t="s">
        <v>606</v>
      </c>
      <c r="C16" s="146" t="s">
        <v>647</v>
      </c>
      <c r="D16" s="146" t="s">
        <v>574</v>
      </c>
      <c r="E16" s="122" t="s">
        <v>1039</v>
      </c>
      <c r="F16" s="25"/>
      <c r="G16" s="212" t="s">
        <v>55</v>
      </c>
      <c r="H16" s="11"/>
      <c r="I16" s="22">
        <f>16357140-1181349</f>
        <v>15175791</v>
      </c>
      <c r="J16" s="163">
        <v>15175791</v>
      </c>
      <c r="K16" s="22">
        <f t="shared" si="0"/>
        <v>0</v>
      </c>
    </row>
    <row r="17" spans="1:11" x14ac:dyDescent="0.25">
      <c r="A17" s="144">
        <v>44943</v>
      </c>
      <c r="B17" s="24" t="s">
        <v>826</v>
      </c>
      <c r="C17" s="146" t="s">
        <v>611</v>
      </c>
      <c r="D17" s="146" t="s">
        <v>598</v>
      </c>
      <c r="E17" s="122" t="s">
        <v>1040</v>
      </c>
      <c r="F17" s="25"/>
      <c r="G17" s="206" t="s">
        <v>1026</v>
      </c>
      <c r="H17" s="11"/>
      <c r="I17" s="22">
        <v>36112000</v>
      </c>
      <c r="J17" s="163">
        <v>36112000</v>
      </c>
      <c r="K17" s="22">
        <f t="shared" si="0"/>
        <v>0</v>
      </c>
    </row>
    <row r="18" spans="1:11" x14ac:dyDescent="0.25">
      <c r="A18" s="144">
        <v>44943</v>
      </c>
      <c r="B18" s="24" t="s">
        <v>591</v>
      </c>
      <c r="C18" s="146" t="s">
        <v>585</v>
      </c>
      <c r="D18" s="146" t="s">
        <v>601</v>
      </c>
      <c r="E18" s="122" t="s">
        <v>1041</v>
      </c>
      <c r="F18" s="25"/>
      <c r="G18" s="206" t="s">
        <v>767</v>
      </c>
      <c r="H18" s="11"/>
      <c r="I18" s="22">
        <v>36112000</v>
      </c>
      <c r="J18" s="163">
        <v>36112000</v>
      </c>
      <c r="K18" s="22">
        <f t="shared" si="0"/>
        <v>0</v>
      </c>
    </row>
    <row r="19" spans="1:11" x14ac:dyDescent="0.25">
      <c r="A19" s="144">
        <v>44943</v>
      </c>
      <c r="B19" s="24" t="s">
        <v>735</v>
      </c>
      <c r="C19" s="146" t="s">
        <v>821</v>
      </c>
      <c r="D19" s="146" t="s">
        <v>485</v>
      </c>
      <c r="E19" s="122" t="s">
        <v>1042</v>
      </c>
      <c r="F19" s="25"/>
      <c r="G19" s="206" t="s">
        <v>1027</v>
      </c>
      <c r="H19" s="11"/>
      <c r="I19" s="22">
        <v>56352000</v>
      </c>
      <c r="J19" s="163">
        <v>56352000</v>
      </c>
      <c r="K19" s="22">
        <f t="shared" si="0"/>
        <v>0</v>
      </c>
    </row>
    <row r="20" spans="1:11" x14ac:dyDescent="0.25">
      <c r="A20" s="144">
        <v>44944</v>
      </c>
      <c r="B20" s="24" t="s">
        <v>716</v>
      </c>
      <c r="C20" s="146" t="s">
        <v>828</v>
      </c>
      <c r="D20" s="146" t="s">
        <v>490</v>
      </c>
      <c r="E20" s="122" t="s">
        <v>1043</v>
      </c>
      <c r="F20" s="25"/>
      <c r="G20" s="206" t="s">
        <v>1028</v>
      </c>
      <c r="H20" s="11"/>
      <c r="I20" s="22">
        <v>40000000</v>
      </c>
      <c r="J20" s="163">
        <v>40000000</v>
      </c>
      <c r="K20" s="22">
        <f t="shared" si="0"/>
        <v>0</v>
      </c>
    </row>
    <row r="21" spans="1:11" x14ac:dyDescent="0.25">
      <c r="A21" s="144">
        <v>44944</v>
      </c>
      <c r="B21" s="24" t="s">
        <v>720</v>
      </c>
      <c r="C21" s="146" t="s">
        <v>600</v>
      </c>
      <c r="D21" s="146" t="s">
        <v>570</v>
      </c>
      <c r="E21" s="122" t="s">
        <v>1044</v>
      </c>
      <c r="F21" s="25"/>
      <c r="G21" s="206" t="s">
        <v>770</v>
      </c>
      <c r="H21" s="11"/>
      <c r="I21" s="22">
        <v>36112000</v>
      </c>
      <c r="J21" s="163">
        <v>36112000</v>
      </c>
      <c r="K21" s="22">
        <f t="shared" si="0"/>
        <v>0</v>
      </c>
    </row>
    <row r="22" spans="1:11" x14ac:dyDescent="0.25">
      <c r="A22" s="144">
        <v>44946</v>
      </c>
      <c r="B22" s="24" t="s">
        <v>656</v>
      </c>
      <c r="C22" s="146" t="s">
        <v>613</v>
      </c>
      <c r="D22" s="146" t="s">
        <v>726</v>
      </c>
      <c r="E22" s="122" t="s">
        <v>1045</v>
      </c>
      <c r="F22" s="25"/>
      <c r="G22" s="206" t="s">
        <v>1029</v>
      </c>
      <c r="H22" s="11"/>
      <c r="I22" s="22">
        <v>36112000</v>
      </c>
      <c r="J22" s="163">
        <v>36112000</v>
      </c>
      <c r="K22" s="22">
        <f t="shared" si="0"/>
        <v>0</v>
      </c>
    </row>
    <row r="23" spans="1:11" x14ac:dyDescent="0.25">
      <c r="A23" s="144">
        <v>44949</v>
      </c>
      <c r="B23" s="24" t="s">
        <v>661</v>
      </c>
      <c r="C23" s="146" t="s">
        <v>623</v>
      </c>
      <c r="D23" s="146" t="s">
        <v>838</v>
      </c>
      <c r="E23" s="122" t="s">
        <v>1046</v>
      </c>
      <c r="F23" s="25"/>
      <c r="G23" s="206" t="s">
        <v>1030</v>
      </c>
      <c r="H23" s="11"/>
      <c r="I23" s="22">
        <f>48000000-24800000</f>
        <v>23200000</v>
      </c>
      <c r="J23" s="163">
        <v>23200000</v>
      </c>
      <c r="K23" s="22">
        <f t="shared" si="0"/>
        <v>0</v>
      </c>
    </row>
    <row r="24" spans="1:11" x14ac:dyDescent="0.25">
      <c r="A24" s="144">
        <v>44951</v>
      </c>
      <c r="B24" s="24" t="s">
        <v>834</v>
      </c>
      <c r="C24" s="146" t="s">
        <v>763</v>
      </c>
      <c r="D24" s="146" t="s">
        <v>745</v>
      </c>
      <c r="E24" s="122" t="s">
        <v>1047</v>
      </c>
      <c r="F24" s="25"/>
      <c r="G24" s="206" t="s">
        <v>1031</v>
      </c>
      <c r="H24" s="11"/>
      <c r="I24" s="22">
        <v>48000000</v>
      </c>
      <c r="J24" s="163">
        <v>48000000</v>
      </c>
      <c r="K24" s="22">
        <f t="shared" si="0"/>
        <v>0</v>
      </c>
    </row>
    <row r="25" spans="1:11" x14ac:dyDescent="0.25">
      <c r="A25" s="144">
        <v>44951</v>
      </c>
      <c r="B25" s="24" t="s">
        <v>622</v>
      </c>
      <c r="C25" s="146" t="s">
        <v>785</v>
      </c>
      <c r="D25" s="146" t="s">
        <v>500</v>
      </c>
      <c r="E25" s="122" t="s">
        <v>1048</v>
      </c>
      <c r="F25" s="25"/>
      <c r="G25" s="206" t="s">
        <v>1032</v>
      </c>
      <c r="H25" s="11"/>
      <c r="I25" s="22">
        <v>37600000</v>
      </c>
      <c r="J25" s="163">
        <v>37600000</v>
      </c>
      <c r="K25" s="22">
        <f t="shared" si="0"/>
        <v>0</v>
      </c>
    </row>
    <row r="26" spans="1:11" x14ac:dyDescent="0.25">
      <c r="A26" s="144">
        <v>44951</v>
      </c>
      <c r="B26" s="24" t="s">
        <v>624</v>
      </c>
      <c r="C26" s="146" t="s">
        <v>743</v>
      </c>
      <c r="D26" s="146" t="s">
        <v>501</v>
      </c>
      <c r="E26" s="122" t="s">
        <v>1049</v>
      </c>
      <c r="F26" s="25"/>
      <c r="G26" s="206" t="s">
        <v>267</v>
      </c>
      <c r="H26" s="11"/>
      <c r="I26" s="22">
        <v>51864800</v>
      </c>
      <c r="J26" s="163">
        <v>51864800</v>
      </c>
      <c r="K26" s="22">
        <f t="shared" si="0"/>
        <v>0</v>
      </c>
    </row>
    <row r="27" spans="1:11" x14ac:dyDescent="0.25">
      <c r="A27" s="144">
        <v>44951</v>
      </c>
      <c r="B27" s="24" t="s">
        <v>302</v>
      </c>
      <c r="C27" s="146" t="s">
        <v>502</v>
      </c>
      <c r="D27" s="146" t="s">
        <v>502</v>
      </c>
      <c r="E27" s="122" t="s">
        <v>1050</v>
      </c>
      <c r="F27" s="25"/>
      <c r="G27" s="206" t="s">
        <v>1033</v>
      </c>
      <c r="H27" s="11"/>
      <c r="I27" s="22">
        <v>41376000</v>
      </c>
      <c r="J27" s="163">
        <v>41376000</v>
      </c>
      <c r="K27" s="22">
        <f t="shared" si="0"/>
        <v>0</v>
      </c>
    </row>
    <row r="28" spans="1:11" x14ac:dyDescent="0.25">
      <c r="A28" s="144">
        <v>44956</v>
      </c>
      <c r="B28" s="24" t="s">
        <v>666</v>
      </c>
      <c r="C28" s="146" t="s">
        <v>634</v>
      </c>
      <c r="D28" s="146" t="s">
        <v>634</v>
      </c>
      <c r="E28" s="122" t="s">
        <v>1051</v>
      </c>
      <c r="F28" s="25"/>
      <c r="G28" s="206" t="s">
        <v>768</v>
      </c>
      <c r="H28" s="11"/>
      <c r="I28" s="22">
        <v>36112000</v>
      </c>
      <c r="J28" s="163">
        <v>36112000</v>
      </c>
      <c r="K28" s="22">
        <f t="shared" si="0"/>
        <v>0</v>
      </c>
    </row>
    <row r="29" spans="1:11" x14ac:dyDescent="0.25">
      <c r="A29" s="144">
        <v>44956</v>
      </c>
      <c r="B29" s="24" t="s">
        <v>740</v>
      </c>
      <c r="C29" s="146" t="s">
        <v>844</v>
      </c>
      <c r="D29" s="146" t="s">
        <v>306</v>
      </c>
      <c r="E29" s="122" t="s">
        <v>1052</v>
      </c>
      <c r="F29" s="25"/>
      <c r="G29" s="206" t="s">
        <v>1034</v>
      </c>
      <c r="H29" s="11"/>
      <c r="I29" s="22">
        <v>33032000</v>
      </c>
      <c r="J29" s="22">
        <v>32894367</v>
      </c>
      <c r="K29" s="22">
        <f t="shared" si="0"/>
        <v>137633</v>
      </c>
    </row>
    <row r="30" spans="1:11" x14ac:dyDescent="0.25">
      <c r="A30" s="144">
        <v>44956</v>
      </c>
      <c r="B30" s="24" t="s">
        <v>742</v>
      </c>
      <c r="C30" s="146" t="s">
        <v>633</v>
      </c>
      <c r="D30" s="146" t="s">
        <v>635</v>
      </c>
      <c r="E30" s="122" t="s">
        <v>1053</v>
      </c>
      <c r="F30" s="25"/>
      <c r="G30" s="206" t="s">
        <v>1035</v>
      </c>
      <c r="H30" s="11"/>
      <c r="I30" s="22">
        <v>27090000</v>
      </c>
      <c r="J30" s="22">
        <v>27090000</v>
      </c>
      <c r="K30" s="22">
        <f t="shared" si="0"/>
        <v>0</v>
      </c>
    </row>
    <row r="31" spans="1:11" x14ac:dyDescent="0.25">
      <c r="A31" s="144">
        <v>44963</v>
      </c>
      <c r="B31" s="24" t="s">
        <v>1581</v>
      </c>
      <c r="C31" s="146" t="s">
        <v>1765</v>
      </c>
      <c r="D31" s="146" t="s">
        <v>1252</v>
      </c>
      <c r="E31" s="122" t="s">
        <v>1786</v>
      </c>
      <c r="F31" s="25"/>
      <c r="G31" s="206" t="s">
        <v>1798</v>
      </c>
      <c r="H31" s="11"/>
      <c r="I31" s="22">
        <v>54400000</v>
      </c>
      <c r="J31" s="22">
        <v>53266667</v>
      </c>
      <c r="K31" s="22">
        <f t="shared" si="0"/>
        <v>1133333</v>
      </c>
    </row>
    <row r="32" spans="1:11" x14ac:dyDescent="0.25">
      <c r="A32" s="144">
        <v>44963</v>
      </c>
      <c r="B32" s="24" t="s">
        <v>1584</v>
      </c>
      <c r="C32" s="146" t="s">
        <v>1764</v>
      </c>
      <c r="D32" s="146" t="s">
        <v>1769</v>
      </c>
      <c r="E32" s="122" t="s">
        <v>1787</v>
      </c>
      <c r="F32" s="25"/>
      <c r="G32" s="206" t="s">
        <v>1799</v>
      </c>
      <c r="H32" s="11"/>
      <c r="I32" s="22">
        <v>48000000</v>
      </c>
      <c r="J32" s="22">
        <v>46800000</v>
      </c>
      <c r="K32" s="22">
        <f t="shared" si="0"/>
        <v>1200000</v>
      </c>
    </row>
    <row r="33" spans="1:11" x14ac:dyDescent="0.25">
      <c r="A33" s="144">
        <v>44964</v>
      </c>
      <c r="B33" s="24" t="s">
        <v>1575</v>
      </c>
      <c r="C33" s="146" t="s">
        <v>1763</v>
      </c>
      <c r="D33" s="146" t="s">
        <v>1262</v>
      </c>
      <c r="E33" s="122" t="s">
        <v>1788</v>
      </c>
      <c r="F33" s="25"/>
      <c r="G33" s="206" t="s">
        <v>1800</v>
      </c>
      <c r="H33" s="11"/>
      <c r="I33" s="22">
        <v>54400000</v>
      </c>
      <c r="J33" s="22">
        <v>52813333</v>
      </c>
      <c r="K33" s="22">
        <f t="shared" si="0"/>
        <v>1586667</v>
      </c>
    </row>
    <row r="34" spans="1:11" x14ac:dyDescent="0.25">
      <c r="A34" s="144">
        <v>44964</v>
      </c>
      <c r="B34" s="24" t="s">
        <v>1810</v>
      </c>
      <c r="C34" s="146" t="s">
        <v>1587</v>
      </c>
      <c r="D34" s="146" t="s">
        <v>1268</v>
      </c>
      <c r="E34" s="122" t="s">
        <v>1789</v>
      </c>
      <c r="F34" s="25"/>
      <c r="G34" s="206" t="s">
        <v>1801</v>
      </c>
      <c r="H34" s="11"/>
      <c r="I34" s="22">
        <v>56000000</v>
      </c>
      <c r="J34" s="22">
        <v>54366667</v>
      </c>
      <c r="K34" s="22">
        <f t="shared" si="0"/>
        <v>1633333</v>
      </c>
    </row>
    <row r="35" spans="1:11" x14ac:dyDescent="0.25">
      <c r="A35" s="144">
        <v>44970</v>
      </c>
      <c r="B35" s="24" t="s">
        <v>1274</v>
      </c>
      <c r="C35" s="146" t="s">
        <v>1513</v>
      </c>
      <c r="D35" s="146" t="s">
        <v>1534</v>
      </c>
      <c r="E35" s="122" t="s">
        <v>1790</v>
      </c>
      <c r="F35" s="25"/>
      <c r="G35" s="206" t="s">
        <v>1802</v>
      </c>
      <c r="H35" s="11"/>
      <c r="I35" s="22">
        <v>36112000</v>
      </c>
      <c r="J35" s="22">
        <v>34155933</v>
      </c>
      <c r="K35" s="22">
        <f t="shared" si="0"/>
        <v>1956067</v>
      </c>
    </row>
    <row r="36" spans="1:11" x14ac:dyDescent="0.25">
      <c r="A36" s="144">
        <v>44971</v>
      </c>
      <c r="B36" s="24" t="s">
        <v>1601</v>
      </c>
      <c r="C36" s="146" t="s">
        <v>1774</v>
      </c>
      <c r="D36" s="146" t="s">
        <v>1776</v>
      </c>
      <c r="E36" s="122" t="s">
        <v>1791</v>
      </c>
      <c r="F36" s="25"/>
      <c r="G36" s="206" t="s">
        <v>1803</v>
      </c>
      <c r="H36" s="11"/>
      <c r="I36" s="22">
        <v>64600000</v>
      </c>
      <c r="J36" s="22">
        <v>61100833</v>
      </c>
      <c r="K36" s="22">
        <f t="shared" si="0"/>
        <v>3499167</v>
      </c>
    </row>
    <row r="37" spans="1:11" x14ac:dyDescent="0.25">
      <c r="A37" s="144">
        <v>44971</v>
      </c>
      <c r="B37" s="24" t="s">
        <v>1278</v>
      </c>
      <c r="C37" s="146" t="s">
        <v>1776</v>
      </c>
      <c r="D37" s="146" t="s">
        <v>1777</v>
      </c>
      <c r="E37" s="122" t="s">
        <v>1792</v>
      </c>
      <c r="F37" s="25"/>
      <c r="G37" s="206" t="s">
        <v>1804</v>
      </c>
      <c r="H37" s="11"/>
      <c r="I37" s="22">
        <v>72696150</v>
      </c>
      <c r="J37" s="22">
        <v>61118615</v>
      </c>
      <c r="K37" s="22">
        <f t="shared" si="0"/>
        <v>11577535</v>
      </c>
    </row>
    <row r="38" spans="1:11" x14ac:dyDescent="0.25">
      <c r="A38" s="144">
        <v>44972</v>
      </c>
      <c r="B38" s="24" t="s">
        <v>1293</v>
      </c>
      <c r="C38" s="146" t="s">
        <v>1626</v>
      </c>
      <c r="D38" s="146" t="s">
        <v>1778</v>
      </c>
      <c r="E38" s="122" t="s">
        <v>1793</v>
      </c>
      <c r="F38" s="25"/>
      <c r="G38" s="206" t="s">
        <v>1805</v>
      </c>
      <c r="H38" s="11"/>
      <c r="I38" s="22">
        <v>84000000</v>
      </c>
      <c r="J38" s="22">
        <v>79100000</v>
      </c>
      <c r="K38" s="22">
        <f t="shared" si="0"/>
        <v>4900000</v>
      </c>
    </row>
    <row r="39" spans="1:11" x14ac:dyDescent="0.25">
      <c r="A39" s="144">
        <v>44972</v>
      </c>
      <c r="B39" s="24" t="s">
        <v>1811</v>
      </c>
      <c r="C39" s="146" t="s">
        <v>1779</v>
      </c>
      <c r="D39" s="146" t="s">
        <v>1780</v>
      </c>
      <c r="E39" s="122" t="s">
        <v>1794</v>
      </c>
      <c r="F39" s="25"/>
      <c r="G39" s="206" t="s">
        <v>1806</v>
      </c>
      <c r="H39" s="11"/>
      <c r="I39" s="22">
        <v>38598000</v>
      </c>
      <c r="J39" s="22">
        <v>38598000</v>
      </c>
      <c r="K39" s="22">
        <f t="shared" si="0"/>
        <v>0</v>
      </c>
    </row>
    <row r="40" spans="1:11" x14ac:dyDescent="0.25">
      <c r="A40" s="144">
        <v>44984</v>
      </c>
      <c r="B40" s="24" t="s">
        <v>1314</v>
      </c>
      <c r="C40" s="146" t="s">
        <v>1781</v>
      </c>
      <c r="D40" s="146" t="s">
        <v>1782</v>
      </c>
      <c r="E40" s="122" t="s">
        <v>1795</v>
      </c>
      <c r="F40" s="25"/>
      <c r="G40" s="206" t="s">
        <v>1807</v>
      </c>
      <c r="H40" s="11"/>
      <c r="I40" s="22">
        <f>28903000-6193500</f>
        <v>22709500</v>
      </c>
      <c r="J40" s="22">
        <v>22709500</v>
      </c>
      <c r="K40" s="22">
        <f t="shared" si="0"/>
        <v>0</v>
      </c>
    </row>
    <row r="41" spans="1:11" x14ac:dyDescent="0.25">
      <c r="A41" s="144">
        <v>44985</v>
      </c>
      <c r="B41" s="24" t="s">
        <v>1812</v>
      </c>
      <c r="C41" s="146" t="s">
        <v>1783</v>
      </c>
      <c r="D41" s="146" t="s">
        <v>1784</v>
      </c>
      <c r="E41" s="122" t="s">
        <v>1796</v>
      </c>
      <c r="F41" s="25"/>
      <c r="G41" s="206" t="s">
        <v>1808</v>
      </c>
      <c r="H41" s="11"/>
      <c r="I41" s="22">
        <v>49000000</v>
      </c>
      <c r="J41" s="22">
        <v>35700000</v>
      </c>
      <c r="K41" s="22">
        <f t="shared" si="0"/>
        <v>13300000</v>
      </c>
    </row>
    <row r="42" spans="1:11" x14ac:dyDescent="0.25">
      <c r="A42" s="144">
        <v>44985</v>
      </c>
      <c r="B42" s="24" t="s">
        <v>1520</v>
      </c>
      <c r="C42" s="146" t="s">
        <v>1785</v>
      </c>
      <c r="D42" s="146" t="s">
        <v>226</v>
      </c>
      <c r="E42" s="122" t="s">
        <v>1797</v>
      </c>
      <c r="F42" s="25"/>
      <c r="G42" s="206" t="s">
        <v>1809</v>
      </c>
      <c r="H42" s="11"/>
      <c r="I42" s="22">
        <v>21700000</v>
      </c>
      <c r="J42" s="22">
        <v>21493333</v>
      </c>
      <c r="K42" s="22">
        <f t="shared" si="0"/>
        <v>206667</v>
      </c>
    </row>
    <row r="43" spans="1:11" x14ac:dyDescent="0.25">
      <c r="A43" s="144">
        <v>44987</v>
      </c>
      <c r="B43" s="24" t="s">
        <v>1315</v>
      </c>
      <c r="C43" s="146" t="s">
        <v>1823</v>
      </c>
      <c r="D43" s="146" t="s">
        <v>2134</v>
      </c>
      <c r="E43" s="122" t="s">
        <v>2228</v>
      </c>
      <c r="F43" s="25"/>
      <c r="G43" s="206" t="s">
        <v>2218</v>
      </c>
      <c r="H43" s="11"/>
      <c r="I43" s="22">
        <f>31598000-23623267</f>
        <v>7974733</v>
      </c>
      <c r="J43" s="22">
        <v>7974733</v>
      </c>
      <c r="K43" s="22">
        <f t="shared" si="0"/>
        <v>0</v>
      </c>
    </row>
    <row r="44" spans="1:11" x14ac:dyDescent="0.25">
      <c r="A44" s="144">
        <v>44993</v>
      </c>
      <c r="B44" s="24" t="s">
        <v>2215</v>
      </c>
      <c r="C44" s="146" t="s">
        <v>2145</v>
      </c>
      <c r="D44" s="146" t="s">
        <v>2205</v>
      </c>
      <c r="E44" s="122" t="s">
        <v>2229</v>
      </c>
      <c r="F44" s="25"/>
      <c r="G44" s="206" t="s">
        <v>2219</v>
      </c>
      <c r="H44" s="11"/>
      <c r="I44" s="22">
        <v>36000000</v>
      </c>
      <c r="J44" s="22">
        <v>36000000</v>
      </c>
      <c r="K44" s="22">
        <f t="shared" si="0"/>
        <v>0</v>
      </c>
    </row>
    <row r="45" spans="1:11" x14ac:dyDescent="0.25">
      <c r="A45" s="144">
        <v>44994</v>
      </c>
      <c r="B45" s="24" t="s">
        <v>2216</v>
      </c>
      <c r="C45" s="146" t="s">
        <v>2076</v>
      </c>
      <c r="D45" s="146" t="s">
        <v>2206</v>
      </c>
      <c r="E45" s="122" t="s">
        <v>2230</v>
      </c>
      <c r="F45" s="25"/>
      <c r="G45" s="206" t="s">
        <v>2220</v>
      </c>
      <c r="H45" s="11"/>
      <c r="I45" s="22">
        <f>35000000-20333333</f>
        <v>14666667</v>
      </c>
      <c r="J45" s="22">
        <v>14666667</v>
      </c>
      <c r="K45" s="22">
        <f t="shared" si="0"/>
        <v>0</v>
      </c>
    </row>
    <row r="46" spans="1:11" x14ac:dyDescent="0.25">
      <c r="A46" s="144">
        <v>44999</v>
      </c>
      <c r="B46" s="24" t="s">
        <v>1784</v>
      </c>
      <c r="C46" s="146" t="s">
        <v>2078</v>
      </c>
      <c r="D46" s="146" t="s">
        <v>2207</v>
      </c>
      <c r="E46" s="122" t="s">
        <v>2231</v>
      </c>
      <c r="F46" s="25"/>
      <c r="G46" s="206" t="s">
        <v>2221</v>
      </c>
      <c r="H46" s="11"/>
      <c r="I46" s="22">
        <v>56000000</v>
      </c>
      <c r="J46" s="22">
        <v>45500000</v>
      </c>
      <c r="K46" s="22">
        <f t="shared" si="0"/>
        <v>10500000</v>
      </c>
    </row>
    <row r="47" spans="1:11" x14ac:dyDescent="0.25">
      <c r="A47" s="144">
        <v>45002</v>
      </c>
      <c r="B47" s="24" t="s">
        <v>1981</v>
      </c>
      <c r="C47" s="146" t="s">
        <v>2208</v>
      </c>
      <c r="D47" s="146" t="s">
        <v>2209</v>
      </c>
      <c r="E47" s="122" t="s">
        <v>2232</v>
      </c>
      <c r="F47" s="25"/>
      <c r="G47" s="206" t="s">
        <v>2222</v>
      </c>
      <c r="H47" s="11"/>
      <c r="I47" s="22">
        <v>84000000</v>
      </c>
      <c r="J47" s="22">
        <v>66500000</v>
      </c>
      <c r="K47" s="22">
        <f t="shared" si="0"/>
        <v>17500000</v>
      </c>
    </row>
    <row r="48" spans="1:11" x14ac:dyDescent="0.25">
      <c r="A48" s="144">
        <v>45007</v>
      </c>
      <c r="B48" s="24" t="s">
        <v>1985</v>
      </c>
      <c r="C48" s="146" t="s">
        <v>2206</v>
      </c>
      <c r="D48" s="146" t="s">
        <v>2210</v>
      </c>
      <c r="E48" s="122" t="s">
        <v>2233</v>
      </c>
      <c r="F48" s="25"/>
      <c r="G48" s="206" t="s">
        <v>2223</v>
      </c>
      <c r="H48" s="11"/>
      <c r="I48" s="22">
        <v>19061868</v>
      </c>
      <c r="J48" s="22">
        <v>17064910</v>
      </c>
      <c r="K48" s="22">
        <f t="shared" si="0"/>
        <v>1996958</v>
      </c>
    </row>
    <row r="49" spans="1:11" x14ac:dyDescent="0.25">
      <c r="A49" s="144">
        <v>45008</v>
      </c>
      <c r="B49" s="24" t="s">
        <v>2075</v>
      </c>
      <c r="C49" s="146" t="s">
        <v>2149</v>
      </c>
      <c r="D49" s="146" t="s">
        <v>2211</v>
      </c>
      <c r="E49" s="122" t="s">
        <v>2234</v>
      </c>
      <c r="F49" s="25"/>
      <c r="G49" s="206" t="s">
        <v>2224</v>
      </c>
      <c r="H49" s="11"/>
      <c r="I49" s="22">
        <f>56352000-34046000</f>
        <v>22306000</v>
      </c>
      <c r="J49" s="22">
        <v>22306000</v>
      </c>
      <c r="K49" s="22">
        <f t="shared" si="0"/>
        <v>0</v>
      </c>
    </row>
    <row r="50" spans="1:11" x14ac:dyDescent="0.25">
      <c r="A50" s="144">
        <v>45008</v>
      </c>
      <c r="B50" s="24" t="s">
        <v>2217</v>
      </c>
      <c r="C50" s="146" t="s">
        <v>2150</v>
      </c>
      <c r="D50" s="146" t="s">
        <v>2212</v>
      </c>
      <c r="E50" s="122" t="s">
        <v>2235</v>
      </c>
      <c r="F50" s="25"/>
      <c r="G50" s="206" t="s">
        <v>2225</v>
      </c>
      <c r="H50" s="11"/>
      <c r="I50" s="22">
        <v>61600000</v>
      </c>
      <c r="J50" s="22">
        <v>48253333</v>
      </c>
      <c r="K50" s="22">
        <f t="shared" si="0"/>
        <v>13346667</v>
      </c>
    </row>
    <row r="51" spans="1:11" x14ac:dyDescent="0.25">
      <c r="A51" s="144">
        <v>45014</v>
      </c>
      <c r="B51" s="24" t="s">
        <v>1988</v>
      </c>
      <c r="C51" s="146" t="s">
        <v>2156</v>
      </c>
      <c r="D51" s="146" t="s">
        <v>2213</v>
      </c>
      <c r="E51" s="122" t="s">
        <v>2236</v>
      </c>
      <c r="F51" s="25"/>
      <c r="G51" s="206" t="s">
        <v>2226</v>
      </c>
      <c r="H51" s="11"/>
      <c r="I51" s="22">
        <v>74520000</v>
      </c>
      <c r="J51" s="22">
        <v>54648000</v>
      </c>
      <c r="K51" s="22">
        <f t="shared" si="0"/>
        <v>19872000</v>
      </c>
    </row>
    <row r="52" spans="1:11" x14ac:dyDescent="0.25">
      <c r="A52" s="144">
        <v>45015</v>
      </c>
      <c r="B52" s="24" t="s">
        <v>2076</v>
      </c>
      <c r="C52" s="146" t="s">
        <v>2005</v>
      </c>
      <c r="D52" s="146" t="s">
        <v>2214</v>
      </c>
      <c r="E52" s="122" t="s">
        <v>2237</v>
      </c>
      <c r="F52" s="25"/>
      <c r="G52" s="206" t="s">
        <v>2227</v>
      </c>
      <c r="H52" s="11"/>
      <c r="I52" s="22">
        <v>60000000</v>
      </c>
      <c r="J52" s="22">
        <v>45250000</v>
      </c>
      <c r="K52" s="22">
        <f t="shared" si="0"/>
        <v>14750000</v>
      </c>
    </row>
    <row r="53" spans="1:11" x14ac:dyDescent="0.25">
      <c r="A53" s="144">
        <v>45029</v>
      </c>
      <c r="B53" s="24" t="s">
        <v>2205</v>
      </c>
      <c r="C53" s="146" t="s">
        <v>2326</v>
      </c>
      <c r="D53" s="146" t="s">
        <v>2459</v>
      </c>
      <c r="E53" s="122" t="s">
        <v>2466</v>
      </c>
      <c r="F53" s="25"/>
      <c r="G53" s="206" t="s">
        <v>2463</v>
      </c>
      <c r="H53" s="11"/>
      <c r="I53" s="22">
        <v>56000000</v>
      </c>
      <c r="J53" s="22">
        <v>39200000</v>
      </c>
      <c r="K53" s="22">
        <f t="shared" si="0"/>
        <v>16800000</v>
      </c>
    </row>
    <row r="54" spans="1:11" x14ac:dyDescent="0.25">
      <c r="A54" s="144">
        <v>45034</v>
      </c>
      <c r="B54" s="24" t="s">
        <v>2271</v>
      </c>
      <c r="C54" s="146" t="s">
        <v>2210</v>
      </c>
      <c r="D54" s="146" t="s">
        <v>2460</v>
      </c>
      <c r="E54" s="122" t="s">
        <v>2467</v>
      </c>
      <c r="F54" s="25"/>
      <c r="G54" s="206" t="s">
        <v>2464</v>
      </c>
      <c r="H54" s="11"/>
      <c r="I54" s="22">
        <v>30000000</v>
      </c>
      <c r="J54" s="22">
        <v>27166667</v>
      </c>
      <c r="K54" s="22">
        <f t="shared" si="0"/>
        <v>2833333</v>
      </c>
    </row>
    <row r="55" spans="1:11" x14ac:dyDescent="0.25">
      <c r="A55" s="144">
        <v>45034</v>
      </c>
      <c r="B55" s="24" t="s">
        <v>2357</v>
      </c>
      <c r="C55" s="146" t="s">
        <v>2344</v>
      </c>
      <c r="D55" s="146" t="s">
        <v>2345</v>
      </c>
      <c r="E55" s="122" t="s">
        <v>2366</v>
      </c>
      <c r="F55" s="25"/>
      <c r="G55" s="206" t="s">
        <v>2376</v>
      </c>
      <c r="H55" s="11"/>
      <c r="I55" s="22">
        <v>26750000</v>
      </c>
      <c r="J55" s="22">
        <v>26750000</v>
      </c>
      <c r="K55" s="22">
        <f t="shared" si="0"/>
        <v>0</v>
      </c>
    </row>
    <row r="56" spans="1:11" x14ac:dyDescent="0.25">
      <c r="A56" s="144">
        <v>45036</v>
      </c>
      <c r="B56" s="24" t="s">
        <v>2152</v>
      </c>
      <c r="C56" s="146" t="s">
        <v>2092</v>
      </c>
      <c r="D56" s="146" t="s">
        <v>2348</v>
      </c>
      <c r="E56" s="122" t="s">
        <v>2369</v>
      </c>
      <c r="F56" s="25"/>
      <c r="G56" s="206" t="s">
        <v>2379</v>
      </c>
      <c r="H56" s="11"/>
      <c r="I56" s="22">
        <v>338000000</v>
      </c>
      <c r="J56" s="22">
        <v>53463265</v>
      </c>
      <c r="K56" s="22">
        <f t="shared" si="0"/>
        <v>284536735</v>
      </c>
    </row>
    <row r="57" spans="1:11" x14ac:dyDescent="0.25">
      <c r="A57" s="144">
        <v>45040</v>
      </c>
      <c r="B57" s="24" t="s">
        <v>2277</v>
      </c>
      <c r="C57" s="146" t="s">
        <v>2461</v>
      </c>
      <c r="D57" s="146" t="s">
        <v>2462</v>
      </c>
      <c r="E57" s="122" t="s">
        <v>2468</v>
      </c>
      <c r="F57" s="25"/>
      <c r="G57" s="206" t="s">
        <v>2465</v>
      </c>
      <c r="H57" s="11"/>
      <c r="I57" s="22">
        <v>61500000</v>
      </c>
      <c r="J57" s="22">
        <v>53641667</v>
      </c>
      <c r="K57" s="22">
        <f t="shared" si="0"/>
        <v>7858333</v>
      </c>
    </row>
    <row r="58" spans="1:11" x14ac:dyDescent="0.25">
      <c r="A58" s="144">
        <v>45098</v>
      </c>
      <c r="B58" s="24" t="s">
        <v>2342</v>
      </c>
      <c r="C58" s="146" t="s">
        <v>2702</v>
      </c>
      <c r="D58" s="146" t="s">
        <v>2991</v>
      </c>
      <c r="E58" s="122" t="s">
        <v>2998</v>
      </c>
      <c r="F58" s="25"/>
      <c r="G58" s="206" t="s">
        <v>2995</v>
      </c>
      <c r="H58" s="11"/>
      <c r="I58" s="22">
        <v>24000000</v>
      </c>
      <c r="J58" s="22">
        <v>20000000</v>
      </c>
      <c r="K58" s="22">
        <f t="shared" si="0"/>
        <v>4000000</v>
      </c>
    </row>
    <row r="59" spans="1:11" x14ac:dyDescent="0.25">
      <c r="A59" s="144">
        <v>45098</v>
      </c>
      <c r="B59" s="24" t="s">
        <v>2343</v>
      </c>
      <c r="C59" s="146" t="s">
        <v>2713</v>
      </c>
      <c r="D59" s="146" t="s">
        <v>2992</v>
      </c>
      <c r="E59" s="122" t="s">
        <v>2999</v>
      </c>
      <c r="F59" s="25"/>
      <c r="G59" s="206" t="s">
        <v>2996</v>
      </c>
      <c r="H59" s="11"/>
      <c r="I59" s="22">
        <v>27084000</v>
      </c>
      <c r="J59" s="22">
        <v>15046667</v>
      </c>
      <c r="K59" s="22">
        <f t="shared" si="0"/>
        <v>12037333</v>
      </c>
    </row>
    <row r="60" spans="1:11" x14ac:dyDescent="0.25">
      <c r="A60" s="144">
        <v>45104</v>
      </c>
      <c r="B60" s="24" t="s">
        <v>2551</v>
      </c>
      <c r="C60" s="146" t="s">
        <v>2562</v>
      </c>
      <c r="D60" s="146" t="s">
        <v>2993</v>
      </c>
      <c r="E60" s="122" t="s">
        <v>3000</v>
      </c>
      <c r="F60" s="25"/>
      <c r="G60" s="206" t="s">
        <v>2997</v>
      </c>
      <c r="H60" s="11"/>
      <c r="I60" s="22">
        <v>20000000</v>
      </c>
      <c r="J60" s="22">
        <v>15333333</v>
      </c>
      <c r="K60" s="22">
        <f t="shared" si="0"/>
        <v>4666667</v>
      </c>
    </row>
    <row r="61" spans="1:11" x14ac:dyDescent="0.25">
      <c r="A61" s="144">
        <v>45105</v>
      </c>
      <c r="B61" s="24" t="s">
        <v>2545</v>
      </c>
      <c r="C61" s="146" t="s">
        <v>2718</v>
      </c>
      <c r="D61" s="146" t="s">
        <v>2994</v>
      </c>
      <c r="E61" s="122" t="s">
        <v>3001</v>
      </c>
      <c r="F61" s="25"/>
      <c r="G61" s="206" t="s">
        <v>2224</v>
      </c>
      <c r="H61" s="11"/>
      <c r="I61" s="22">
        <v>60000000</v>
      </c>
      <c r="J61" s="22">
        <v>31000000</v>
      </c>
      <c r="K61" s="22">
        <f t="shared" si="0"/>
        <v>29000000</v>
      </c>
    </row>
    <row r="62" spans="1:11" x14ac:dyDescent="0.25">
      <c r="A62" s="144">
        <v>45119</v>
      </c>
      <c r="B62" s="24" t="s">
        <v>2722</v>
      </c>
      <c r="C62" s="146" t="s">
        <v>2476</v>
      </c>
      <c r="D62" s="146" t="s">
        <v>3122</v>
      </c>
      <c r="E62" s="122" t="s">
        <v>3136</v>
      </c>
      <c r="F62" s="25"/>
      <c r="G62" s="206" t="s">
        <v>3144</v>
      </c>
      <c r="H62" s="11"/>
      <c r="I62" s="22">
        <v>75000000</v>
      </c>
      <c r="J62" s="22">
        <v>75000000</v>
      </c>
      <c r="K62" s="22">
        <f t="shared" si="0"/>
        <v>0</v>
      </c>
    </row>
    <row r="63" spans="1:11" x14ac:dyDescent="0.25">
      <c r="A63" s="144">
        <v>45119</v>
      </c>
      <c r="B63" s="24" t="s">
        <v>2722</v>
      </c>
      <c r="C63" s="146" t="s">
        <v>2476</v>
      </c>
      <c r="D63" s="146" t="s">
        <v>3122</v>
      </c>
      <c r="E63" s="122" t="s">
        <v>3136</v>
      </c>
      <c r="F63" s="25"/>
      <c r="G63" s="206" t="s">
        <v>3144</v>
      </c>
      <c r="H63" s="11"/>
      <c r="I63" s="22">
        <v>80000000</v>
      </c>
      <c r="J63" s="22">
        <v>6376751</v>
      </c>
      <c r="K63" s="22">
        <f t="shared" si="0"/>
        <v>73623249</v>
      </c>
    </row>
    <row r="64" spans="1:11" x14ac:dyDescent="0.25">
      <c r="A64" s="144">
        <v>45120</v>
      </c>
      <c r="B64" s="24" t="s">
        <v>3150</v>
      </c>
      <c r="C64" s="146" t="s">
        <v>2701</v>
      </c>
      <c r="D64" s="146" t="s">
        <v>3123</v>
      </c>
      <c r="E64" s="122" t="s">
        <v>3137</v>
      </c>
      <c r="F64" s="25"/>
      <c r="G64" s="206" t="s">
        <v>3145</v>
      </c>
      <c r="H64" s="11"/>
      <c r="I64" s="22">
        <v>57800000</v>
      </c>
      <c r="J64" s="22">
        <v>22532714</v>
      </c>
      <c r="K64" s="22">
        <f t="shared" si="0"/>
        <v>35267286</v>
      </c>
    </row>
    <row r="65" spans="1:11" x14ac:dyDescent="0.25">
      <c r="A65" s="144">
        <v>45135</v>
      </c>
      <c r="B65" s="24" t="s">
        <v>742</v>
      </c>
      <c r="C65" s="146" t="s">
        <v>3187</v>
      </c>
      <c r="D65" s="146" t="s">
        <v>3188</v>
      </c>
      <c r="E65" s="122" t="s">
        <v>3189</v>
      </c>
      <c r="F65" s="25"/>
      <c r="G65" s="206" t="s">
        <v>1035</v>
      </c>
      <c r="H65" s="11"/>
      <c r="I65" s="22">
        <v>13545000</v>
      </c>
      <c r="J65" s="22">
        <v>9030000</v>
      </c>
      <c r="K65" s="22">
        <f t="shared" si="0"/>
        <v>4515000</v>
      </c>
    </row>
    <row r="66" spans="1:11" x14ac:dyDescent="0.25">
      <c r="A66" s="144">
        <v>45140</v>
      </c>
      <c r="B66" s="24" t="s">
        <v>656</v>
      </c>
      <c r="C66" s="146" t="s">
        <v>3446</v>
      </c>
      <c r="D66" s="146" t="s">
        <v>3447</v>
      </c>
      <c r="E66" s="122" t="s">
        <v>3448</v>
      </c>
      <c r="F66" s="25"/>
      <c r="G66" s="206" t="s">
        <v>1029</v>
      </c>
      <c r="H66" s="11"/>
      <c r="I66" s="22">
        <v>1124933</v>
      </c>
      <c r="J66" s="22">
        <v>1124933</v>
      </c>
      <c r="K66" s="22">
        <f t="shared" si="0"/>
        <v>0</v>
      </c>
    </row>
    <row r="67" spans="1:11" x14ac:dyDescent="0.25">
      <c r="A67" s="144">
        <v>45170</v>
      </c>
      <c r="B67" s="24" t="s">
        <v>2840</v>
      </c>
      <c r="C67" s="146" t="s">
        <v>3509</v>
      </c>
      <c r="D67" s="146" t="s">
        <v>3510</v>
      </c>
      <c r="E67" s="122" t="s">
        <v>3646</v>
      </c>
      <c r="F67" s="25"/>
      <c r="G67" s="206" t="s">
        <v>3639</v>
      </c>
      <c r="H67" s="11"/>
      <c r="I67" s="22">
        <v>10000000</v>
      </c>
      <c r="J67" s="22">
        <v>0</v>
      </c>
      <c r="K67" s="22">
        <f t="shared" si="0"/>
        <v>10000000</v>
      </c>
    </row>
    <row r="68" spans="1:11" x14ac:dyDescent="0.25">
      <c r="A68" s="144">
        <v>45170</v>
      </c>
      <c r="B68" s="24" t="s">
        <v>2840</v>
      </c>
      <c r="C68" s="146" t="s">
        <v>3509</v>
      </c>
      <c r="D68" s="146" t="s">
        <v>3510</v>
      </c>
      <c r="E68" s="122" t="s">
        <v>3646</v>
      </c>
      <c r="F68" s="25"/>
      <c r="G68" s="206" t="s">
        <v>3639</v>
      </c>
      <c r="H68" s="11"/>
      <c r="I68" s="22">
        <v>10000000</v>
      </c>
      <c r="J68" s="22">
        <v>0</v>
      </c>
      <c r="K68" s="22">
        <f t="shared" si="0"/>
        <v>10000000</v>
      </c>
    </row>
    <row r="69" spans="1:11" x14ac:dyDescent="0.25">
      <c r="A69" s="144">
        <v>45173</v>
      </c>
      <c r="B69" s="24" t="s">
        <v>703</v>
      </c>
      <c r="C69" s="146" t="s">
        <v>4212</v>
      </c>
      <c r="D69" s="146" t="s">
        <v>4213</v>
      </c>
      <c r="E69" s="122" t="s">
        <v>4247</v>
      </c>
      <c r="F69" s="25"/>
      <c r="G69" s="206" t="s">
        <v>1023</v>
      </c>
      <c r="H69" s="11"/>
      <c r="I69" s="22">
        <v>26532400</v>
      </c>
      <c r="J69" s="22">
        <v>6104800</v>
      </c>
      <c r="K69" s="22">
        <f t="shared" si="0"/>
        <v>20427600</v>
      </c>
    </row>
    <row r="70" spans="1:11" x14ac:dyDescent="0.25">
      <c r="A70" s="144">
        <v>45175</v>
      </c>
      <c r="B70" s="24" t="s">
        <v>2215</v>
      </c>
      <c r="C70" s="146" t="s">
        <v>4214</v>
      </c>
      <c r="D70" s="146" t="s">
        <v>4215</v>
      </c>
      <c r="E70" s="122" t="s">
        <v>4248</v>
      </c>
      <c r="F70" s="25"/>
      <c r="G70" s="206" t="s">
        <v>2219</v>
      </c>
      <c r="H70" s="11"/>
      <c r="I70" s="22">
        <v>12000000</v>
      </c>
      <c r="J70" s="22">
        <v>4600000</v>
      </c>
      <c r="K70" s="22">
        <f t="shared" si="0"/>
        <v>7400000</v>
      </c>
    </row>
    <row r="71" spans="1:11" x14ac:dyDescent="0.25">
      <c r="A71" s="144">
        <v>45177</v>
      </c>
      <c r="B71" s="24" t="s">
        <v>462</v>
      </c>
      <c r="C71" s="146" t="s">
        <v>4216</v>
      </c>
      <c r="D71" s="146" t="s">
        <v>4217</v>
      </c>
      <c r="E71" s="122" t="s">
        <v>4249</v>
      </c>
      <c r="F71" s="25"/>
      <c r="G71" s="206" t="s">
        <v>4244</v>
      </c>
      <c r="H71" s="11"/>
      <c r="I71" s="22">
        <v>7673800</v>
      </c>
      <c r="J71" s="22">
        <v>3159600</v>
      </c>
      <c r="K71" s="22">
        <f t="shared" si="0"/>
        <v>4514200</v>
      </c>
    </row>
    <row r="72" spans="1:11" x14ac:dyDescent="0.25">
      <c r="A72" s="144">
        <v>45182</v>
      </c>
      <c r="B72" s="24" t="s">
        <v>826</v>
      </c>
      <c r="C72" s="146" t="s">
        <v>4218</v>
      </c>
      <c r="D72" s="146" t="s">
        <v>4219</v>
      </c>
      <c r="E72" s="122" t="s">
        <v>4250</v>
      </c>
      <c r="F72" s="25"/>
      <c r="G72" s="206" t="s">
        <v>1026</v>
      </c>
      <c r="H72" s="11"/>
      <c r="I72" s="22">
        <v>15498067</v>
      </c>
      <c r="J72" s="22">
        <v>1956067</v>
      </c>
      <c r="K72" s="22">
        <f t="shared" si="0"/>
        <v>13542000</v>
      </c>
    </row>
    <row r="73" spans="1:11" x14ac:dyDescent="0.25">
      <c r="A73" s="144">
        <v>45182</v>
      </c>
      <c r="B73" s="24" t="s">
        <v>735</v>
      </c>
      <c r="C73" s="146" t="s">
        <v>4220</v>
      </c>
      <c r="D73" s="146" t="s">
        <v>4221</v>
      </c>
      <c r="E73" s="122" t="s">
        <v>4251</v>
      </c>
      <c r="F73" s="25"/>
      <c r="G73" s="206" t="s">
        <v>1027</v>
      </c>
      <c r="H73" s="11"/>
      <c r="I73" s="22">
        <v>24184400</v>
      </c>
      <c r="J73" s="22">
        <v>3052400</v>
      </c>
      <c r="K73" s="22">
        <f t="shared" si="0"/>
        <v>21132000</v>
      </c>
    </row>
    <row r="74" spans="1:11" x14ac:dyDescent="0.25">
      <c r="A74" s="144">
        <v>45183</v>
      </c>
      <c r="B74" s="24" t="s">
        <v>716</v>
      </c>
      <c r="C74" s="146" t="s">
        <v>4222</v>
      </c>
      <c r="D74" s="146" t="s">
        <v>4223</v>
      </c>
      <c r="E74" s="122" t="s">
        <v>4252</v>
      </c>
      <c r="F74" s="25"/>
      <c r="G74" s="206" t="s">
        <v>1028</v>
      </c>
      <c r="H74" s="11"/>
      <c r="I74" s="22">
        <v>10000000</v>
      </c>
      <c r="J74" s="22">
        <v>2166667</v>
      </c>
      <c r="K74" s="22">
        <f t="shared" si="0"/>
        <v>7833333</v>
      </c>
    </row>
    <row r="75" spans="1:11" x14ac:dyDescent="0.25">
      <c r="A75" s="144">
        <v>45183</v>
      </c>
      <c r="B75" s="24" t="s">
        <v>591</v>
      </c>
      <c r="C75" s="146" t="s">
        <v>4224</v>
      </c>
      <c r="D75" s="146" t="s">
        <v>4225</v>
      </c>
      <c r="E75" s="122" t="s">
        <v>4253</v>
      </c>
      <c r="F75" s="25"/>
      <c r="G75" s="206" t="s">
        <v>767</v>
      </c>
      <c r="H75" s="11"/>
      <c r="I75" s="22">
        <v>15498067</v>
      </c>
      <c r="J75" s="22">
        <v>1956067</v>
      </c>
      <c r="K75" s="22">
        <f t="shared" si="0"/>
        <v>13542000</v>
      </c>
    </row>
    <row r="76" spans="1:11" x14ac:dyDescent="0.25">
      <c r="A76" s="144">
        <v>45183</v>
      </c>
      <c r="B76" s="24" t="s">
        <v>1811</v>
      </c>
      <c r="C76" s="146" t="s">
        <v>4226</v>
      </c>
      <c r="D76" s="146" t="s">
        <v>4227</v>
      </c>
      <c r="E76" s="122" t="s">
        <v>4254</v>
      </c>
      <c r="F76" s="25"/>
      <c r="G76" s="206" t="s">
        <v>4245</v>
      </c>
      <c r="H76" s="11"/>
      <c r="I76" s="22">
        <v>19299000</v>
      </c>
      <c r="J76" s="22">
        <v>2757000</v>
      </c>
      <c r="K76" s="22">
        <f t="shared" si="0"/>
        <v>16542000</v>
      </c>
    </row>
    <row r="77" spans="1:11" x14ac:dyDescent="0.25">
      <c r="A77" s="144">
        <v>45183</v>
      </c>
      <c r="B77" s="24" t="s">
        <v>666</v>
      </c>
      <c r="C77" s="146" t="s">
        <v>4228</v>
      </c>
      <c r="D77" s="146" t="s">
        <v>4229</v>
      </c>
      <c r="E77" s="122" t="s">
        <v>4255</v>
      </c>
      <c r="F77" s="25"/>
      <c r="G77" s="206" t="s">
        <v>768</v>
      </c>
      <c r="H77" s="11"/>
      <c r="I77" s="22">
        <v>11435467</v>
      </c>
      <c r="J77" s="22">
        <v>150467</v>
      </c>
      <c r="K77" s="22">
        <f t="shared" si="0"/>
        <v>11285000</v>
      </c>
    </row>
    <row r="78" spans="1:11" x14ac:dyDescent="0.25">
      <c r="A78" s="144">
        <v>45184</v>
      </c>
      <c r="B78" s="24" t="s">
        <v>720</v>
      </c>
      <c r="C78" s="146" t="s">
        <v>4230</v>
      </c>
      <c r="D78" s="146" t="s">
        <v>4231</v>
      </c>
      <c r="E78" s="122" t="s">
        <v>4256</v>
      </c>
      <c r="F78" s="25"/>
      <c r="G78" s="206" t="s">
        <v>770</v>
      </c>
      <c r="H78" s="11"/>
      <c r="I78" s="22">
        <v>15347600</v>
      </c>
      <c r="J78" s="22">
        <v>1805600</v>
      </c>
      <c r="K78" s="22">
        <f t="shared" si="0"/>
        <v>13542000</v>
      </c>
    </row>
    <row r="79" spans="1:11" x14ac:dyDescent="0.25">
      <c r="A79" s="144">
        <v>45191</v>
      </c>
      <c r="B79" s="24" t="s">
        <v>834</v>
      </c>
      <c r="C79" s="146" t="s">
        <v>4232</v>
      </c>
      <c r="D79" s="146" t="s">
        <v>4233</v>
      </c>
      <c r="E79" s="122" t="s">
        <v>4257</v>
      </c>
      <c r="F79" s="25"/>
      <c r="G79" s="206" t="s">
        <v>1031</v>
      </c>
      <c r="H79" s="11"/>
      <c r="I79" s="22">
        <v>13200000</v>
      </c>
      <c r="J79" s="22">
        <v>1200000</v>
      </c>
      <c r="K79" s="22">
        <f t="shared" si="0"/>
        <v>12000000</v>
      </c>
    </row>
    <row r="80" spans="1:11" x14ac:dyDescent="0.25">
      <c r="A80" s="144">
        <v>45191</v>
      </c>
      <c r="B80" s="24" t="s">
        <v>656</v>
      </c>
      <c r="C80" s="146" t="s">
        <v>4234</v>
      </c>
      <c r="D80" s="146" t="s">
        <v>4235</v>
      </c>
      <c r="E80" s="122" t="s">
        <v>4258</v>
      </c>
      <c r="F80" s="25"/>
      <c r="G80" s="206" t="s">
        <v>1029</v>
      </c>
      <c r="H80" s="11"/>
      <c r="I80" s="22">
        <v>10326000</v>
      </c>
      <c r="J80" s="22">
        <v>1376800</v>
      </c>
      <c r="K80" s="22">
        <f t="shared" si="0"/>
        <v>8949200</v>
      </c>
    </row>
    <row r="81" spans="1:11" x14ac:dyDescent="0.25">
      <c r="A81" s="144">
        <v>45191</v>
      </c>
      <c r="B81" s="24" t="s">
        <v>624</v>
      </c>
      <c r="C81" s="146" t="s">
        <v>4236</v>
      </c>
      <c r="D81" s="146" t="s">
        <v>4237</v>
      </c>
      <c r="E81" s="122" t="s">
        <v>4259</v>
      </c>
      <c r="F81" s="25"/>
      <c r="G81" s="206" t="s">
        <v>267</v>
      </c>
      <c r="H81" s="11"/>
      <c r="I81" s="22">
        <v>20745920</v>
      </c>
      <c r="J81" s="22">
        <v>1296620</v>
      </c>
      <c r="K81" s="22">
        <f t="shared" si="0"/>
        <v>19449300</v>
      </c>
    </row>
    <row r="82" spans="1:11" x14ac:dyDescent="0.25">
      <c r="A82" s="144">
        <v>45191</v>
      </c>
      <c r="B82" s="24" t="s">
        <v>302</v>
      </c>
      <c r="C82" s="146" t="s">
        <v>4238</v>
      </c>
      <c r="D82" s="146" t="s">
        <v>4239</v>
      </c>
      <c r="E82" s="122" t="s">
        <v>4260</v>
      </c>
      <c r="F82" s="25"/>
      <c r="G82" s="131" t="s">
        <v>4246</v>
      </c>
      <c r="H82" s="11"/>
      <c r="I82" s="22">
        <v>6206400</v>
      </c>
      <c r="J82" s="22">
        <v>1034400</v>
      </c>
      <c r="K82" s="22">
        <f t="shared" si="0"/>
        <v>5172000</v>
      </c>
    </row>
    <row r="83" spans="1:11" x14ac:dyDescent="0.25">
      <c r="A83" s="144">
        <v>45191</v>
      </c>
      <c r="B83" s="24" t="s">
        <v>622</v>
      </c>
      <c r="C83" s="146" t="s">
        <v>4240</v>
      </c>
      <c r="D83" s="146" t="s">
        <v>4241</v>
      </c>
      <c r="E83" s="122" t="s">
        <v>4261</v>
      </c>
      <c r="F83" s="25"/>
      <c r="G83" s="131" t="s">
        <v>1032</v>
      </c>
      <c r="H83" s="11"/>
      <c r="I83" s="22">
        <v>10340000</v>
      </c>
      <c r="J83" s="22">
        <v>940000</v>
      </c>
      <c r="K83" s="22">
        <f t="shared" si="0"/>
        <v>9400000</v>
      </c>
    </row>
    <row r="84" spans="1:11" x14ac:dyDescent="0.25">
      <c r="A84" s="144">
        <v>45198</v>
      </c>
      <c r="B84" s="24" t="s">
        <v>740</v>
      </c>
      <c r="C84" s="146" t="s">
        <v>4242</v>
      </c>
      <c r="D84" s="146" t="s">
        <v>4243</v>
      </c>
      <c r="E84" s="122" t="s">
        <v>4262</v>
      </c>
      <c r="F84" s="25"/>
      <c r="G84" s="131" t="s">
        <v>1034</v>
      </c>
      <c r="H84" s="11"/>
      <c r="I84" s="22">
        <v>8533267</v>
      </c>
      <c r="J84" s="22">
        <v>0</v>
      </c>
      <c r="K84" s="22">
        <f t="shared" si="0"/>
        <v>8533267</v>
      </c>
    </row>
    <row r="85" spans="1:11" x14ac:dyDescent="0.25">
      <c r="A85" s="144">
        <v>45201</v>
      </c>
      <c r="B85" s="24" t="s">
        <v>1520</v>
      </c>
      <c r="C85" s="146" t="s">
        <v>4824</v>
      </c>
      <c r="D85" s="146" t="s">
        <v>4825</v>
      </c>
      <c r="E85" s="122" t="s">
        <v>4849</v>
      </c>
      <c r="F85" s="25"/>
      <c r="G85" s="131" t="s">
        <v>1809</v>
      </c>
      <c r="H85" s="11"/>
      <c r="I85" s="22">
        <v>9093333</v>
      </c>
      <c r="J85" s="22">
        <v>0</v>
      </c>
      <c r="K85" s="22">
        <f t="shared" si="0"/>
        <v>9093333</v>
      </c>
    </row>
    <row r="86" spans="1:11" x14ac:dyDescent="0.25">
      <c r="A86" s="144">
        <v>45204</v>
      </c>
      <c r="B86" s="24" t="s">
        <v>1581</v>
      </c>
      <c r="C86" s="146" t="s">
        <v>4826</v>
      </c>
      <c r="D86" s="146" t="s">
        <v>4827</v>
      </c>
      <c r="E86" s="122" t="s">
        <v>4850</v>
      </c>
      <c r="F86" s="25"/>
      <c r="G86" s="131" t="s">
        <v>1798</v>
      </c>
      <c r="H86" s="11"/>
      <c r="I86" s="22">
        <v>5666667</v>
      </c>
      <c r="J86" s="22">
        <v>0</v>
      </c>
      <c r="K86" s="22">
        <f t="shared" si="0"/>
        <v>5666667</v>
      </c>
    </row>
    <row r="87" spans="1:11" x14ac:dyDescent="0.25">
      <c r="A87" s="144">
        <v>45205</v>
      </c>
      <c r="B87" s="24" t="s">
        <v>1584</v>
      </c>
      <c r="C87" s="146" t="s">
        <v>4828</v>
      </c>
      <c r="D87" s="146" t="s">
        <v>4829</v>
      </c>
      <c r="E87" s="122" t="s">
        <v>4851</v>
      </c>
      <c r="F87" s="25"/>
      <c r="G87" s="131" t="s">
        <v>1799</v>
      </c>
      <c r="H87" s="11"/>
      <c r="I87" s="22">
        <v>10800000</v>
      </c>
      <c r="J87" s="22">
        <v>0</v>
      </c>
      <c r="K87" s="22">
        <f t="shared" si="0"/>
        <v>10800000</v>
      </c>
    </row>
    <row r="88" spans="1:11" x14ac:dyDescent="0.25">
      <c r="A88" s="144">
        <v>45205</v>
      </c>
      <c r="B88" s="24" t="s">
        <v>1810</v>
      </c>
      <c r="C88" s="146" t="s">
        <v>4830</v>
      </c>
      <c r="D88" s="146" t="s">
        <v>4831</v>
      </c>
      <c r="E88" s="122" t="s">
        <v>4852</v>
      </c>
      <c r="F88" s="25"/>
      <c r="G88" s="131" t="s">
        <v>1801</v>
      </c>
      <c r="H88" s="11"/>
      <c r="I88" s="22">
        <v>7700000</v>
      </c>
      <c r="J88" s="22">
        <v>0</v>
      </c>
      <c r="K88" s="22">
        <f t="shared" si="0"/>
        <v>7700000</v>
      </c>
    </row>
    <row r="89" spans="1:11" x14ac:dyDescent="0.25">
      <c r="A89" s="144">
        <v>45206</v>
      </c>
      <c r="B89" s="24" t="s">
        <v>1575</v>
      </c>
      <c r="C89" s="146" t="s">
        <v>4832</v>
      </c>
      <c r="D89" s="146" t="s">
        <v>4833</v>
      </c>
      <c r="E89" s="122" t="s">
        <v>4853</v>
      </c>
      <c r="F89" s="25"/>
      <c r="G89" s="131" t="s">
        <v>4861</v>
      </c>
      <c r="H89" s="11"/>
      <c r="I89" s="22">
        <v>5213333</v>
      </c>
      <c r="J89" s="22">
        <v>0</v>
      </c>
      <c r="K89" s="22">
        <f t="shared" si="0"/>
        <v>5213333</v>
      </c>
    </row>
    <row r="90" spans="1:11" x14ac:dyDescent="0.25">
      <c r="A90" s="144">
        <v>45210</v>
      </c>
      <c r="B90" s="24" t="s">
        <v>1274</v>
      </c>
      <c r="C90" s="146" t="s">
        <v>4834</v>
      </c>
      <c r="D90" s="146" t="s">
        <v>4835</v>
      </c>
      <c r="E90" s="122" t="s">
        <v>4854</v>
      </c>
      <c r="F90" s="25"/>
      <c r="G90" s="131" t="s">
        <v>1802</v>
      </c>
      <c r="H90" s="11"/>
      <c r="I90" s="22">
        <v>8727067</v>
      </c>
      <c r="J90" s="22">
        <v>0</v>
      </c>
      <c r="K90" s="22">
        <f t="shared" si="0"/>
        <v>8727067</v>
      </c>
    </row>
    <row r="91" spans="1:11" x14ac:dyDescent="0.25">
      <c r="A91" s="144">
        <v>45212</v>
      </c>
      <c r="B91" s="24" t="s">
        <v>1601</v>
      </c>
      <c r="C91" s="146" t="s">
        <v>4836</v>
      </c>
      <c r="D91" s="146" t="s">
        <v>4837</v>
      </c>
      <c r="E91" s="122" t="s">
        <v>4855</v>
      </c>
      <c r="F91" s="25"/>
      <c r="G91" s="131" t="s">
        <v>1803</v>
      </c>
      <c r="H91" s="11"/>
      <c r="I91" s="22">
        <v>4575833</v>
      </c>
      <c r="J91" s="22">
        <v>0</v>
      </c>
      <c r="K91" s="22">
        <f t="shared" si="0"/>
        <v>4575833</v>
      </c>
    </row>
    <row r="92" spans="1:11" x14ac:dyDescent="0.25">
      <c r="A92" s="144">
        <v>45212</v>
      </c>
      <c r="B92" s="24" t="s">
        <v>1293</v>
      </c>
      <c r="C92" s="146" t="s">
        <v>4838</v>
      </c>
      <c r="D92" s="146" t="s">
        <v>4839</v>
      </c>
      <c r="E92" s="122" t="s">
        <v>4856</v>
      </c>
      <c r="F92" s="25"/>
      <c r="G92" s="131" t="s">
        <v>1805</v>
      </c>
      <c r="H92" s="11"/>
      <c r="I92" s="22">
        <v>23100000</v>
      </c>
      <c r="J92" s="22">
        <v>0</v>
      </c>
      <c r="K92" s="22">
        <f t="shared" si="0"/>
        <v>23100000</v>
      </c>
    </row>
    <row r="93" spans="1:11" x14ac:dyDescent="0.25">
      <c r="A93" s="144">
        <v>45216</v>
      </c>
      <c r="B93" s="24" t="s">
        <v>2271</v>
      </c>
      <c r="C93" s="146" t="s">
        <v>4840</v>
      </c>
      <c r="D93" s="146" t="s">
        <v>4841</v>
      </c>
      <c r="E93" s="122" t="s">
        <v>4857</v>
      </c>
      <c r="F93" s="25"/>
      <c r="G93" s="131" t="s">
        <v>2464</v>
      </c>
      <c r="H93" s="11"/>
      <c r="I93" s="22">
        <v>13833333</v>
      </c>
      <c r="J93" s="22">
        <v>0</v>
      </c>
      <c r="K93" s="22">
        <f t="shared" si="0"/>
        <v>13833333</v>
      </c>
    </row>
    <row r="94" spans="1:11" x14ac:dyDescent="0.25">
      <c r="A94" s="144">
        <v>45219</v>
      </c>
      <c r="B94" s="24" t="s">
        <v>1985</v>
      </c>
      <c r="C94" s="146" t="s">
        <v>4842</v>
      </c>
      <c r="D94" s="146" t="s">
        <v>4843</v>
      </c>
      <c r="E94" s="122" t="s">
        <v>4858</v>
      </c>
      <c r="F94" s="25"/>
      <c r="G94" s="131" t="s">
        <v>2223</v>
      </c>
      <c r="H94" s="11"/>
      <c r="I94" s="22">
        <v>2723124</v>
      </c>
      <c r="J94" s="22">
        <v>0</v>
      </c>
      <c r="K94" s="22">
        <f t="shared" si="0"/>
        <v>2723124</v>
      </c>
    </row>
    <row r="95" spans="1:11" x14ac:dyDescent="0.25">
      <c r="A95" s="144">
        <v>45222</v>
      </c>
      <c r="B95" s="24" t="s">
        <v>2277</v>
      </c>
      <c r="C95" s="146" t="s">
        <v>4844</v>
      </c>
      <c r="D95" s="146" t="s">
        <v>4845</v>
      </c>
      <c r="E95" s="122" t="s">
        <v>4859</v>
      </c>
      <c r="F95" s="25"/>
      <c r="G95" s="131" t="s">
        <v>2465</v>
      </c>
      <c r="H95" s="11"/>
      <c r="I95" s="22">
        <v>12641667</v>
      </c>
      <c r="J95" s="22">
        <v>0</v>
      </c>
      <c r="K95" s="22">
        <f t="shared" si="0"/>
        <v>12641667</v>
      </c>
    </row>
    <row r="96" spans="1:11" x14ac:dyDescent="0.25">
      <c r="A96" s="144">
        <v>45225</v>
      </c>
      <c r="B96" s="24" t="s">
        <v>2551</v>
      </c>
      <c r="C96" s="146" t="s">
        <v>2847</v>
      </c>
      <c r="D96" s="146" t="s">
        <v>4846</v>
      </c>
      <c r="E96" s="122" t="s">
        <v>4860</v>
      </c>
      <c r="F96" s="25"/>
      <c r="G96" s="131" t="s">
        <v>2997</v>
      </c>
      <c r="H96" s="11"/>
      <c r="I96" s="22">
        <v>8666667</v>
      </c>
      <c r="J96" s="22">
        <v>0</v>
      </c>
      <c r="K96" s="22">
        <f t="shared" si="0"/>
        <v>8666667</v>
      </c>
    </row>
    <row r="97" spans="1:13" x14ac:dyDescent="0.25">
      <c r="A97" s="144">
        <v>45229</v>
      </c>
      <c r="B97" s="24" t="s">
        <v>1601</v>
      </c>
      <c r="C97" s="146" t="s">
        <v>4847</v>
      </c>
      <c r="D97" s="146" t="s">
        <v>4848</v>
      </c>
      <c r="E97" s="122" t="s">
        <v>4855</v>
      </c>
      <c r="F97" s="25"/>
      <c r="G97" s="131" t="s">
        <v>1803</v>
      </c>
      <c r="H97" s="11"/>
      <c r="I97" s="22">
        <v>8075000</v>
      </c>
      <c r="J97" s="22">
        <v>0</v>
      </c>
      <c r="K97" s="22">
        <f t="shared" si="0"/>
        <v>8075000</v>
      </c>
    </row>
    <row r="98" spans="1:13" x14ac:dyDescent="0.25">
      <c r="A98" s="144"/>
      <c r="B98" s="24"/>
      <c r="C98" s="146"/>
      <c r="D98" s="146"/>
      <c r="E98" s="122"/>
      <c r="F98" s="25"/>
      <c r="G98" s="131"/>
      <c r="H98" s="11"/>
      <c r="I98" s="22"/>
      <c r="J98" s="22"/>
      <c r="K98" s="22"/>
    </row>
    <row r="99" spans="1:13" x14ac:dyDescent="0.25">
      <c r="A99" s="144"/>
      <c r="B99" s="24"/>
      <c r="C99" s="146"/>
      <c r="D99" s="146"/>
      <c r="E99" s="122"/>
      <c r="F99" s="25"/>
      <c r="G99" s="131"/>
      <c r="H99" s="11"/>
      <c r="I99" s="22"/>
      <c r="J99" s="22"/>
      <c r="K99" s="22"/>
    </row>
    <row r="100" spans="1:13" x14ac:dyDescent="0.25">
      <c r="A100" s="144"/>
      <c r="B100" s="24"/>
      <c r="C100" s="146"/>
      <c r="D100" s="146"/>
      <c r="E100" s="122"/>
      <c r="F100" s="25"/>
      <c r="G100" s="131"/>
      <c r="H100" s="11"/>
      <c r="I100" s="22"/>
      <c r="J100" s="22"/>
      <c r="K100" s="22">
        <f t="shared" si="0"/>
        <v>0</v>
      </c>
    </row>
    <row r="101" spans="1:13" x14ac:dyDescent="0.25">
      <c r="A101" s="144"/>
      <c r="B101" s="24"/>
      <c r="C101" s="146"/>
      <c r="D101" s="146"/>
      <c r="E101" s="122"/>
      <c r="F101" s="25"/>
      <c r="G101" s="131"/>
      <c r="H101" s="11"/>
      <c r="I101" s="22"/>
      <c r="J101" s="22"/>
      <c r="K101" s="22">
        <f t="shared" si="0"/>
        <v>0</v>
      </c>
    </row>
    <row r="102" spans="1:13" x14ac:dyDescent="0.25">
      <c r="A102" s="144"/>
      <c r="B102" s="24"/>
      <c r="C102" s="146"/>
      <c r="D102" s="146"/>
      <c r="E102" s="122"/>
      <c r="F102" s="25"/>
      <c r="G102" s="131"/>
      <c r="H102" s="11"/>
      <c r="I102" s="22"/>
      <c r="J102" s="22"/>
      <c r="K102" s="22">
        <f t="shared" si="0"/>
        <v>0</v>
      </c>
    </row>
    <row r="103" spans="1:13" x14ac:dyDescent="0.25">
      <c r="A103" s="144"/>
      <c r="B103" s="24"/>
      <c r="C103" s="146"/>
      <c r="D103" s="146"/>
      <c r="E103" s="122"/>
      <c r="F103" s="25"/>
      <c r="G103" s="131"/>
      <c r="H103" s="11"/>
      <c r="I103" s="22"/>
      <c r="J103" s="22"/>
      <c r="K103" s="22">
        <f t="shared" si="0"/>
        <v>0</v>
      </c>
    </row>
    <row r="104" spans="1:13" x14ac:dyDescent="0.25">
      <c r="A104" s="144"/>
      <c r="B104" s="24"/>
      <c r="C104" s="146"/>
      <c r="D104" s="146"/>
      <c r="E104" s="122"/>
      <c r="F104" s="25"/>
      <c r="G104" s="131"/>
      <c r="H104" s="11"/>
      <c r="I104" s="22"/>
      <c r="J104" s="22"/>
      <c r="K104" s="22">
        <f t="shared" si="0"/>
        <v>0</v>
      </c>
    </row>
    <row r="105" spans="1:13" x14ac:dyDescent="0.25">
      <c r="A105" s="13"/>
      <c r="B105" s="14"/>
      <c r="C105" s="14"/>
      <c r="D105" s="14"/>
      <c r="E105" s="14"/>
      <c r="F105" s="14"/>
      <c r="G105" s="298" t="s">
        <v>19</v>
      </c>
      <c r="H105" s="299"/>
      <c r="I105" s="27">
        <f>SUM(I12:I104)</f>
        <v>2981812254</v>
      </c>
      <c r="J105" s="27">
        <f>SUM(J12:J104)</f>
        <v>2049135034</v>
      </c>
      <c r="K105" s="27">
        <f>SUM(K12:K104)</f>
        <v>932677220</v>
      </c>
      <c r="M105" s="61"/>
    </row>
    <row r="106" spans="1:13" ht="12.75" customHeight="1" x14ac:dyDescent="0.25">
      <c r="A106" s="13"/>
      <c r="B106" s="14"/>
      <c r="C106" s="14"/>
      <c r="D106" s="14"/>
      <c r="E106" s="14"/>
      <c r="F106" s="18"/>
      <c r="G106" s="14"/>
      <c r="H106" s="14"/>
      <c r="I106" s="18"/>
      <c r="J106" s="18"/>
      <c r="K106" s="19"/>
    </row>
    <row r="107" spans="1:13" ht="24.95" customHeight="1" x14ac:dyDescent="0.25">
      <c r="A107" s="68" t="s">
        <v>38</v>
      </c>
      <c r="B107" s="69" t="s">
        <v>40</v>
      </c>
      <c r="C107" s="68" t="s">
        <v>41</v>
      </c>
      <c r="D107" s="70" t="s">
        <v>39</v>
      </c>
      <c r="E107" s="68" t="s">
        <v>15</v>
      </c>
      <c r="F107" s="68" t="s">
        <v>34</v>
      </c>
      <c r="G107" s="68" t="s">
        <v>16</v>
      </c>
      <c r="H107" s="68" t="s">
        <v>22</v>
      </c>
      <c r="I107" s="68" t="s">
        <v>12</v>
      </c>
      <c r="J107" s="68" t="s">
        <v>23</v>
      </c>
      <c r="K107" s="68" t="s">
        <v>4</v>
      </c>
    </row>
    <row r="108" spans="1:13" ht="24.95" customHeight="1" x14ac:dyDescent="0.25">
      <c r="A108" s="71">
        <v>2963353000</v>
      </c>
      <c r="B108" s="71">
        <v>115000000</v>
      </c>
      <c r="C108" s="71">
        <v>0</v>
      </c>
      <c r="D108" s="72">
        <f>+A108+B108-C108</f>
        <v>3078353000</v>
      </c>
      <c r="E108" s="72">
        <f>+I105</f>
        <v>2981812254</v>
      </c>
      <c r="F108" s="73">
        <f>+E108/D108</f>
        <v>0.9686388318688598</v>
      </c>
      <c r="G108" s="72">
        <f>+I9</f>
        <v>0</v>
      </c>
      <c r="H108" s="72">
        <f>+D108-E108-G108</f>
        <v>96540746</v>
      </c>
      <c r="I108" s="72">
        <f>+J105</f>
        <v>2049135034</v>
      </c>
      <c r="J108" s="73">
        <f>+I108/D108</f>
        <v>0.66565953742147177</v>
      </c>
      <c r="K108" s="72">
        <f>+K105</f>
        <v>932677220</v>
      </c>
    </row>
    <row r="109" spans="1:13" x14ac:dyDescent="0.25">
      <c r="A109" s="74">
        <v>1</v>
      </c>
      <c r="B109" s="74">
        <v>2</v>
      </c>
      <c r="C109" s="74">
        <v>3</v>
      </c>
      <c r="D109" s="74" t="s">
        <v>3</v>
      </c>
      <c r="E109" s="74">
        <v>5</v>
      </c>
      <c r="F109" s="74" t="s">
        <v>18</v>
      </c>
      <c r="G109" s="74">
        <v>7</v>
      </c>
      <c r="H109" s="74" t="s">
        <v>9</v>
      </c>
      <c r="I109" s="74">
        <v>9</v>
      </c>
      <c r="J109" s="74" t="s">
        <v>24</v>
      </c>
      <c r="K109" s="74" t="s">
        <v>25</v>
      </c>
    </row>
    <row r="111" spans="1:13" x14ac:dyDescent="0.25">
      <c r="B111" s="61"/>
    </row>
    <row r="112" spans="1:13" x14ac:dyDescent="0.25">
      <c r="B112" s="61"/>
      <c r="I112" s="61"/>
    </row>
    <row r="113" spans="2:2" x14ac:dyDescent="0.25">
      <c r="B113" s="61"/>
    </row>
  </sheetData>
  <mergeCells count="16">
    <mergeCell ref="G105:H105"/>
    <mergeCell ref="G9:H9"/>
    <mergeCell ref="A10:A11"/>
    <mergeCell ref="E10:H10"/>
    <mergeCell ref="I10:I11"/>
    <mergeCell ref="J10:J11"/>
    <mergeCell ref="E11:F11"/>
    <mergeCell ref="G11:H11"/>
    <mergeCell ref="A3:J3"/>
    <mergeCell ref="A5:A6"/>
    <mergeCell ref="B5:B6"/>
    <mergeCell ref="D5:D6"/>
    <mergeCell ref="E5:H5"/>
    <mergeCell ref="I5:I6"/>
    <mergeCell ref="J5:K6"/>
    <mergeCell ref="E6:H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82"/>
  <sheetViews>
    <sheetView workbookViewId="0">
      <selection activeCell="K74" sqref="K7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4"/>
    </row>
    <row r="3" spans="1:11" ht="15" customHeight="1" x14ac:dyDescent="0.25">
      <c r="A3" s="277" t="s">
        <v>234</v>
      </c>
      <c r="B3" s="277"/>
      <c r="C3" s="277"/>
      <c r="D3" s="277"/>
      <c r="E3" s="277"/>
      <c r="F3" s="277"/>
      <c r="G3" s="277"/>
      <c r="H3" s="277"/>
      <c r="I3" s="277"/>
      <c r="J3" s="277"/>
      <c r="K3" s="66" t="s">
        <v>4380</v>
      </c>
    </row>
    <row r="4" spans="1:11" ht="12.75" customHeight="1" x14ac:dyDescent="0.25">
      <c r="A4" s="4"/>
      <c r="B4" s="4"/>
      <c r="C4" s="4"/>
      <c r="D4" s="4"/>
      <c r="E4" s="4"/>
      <c r="F4" s="4"/>
      <c r="G4" s="4"/>
      <c r="H4" s="4"/>
      <c r="I4" s="4"/>
      <c r="J4" s="4"/>
      <c r="K4" s="5"/>
    </row>
    <row r="5" spans="1:11" x14ac:dyDescent="0.25">
      <c r="A5" s="280" t="s">
        <v>5</v>
      </c>
      <c r="B5" s="293" t="s">
        <v>26</v>
      </c>
      <c r="C5" s="29"/>
      <c r="D5" s="280" t="s">
        <v>17</v>
      </c>
      <c r="E5" s="295" t="s">
        <v>16</v>
      </c>
      <c r="F5" s="296"/>
      <c r="G5" s="296"/>
      <c r="H5" s="297"/>
      <c r="I5" s="280" t="s">
        <v>7</v>
      </c>
      <c r="J5" s="287" t="s">
        <v>21</v>
      </c>
      <c r="K5" s="288"/>
    </row>
    <row r="6" spans="1:11" ht="28.5" customHeight="1" x14ac:dyDescent="0.25">
      <c r="A6" s="281"/>
      <c r="B6" s="294"/>
      <c r="C6" s="30"/>
      <c r="D6" s="281"/>
      <c r="E6" s="295" t="s">
        <v>2</v>
      </c>
      <c r="F6" s="296"/>
      <c r="G6" s="296"/>
      <c r="H6" s="297"/>
      <c r="I6" s="281"/>
      <c r="J6" s="289"/>
      <c r="K6" s="290"/>
    </row>
    <row r="7" spans="1:11" ht="13.5" customHeight="1" x14ac:dyDescent="0.25">
      <c r="A7" s="274">
        <v>45098</v>
      </c>
      <c r="B7" s="183"/>
      <c r="C7" s="181"/>
      <c r="D7" s="231" t="s">
        <v>3117</v>
      </c>
      <c r="E7" s="236" t="s">
        <v>3116</v>
      </c>
      <c r="F7" s="94"/>
      <c r="G7" s="94"/>
      <c r="H7" s="92"/>
      <c r="I7" s="235">
        <v>3870145</v>
      </c>
      <c r="J7" s="182"/>
      <c r="K7" s="181"/>
    </row>
    <row r="8" spans="1:11" ht="13.5" customHeight="1" x14ac:dyDescent="0.25">
      <c r="A8" s="274">
        <v>45166</v>
      </c>
      <c r="B8" s="183"/>
      <c r="C8" s="181"/>
      <c r="D8" s="231" t="s">
        <v>3508</v>
      </c>
      <c r="E8" s="237" t="s">
        <v>3507</v>
      </c>
      <c r="F8" s="94"/>
      <c r="G8" s="94"/>
      <c r="H8" s="92"/>
      <c r="I8" s="235">
        <v>6398867</v>
      </c>
      <c r="J8" s="182"/>
      <c r="K8" s="181"/>
    </row>
    <row r="9" spans="1:11" ht="13.5" customHeight="1" x14ac:dyDescent="0.25">
      <c r="A9" s="210"/>
      <c r="B9" s="183"/>
      <c r="C9" s="181"/>
      <c r="D9" s="231"/>
      <c r="E9" s="237"/>
      <c r="F9" s="94"/>
      <c r="G9" s="94"/>
      <c r="H9" s="92"/>
      <c r="I9" s="235"/>
      <c r="J9" s="182"/>
      <c r="K9" s="181"/>
    </row>
    <row r="10" spans="1:11" ht="13.5" customHeight="1" x14ac:dyDescent="0.25">
      <c r="A10" s="210"/>
      <c r="B10" s="183"/>
      <c r="C10" s="181"/>
      <c r="D10" s="231"/>
      <c r="E10" s="237"/>
      <c r="F10" s="94"/>
      <c r="G10" s="94"/>
      <c r="H10" s="92"/>
      <c r="I10" s="235"/>
      <c r="J10" s="182"/>
      <c r="K10" s="181"/>
    </row>
    <row r="11" spans="1:11" ht="13.5" customHeight="1" x14ac:dyDescent="0.25">
      <c r="A11" s="210"/>
      <c r="B11" s="183"/>
      <c r="C11" s="181"/>
      <c r="D11" s="231"/>
      <c r="E11" s="237"/>
      <c r="F11" s="94"/>
      <c r="G11" s="94"/>
      <c r="H11" s="92"/>
      <c r="I11" s="235"/>
      <c r="J11" s="182"/>
      <c r="K11" s="181"/>
    </row>
    <row r="12" spans="1:11" ht="13.5" customHeight="1" x14ac:dyDescent="0.25">
      <c r="A12" s="234"/>
      <c r="B12" s="183"/>
      <c r="C12" s="181"/>
      <c r="D12" s="234"/>
      <c r="E12" s="238"/>
      <c r="F12" s="94"/>
      <c r="G12" s="94"/>
      <c r="H12" s="92"/>
      <c r="I12" s="234"/>
      <c r="J12" s="182"/>
      <c r="K12" s="181"/>
    </row>
    <row r="13" spans="1:11" x14ac:dyDescent="0.25">
      <c r="A13" s="13"/>
      <c r="B13" s="14"/>
      <c r="C13" s="14"/>
      <c r="D13" s="14"/>
      <c r="E13" s="14"/>
      <c r="F13" s="14"/>
      <c r="G13" s="298" t="s">
        <v>19</v>
      </c>
      <c r="H13" s="299"/>
      <c r="I13" s="15">
        <f>SUM(I7:I12)</f>
        <v>10269012</v>
      </c>
      <c r="J13" s="16"/>
      <c r="K13" s="17"/>
    </row>
    <row r="14" spans="1:11" x14ac:dyDescent="0.25">
      <c r="A14" s="280" t="s">
        <v>5</v>
      </c>
      <c r="B14" s="28" t="s">
        <v>13</v>
      </c>
      <c r="C14" s="31" t="s">
        <v>20</v>
      </c>
      <c r="D14" s="20" t="s">
        <v>20</v>
      </c>
      <c r="E14" s="295" t="s">
        <v>15</v>
      </c>
      <c r="F14" s="296"/>
      <c r="G14" s="296"/>
      <c r="H14" s="297"/>
      <c r="I14" s="280" t="s">
        <v>7</v>
      </c>
      <c r="J14" s="280" t="s">
        <v>6</v>
      </c>
      <c r="K14" s="31" t="s">
        <v>0</v>
      </c>
    </row>
    <row r="15" spans="1:11" x14ac:dyDescent="0.25">
      <c r="A15" s="281"/>
      <c r="B15" s="32" t="s">
        <v>14</v>
      </c>
      <c r="C15" s="32" t="s">
        <v>11</v>
      </c>
      <c r="D15" s="32" t="s">
        <v>10</v>
      </c>
      <c r="E15" s="295" t="s">
        <v>2</v>
      </c>
      <c r="F15" s="297"/>
      <c r="G15" s="295" t="s">
        <v>8</v>
      </c>
      <c r="H15" s="297"/>
      <c r="I15" s="281"/>
      <c r="J15" s="281"/>
      <c r="K15" s="32" t="s">
        <v>1</v>
      </c>
    </row>
    <row r="16" spans="1:11" ht="12.75" customHeight="1" x14ac:dyDescent="0.25">
      <c r="A16" s="21">
        <v>44936</v>
      </c>
      <c r="B16" s="91" t="s">
        <v>259</v>
      </c>
      <c r="C16" s="62" t="s">
        <v>574</v>
      </c>
      <c r="D16" s="148" t="s">
        <v>820</v>
      </c>
      <c r="E16" s="98" t="s">
        <v>1056</v>
      </c>
      <c r="F16" s="2"/>
      <c r="G16" s="95" t="s">
        <v>1054</v>
      </c>
      <c r="H16" s="6"/>
      <c r="I16" s="22">
        <v>4750000</v>
      </c>
      <c r="J16" s="163">
        <v>4750000</v>
      </c>
      <c r="K16" s="22">
        <f>+I16-J16</f>
        <v>0</v>
      </c>
    </row>
    <row r="17" spans="1:11" x14ac:dyDescent="0.25">
      <c r="A17" s="21">
        <v>44939</v>
      </c>
      <c r="B17" s="24" t="s">
        <v>575</v>
      </c>
      <c r="C17" s="63" t="s">
        <v>581</v>
      </c>
      <c r="D17" s="149" t="s">
        <v>223</v>
      </c>
      <c r="E17" s="122" t="s">
        <v>1057</v>
      </c>
      <c r="F17" s="25"/>
      <c r="G17" s="96" t="s">
        <v>57</v>
      </c>
      <c r="H17" s="26"/>
      <c r="I17" s="22">
        <v>60000000</v>
      </c>
      <c r="J17" s="163">
        <v>60000000</v>
      </c>
      <c r="K17" s="22">
        <f t="shared" ref="K17:K73" si="0">+I17-J17</f>
        <v>0</v>
      </c>
    </row>
    <row r="18" spans="1:11" x14ac:dyDescent="0.25">
      <c r="A18" s="23">
        <v>44957</v>
      </c>
      <c r="B18" s="24" t="s">
        <v>307</v>
      </c>
      <c r="C18" s="24" t="s">
        <v>275</v>
      </c>
      <c r="D18" s="146" t="s">
        <v>311</v>
      </c>
      <c r="E18" s="128" t="s">
        <v>1058</v>
      </c>
      <c r="F18" s="25"/>
      <c r="G18" s="96" t="s">
        <v>86</v>
      </c>
      <c r="H18" s="11"/>
      <c r="I18" s="22">
        <v>40000000</v>
      </c>
      <c r="J18" s="163">
        <v>40000000</v>
      </c>
      <c r="K18" s="22">
        <f t="shared" si="0"/>
        <v>0</v>
      </c>
    </row>
    <row r="19" spans="1:11" x14ac:dyDescent="0.25">
      <c r="A19" s="23">
        <v>44957</v>
      </c>
      <c r="B19" s="24" t="s">
        <v>765</v>
      </c>
      <c r="C19" s="24" t="s">
        <v>217</v>
      </c>
      <c r="D19" s="146" t="s">
        <v>249</v>
      </c>
      <c r="E19" s="122" t="s">
        <v>1059</v>
      </c>
      <c r="F19" s="25"/>
      <c r="G19" s="96" t="s">
        <v>1055</v>
      </c>
      <c r="H19" s="11"/>
      <c r="I19" s="22">
        <v>20000000</v>
      </c>
      <c r="J19" s="163">
        <v>20000000</v>
      </c>
      <c r="K19" s="22">
        <f t="shared" si="0"/>
        <v>0</v>
      </c>
    </row>
    <row r="20" spans="1:11" x14ac:dyDescent="0.25">
      <c r="A20" s="266">
        <v>44958</v>
      </c>
      <c r="B20" s="24" t="s">
        <v>331</v>
      </c>
      <c r="C20" s="24" t="s">
        <v>1574</v>
      </c>
      <c r="D20" s="146" t="s">
        <v>1813</v>
      </c>
      <c r="E20" s="122" t="s">
        <v>1824</v>
      </c>
      <c r="F20" s="25"/>
      <c r="G20" s="96" t="s">
        <v>1841</v>
      </c>
      <c r="H20" s="11"/>
      <c r="I20" s="22">
        <v>49500000</v>
      </c>
      <c r="J20" s="163">
        <v>44000000</v>
      </c>
      <c r="K20" s="22">
        <f t="shared" si="0"/>
        <v>5500000</v>
      </c>
    </row>
    <row r="21" spans="1:11" x14ac:dyDescent="0.25">
      <c r="A21" s="266">
        <v>44958</v>
      </c>
      <c r="B21" s="24" t="s">
        <v>501</v>
      </c>
      <c r="C21" s="24" t="s">
        <v>1573</v>
      </c>
      <c r="D21" s="146" t="s">
        <v>1763</v>
      </c>
      <c r="E21" s="122" t="s">
        <v>1825</v>
      </c>
      <c r="F21" s="25"/>
      <c r="G21" s="96" t="s">
        <v>1842</v>
      </c>
      <c r="H21" s="11"/>
      <c r="I21" s="22">
        <v>27900000</v>
      </c>
      <c r="J21" s="163">
        <v>24800000</v>
      </c>
      <c r="K21" s="22">
        <f t="shared" si="0"/>
        <v>3100000</v>
      </c>
    </row>
    <row r="22" spans="1:11" x14ac:dyDescent="0.25">
      <c r="A22" s="266">
        <v>44958</v>
      </c>
      <c r="B22" s="24" t="s">
        <v>500</v>
      </c>
      <c r="C22" s="24" t="s">
        <v>1814</v>
      </c>
      <c r="D22" s="146" t="s">
        <v>1230</v>
      </c>
      <c r="E22" s="122" t="s">
        <v>1826</v>
      </c>
      <c r="F22" s="25"/>
      <c r="G22" s="96" t="s">
        <v>1843</v>
      </c>
      <c r="H22" s="11"/>
      <c r="I22" s="22">
        <v>40626000</v>
      </c>
      <c r="J22" s="163">
        <v>36112000</v>
      </c>
      <c r="K22" s="22">
        <f t="shared" si="0"/>
        <v>4514000</v>
      </c>
    </row>
    <row r="23" spans="1:11" x14ac:dyDescent="0.25">
      <c r="A23" s="266">
        <v>44958</v>
      </c>
      <c r="B23" s="24" t="s">
        <v>614</v>
      </c>
      <c r="C23" s="24" t="s">
        <v>1576</v>
      </c>
      <c r="D23" s="146" t="s">
        <v>217</v>
      </c>
      <c r="E23" s="122" t="s">
        <v>1827</v>
      </c>
      <c r="F23" s="25"/>
      <c r="G23" s="96" t="s">
        <v>1844</v>
      </c>
      <c r="H23" s="11"/>
      <c r="I23" s="22">
        <v>64800000</v>
      </c>
      <c r="J23" s="163">
        <v>57600000</v>
      </c>
      <c r="K23" s="22">
        <f t="shared" si="0"/>
        <v>7200000</v>
      </c>
    </row>
    <row r="24" spans="1:11" x14ac:dyDescent="0.25">
      <c r="A24" s="266">
        <v>44959</v>
      </c>
      <c r="B24" s="24" t="s">
        <v>309</v>
      </c>
      <c r="C24" s="24" t="s">
        <v>1586</v>
      </c>
      <c r="D24" s="146" t="s">
        <v>1503</v>
      </c>
      <c r="E24" s="122" t="s">
        <v>1828</v>
      </c>
      <c r="F24" s="25"/>
      <c r="G24" s="96" t="s">
        <v>1845</v>
      </c>
      <c r="H24" s="11"/>
      <c r="I24" s="22">
        <v>85000000</v>
      </c>
      <c r="J24" s="163">
        <v>67716667</v>
      </c>
      <c r="K24" s="22">
        <f t="shared" si="0"/>
        <v>17283333</v>
      </c>
    </row>
    <row r="25" spans="1:11" x14ac:dyDescent="0.25">
      <c r="A25" s="266">
        <v>44960</v>
      </c>
      <c r="B25" s="24" t="s">
        <v>1229</v>
      </c>
      <c r="C25" s="24" t="s">
        <v>1769</v>
      </c>
      <c r="D25" s="146" t="s">
        <v>1527</v>
      </c>
      <c r="E25" s="122" t="s">
        <v>1829</v>
      </c>
      <c r="F25" s="25"/>
      <c r="G25" s="96" t="s">
        <v>1846</v>
      </c>
      <c r="H25" s="11"/>
      <c r="I25" s="22">
        <v>47833333</v>
      </c>
      <c r="J25" s="163">
        <v>47833333</v>
      </c>
      <c r="K25" s="22">
        <f t="shared" si="0"/>
        <v>0</v>
      </c>
    </row>
    <row r="26" spans="1:11" x14ac:dyDescent="0.25">
      <c r="A26" s="266">
        <v>44960</v>
      </c>
      <c r="B26" s="24" t="s">
        <v>1573</v>
      </c>
      <c r="C26" s="24" t="s">
        <v>1767</v>
      </c>
      <c r="D26" s="146" t="s">
        <v>1765</v>
      </c>
      <c r="E26" s="122" t="s">
        <v>1830</v>
      </c>
      <c r="F26" s="25"/>
      <c r="G26" s="96" t="s">
        <v>1847</v>
      </c>
      <c r="H26" s="11"/>
      <c r="I26" s="22">
        <v>37256000</v>
      </c>
      <c r="J26" s="163">
        <v>36945533</v>
      </c>
      <c r="K26" s="22">
        <f t="shared" si="0"/>
        <v>310467</v>
      </c>
    </row>
    <row r="27" spans="1:11" x14ac:dyDescent="0.25">
      <c r="A27" s="266">
        <v>44965</v>
      </c>
      <c r="B27" s="24" t="s">
        <v>1253</v>
      </c>
      <c r="C27" s="24" t="s">
        <v>1369</v>
      </c>
      <c r="D27" s="146" t="s">
        <v>1362</v>
      </c>
      <c r="E27" s="122" t="s">
        <v>1831</v>
      </c>
      <c r="F27" s="25"/>
      <c r="G27" s="96" t="s">
        <v>1848</v>
      </c>
      <c r="H27" s="11"/>
      <c r="I27" s="22">
        <v>45000000</v>
      </c>
      <c r="J27" s="163">
        <v>38666667</v>
      </c>
      <c r="K27" s="22">
        <f t="shared" si="0"/>
        <v>6333333</v>
      </c>
    </row>
    <row r="28" spans="1:11" x14ac:dyDescent="0.25">
      <c r="A28" s="266">
        <v>44970</v>
      </c>
      <c r="B28" s="24" t="s">
        <v>1272</v>
      </c>
      <c r="C28" s="24" t="s">
        <v>1374</v>
      </c>
      <c r="D28" s="146" t="s">
        <v>1811</v>
      </c>
      <c r="E28" s="122" t="s">
        <v>1832</v>
      </c>
      <c r="F28" s="25"/>
      <c r="G28" s="96" t="s">
        <v>1849</v>
      </c>
      <c r="H28" s="11"/>
      <c r="I28" s="22">
        <v>48000000</v>
      </c>
      <c r="J28" s="163">
        <v>45400000</v>
      </c>
      <c r="K28" s="22">
        <f t="shared" si="0"/>
        <v>2600000</v>
      </c>
    </row>
    <row r="29" spans="1:11" x14ac:dyDescent="0.25">
      <c r="A29" s="266">
        <v>44971</v>
      </c>
      <c r="B29" s="24" t="s">
        <v>1510</v>
      </c>
      <c r="C29" s="24" t="s">
        <v>1624</v>
      </c>
      <c r="D29" s="146" t="s">
        <v>1619</v>
      </c>
      <c r="E29" s="122" t="s">
        <v>1833</v>
      </c>
      <c r="F29" s="25"/>
      <c r="G29" s="96" t="s">
        <v>1850</v>
      </c>
      <c r="H29" s="11"/>
      <c r="I29" s="22">
        <v>64800000</v>
      </c>
      <c r="J29" s="163">
        <v>54000000</v>
      </c>
      <c r="K29" s="22">
        <f t="shared" si="0"/>
        <v>10800000</v>
      </c>
    </row>
    <row r="30" spans="1:11" x14ac:dyDescent="0.25">
      <c r="A30" s="266">
        <v>44971</v>
      </c>
      <c r="B30" s="24" t="s">
        <v>1515</v>
      </c>
      <c r="C30" s="24" t="s">
        <v>1532</v>
      </c>
      <c r="D30" s="146" t="s">
        <v>1522</v>
      </c>
      <c r="E30" s="122" t="s">
        <v>1834</v>
      </c>
      <c r="F30" s="25"/>
      <c r="G30" s="96" t="s">
        <v>1054</v>
      </c>
      <c r="H30" s="11"/>
      <c r="I30" s="22">
        <v>47233333</v>
      </c>
      <c r="J30" s="163">
        <v>47233333</v>
      </c>
      <c r="K30" s="22">
        <f t="shared" si="0"/>
        <v>0</v>
      </c>
    </row>
    <row r="31" spans="1:11" x14ac:dyDescent="0.25">
      <c r="A31" s="266">
        <v>44971</v>
      </c>
      <c r="B31" s="24" t="s">
        <v>1859</v>
      </c>
      <c r="C31" s="24" t="s">
        <v>1289</v>
      </c>
      <c r="D31" s="146" t="s">
        <v>1376</v>
      </c>
      <c r="E31" s="122" t="s">
        <v>1835</v>
      </c>
      <c r="F31" s="25"/>
      <c r="G31" s="96" t="s">
        <v>1851</v>
      </c>
      <c r="H31" s="11"/>
      <c r="I31" s="22">
        <v>45600000</v>
      </c>
      <c r="J31" s="163">
        <v>42940000</v>
      </c>
      <c r="K31" s="22">
        <f t="shared" si="0"/>
        <v>2660000</v>
      </c>
    </row>
    <row r="32" spans="1:11" x14ac:dyDescent="0.25">
      <c r="A32" s="266">
        <v>44971</v>
      </c>
      <c r="B32" s="24" t="s">
        <v>1287</v>
      </c>
      <c r="C32" s="24" t="s">
        <v>1815</v>
      </c>
      <c r="D32" s="146" t="s">
        <v>1775</v>
      </c>
      <c r="E32" s="122" t="s">
        <v>1830</v>
      </c>
      <c r="F32" s="25"/>
      <c r="G32" s="96" t="s">
        <v>1852</v>
      </c>
      <c r="H32" s="11"/>
      <c r="I32" s="22">
        <v>36112000</v>
      </c>
      <c r="J32" s="163">
        <v>34155933</v>
      </c>
      <c r="K32" s="22">
        <f t="shared" si="0"/>
        <v>1956067</v>
      </c>
    </row>
    <row r="33" spans="1:11" x14ac:dyDescent="0.25">
      <c r="A33" s="266">
        <v>44972</v>
      </c>
      <c r="B33" s="24" t="s">
        <v>1603</v>
      </c>
      <c r="C33" s="24" t="s">
        <v>1816</v>
      </c>
      <c r="D33" s="146" t="s">
        <v>1322</v>
      </c>
      <c r="E33" s="122" t="s">
        <v>1836</v>
      </c>
      <c r="F33" s="25"/>
      <c r="G33" s="96" t="s">
        <v>1853</v>
      </c>
      <c r="H33" s="11"/>
      <c r="I33" s="22">
        <v>41913000</v>
      </c>
      <c r="J33" s="163">
        <v>34927500</v>
      </c>
      <c r="K33" s="22">
        <f t="shared" si="0"/>
        <v>6985500</v>
      </c>
    </row>
    <row r="34" spans="1:11" x14ac:dyDescent="0.25">
      <c r="A34" s="266">
        <v>44972</v>
      </c>
      <c r="B34" s="24" t="s">
        <v>1610</v>
      </c>
      <c r="C34" s="24" t="s">
        <v>1817</v>
      </c>
      <c r="D34" s="146" t="s">
        <v>1818</v>
      </c>
      <c r="E34" s="122" t="s">
        <v>1837</v>
      </c>
      <c r="F34" s="25"/>
      <c r="G34" s="96" t="s">
        <v>1854</v>
      </c>
      <c r="H34" s="11"/>
      <c r="I34" s="22">
        <v>24800000</v>
      </c>
      <c r="J34" s="163">
        <v>23146667</v>
      </c>
      <c r="K34" s="22">
        <f t="shared" si="0"/>
        <v>1653333</v>
      </c>
    </row>
    <row r="35" spans="1:11" x14ac:dyDescent="0.25">
      <c r="A35" s="266">
        <v>44973</v>
      </c>
      <c r="B35" s="24" t="s">
        <v>1776</v>
      </c>
      <c r="C35" s="24" t="s">
        <v>1629</v>
      </c>
      <c r="D35" s="24" t="s">
        <v>1819</v>
      </c>
      <c r="E35" s="122" t="s">
        <v>1058</v>
      </c>
      <c r="F35" s="25"/>
      <c r="G35" s="96" t="s">
        <v>1855</v>
      </c>
      <c r="H35" s="11"/>
      <c r="I35" s="22">
        <v>30000000</v>
      </c>
      <c r="J35" s="163">
        <v>30000000</v>
      </c>
      <c r="K35" s="22">
        <f t="shared" si="0"/>
        <v>0</v>
      </c>
    </row>
    <row r="36" spans="1:11" x14ac:dyDescent="0.25">
      <c r="A36" s="266">
        <v>44974</v>
      </c>
      <c r="B36" s="24" t="s">
        <v>1778</v>
      </c>
      <c r="C36" s="24" t="s">
        <v>1636</v>
      </c>
      <c r="D36" s="24" t="s">
        <v>1820</v>
      </c>
      <c r="E36" s="122" t="s">
        <v>1838</v>
      </c>
      <c r="F36" s="25"/>
      <c r="G36" s="96" t="s">
        <v>1856</v>
      </c>
      <c r="H36" s="11"/>
      <c r="I36" s="22">
        <v>50400000</v>
      </c>
      <c r="J36" s="163">
        <v>44940000</v>
      </c>
      <c r="K36" s="22">
        <f t="shared" si="0"/>
        <v>5460000</v>
      </c>
    </row>
    <row r="37" spans="1:11" x14ac:dyDescent="0.25">
      <c r="A37" s="144">
        <v>44981</v>
      </c>
      <c r="B37" s="24" t="s">
        <v>218</v>
      </c>
      <c r="C37" s="24" t="s">
        <v>1821</v>
      </c>
      <c r="D37" s="24" t="s">
        <v>1822</v>
      </c>
      <c r="E37" s="7" t="s">
        <v>1839</v>
      </c>
      <c r="F37" s="25"/>
      <c r="G37" s="96" t="s">
        <v>1857</v>
      </c>
      <c r="H37" s="11"/>
      <c r="I37" s="22">
        <v>52000000</v>
      </c>
      <c r="J37" s="163">
        <v>46366667</v>
      </c>
      <c r="K37" s="22">
        <f t="shared" si="0"/>
        <v>5633333</v>
      </c>
    </row>
    <row r="38" spans="1:11" x14ac:dyDescent="0.25">
      <c r="A38" s="144">
        <v>44984</v>
      </c>
      <c r="B38" s="24" t="s">
        <v>1517</v>
      </c>
      <c r="C38" s="24" t="s">
        <v>1334</v>
      </c>
      <c r="D38" s="24" t="s">
        <v>1823</v>
      </c>
      <c r="E38" s="7" t="s">
        <v>1840</v>
      </c>
      <c r="F38" s="25"/>
      <c r="G38" s="96" t="s">
        <v>1858</v>
      </c>
      <c r="H38" s="11"/>
      <c r="I38" s="22">
        <v>48000000</v>
      </c>
      <c r="J38" s="163">
        <v>42800000</v>
      </c>
      <c r="K38" s="22">
        <f t="shared" si="0"/>
        <v>5200000</v>
      </c>
    </row>
    <row r="39" spans="1:11" x14ac:dyDescent="0.25">
      <c r="A39" s="144">
        <v>44987</v>
      </c>
      <c r="B39" s="24" t="s">
        <v>1623</v>
      </c>
      <c r="C39" s="24" t="s">
        <v>1341</v>
      </c>
      <c r="D39" s="24" t="s">
        <v>2238</v>
      </c>
      <c r="E39" s="7" t="s">
        <v>2254</v>
      </c>
      <c r="F39" s="25"/>
      <c r="G39" s="96" t="s">
        <v>2245</v>
      </c>
      <c r="H39" s="11"/>
      <c r="I39" s="22">
        <v>52000000</v>
      </c>
      <c r="J39" s="163">
        <v>45066667</v>
      </c>
      <c r="K39" s="22">
        <f t="shared" si="0"/>
        <v>6933333</v>
      </c>
    </row>
    <row r="40" spans="1:11" x14ac:dyDescent="0.25">
      <c r="A40" s="144">
        <v>44987</v>
      </c>
      <c r="B40" s="24" t="s">
        <v>1330</v>
      </c>
      <c r="C40" s="24" t="s">
        <v>2025</v>
      </c>
      <c r="D40" s="24" t="s">
        <v>2239</v>
      </c>
      <c r="E40" s="7" t="s">
        <v>2255</v>
      </c>
      <c r="F40" s="25"/>
      <c r="G40" s="96" t="s">
        <v>2246</v>
      </c>
      <c r="H40" s="11"/>
      <c r="I40" s="22">
        <v>47200000</v>
      </c>
      <c r="J40" s="163">
        <v>40906667</v>
      </c>
      <c r="K40" s="22">
        <f t="shared" si="0"/>
        <v>6293333</v>
      </c>
    </row>
    <row r="41" spans="1:11" x14ac:dyDescent="0.25">
      <c r="A41" s="144">
        <v>44988</v>
      </c>
      <c r="B41" s="24" t="s">
        <v>1317</v>
      </c>
      <c r="C41" s="24" t="s">
        <v>2101</v>
      </c>
      <c r="D41" s="24" t="s">
        <v>2143</v>
      </c>
      <c r="E41" s="7" t="s">
        <v>2256</v>
      </c>
      <c r="F41" s="25"/>
      <c r="G41" s="96" t="s">
        <v>2247</v>
      </c>
      <c r="H41" s="11"/>
      <c r="I41" s="22">
        <f>40000000-22000000</f>
        <v>18000000</v>
      </c>
      <c r="J41" s="163">
        <v>18000000</v>
      </c>
      <c r="K41" s="22">
        <f t="shared" si="0"/>
        <v>0</v>
      </c>
    </row>
    <row r="42" spans="1:11" x14ac:dyDescent="0.25">
      <c r="A42" s="144">
        <v>44988</v>
      </c>
      <c r="B42" s="24" t="s">
        <v>1524</v>
      </c>
      <c r="C42" s="24" t="s">
        <v>2026</v>
      </c>
      <c r="D42" s="24" t="s">
        <v>2240</v>
      </c>
      <c r="E42" s="7" t="s">
        <v>2255</v>
      </c>
      <c r="F42" s="25"/>
      <c r="G42" s="96" t="s">
        <v>2248</v>
      </c>
      <c r="H42" s="11"/>
      <c r="I42" s="22">
        <v>36112000</v>
      </c>
      <c r="J42" s="163">
        <v>30845666</v>
      </c>
      <c r="K42" s="22">
        <f t="shared" si="0"/>
        <v>5266334</v>
      </c>
    </row>
    <row r="43" spans="1:11" x14ac:dyDescent="0.25">
      <c r="A43" s="144">
        <v>44988</v>
      </c>
      <c r="B43" s="24" t="s">
        <v>1819</v>
      </c>
      <c r="C43" s="24" t="s">
        <v>2100</v>
      </c>
      <c r="D43" s="24" t="s">
        <v>2217</v>
      </c>
      <c r="E43" s="7" t="s">
        <v>2257</v>
      </c>
      <c r="F43" s="25"/>
      <c r="G43" s="96" t="s">
        <v>2249</v>
      </c>
      <c r="H43" s="11"/>
      <c r="I43" s="22">
        <f>42000000-14933334</f>
        <v>27066666</v>
      </c>
      <c r="J43" s="163">
        <v>27066666</v>
      </c>
      <c r="K43" s="22">
        <f t="shared" si="0"/>
        <v>0</v>
      </c>
    </row>
    <row r="44" spans="1:11" x14ac:dyDescent="0.25">
      <c r="A44" s="144">
        <v>44988</v>
      </c>
      <c r="B44" s="24" t="s">
        <v>1635</v>
      </c>
      <c r="C44" s="24" t="s">
        <v>2241</v>
      </c>
      <c r="D44" s="24" t="s">
        <v>2147</v>
      </c>
      <c r="E44" s="7" t="s">
        <v>1832</v>
      </c>
      <c r="F44" s="25"/>
      <c r="G44" s="96" t="s">
        <v>2250</v>
      </c>
      <c r="H44" s="11"/>
      <c r="I44" s="22">
        <v>40000000</v>
      </c>
      <c r="J44" s="163">
        <v>34666667</v>
      </c>
      <c r="K44" s="22">
        <f t="shared" si="0"/>
        <v>5333333</v>
      </c>
    </row>
    <row r="45" spans="1:11" x14ac:dyDescent="0.25">
      <c r="A45" s="144">
        <v>44993</v>
      </c>
      <c r="B45" s="24" t="s">
        <v>1821</v>
      </c>
      <c r="C45" s="24" t="s">
        <v>1988</v>
      </c>
      <c r="D45" s="24" t="s">
        <v>2242</v>
      </c>
      <c r="E45" s="7" t="s">
        <v>2258</v>
      </c>
      <c r="F45" s="25"/>
      <c r="G45" s="96" t="s">
        <v>2251</v>
      </c>
      <c r="H45" s="11"/>
      <c r="I45" s="22">
        <v>36112000</v>
      </c>
      <c r="J45" s="163">
        <v>30243800</v>
      </c>
      <c r="K45" s="22">
        <f t="shared" si="0"/>
        <v>5868200</v>
      </c>
    </row>
    <row r="46" spans="1:11" x14ac:dyDescent="0.25">
      <c r="A46" s="144">
        <v>45006</v>
      </c>
      <c r="B46" s="24" t="s">
        <v>1980</v>
      </c>
      <c r="C46" s="24" t="s">
        <v>2205</v>
      </c>
      <c r="D46" s="24" t="s">
        <v>2243</v>
      </c>
      <c r="E46" s="7" t="s">
        <v>2259</v>
      </c>
      <c r="F46" s="25"/>
      <c r="G46" s="96" t="s">
        <v>2252</v>
      </c>
      <c r="H46" s="11"/>
      <c r="I46" s="22">
        <v>30000000</v>
      </c>
      <c r="J46" s="163">
        <v>30000000</v>
      </c>
      <c r="K46" s="22">
        <f t="shared" si="0"/>
        <v>0</v>
      </c>
    </row>
    <row r="47" spans="1:11" x14ac:dyDescent="0.25">
      <c r="A47" s="144">
        <v>45014</v>
      </c>
      <c r="B47" s="24" t="s">
        <v>2140</v>
      </c>
      <c r="C47" s="24" t="s">
        <v>2154</v>
      </c>
      <c r="D47" s="24" t="s">
        <v>2244</v>
      </c>
      <c r="E47" s="7" t="s">
        <v>2260</v>
      </c>
      <c r="F47" s="25"/>
      <c r="G47" s="96" t="s">
        <v>2253</v>
      </c>
      <c r="H47" s="11"/>
      <c r="I47" s="22">
        <v>36112000</v>
      </c>
      <c r="J47" s="163">
        <v>27234467</v>
      </c>
      <c r="K47" s="22">
        <f t="shared" si="0"/>
        <v>8877533</v>
      </c>
    </row>
    <row r="48" spans="1:11" x14ac:dyDescent="0.25">
      <c r="A48" s="144">
        <v>45020</v>
      </c>
      <c r="B48" s="24" t="s">
        <v>2134</v>
      </c>
      <c r="C48" s="24" t="s">
        <v>2243</v>
      </c>
      <c r="D48" s="24" t="s">
        <v>2469</v>
      </c>
      <c r="E48" s="7" t="s">
        <v>2473</v>
      </c>
      <c r="F48" s="25"/>
      <c r="G48" s="96" t="s">
        <v>2471</v>
      </c>
      <c r="H48" s="11"/>
      <c r="I48" s="22">
        <v>37600000</v>
      </c>
      <c r="J48" s="163">
        <v>27573333</v>
      </c>
      <c r="K48" s="22">
        <f t="shared" si="0"/>
        <v>10026667</v>
      </c>
    </row>
    <row r="49" spans="1:11" x14ac:dyDescent="0.25">
      <c r="A49" s="144">
        <v>45028</v>
      </c>
      <c r="B49" s="24" t="s">
        <v>2012</v>
      </c>
      <c r="C49" s="24" t="s">
        <v>2272</v>
      </c>
      <c r="D49" s="24" t="s">
        <v>2470</v>
      </c>
      <c r="E49" s="7" t="s">
        <v>2474</v>
      </c>
      <c r="F49" s="25"/>
      <c r="G49" s="96" t="s">
        <v>2472</v>
      </c>
      <c r="H49" s="11"/>
      <c r="I49" s="22">
        <v>23285000</v>
      </c>
      <c r="J49" s="163">
        <v>23285000</v>
      </c>
      <c r="K49" s="22">
        <f t="shared" si="0"/>
        <v>0</v>
      </c>
    </row>
    <row r="50" spans="1:11" x14ac:dyDescent="0.25">
      <c r="A50" s="144">
        <v>45105</v>
      </c>
      <c r="B50" s="213" t="s">
        <v>2593</v>
      </c>
      <c r="C50" s="24" t="s">
        <v>2596</v>
      </c>
      <c r="D50" s="24" t="s">
        <v>3002</v>
      </c>
      <c r="E50" s="269" t="s">
        <v>1824</v>
      </c>
      <c r="F50" s="25"/>
      <c r="G50" s="96" t="s">
        <v>3003</v>
      </c>
      <c r="H50" s="11"/>
      <c r="I50" s="22">
        <v>31200000</v>
      </c>
      <c r="J50" s="163">
        <v>23660000</v>
      </c>
      <c r="K50" s="22">
        <f t="shared" si="0"/>
        <v>7540000</v>
      </c>
    </row>
    <row r="51" spans="1:11" x14ac:dyDescent="0.25">
      <c r="A51" s="144">
        <v>45125</v>
      </c>
      <c r="B51" s="213" t="s">
        <v>2390</v>
      </c>
      <c r="C51" s="24" t="s">
        <v>2550</v>
      </c>
      <c r="D51" s="24" t="s">
        <v>3190</v>
      </c>
      <c r="E51" s="269" t="s">
        <v>3192</v>
      </c>
      <c r="F51" s="25"/>
      <c r="G51" s="96" t="s">
        <v>3191</v>
      </c>
      <c r="H51" s="11"/>
      <c r="I51" s="22">
        <v>22222244</v>
      </c>
      <c r="J51" s="163">
        <v>0</v>
      </c>
      <c r="K51" s="22">
        <f t="shared" si="0"/>
        <v>22222244</v>
      </c>
    </row>
    <row r="52" spans="1:11" x14ac:dyDescent="0.25">
      <c r="A52" s="144">
        <v>45154</v>
      </c>
      <c r="B52" s="213" t="s">
        <v>1776</v>
      </c>
      <c r="C52" s="24" t="s">
        <v>3449</v>
      </c>
      <c r="D52" s="24" t="s">
        <v>3450</v>
      </c>
      <c r="E52" s="197" t="s">
        <v>3453</v>
      </c>
      <c r="F52" s="25"/>
      <c r="G52" s="96" t="s">
        <v>1855</v>
      </c>
      <c r="H52" s="11"/>
      <c r="I52" s="22">
        <v>10000000</v>
      </c>
      <c r="J52" s="163">
        <v>7333333</v>
      </c>
      <c r="K52" s="22">
        <f t="shared" si="0"/>
        <v>2666667</v>
      </c>
    </row>
    <row r="53" spans="1:11" x14ac:dyDescent="0.25">
      <c r="A53" s="144">
        <v>45169</v>
      </c>
      <c r="B53" s="213" t="s">
        <v>1229</v>
      </c>
      <c r="C53" s="24" t="s">
        <v>3451</v>
      </c>
      <c r="D53" s="24" t="s">
        <v>3452</v>
      </c>
      <c r="E53" s="197" t="s">
        <v>3454</v>
      </c>
      <c r="F53" s="25"/>
      <c r="G53" s="96" t="s">
        <v>1846</v>
      </c>
      <c r="H53" s="11"/>
      <c r="I53" s="22">
        <v>14000000</v>
      </c>
      <c r="J53" s="163">
        <v>6766667</v>
      </c>
      <c r="K53" s="22">
        <f t="shared" si="0"/>
        <v>7233333</v>
      </c>
    </row>
    <row r="54" spans="1:11" x14ac:dyDescent="0.25">
      <c r="A54" s="144">
        <v>45181</v>
      </c>
      <c r="B54" s="213" t="s">
        <v>575</v>
      </c>
      <c r="C54" s="24" t="s">
        <v>4263</v>
      </c>
      <c r="D54" s="24" t="s">
        <v>4264</v>
      </c>
      <c r="E54" s="197" t="s">
        <v>4274</v>
      </c>
      <c r="F54" s="25"/>
      <c r="G54" s="96" t="s">
        <v>57</v>
      </c>
      <c r="H54" s="11"/>
      <c r="I54" s="22">
        <v>19250000</v>
      </c>
      <c r="J54" s="163">
        <v>4500000</v>
      </c>
      <c r="K54" s="22">
        <f t="shared" si="0"/>
        <v>14750000</v>
      </c>
    </row>
    <row r="55" spans="1:11" x14ac:dyDescent="0.25">
      <c r="A55" s="144">
        <v>45191</v>
      </c>
      <c r="B55" s="213" t="s">
        <v>2759</v>
      </c>
      <c r="C55" s="24" t="s">
        <v>4265</v>
      </c>
      <c r="D55" s="24" t="s">
        <v>4266</v>
      </c>
      <c r="E55" s="197" t="s">
        <v>4275</v>
      </c>
      <c r="F55" s="25"/>
      <c r="G55" s="96" t="s">
        <v>4273</v>
      </c>
      <c r="H55" s="11"/>
      <c r="I55" s="22">
        <v>24068136</v>
      </c>
      <c r="J55" s="163">
        <v>0</v>
      </c>
      <c r="K55" s="22">
        <f t="shared" si="0"/>
        <v>24068136</v>
      </c>
    </row>
    <row r="56" spans="1:11" x14ac:dyDescent="0.25">
      <c r="A56" s="144">
        <v>45191</v>
      </c>
      <c r="B56" s="213" t="s">
        <v>1515</v>
      </c>
      <c r="C56" s="24" t="s">
        <v>4267</v>
      </c>
      <c r="D56" s="24" t="s">
        <v>4268</v>
      </c>
      <c r="E56" s="197" t="s">
        <v>4276</v>
      </c>
      <c r="F56" s="25"/>
      <c r="G56" s="96" t="s">
        <v>1054</v>
      </c>
      <c r="H56" s="11"/>
      <c r="I56" s="22">
        <v>20150000</v>
      </c>
      <c r="J56" s="163">
        <v>1516667</v>
      </c>
      <c r="K56" s="22">
        <f t="shared" si="0"/>
        <v>18633333</v>
      </c>
    </row>
    <row r="57" spans="1:11" x14ac:dyDescent="0.25">
      <c r="A57" s="144">
        <v>45198</v>
      </c>
      <c r="B57" s="213" t="s">
        <v>307</v>
      </c>
      <c r="C57" s="24" t="s">
        <v>4269</v>
      </c>
      <c r="D57" s="24" t="s">
        <v>4270</v>
      </c>
      <c r="E57" s="197" t="s">
        <v>4277</v>
      </c>
      <c r="F57" s="25"/>
      <c r="G57" s="96" t="s">
        <v>86</v>
      </c>
      <c r="H57" s="11"/>
      <c r="I57" s="22">
        <v>10000000</v>
      </c>
      <c r="J57" s="163"/>
      <c r="K57" s="22">
        <f t="shared" si="0"/>
        <v>10000000</v>
      </c>
    </row>
    <row r="58" spans="1:11" x14ac:dyDescent="0.25">
      <c r="A58" s="144">
        <v>45198</v>
      </c>
      <c r="B58" s="213" t="s">
        <v>765</v>
      </c>
      <c r="C58" s="24" t="s">
        <v>4271</v>
      </c>
      <c r="D58" s="24" t="s">
        <v>4272</v>
      </c>
      <c r="E58" s="197" t="s">
        <v>4278</v>
      </c>
      <c r="F58" s="25"/>
      <c r="G58" s="96" t="s">
        <v>1055</v>
      </c>
      <c r="H58" s="11"/>
      <c r="I58" s="22">
        <v>2500000</v>
      </c>
      <c r="J58" s="163"/>
      <c r="K58" s="22">
        <f t="shared" si="0"/>
        <v>2500000</v>
      </c>
    </row>
    <row r="59" spans="1:11" x14ac:dyDescent="0.25">
      <c r="A59" s="144">
        <v>45201</v>
      </c>
      <c r="B59" s="77" t="s">
        <v>1573</v>
      </c>
      <c r="C59" s="77" t="s">
        <v>4862</v>
      </c>
      <c r="D59" s="77" t="s">
        <v>4863</v>
      </c>
      <c r="E59" s="276" t="s">
        <v>4883</v>
      </c>
      <c r="G59" s="265" t="s">
        <v>1847</v>
      </c>
      <c r="H59" s="265"/>
      <c r="I59" s="265">
        <v>11642500</v>
      </c>
      <c r="J59" s="3">
        <v>0</v>
      </c>
      <c r="K59" s="22">
        <f t="shared" si="0"/>
        <v>11642500</v>
      </c>
    </row>
    <row r="60" spans="1:11" x14ac:dyDescent="0.25">
      <c r="A60" s="144">
        <v>45212</v>
      </c>
      <c r="B60" s="213" t="s">
        <v>1287</v>
      </c>
      <c r="C60" s="24" t="s">
        <v>4864</v>
      </c>
      <c r="D60" s="24" t="s">
        <v>4865</v>
      </c>
      <c r="E60" s="276" t="s">
        <v>4884</v>
      </c>
      <c r="F60" s="25"/>
      <c r="G60" s="126" t="s">
        <v>1852</v>
      </c>
      <c r="H60" s="129"/>
      <c r="I60" s="275">
        <v>7071933</v>
      </c>
      <c r="J60" s="163">
        <v>0</v>
      </c>
      <c r="K60" s="22">
        <f t="shared" si="0"/>
        <v>7071933</v>
      </c>
    </row>
    <row r="61" spans="1:11" x14ac:dyDescent="0.25">
      <c r="A61" s="144">
        <v>45212</v>
      </c>
      <c r="B61" s="213" t="s">
        <v>1610</v>
      </c>
      <c r="C61" s="24" t="s">
        <v>4866</v>
      </c>
      <c r="D61" s="24" t="s">
        <v>4867</v>
      </c>
      <c r="E61" s="276" t="s">
        <v>4885</v>
      </c>
      <c r="F61" s="25"/>
      <c r="G61" s="126" t="s">
        <v>1854</v>
      </c>
      <c r="H61" s="129"/>
      <c r="I61" s="275">
        <v>6200000</v>
      </c>
      <c r="J61" s="163">
        <v>0</v>
      </c>
      <c r="K61" s="22">
        <f t="shared" si="0"/>
        <v>6200000</v>
      </c>
    </row>
    <row r="62" spans="1:11" x14ac:dyDescent="0.25">
      <c r="A62" s="144">
        <v>45212</v>
      </c>
      <c r="B62" s="213" t="s">
        <v>1859</v>
      </c>
      <c r="C62" s="24" t="s">
        <v>4868</v>
      </c>
      <c r="D62" s="24" t="s">
        <v>4869</v>
      </c>
      <c r="E62" s="276" t="s">
        <v>4886</v>
      </c>
      <c r="F62" s="25"/>
      <c r="G62" s="126" t="s">
        <v>1851</v>
      </c>
      <c r="H62" s="129"/>
      <c r="I62" s="275">
        <v>8550000</v>
      </c>
      <c r="J62" s="163">
        <v>0</v>
      </c>
      <c r="K62" s="22">
        <f t="shared" si="0"/>
        <v>8550000</v>
      </c>
    </row>
    <row r="63" spans="1:11" x14ac:dyDescent="0.25">
      <c r="A63" s="144">
        <v>45225</v>
      </c>
      <c r="B63" s="213" t="s">
        <v>1517</v>
      </c>
      <c r="C63" s="24" t="s">
        <v>4870</v>
      </c>
      <c r="D63" s="24" t="s">
        <v>4871</v>
      </c>
      <c r="E63" s="276" t="s">
        <v>4887</v>
      </c>
      <c r="F63" s="25"/>
      <c r="G63" s="126" t="s">
        <v>1858</v>
      </c>
      <c r="H63" s="129"/>
      <c r="I63" s="275">
        <v>9000000</v>
      </c>
      <c r="J63" s="163">
        <v>0</v>
      </c>
      <c r="K63" s="22">
        <f t="shared" si="0"/>
        <v>9000000</v>
      </c>
    </row>
    <row r="64" spans="1:11" x14ac:dyDescent="0.25">
      <c r="A64" s="144">
        <v>45225</v>
      </c>
      <c r="B64" s="213" t="s">
        <v>1778</v>
      </c>
      <c r="C64" s="24" t="s">
        <v>4872</v>
      </c>
      <c r="D64" s="24" t="s">
        <v>4873</v>
      </c>
      <c r="E64" s="276" t="s">
        <v>4888</v>
      </c>
      <c r="F64" s="25"/>
      <c r="G64" s="126" t="s">
        <v>1856</v>
      </c>
      <c r="H64" s="129"/>
      <c r="I64" s="275">
        <v>6300000</v>
      </c>
      <c r="J64" s="163">
        <v>0</v>
      </c>
      <c r="K64" s="22">
        <f t="shared" si="0"/>
        <v>6300000</v>
      </c>
    </row>
    <row r="65" spans="1:11" x14ac:dyDescent="0.25">
      <c r="A65" s="144">
        <v>45226</v>
      </c>
      <c r="B65" s="213" t="s">
        <v>2593</v>
      </c>
      <c r="C65" s="24" t="s">
        <v>4874</v>
      </c>
      <c r="D65" s="24" t="s">
        <v>4875</v>
      </c>
      <c r="E65" s="276" t="s">
        <v>4889</v>
      </c>
      <c r="F65" s="25"/>
      <c r="G65" s="126" t="s">
        <v>3003</v>
      </c>
      <c r="H65" s="129"/>
      <c r="I65" s="275">
        <v>3900000</v>
      </c>
      <c r="J65" s="163">
        <v>0</v>
      </c>
      <c r="K65" s="22">
        <f t="shared" si="0"/>
        <v>3900000</v>
      </c>
    </row>
    <row r="66" spans="1:11" x14ac:dyDescent="0.25">
      <c r="A66" s="144">
        <v>45229</v>
      </c>
      <c r="B66" s="213" t="s">
        <v>765</v>
      </c>
      <c r="C66" s="24" t="s">
        <v>4876</v>
      </c>
      <c r="D66" s="24" t="s">
        <v>4877</v>
      </c>
      <c r="E66" s="276" t="s">
        <v>4890</v>
      </c>
      <c r="F66" s="25"/>
      <c r="G66" s="126" t="s">
        <v>1055</v>
      </c>
      <c r="H66" s="129"/>
      <c r="I66" s="275">
        <v>1583333</v>
      </c>
      <c r="J66" s="163">
        <v>0</v>
      </c>
      <c r="K66" s="22">
        <f t="shared" si="0"/>
        <v>1583333</v>
      </c>
    </row>
    <row r="67" spans="1:11" x14ac:dyDescent="0.25">
      <c r="A67" s="144">
        <v>45230</v>
      </c>
      <c r="B67" s="213" t="s">
        <v>331</v>
      </c>
      <c r="C67" s="24" t="s">
        <v>4878</v>
      </c>
      <c r="D67" s="24" t="s">
        <v>4879</v>
      </c>
      <c r="E67" s="276" t="s">
        <v>4891</v>
      </c>
      <c r="F67" s="25"/>
      <c r="G67" s="126" t="s">
        <v>1841</v>
      </c>
      <c r="H67" s="129"/>
      <c r="I67" s="275">
        <v>5500000</v>
      </c>
      <c r="J67" s="163">
        <v>0</v>
      </c>
      <c r="K67" s="22">
        <f t="shared" si="0"/>
        <v>5500000</v>
      </c>
    </row>
    <row r="68" spans="1:11" x14ac:dyDescent="0.25">
      <c r="A68" s="144">
        <v>45230</v>
      </c>
      <c r="B68" s="213" t="s">
        <v>500</v>
      </c>
      <c r="C68" s="24" t="s">
        <v>4880</v>
      </c>
      <c r="D68" s="24" t="s">
        <v>4881</v>
      </c>
      <c r="E68" s="276" t="s">
        <v>4892</v>
      </c>
      <c r="F68" s="25"/>
      <c r="G68" s="126" t="s">
        <v>1843</v>
      </c>
      <c r="H68" s="129"/>
      <c r="I68" s="275">
        <v>3009333</v>
      </c>
      <c r="J68" s="163">
        <v>0</v>
      </c>
      <c r="K68" s="22">
        <f t="shared" si="0"/>
        <v>3009333</v>
      </c>
    </row>
    <row r="69" spans="1:11" x14ac:dyDescent="0.25">
      <c r="A69" s="144">
        <v>45230</v>
      </c>
      <c r="B69" s="213" t="s">
        <v>614</v>
      </c>
      <c r="C69" s="24" t="s">
        <v>3009</v>
      </c>
      <c r="D69" s="24" t="s">
        <v>4882</v>
      </c>
      <c r="E69" s="276" t="s">
        <v>4893</v>
      </c>
      <c r="F69" s="25"/>
      <c r="G69" s="126" t="s">
        <v>1844</v>
      </c>
      <c r="H69" s="129"/>
      <c r="I69" s="275">
        <v>24240000</v>
      </c>
      <c r="J69" s="163">
        <v>0</v>
      </c>
      <c r="K69" s="22">
        <f t="shared" si="0"/>
        <v>24240000</v>
      </c>
    </row>
    <row r="70" spans="1:11" x14ac:dyDescent="0.25">
      <c r="A70" s="144"/>
      <c r="B70" s="24"/>
      <c r="C70" s="24"/>
      <c r="D70" s="24"/>
      <c r="E70" s="7"/>
      <c r="F70" s="25"/>
      <c r="G70" s="96"/>
      <c r="H70" s="11"/>
      <c r="I70" s="22"/>
      <c r="J70" s="163"/>
      <c r="K70" s="22">
        <f t="shared" si="0"/>
        <v>0</v>
      </c>
    </row>
    <row r="71" spans="1:11" x14ac:dyDescent="0.25">
      <c r="A71" s="144"/>
      <c r="B71" s="24"/>
      <c r="C71" s="24"/>
      <c r="D71" s="24"/>
      <c r="E71" s="7"/>
      <c r="F71" s="25"/>
      <c r="G71" s="96"/>
      <c r="H71" s="11"/>
      <c r="I71" s="22"/>
      <c r="J71" s="163"/>
      <c r="K71" s="22">
        <f t="shared" si="0"/>
        <v>0</v>
      </c>
    </row>
    <row r="72" spans="1:11" x14ac:dyDescent="0.25">
      <c r="A72" s="144"/>
      <c r="B72" s="24"/>
      <c r="C72" s="24"/>
      <c r="D72" s="24"/>
      <c r="E72" s="7"/>
      <c r="F72" s="25"/>
      <c r="G72" s="96"/>
      <c r="H72" s="11"/>
      <c r="I72" s="22"/>
      <c r="J72" s="163"/>
      <c r="K72" s="22"/>
    </row>
    <row r="73" spans="1:11" x14ac:dyDescent="0.25">
      <c r="A73" s="144"/>
      <c r="B73" s="24"/>
      <c r="C73" s="24"/>
      <c r="D73" s="24"/>
      <c r="E73" s="7"/>
      <c r="F73" s="25"/>
      <c r="G73" s="96"/>
      <c r="H73" s="11"/>
      <c r="I73" s="22"/>
      <c r="J73" s="163"/>
      <c r="K73" s="22">
        <f t="shared" si="0"/>
        <v>0</v>
      </c>
    </row>
    <row r="74" spans="1:11" x14ac:dyDescent="0.25">
      <c r="A74" s="13"/>
      <c r="B74" s="14"/>
      <c r="C74" s="14"/>
      <c r="D74" s="14"/>
      <c r="E74" s="14"/>
      <c r="F74" s="14"/>
      <c r="G74" s="298" t="s">
        <v>19</v>
      </c>
      <c r="H74" s="299"/>
      <c r="I74" s="27">
        <f>SUM(I16:I73)</f>
        <v>1635398811</v>
      </c>
      <c r="J74" s="27">
        <f>SUM(J16:J73)</f>
        <v>1302999900</v>
      </c>
      <c r="K74" s="27">
        <f>SUM(K16:K73)</f>
        <v>332398911</v>
      </c>
    </row>
    <row r="75" spans="1:11" ht="12.75" customHeight="1" x14ac:dyDescent="0.25">
      <c r="A75" s="13"/>
      <c r="B75" s="14"/>
      <c r="C75" s="14"/>
      <c r="D75" s="14"/>
      <c r="E75" s="14"/>
      <c r="F75" s="18"/>
      <c r="G75" s="14"/>
      <c r="H75" s="14"/>
      <c r="I75" s="18"/>
      <c r="J75" s="18"/>
      <c r="K75" s="19"/>
    </row>
    <row r="76" spans="1:11" ht="24.95" customHeight="1" x14ac:dyDescent="0.25">
      <c r="A76" s="68" t="s">
        <v>38</v>
      </c>
      <c r="B76" s="69" t="s">
        <v>40</v>
      </c>
      <c r="C76" s="68" t="s">
        <v>41</v>
      </c>
      <c r="D76" s="70" t="s">
        <v>39</v>
      </c>
      <c r="E76" s="68" t="s">
        <v>15</v>
      </c>
      <c r="F76" s="68" t="s">
        <v>34</v>
      </c>
      <c r="G76" s="68" t="s">
        <v>16</v>
      </c>
      <c r="H76" s="68" t="s">
        <v>22</v>
      </c>
      <c r="I76" s="68" t="s">
        <v>12</v>
      </c>
      <c r="J76" s="68" t="s">
        <v>23</v>
      </c>
      <c r="K76" s="68" t="s">
        <v>4</v>
      </c>
    </row>
    <row r="77" spans="1:11" ht="24.95" customHeight="1" x14ac:dyDescent="0.25">
      <c r="A77" s="71">
        <v>1668714000</v>
      </c>
      <c r="B77" s="71">
        <v>204768809</v>
      </c>
      <c r="C77" s="71">
        <v>0</v>
      </c>
      <c r="D77" s="72">
        <f>+A77+B77-C77</f>
        <v>1873482809</v>
      </c>
      <c r="E77" s="72">
        <f>+I74</f>
        <v>1635398811</v>
      </c>
      <c r="F77" s="73">
        <f>+E77/D77</f>
        <v>0.87291903781754954</v>
      </c>
      <c r="G77" s="72">
        <f>+I13</f>
        <v>10269012</v>
      </c>
      <c r="H77" s="72">
        <f>+D77-E77-G77</f>
        <v>227814986</v>
      </c>
      <c r="I77" s="72">
        <f>+J74</f>
        <v>1302999900</v>
      </c>
      <c r="J77" s="73">
        <f>+I77/D77</f>
        <v>0.69549605352156718</v>
      </c>
      <c r="K77" s="72">
        <f>+K74</f>
        <v>332398911</v>
      </c>
    </row>
    <row r="78" spans="1:11" x14ac:dyDescent="0.25">
      <c r="A78" s="74">
        <v>1</v>
      </c>
      <c r="B78" s="74">
        <v>2</v>
      </c>
      <c r="C78" s="74">
        <v>3</v>
      </c>
      <c r="D78" s="74" t="s">
        <v>3</v>
      </c>
      <c r="E78" s="74">
        <v>5</v>
      </c>
      <c r="F78" s="74" t="s">
        <v>18</v>
      </c>
      <c r="G78" s="74">
        <v>7</v>
      </c>
      <c r="H78" s="74" t="s">
        <v>9</v>
      </c>
      <c r="I78" s="74">
        <v>9</v>
      </c>
      <c r="J78" s="74" t="s">
        <v>24</v>
      </c>
      <c r="K78" s="74" t="s">
        <v>25</v>
      </c>
    </row>
    <row r="80" spans="1:11" x14ac:dyDescent="0.25">
      <c r="B80" s="61"/>
    </row>
    <row r="81" spans="2:9" x14ac:dyDescent="0.25">
      <c r="B81" s="61"/>
      <c r="I81" s="61"/>
    </row>
    <row r="82" spans="2:9" x14ac:dyDescent="0.25">
      <c r="B82" s="61"/>
    </row>
  </sheetData>
  <mergeCells count="16">
    <mergeCell ref="G74:H74"/>
    <mergeCell ref="G13:H13"/>
    <mergeCell ref="A14:A15"/>
    <mergeCell ref="E14:H14"/>
    <mergeCell ref="I14:I15"/>
    <mergeCell ref="J14:J15"/>
    <mergeCell ref="E15:F15"/>
    <mergeCell ref="G15:H15"/>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68"/>
  <sheetViews>
    <sheetView topLeftCell="A20" workbookViewId="0">
      <selection activeCell="A7" sqref="A7:A8"/>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8" width="15.7109375" style="3" customWidth="1"/>
    <col min="9" max="9" width="17" style="77" customWidth="1"/>
    <col min="10" max="10" width="15.7109375" style="3" customWidth="1"/>
    <col min="11" max="11" width="17.5703125" style="3" customWidth="1"/>
    <col min="12" max="16384" width="11.42578125" style="3"/>
  </cols>
  <sheetData>
    <row r="1" spans="1:11" ht="12.75" customHeight="1" x14ac:dyDescent="0.25">
      <c r="A1" s="1" t="s">
        <v>35</v>
      </c>
      <c r="B1" s="1"/>
      <c r="C1" s="1"/>
      <c r="D1" s="1"/>
      <c r="E1" s="2"/>
      <c r="F1" s="1"/>
      <c r="G1" s="2"/>
      <c r="H1" s="2"/>
      <c r="I1" s="75"/>
      <c r="J1" s="2"/>
      <c r="K1" s="2"/>
    </row>
    <row r="2" spans="1:11" ht="12.75" customHeight="1" x14ac:dyDescent="0.25">
      <c r="A2" s="2"/>
      <c r="B2" s="2"/>
      <c r="C2" s="2"/>
      <c r="D2" s="2"/>
      <c r="E2" s="2"/>
      <c r="F2" s="2"/>
      <c r="G2" s="2"/>
      <c r="H2" s="2"/>
      <c r="I2" s="75"/>
      <c r="J2" s="2"/>
      <c r="K2" s="64"/>
    </row>
    <row r="3" spans="1:11" ht="15" customHeight="1" x14ac:dyDescent="0.25">
      <c r="A3" s="277" t="s">
        <v>146</v>
      </c>
      <c r="B3" s="277"/>
      <c r="C3" s="277"/>
      <c r="D3" s="277"/>
      <c r="E3" s="277"/>
      <c r="F3" s="277"/>
      <c r="G3" s="277"/>
      <c r="H3" s="277"/>
      <c r="I3" s="277"/>
      <c r="J3" s="277"/>
      <c r="K3" s="66" t="s">
        <v>4380</v>
      </c>
    </row>
    <row r="4" spans="1:11" ht="12.75" customHeight="1" x14ac:dyDescent="0.25">
      <c r="A4" s="4"/>
      <c r="B4" s="4"/>
      <c r="C4" s="4"/>
      <c r="D4" s="4"/>
      <c r="E4" s="4"/>
      <c r="F4" s="4"/>
      <c r="G4" s="4"/>
      <c r="H4" s="4"/>
      <c r="I4" s="76"/>
      <c r="J4" s="4"/>
      <c r="K4" s="5"/>
    </row>
    <row r="5" spans="1:11" x14ac:dyDescent="0.25">
      <c r="A5" s="280" t="s">
        <v>5</v>
      </c>
      <c r="B5" s="293" t="s">
        <v>26</v>
      </c>
      <c r="C5" s="29"/>
      <c r="D5" s="280" t="s">
        <v>17</v>
      </c>
      <c r="E5" s="295" t="s">
        <v>16</v>
      </c>
      <c r="F5" s="296"/>
      <c r="G5" s="296"/>
      <c r="H5" s="297"/>
      <c r="I5" s="280" t="s">
        <v>7</v>
      </c>
      <c r="J5" s="287" t="s">
        <v>21</v>
      </c>
      <c r="K5" s="288"/>
    </row>
    <row r="6" spans="1:11" x14ac:dyDescent="0.25">
      <c r="A6" s="281"/>
      <c r="B6" s="294"/>
      <c r="C6" s="30"/>
      <c r="D6" s="281"/>
      <c r="E6" s="295" t="s">
        <v>2</v>
      </c>
      <c r="F6" s="296"/>
      <c r="G6" s="296"/>
      <c r="H6" s="297"/>
      <c r="I6" s="281"/>
      <c r="J6" s="289"/>
      <c r="K6" s="290"/>
    </row>
    <row r="7" spans="1:11" ht="12.75" customHeight="1" x14ac:dyDescent="0.25">
      <c r="A7" s="226">
        <v>44940</v>
      </c>
      <c r="B7" s="204"/>
      <c r="C7" s="189"/>
      <c r="D7" s="208" t="s">
        <v>1228</v>
      </c>
      <c r="E7" s="271" t="s">
        <v>1227</v>
      </c>
      <c r="F7" s="184"/>
      <c r="G7" s="187"/>
      <c r="H7" s="188"/>
      <c r="I7" s="209">
        <v>758972</v>
      </c>
      <c r="J7" s="7"/>
      <c r="K7" s="8"/>
    </row>
    <row r="8" spans="1:11" ht="12.75" customHeight="1" x14ac:dyDescent="0.25">
      <c r="A8" s="226">
        <v>44981</v>
      </c>
      <c r="B8" s="204"/>
      <c r="C8" s="189"/>
      <c r="D8" s="208" t="s">
        <v>1976</v>
      </c>
      <c r="E8" s="160" t="s">
        <v>1975</v>
      </c>
      <c r="F8" s="184"/>
      <c r="G8" s="187"/>
      <c r="H8" s="188"/>
      <c r="I8" s="209">
        <v>3593597</v>
      </c>
      <c r="J8" s="7"/>
      <c r="K8" s="8"/>
    </row>
    <row r="9" spans="1:11" ht="12.75" customHeight="1" x14ac:dyDescent="0.25">
      <c r="A9" s="226"/>
      <c r="B9" s="204"/>
      <c r="C9" s="189"/>
      <c r="D9" s="208"/>
      <c r="E9" s="160"/>
      <c r="F9" s="184"/>
      <c r="G9" s="187"/>
      <c r="H9" s="188"/>
      <c r="I9" s="209"/>
      <c r="J9" s="7"/>
      <c r="K9" s="8"/>
    </row>
    <row r="10" spans="1:11" ht="12.75" customHeight="1" x14ac:dyDescent="0.25">
      <c r="A10" s="210"/>
      <c r="B10" s="204"/>
      <c r="C10" s="189"/>
      <c r="D10" s="197"/>
      <c r="E10" s="160"/>
      <c r="F10" s="184"/>
      <c r="G10" s="187"/>
      <c r="H10" s="188"/>
      <c r="I10" s="211"/>
      <c r="J10" s="7"/>
      <c r="K10" s="8"/>
    </row>
    <row r="11" spans="1:11" x14ac:dyDescent="0.25">
      <c r="A11" s="13"/>
      <c r="B11" s="14"/>
      <c r="C11" s="14"/>
      <c r="D11" s="14"/>
      <c r="E11" s="14"/>
      <c r="F11" s="14"/>
      <c r="G11" s="298" t="s">
        <v>19</v>
      </c>
      <c r="H11" s="299"/>
      <c r="I11" s="176">
        <f>SUM(I7:I10)</f>
        <v>4352569</v>
      </c>
      <c r="J11" s="16"/>
      <c r="K11" s="17"/>
    </row>
    <row r="12" spans="1:11" x14ac:dyDescent="0.25">
      <c r="A12" s="280" t="s">
        <v>5</v>
      </c>
      <c r="B12" s="28" t="s">
        <v>13</v>
      </c>
      <c r="C12" s="31" t="s">
        <v>20</v>
      </c>
      <c r="D12" s="20" t="s">
        <v>20</v>
      </c>
      <c r="E12" s="295" t="s">
        <v>15</v>
      </c>
      <c r="F12" s="296"/>
      <c r="G12" s="296"/>
      <c r="H12" s="297"/>
      <c r="I12" s="280" t="s">
        <v>7</v>
      </c>
      <c r="J12" s="280" t="s">
        <v>6</v>
      </c>
      <c r="K12" s="31" t="s">
        <v>0</v>
      </c>
    </row>
    <row r="13" spans="1:11" x14ac:dyDescent="0.25">
      <c r="A13" s="281"/>
      <c r="B13" s="32" t="s">
        <v>14</v>
      </c>
      <c r="C13" s="32" t="s">
        <v>11</v>
      </c>
      <c r="D13" s="32" t="s">
        <v>10</v>
      </c>
      <c r="E13" s="295" t="s">
        <v>2</v>
      </c>
      <c r="F13" s="297"/>
      <c r="G13" s="295" t="s">
        <v>8</v>
      </c>
      <c r="H13" s="297"/>
      <c r="I13" s="281"/>
      <c r="J13" s="281"/>
      <c r="K13" s="32" t="s">
        <v>1</v>
      </c>
    </row>
    <row r="14" spans="1:11" x14ac:dyDescent="0.25">
      <c r="A14" s="23">
        <v>44930</v>
      </c>
      <c r="B14" s="62" t="s">
        <v>817</v>
      </c>
      <c r="C14" s="62" t="s">
        <v>277</v>
      </c>
      <c r="D14" s="62" t="s">
        <v>335</v>
      </c>
      <c r="E14" s="97" t="s">
        <v>1091</v>
      </c>
      <c r="F14" s="94"/>
      <c r="G14" s="95" t="s">
        <v>344</v>
      </c>
      <c r="H14" s="92"/>
      <c r="I14" s="132">
        <v>24535710</v>
      </c>
      <c r="J14" s="163">
        <v>24081345</v>
      </c>
      <c r="K14" s="93">
        <f>+I14-J14</f>
        <v>454365</v>
      </c>
    </row>
    <row r="15" spans="1:11" x14ac:dyDescent="0.25">
      <c r="A15" s="23">
        <v>44930</v>
      </c>
      <c r="B15" s="62" t="s">
        <v>670</v>
      </c>
      <c r="C15" s="62" t="s">
        <v>550</v>
      </c>
      <c r="D15" s="62" t="s">
        <v>336</v>
      </c>
      <c r="E15" s="97" t="s">
        <v>1092</v>
      </c>
      <c r="F15" s="94"/>
      <c r="G15" s="96" t="s">
        <v>294</v>
      </c>
      <c r="H15" s="92"/>
      <c r="I15" s="132">
        <v>76590000</v>
      </c>
      <c r="J15" s="163">
        <v>59484900</v>
      </c>
      <c r="K15" s="93">
        <f t="shared" ref="K15:K78" si="0">+I15-J15</f>
        <v>17105100</v>
      </c>
    </row>
    <row r="16" spans="1:11" x14ac:dyDescent="0.25">
      <c r="A16" s="23">
        <v>44930</v>
      </c>
      <c r="B16" s="62" t="s">
        <v>282</v>
      </c>
      <c r="C16" s="62" t="s">
        <v>192</v>
      </c>
      <c r="D16" s="62" t="s">
        <v>702</v>
      </c>
      <c r="E16" s="97" t="s">
        <v>1093</v>
      </c>
      <c r="F16" s="94"/>
      <c r="G16" s="96" t="s">
        <v>65</v>
      </c>
      <c r="H16" s="92"/>
      <c r="I16" s="132">
        <v>31500000</v>
      </c>
      <c r="J16" s="163">
        <v>30916667</v>
      </c>
      <c r="K16" s="93">
        <f t="shared" si="0"/>
        <v>583333</v>
      </c>
    </row>
    <row r="17" spans="1:11" x14ac:dyDescent="0.25">
      <c r="A17" s="23">
        <v>44930</v>
      </c>
      <c r="B17" s="62" t="s">
        <v>638</v>
      </c>
      <c r="C17" s="62" t="s">
        <v>367</v>
      </c>
      <c r="D17" s="62" t="s">
        <v>279</v>
      </c>
      <c r="E17" s="97" t="s">
        <v>1094</v>
      </c>
      <c r="F17" s="94"/>
      <c r="G17" s="96" t="s">
        <v>789</v>
      </c>
      <c r="H17" s="92"/>
      <c r="I17" s="132">
        <v>94000000</v>
      </c>
      <c r="J17" s="163">
        <v>83346667</v>
      </c>
      <c r="K17" s="93">
        <f t="shared" si="0"/>
        <v>10653333</v>
      </c>
    </row>
    <row r="18" spans="1:11" x14ac:dyDescent="0.25">
      <c r="A18" s="23">
        <v>44930</v>
      </c>
      <c r="B18" s="62" t="s">
        <v>285</v>
      </c>
      <c r="C18" s="62" t="s">
        <v>366</v>
      </c>
      <c r="D18" s="62" t="s">
        <v>783</v>
      </c>
      <c r="E18" s="97" t="s">
        <v>1095</v>
      </c>
      <c r="F18" s="94"/>
      <c r="G18" s="96" t="s">
        <v>182</v>
      </c>
      <c r="H18" s="92"/>
      <c r="I18" s="132">
        <v>84600000</v>
      </c>
      <c r="J18" s="163">
        <v>83346667</v>
      </c>
      <c r="K18" s="93">
        <f t="shared" si="0"/>
        <v>1253333</v>
      </c>
    </row>
    <row r="19" spans="1:11" x14ac:dyDescent="0.25">
      <c r="A19" s="23">
        <v>44931</v>
      </c>
      <c r="B19" s="62" t="s">
        <v>283</v>
      </c>
      <c r="C19" s="62" t="s">
        <v>351</v>
      </c>
      <c r="D19" s="62" t="s">
        <v>277</v>
      </c>
      <c r="E19" s="97" t="s">
        <v>814</v>
      </c>
      <c r="F19" s="94"/>
      <c r="G19" s="96" t="s">
        <v>180</v>
      </c>
      <c r="H19" s="92"/>
      <c r="I19" s="132">
        <v>47692800</v>
      </c>
      <c r="J19" s="163">
        <v>46809600</v>
      </c>
      <c r="K19" s="93">
        <f t="shared" si="0"/>
        <v>883200</v>
      </c>
    </row>
    <row r="20" spans="1:11" x14ac:dyDescent="0.25">
      <c r="A20" s="23">
        <v>44931</v>
      </c>
      <c r="B20" s="62" t="s">
        <v>284</v>
      </c>
      <c r="C20" s="62" t="s">
        <v>818</v>
      </c>
      <c r="D20" s="62" t="s">
        <v>350</v>
      </c>
      <c r="E20" s="97" t="s">
        <v>1096</v>
      </c>
      <c r="F20" s="94"/>
      <c r="G20" s="96" t="s">
        <v>246</v>
      </c>
      <c r="H20" s="92"/>
      <c r="I20" s="132">
        <v>79177500</v>
      </c>
      <c r="J20" s="163">
        <v>78004500</v>
      </c>
      <c r="K20" s="93">
        <f t="shared" si="0"/>
        <v>1173000</v>
      </c>
    </row>
    <row r="21" spans="1:11" x14ac:dyDescent="0.25">
      <c r="A21" s="23">
        <v>44931</v>
      </c>
      <c r="B21" s="62" t="s">
        <v>709</v>
      </c>
      <c r="C21" s="62" t="s">
        <v>350</v>
      </c>
      <c r="D21" s="62" t="s">
        <v>192</v>
      </c>
      <c r="E21" s="97" t="s">
        <v>1097</v>
      </c>
      <c r="F21" s="94"/>
      <c r="G21" s="96" t="s">
        <v>67</v>
      </c>
      <c r="H21" s="92"/>
      <c r="I21" s="132">
        <v>24535710</v>
      </c>
      <c r="J21" s="163">
        <v>24172218</v>
      </c>
      <c r="K21" s="93">
        <f t="shared" si="0"/>
        <v>363492</v>
      </c>
    </row>
    <row r="22" spans="1:11" x14ac:dyDescent="0.25">
      <c r="A22" s="23">
        <v>44931</v>
      </c>
      <c r="B22" s="62" t="s">
        <v>351</v>
      </c>
      <c r="C22" s="62" t="s">
        <v>373</v>
      </c>
      <c r="D22" s="62" t="s">
        <v>749</v>
      </c>
      <c r="E22" s="97" t="s">
        <v>815</v>
      </c>
      <c r="F22" s="94"/>
      <c r="G22" s="96" t="s">
        <v>796</v>
      </c>
      <c r="H22" s="92"/>
      <c r="I22" s="132">
        <v>82800000</v>
      </c>
      <c r="J22" s="163">
        <v>73140000</v>
      </c>
      <c r="K22" s="93">
        <f t="shared" si="0"/>
        <v>9660000</v>
      </c>
    </row>
    <row r="23" spans="1:11" x14ac:dyDescent="0.25">
      <c r="A23" s="23">
        <v>44931</v>
      </c>
      <c r="B23" s="62" t="s">
        <v>335</v>
      </c>
      <c r="C23" s="62" t="s">
        <v>641</v>
      </c>
      <c r="D23" s="62" t="s">
        <v>640</v>
      </c>
      <c r="E23" s="97" t="s">
        <v>811</v>
      </c>
      <c r="F23" s="94"/>
      <c r="G23" s="96" t="s">
        <v>48</v>
      </c>
      <c r="H23" s="92"/>
      <c r="I23" s="132">
        <v>53415936</v>
      </c>
      <c r="J23" s="163">
        <v>53415936</v>
      </c>
      <c r="K23" s="93">
        <f t="shared" si="0"/>
        <v>0</v>
      </c>
    </row>
    <row r="24" spans="1:11" x14ac:dyDescent="0.25">
      <c r="A24" s="23">
        <v>44931</v>
      </c>
      <c r="B24" s="62" t="s">
        <v>550</v>
      </c>
      <c r="C24" s="62" t="s">
        <v>336</v>
      </c>
      <c r="D24" s="62" t="s">
        <v>552</v>
      </c>
      <c r="E24" s="97" t="s">
        <v>801</v>
      </c>
      <c r="F24" s="94"/>
      <c r="G24" s="96" t="s">
        <v>795</v>
      </c>
      <c r="H24" s="92"/>
      <c r="I24" s="132">
        <v>50000000</v>
      </c>
      <c r="J24" s="163">
        <v>44166667</v>
      </c>
      <c r="K24" s="93">
        <f t="shared" si="0"/>
        <v>5833333</v>
      </c>
    </row>
    <row r="25" spans="1:11" x14ac:dyDescent="0.25">
      <c r="A25" s="23">
        <v>44931</v>
      </c>
      <c r="B25" s="62" t="s">
        <v>350</v>
      </c>
      <c r="C25" s="62" t="s">
        <v>848</v>
      </c>
      <c r="D25" s="62" t="s">
        <v>819</v>
      </c>
      <c r="E25" s="97" t="s">
        <v>1098</v>
      </c>
      <c r="F25" s="94"/>
      <c r="G25" s="96" t="s">
        <v>296</v>
      </c>
      <c r="H25" s="92"/>
      <c r="I25" s="132">
        <v>27555840</v>
      </c>
      <c r="J25" s="163">
        <v>24340992</v>
      </c>
      <c r="K25" s="93">
        <f t="shared" si="0"/>
        <v>3214848</v>
      </c>
    </row>
    <row r="26" spans="1:11" x14ac:dyDescent="0.25">
      <c r="A26" s="23">
        <v>44931</v>
      </c>
      <c r="B26" s="62" t="s">
        <v>277</v>
      </c>
      <c r="C26" s="62" t="s">
        <v>705</v>
      </c>
      <c r="D26" s="62" t="s">
        <v>786</v>
      </c>
      <c r="E26" s="97" t="s">
        <v>1099</v>
      </c>
      <c r="F26" s="94"/>
      <c r="G26" s="96" t="s">
        <v>1060</v>
      </c>
      <c r="H26" s="92"/>
      <c r="I26" s="132">
        <v>34566800</v>
      </c>
      <c r="J26" s="163">
        <v>30073116</v>
      </c>
      <c r="K26" s="93">
        <f t="shared" si="0"/>
        <v>4493684</v>
      </c>
    </row>
    <row r="27" spans="1:11" x14ac:dyDescent="0.25">
      <c r="A27" s="23">
        <v>44931</v>
      </c>
      <c r="B27" s="62" t="s">
        <v>639</v>
      </c>
      <c r="C27" s="62" t="s">
        <v>209</v>
      </c>
      <c r="D27" s="62" t="s">
        <v>355</v>
      </c>
      <c r="E27" s="97" t="s">
        <v>1091</v>
      </c>
      <c r="F27" s="94"/>
      <c r="G27" s="96" t="s">
        <v>673</v>
      </c>
      <c r="H27" s="92"/>
      <c r="I27" s="132">
        <v>24535710</v>
      </c>
      <c r="J27" s="163">
        <v>24172218</v>
      </c>
      <c r="K27" s="93">
        <f t="shared" si="0"/>
        <v>363492</v>
      </c>
    </row>
    <row r="28" spans="1:11" x14ac:dyDescent="0.25">
      <c r="A28" s="23">
        <v>44931</v>
      </c>
      <c r="B28" s="62" t="s">
        <v>209</v>
      </c>
      <c r="C28" s="62" t="s">
        <v>783</v>
      </c>
      <c r="D28" s="62" t="s">
        <v>784</v>
      </c>
      <c r="E28" s="97" t="s">
        <v>1091</v>
      </c>
      <c r="F28" s="94"/>
      <c r="G28" s="96" t="s">
        <v>1061</v>
      </c>
      <c r="H28" s="92"/>
      <c r="I28" s="132">
        <v>16925355</v>
      </c>
      <c r="J28" s="163">
        <v>16361177</v>
      </c>
      <c r="K28" s="93">
        <f t="shared" si="0"/>
        <v>564178</v>
      </c>
    </row>
    <row r="29" spans="1:11" x14ac:dyDescent="0.25">
      <c r="A29" s="23">
        <v>44931</v>
      </c>
      <c r="B29" s="62" t="s">
        <v>279</v>
      </c>
      <c r="C29" s="62" t="s">
        <v>457</v>
      </c>
      <c r="D29" s="62" t="s">
        <v>364</v>
      </c>
      <c r="E29" s="97" t="s">
        <v>1100</v>
      </c>
      <c r="F29" s="94"/>
      <c r="G29" s="96" t="s">
        <v>158</v>
      </c>
      <c r="H29" s="92"/>
      <c r="I29" s="132">
        <v>49500000</v>
      </c>
      <c r="J29" s="163">
        <v>48583333</v>
      </c>
      <c r="K29" s="93">
        <f t="shared" si="0"/>
        <v>916667</v>
      </c>
    </row>
    <row r="30" spans="1:11" x14ac:dyDescent="0.25">
      <c r="A30" s="23">
        <v>44931</v>
      </c>
      <c r="B30" s="62" t="s">
        <v>334</v>
      </c>
      <c r="C30" s="62" t="s">
        <v>397</v>
      </c>
      <c r="D30" s="62" t="s">
        <v>772</v>
      </c>
      <c r="E30" s="97" t="s">
        <v>1101</v>
      </c>
      <c r="F30" s="94"/>
      <c r="G30" s="96" t="s">
        <v>44</v>
      </c>
      <c r="H30" s="92"/>
      <c r="I30" s="132">
        <v>84249000</v>
      </c>
      <c r="J30" s="163">
        <v>64846200</v>
      </c>
      <c r="K30" s="93">
        <f t="shared" si="0"/>
        <v>19402800</v>
      </c>
    </row>
    <row r="31" spans="1:11" x14ac:dyDescent="0.25">
      <c r="A31" s="23">
        <v>44931</v>
      </c>
      <c r="B31" s="62" t="s">
        <v>192</v>
      </c>
      <c r="C31" s="62" t="s">
        <v>514</v>
      </c>
      <c r="D31" s="62" t="s">
        <v>365</v>
      </c>
      <c r="E31" s="97" t="s">
        <v>1102</v>
      </c>
      <c r="F31" s="94"/>
      <c r="G31" s="96" t="s">
        <v>358</v>
      </c>
      <c r="H31" s="92"/>
      <c r="I31" s="132">
        <v>36225000</v>
      </c>
      <c r="J31" s="163">
        <v>31395000</v>
      </c>
      <c r="K31" s="93">
        <f t="shared" si="0"/>
        <v>4830000</v>
      </c>
    </row>
    <row r="32" spans="1:11" ht="12.75" customHeight="1" x14ac:dyDescent="0.25">
      <c r="A32" s="23">
        <v>44931</v>
      </c>
      <c r="B32" s="91" t="s">
        <v>786</v>
      </c>
      <c r="C32" s="62" t="s">
        <v>372</v>
      </c>
      <c r="D32" s="62" t="s">
        <v>704</v>
      </c>
      <c r="E32" s="97" t="s">
        <v>1103</v>
      </c>
      <c r="F32" s="2"/>
      <c r="G32" s="96" t="s">
        <v>428</v>
      </c>
      <c r="H32" s="8"/>
      <c r="I32" s="150">
        <v>43510000</v>
      </c>
      <c r="J32" s="163">
        <v>39665833</v>
      </c>
      <c r="K32" s="93">
        <f t="shared" si="0"/>
        <v>3844167</v>
      </c>
    </row>
    <row r="33" spans="1:11" x14ac:dyDescent="0.25">
      <c r="A33" s="23">
        <v>44931</v>
      </c>
      <c r="B33" s="24" t="s">
        <v>278</v>
      </c>
      <c r="C33" s="63" t="s">
        <v>556</v>
      </c>
      <c r="D33" s="63" t="s">
        <v>366</v>
      </c>
      <c r="E33" s="97" t="s">
        <v>1104</v>
      </c>
      <c r="F33" s="25"/>
      <c r="G33" s="96" t="s">
        <v>168</v>
      </c>
      <c r="H33" s="26"/>
      <c r="I33" s="150">
        <v>84720384</v>
      </c>
      <c r="J33" s="163">
        <v>83151488</v>
      </c>
      <c r="K33" s="93">
        <f t="shared" si="0"/>
        <v>1568896</v>
      </c>
    </row>
    <row r="34" spans="1:11" x14ac:dyDescent="0.25">
      <c r="A34" s="23">
        <v>44931</v>
      </c>
      <c r="B34" s="24" t="s">
        <v>783</v>
      </c>
      <c r="C34" s="63" t="s">
        <v>515</v>
      </c>
      <c r="D34" s="63" t="s">
        <v>843</v>
      </c>
      <c r="E34" s="97" t="s">
        <v>1105</v>
      </c>
      <c r="F34" s="25"/>
      <c r="G34" s="96" t="s">
        <v>444</v>
      </c>
      <c r="H34" s="26"/>
      <c r="I34" s="150">
        <v>41400000</v>
      </c>
      <c r="J34" s="163">
        <v>35535000</v>
      </c>
      <c r="K34" s="93">
        <f t="shared" si="0"/>
        <v>5865000</v>
      </c>
    </row>
    <row r="35" spans="1:11" x14ac:dyDescent="0.25">
      <c r="A35" s="23">
        <v>44931</v>
      </c>
      <c r="B35" s="24" t="s">
        <v>355</v>
      </c>
      <c r="C35" s="63" t="s">
        <v>512</v>
      </c>
      <c r="D35" s="63" t="s">
        <v>705</v>
      </c>
      <c r="E35" s="97" t="s">
        <v>1106</v>
      </c>
      <c r="F35" s="25"/>
      <c r="G35" s="96" t="s">
        <v>345</v>
      </c>
      <c r="H35" s="26"/>
      <c r="I35" s="150">
        <v>56925000</v>
      </c>
      <c r="J35" s="163">
        <v>50283750</v>
      </c>
      <c r="K35" s="93">
        <f t="shared" si="0"/>
        <v>6641250</v>
      </c>
    </row>
    <row r="36" spans="1:11" x14ac:dyDescent="0.25">
      <c r="A36" s="23">
        <v>44931</v>
      </c>
      <c r="B36" s="24" t="s">
        <v>364</v>
      </c>
      <c r="C36" s="24" t="s">
        <v>507</v>
      </c>
      <c r="D36" s="24" t="s">
        <v>222</v>
      </c>
      <c r="E36" s="97" t="s">
        <v>1107</v>
      </c>
      <c r="F36" s="25"/>
      <c r="G36" s="96" t="s">
        <v>194</v>
      </c>
      <c r="H36" s="11"/>
      <c r="I36" s="150">
        <v>67068000</v>
      </c>
      <c r="J36" s="163">
        <v>65826000</v>
      </c>
      <c r="K36" s="93">
        <f t="shared" si="0"/>
        <v>1242000</v>
      </c>
    </row>
    <row r="37" spans="1:11" x14ac:dyDescent="0.25">
      <c r="A37" s="23">
        <v>44931</v>
      </c>
      <c r="B37" s="24" t="s">
        <v>640</v>
      </c>
      <c r="C37" s="24" t="s">
        <v>396</v>
      </c>
      <c r="D37" s="24" t="s">
        <v>372</v>
      </c>
      <c r="E37" s="97" t="s">
        <v>1108</v>
      </c>
      <c r="F37" s="25"/>
      <c r="G37" s="96" t="s">
        <v>794</v>
      </c>
      <c r="H37" s="11"/>
      <c r="I37" s="177">
        <v>46467000</v>
      </c>
      <c r="J37" s="163">
        <v>44401800</v>
      </c>
      <c r="K37" s="93">
        <f t="shared" si="0"/>
        <v>2065200</v>
      </c>
    </row>
    <row r="38" spans="1:11" x14ac:dyDescent="0.25">
      <c r="A38" s="23">
        <v>44932</v>
      </c>
      <c r="B38" s="24" t="s">
        <v>512</v>
      </c>
      <c r="C38" s="24" t="s">
        <v>439</v>
      </c>
      <c r="D38" s="24" t="s">
        <v>512</v>
      </c>
      <c r="E38" s="97" t="s">
        <v>1091</v>
      </c>
      <c r="F38" s="25"/>
      <c r="G38" s="96" t="s">
        <v>69</v>
      </c>
      <c r="H38" s="11"/>
      <c r="I38" s="177">
        <v>27261900</v>
      </c>
      <c r="J38" s="163">
        <v>24081345</v>
      </c>
      <c r="K38" s="93">
        <f t="shared" si="0"/>
        <v>3180555</v>
      </c>
    </row>
    <row r="39" spans="1:11" x14ac:dyDescent="0.25">
      <c r="A39" s="23">
        <v>44932</v>
      </c>
      <c r="B39" s="24" t="s">
        <v>511</v>
      </c>
      <c r="C39" s="24" t="s">
        <v>509</v>
      </c>
      <c r="D39" s="24" t="s">
        <v>514</v>
      </c>
      <c r="E39" s="97" t="s">
        <v>698</v>
      </c>
      <c r="F39" s="25"/>
      <c r="G39" s="96" t="s">
        <v>1062</v>
      </c>
      <c r="H39" s="11"/>
      <c r="I39" s="177">
        <f>46467000-34592100</f>
        <v>11874900</v>
      </c>
      <c r="J39" s="163">
        <v>11874900</v>
      </c>
      <c r="K39" s="93">
        <f t="shared" si="0"/>
        <v>0</v>
      </c>
    </row>
    <row r="40" spans="1:11" x14ac:dyDescent="0.25">
      <c r="A40" s="23">
        <v>44932</v>
      </c>
      <c r="B40" s="24" t="s">
        <v>819</v>
      </c>
      <c r="C40" s="24" t="s">
        <v>222</v>
      </c>
      <c r="D40" s="24" t="s">
        <v>373</v>
      </c>
      <c r="E40" s="97" t="s">
        <v>1109</v>
      </c>
      <c r="F40" s="25"/>
      <c r="G40" s="96" t="s">
        <v>243</v>
      </c>
      <c r="H40" s="11"/>
      <c r="I40" s="177">
        <v>27261900</v>
      </c>
      <c r="J40" s="163">
        <v>23717853</v>
      </c>
      <c r="K40" s="93">
        <f t="shared" si="0"/>
        <v>3544047</v>
      </c>
    </row>
    <row r="41" spans="1:11" x14ac:dyDescent="0.25">
      <c r="A41" s="23">
        <v>44932</v>
      </c>
      <c r="B41" s="24" t="s">
        <v>367</v>
      </c>
      <c r="C41" s="24" t="s">
        <v>462</v>
      </c>
      <c r="D41" s="24" t="s">
        <v>396</v>
      </c>
      <c r="E41" s="97" t="s">
        <v>1091</v>
      </c>
      <c r="F41" s="25"/>
      <c r="G41" s="96" t="s">
        <v>68</v>
      </c>
      <c r="H41" s="11"/>
      <c r="I41" s="177">
        <v>24535710</v>
      </c>
      <c r="J41" s="163">
        <v>24081345</v>
      </c>
      <c r="K41" s="93">
        <f t="shared" si="0"/>
        <v>454365</v>
      </c>
    </row>
    <row r="42" spans="1:11" x14ac:dyDescent="0.25">
      <c r="A42" s="23">
        <v>44932</v>
      </c>
      <c r="B42" s="24" t="s">
        <v>641</v>
      </c>
      <c r="C42" s="24" t="s">
        <v>352</v>
      </c>
      <c r="D42" s="24" t="s">
        <v>641</v>
      </c>
      <c r="E42" s="97" t="s">
        <v>1110</v>
      </c>
      <c r="F42" s="25"/>
      <c r="G42" s="96" t="s">
        <v>1063</v>
      </c>
      <c r="H42" s="11"/>
      <c r="I42" s="177">
        <v>44890263</v>
      </c>
      <c r="J42" s="163">
        <v>43892700</v>
      </c>
      <c r="K42" s="93">
        <f t="shared" si="0"/>
        <v>997563</v>
      </c>
    </row>
    <row r="43" spans="1:11" x14ac:dyDescent="0.25">
      <c r="A43" s="23">
        <v>44932</v>
      </c>
      <c r="B43" s="24" t="s">
        <v>280</v>
      </c>
      <c r="C43" s="24" t="s">
        <v>517</v>
      </c>
      <c r="D43" s="24" t="s">
        <v>511</v>
      </c>
      <c r="E43" s="97" t="s">
        <v>799</v>
      </c>
      <c r="F43" s="25"/>
      <c r="G43" s="96" t="s">
        <v>1064</v>
      </c>
      <c r="H43" s="11"/>
      <c r="I43" s="177">
        <v>24535710</v>
      </c>
      <c r="J43" s="163">
        <v>22445631</v>
      </c>
      <c r="K43" s="93">
        <f t="shared" si="0"/>
        <v>2090079</v>
      </c>
    </row>
    <row r="44" spans="1:11" x14ac:dyDescent="0.25">
      <c r="A44" s="23">
        <v>44932</v>
      </c>
      <c r="B44" s="24" t="s">
        <v>843</v>
      </c>
      <c r="C44" s="24" t="s">
        <v>819</v>
      </c>
      <c r="D44" s="24" t="s">
        <v>750</v>
      </c>
      <c r="E44" s="97" t="s">
        <v>1097</v>
      </c>
      <c r="F44" s="25"/>
      <c r="G44" s="96" t="s">
        <v>82</v>
      </c>
      <c r="H44" s="11"/>
      <c r="I44" s="177">
        <v>24535710</v>
      </c>
      <c r="J44" s="163">
        <v>22082139</v>
      </c>
      <c r="K44" s="93">
        <f t="shared" si="0"/>
        <v>2453571</v>
      </c>
    </row>
    <row r="45" spans="1:11" x14ac:dyDescent="0.25">
      <c r="A45" s="23">
        <v>44932</v>
      </c>
      <c r="B45" s="24" t="s">
        <v>514</v>
      </c>
      <c r="C45" s="24" t="s">
        <v>786</v>
      </c>
      <c r="D45" s="24" t="s">
        <v>397</v>
      </c>
      <c r="E45" s="97" t="s">
        <v>1091</v>
      </c>
      <c r="F45" s="25"/>
      <c r="G45" s="96" t="s">
        <v>1065</v>
      </c>
      <c r="H45" s="11"/>
      <c r="I45" s="177">
        <v>16925355</v>
      </c>
      <c r="J45" s="163">
        <v>16611923</v>
      </c>
      <c r="K45" s="93">
        <f t="shared" si="0"/>
        <v>313432</v>
      </c>
    </row>
    <row r="46" spans="1:11" x14ac:dyDescent="0.25">
      <c r="A46" s="23">
        <v>44932</v>
      </c>
      <c r="B46" s="24" t="s">
        <v>704</v>
      </c>
      <c r="C46" s="24" t="s">
        <v>710</v>
      </c>
      <c r="D46" s="24" t="s">
        <v>553</v>
      </c>
      <c r="E46" s="97" t="s">
        <v>1111</v>
      </c>
      <c r="F46" s="25"/>
      <c r="G46" s="96" t="s">
        <v>66</v>
      </c>
      <c r="H46" s="11"/>
      <c r="I46" s="177">
        <v>73128960</v>
      </c>
      <c r="J46" s="163">
        <v>55323648</v>
      </c>
      <c r="K46" s="93">
        <f t="shared" si="0"/>
        <v>17805312</v>
      </c>
    </row>
    <row r="47" spans="1:11" x14ac:dyDescent="0.25">
      <c r="A47" s="23">
        <v>44932</v>
      </c>
      <c r="B47" s="24" t="s">
        <v>365</v>
      </c>
      <c r="C47" s="24" t="s">
        <v>773</v>
      </c>
      <c r="D47" s="24" t="s">
        <v>551</v>
      </c>
      <c r="E47" s="97" t="s">
        <v>1112</v>
      </c>
      <c r="F47" s="25"/>
      <c r="G47" s="96" t="s">
        <v>797</v>
      </c>
      <c r="H47" s="11"/>
      <c r="I47" s="177">
        <v>82432000</v>
      </c>
      <c r="J47" s="163">
        <v>63317333</v>
      </c>
      <c r="K47" s="93">
        <f t="shared" si="0"/>
        <v>19114667</v>
      </c>
    </row>
    <row r="48" spans="1:11" x14ac:dyDescent="0.25">
      <c r="A48" s="23">
        <v>44932</v>
      </c>
      <c r="B48" s="24" t="s">
        <v>372</v>
      </c>
      <c r="C48" s="24" t="s">
        <v>559</v>
      </c>
      <c r="D48" s="24" t="s">
        <v>518</v>
      </c>
      <c r="E48" s="97" t="s">
        <v>1113</v>
      </c>
      <c r="F48" s="25"/>
      <c r="G48" s="96" t="s">
        <v>244</v>
      </c>
      <c r="H48" s="11"/>
      <c r="I48" s="177">
        <v>85000000</v>
      </c>
      <c r="J48" s="163">
        <v>71400000</v>
      </c>
      <c r="K48" s="93">
        <f t="shared" si="0"/>
        <v>13600000</v>
      </c>
    </row>
    <row r="49" spans="1:11" x14ac:dyDescent="0.25">
      <c r="A49" s="23">
        <v>44932</v>
      </c>
      <c r="B49" s="24" t="s">
        <v>366</v>
      </c>
      <c r="C49" s="24" t="s">
        <v>518</v>
      </c>
      <c r="D49" s="24" t="s">
        <v>515</v>
      </c>
      <c r="E49" s="97" t="s">
        <v>807</v>
      </c>
      <c r="F49" s="25"/>
      <c r="G49" s="96" t="s">
        <v>150</v>
      </c>
      <c r="H49" s="11"/>
      <c r="I49" s="177">
        <v>37260000</v>
      </c>
      <c r="J49" s="163">
        <v>37260000</v>
      </c>
      <c r="K49" s="93">
        <f t="shared" si="0"/>
        <v>0</v>
      </c>
    </row>
    <row r="50" spans="1:11" x14ac:dyDescent="0.25">
      <c r="A50" s="23">
        <v>44932</v>
      </c>
      <c r="B50" s="24" t="s">
        <v>772</v>
      </c>
      <c r="C50" s="24" t="s">
        <v>708</v>
      </c>
      <c r="D50" s="24" t="s">
        <v>708</v>
      </c>
      <c r="E50" s="97" t="s">
        <v>1114</v>
      </c>
      <c r="F50" s="25"/>
      <c r="G50" s="96" t="s">
        <v>793</v>
      </c>
      <c r="H50" s="11"/>
      <c r="I50" s="177">
        <v>36112000</v>
      </c>
      <c r="J50" s="163">
        <v>33704533</v>
      </c>
      <c r="K50" s="93">
        <f t="shared" si="0"/>
        <v>2407467</v>
      </c>
    </row>
    <row r="51" spans="1:11" x14ac:dyDescent="0.25">
      <c r="A51" s="23">
        <v>44932</v>
      </c>
      <c r="B51" s="24" t="s">
        <v>397</v>
      </c>
      <c r="C51" s="24" t="s">
        <v>431</v>
      </c>
      <c r="D51" s="24" t="s">
        <v>457</v>
      </c>
      <c r="E51" s="97" t="s">
        <v>1115</v>
      </c>
      <c r="F51" s="25"/>
      <c r="G51" s="96" t="s">
        <v>1066</v>
      </c>
      <c r="H51" s="11"/>
      <c r="I51" s="177">
        <v>72000000</v>
      </c>
      <c r="J51" s="163">
        <v>69600000</v>
      </c>
      <c r="K51" s="93">
        <f t="shared" si="0"/>
        <v>2400000</v>
      </c>
    </row>
    <row r="52" spans="1:11" x14ac:dyDescent="0.25">
      <c r="A52" s="23">
        <v>44932</v>
      </c>
      <c r="B52" s="24" t="s">
        <v>702</v>
      </c>
      <c r="C52" s="24" t="s">
        <v>750</v>
      </c>
      <c r="D52" s="24" t="s">
        <v>642</v>
      </c>
      <c r="E52" s="97" t="s">
        <v>1116</v>
      </c>
      <c r="F52" s="25"/>
      <c r="G52" s="96" t="s">
        <v>1067</v>
      </c>
      <c r="H52" s="11"/>
      <c r="I52" s="177">
        <f>42000000-1633334</f>
        <v>40366666</v>
      </c>
      <c r="J52" s="163">
        <v>40366666</v>
      </c>
      <c r="K52" s="93">
        <f t="shared" si="0"/>
        <v>0</v>
      </c>
    </row>
    <row r="53" spans="1:11" x14ac:dyDescent="0.25">
      <c r="A53" s="23">
        <v>44932</v>
      </c>
      <c r="B53" s="24" t="s">
        <v>750</v>
      </c>
      <c r="C53" s="24" t="s">
        <v>460</v>
      </c>
      <c r="D53" s="24" t="s">
        <v>556</v>
      </c>
      <c r="E53" s="97" t="s">
        <v>1117</v>
      </c>
      <c r="F53" s="25"/>
      <c r="G53" s="96" t="s">
        <v>155</v>
      </c>
      <c r="H53" s="11"/>
      <c r="I53" s="177">
        <v>37400000</v>
      </c>
      <c r="J53" s="163">
        <v>28600000</v>
      </c>
      <c r="K53" s="93">
        <f t="shared" si="0"/>
        <v>8800000</v>
      </c>
    </row>
    <row r="54" spans="1:11" x14ac:dyDescent="0.25">
      <c r="A54" s="23">
        <v>44932</v>
      </c>
      <c r="B54" s="24" t="s">
        <v>373</v>
      </c>
      <c r="C54" s="24" t="s">
        <v>554</v>
      </c>
      <c r="D54" s="24" t="s">
        <v>773</v>
      </c>
      <c r="E54" s="97" t="s">
        <v>1118</v>
      </c>
      <c r="F54" s="25"/>
      <c r="G54" s="96" t="s">
        <v>247</v>
      </c>
      <c r="H54" s="11"/>
      <c r="I54" s="177">
        <v>60547500</v>
      </c>
      <c r="J54" s="163">
        <v>58529250</v>
      </c>
      <c r="K54" s="93">
        <f t="shared" si="0"/>
        <v>2018250</v>
      </c>
    </row>
    <row r="55" spans="1:11" x14ac:dyDescent="0.25">
      <c r="A55" s="23">
        <v>44932</v>
      </c>
      <c r="B55" s="24" t="s">
        <v>396</v>
      </c>
      <c r="C55" s="24" t="s">
        <v>722</v>
      </c>
      <c r="D55" s="24" t="s">
        <v>415</v>
      </c>
      <c r="E55" s="97" t="s">
        <v>1119</v>
      </c>
      <c r="F55" s="25"/>
      <c r="G55" s="96" t="s">
        <v>1068</v>
      </c>
      <c r="H55" s="11"/>
      <c r="I55" s="177">
        <v>63000000</v>
      </c>
      <c r="J55" s="163">
        <v>61833333</v>
      </c>
      <c r="K55" s="93">
        <f t="shared" si="0"/>
        <v>1166667</v>
      </c>
    </row>
    <row r="56" spans="1:11" x14ac:dyDescent="0.25">
      <c r="A56" s="23">
        <v>44932</v>
      </c>
      <c r="B56" s="24" t="s">
        <v>519</v>
      </c>
      <c r="C56" s="24" t="s">
        <v>438</v>
      </c>
      <c r="D56" s="24" t="s">
        <v>710</v>
      </c>
      <c r="E56" s="97" t="s">
        <v>1097</v>
      </c>
      <c r="F56" s="25"/>
      <c r="G56" s="96" t="s">
        <v>423</v>
      </c>
      <c r="H56" s="11"/>
      <c r="I56" s="177">
        <v>24535710</v>
      </c>
      <c r="J56" s="163">
        <v>23626980</v>
      </c>
      <c r="K56" s="93">
        <f t="shared" si="0"/>
        <v>908730</v>
      </c>
    </row>
    <row r="57" spans="1:11" x14ac:dyDescent="0.25">
      <c r="A57" s="23">
        <v>44932</v>
      </c>
      <c r="B57" s="24" t="s">
        <v>551</v>
      </c>
      <c r="C57" s="24" t="s">
        <v>355</v>
      </c>
      <c r="D57" s="24" t="s">
        <v>460</v>
      </c>
      <c r="E57" s="97" t="s">
        <v>799</v>
      </c>
      <c r="F57" s="25"/>
      <c r="G57" s="96" t="s">
        <v>399</v>
      </c>
      <c r="H57" s="11"/>
      <c r="I57" s="177">
        <v>24535710</v>
      </c>
      <c r="J57" s="163">
        <v>23717853</v>
      </c>
      <c r="K57" s="93">
        <f t="shared" si="0"/>
        <v>817857</v>
      </c>
    </row>
    <row r="58" spans="1:11" x14ac:dyDescent="0.25">
      <c r="A58" s="23">
        <v>44932</v>
      </c>
      <c r="B58" s="24" t="s">
        <v>784</v>
      </c>
      <c r="C58" s="24" t="s">
        <v>642</v>
      </c>
      <c r="D58" s="24" t="s">
        <v>417</v>
      </c>
      <c r="E58" s="97" t="s">
        <v>1120</v>
      </c>
      <c r="F58" s="25"/>
      <c r="G58" s="96" t="s">
        <v>293</v>
      </c>
      <c r="H58" s="11"/>
      <c r="I58" s="177">
        <v>67000000</v>
      </c>
      <c r="J58" s="163">
        <v>59183333</v>
      </c>
      <c r="K58" s="93">
        <f t="shared" si="0"/>
        <v>7816667</v>
      </c>
    </row>
    <row r="59" spans="1:11" x14ac:dyDescent="0.25">
      <c r="A59" s="23">
        <v>44932</v>
      </c>
      <c r="B59" s="24" t="s">
        <v>553</v>
      </c>
      <c r="C59" s="24" t="s">
        <v>416</v>
      </c>
      <c r="D59" s="24" t="s">
        <v>418</v>
      </c>
      <c r="E59" s="97" t="s">
        <v>1121</v>
      </c>
      <c r="F59" s="25"/>
      <c r="G59" s="96" t="s">
        <v>382</v>
      </c>
      <c r="H59" s="11"/>
      <c r="I59" s="177">
        <v>18056000</v>
      </c>
      <c r="J59" s="163">
        <v>18056000</v>
      </c>
      <c r="K59" s="93">
        <f t="shared" si="0"/>
        <v>0</v>
      </c>
    </row>
    <row r="60" spans="1:11" x14ac:dyDescent="0.25">
      <c r="A60" s="23">
        <v>44932</v>
      </c>
      <c r="B60" s="24" t="s">
        <v>515</v>
      </c>
      <c r="C60" s="24" t="s">
        <v>464</v>
      </c>
      <c r="D60" s="24" t="s">
        <v>517</v>
      </c>
      <c r="E60" s="97" t="s">
        <v>1122</v>
      </c>
      <c r="F60" s="25"/>
      <c r="G60" s="96" t="s">
        <v>381</v>
      </c>
      <c r="H60" s="11"/>
      <c r="I60" s="177">
        <v>18056000</v>
      </c>
      <c r="J60" s="163">
        <v>18056000</v>
      </c>
      <c r="K60" s="93">
        <f t="shared" si="0"/>
        <v>0</v>
      </c>
    </row>
    <row r="61" spans="1:11" x14ac:dyDescent="0.25">
      <c r="A61" s="23">
        <v>44932</v>
      </c>
      <c r="B61" s="24" t="s">
        <v>642</v>
      </c>
      <c r="C61" s="24" t="s">
        <v>643</v>
      </c>
      <c r="D61" s="24" t="s">
        <v>439</v>
      </c>
      <c r="E61" s="97" t="s">
        <v>804</v>
      </c>
      <c r="F61" s="25"/>
      <c r="G61" s="96" t="s">
        <v>798</v>
      </c>
      <c r="H61" s="11"/>
      <c r="I61" s="177">
        <v>54000000</v>
      </c>
      <c r="J61" s="163">
        <v>52200000</v>
      </c>
      <c r="K61" s="93">
        <f t="shared" si="0"/>
        <v>1800000</v>
      </c>
    </row>
    <row r="62" spans="1:11" x14ac:dyDescent="0.25">
      <c r="A62" s="23">
        <v>44932</v>
      </c>
      <c r="B62" s="24" t="s">
        <v>708</v>
      </c>
      <c r="C62" s="24" t="s">
        <v>419</v>
      </c>
      <c r="D62" s="24" t="s">
        <v>438</v>
      </c>
      <c r="E62" s="97" t="s">
        <v>1091</v>
      </c>
      <c r="F62" s="25"/>
      <c r="G62" s="96" t="s">
        <v>383</v>
      </c>
      <c r="H62" s="11"/>
      <c r="I62" s="177">
        <v>24535710</v>
      </c>
      <c r="J62" s="163">
        <v>23717853</v>
      </c>
      <c r="K62" s="93">
        <f t="shared" si="0"/>
        <v>817857</v>
      </c>
    </row>
    <row r="63" spans="1:11" x14ac:dyDescent="0.25">
      <c r="A63" s="23">
        <v>44932</v>
      </c>
      <c r="B63" s="24" t="s">
        <v>222</v>
      </c>
      <c r="C63" s="24" t="s">
        <v>418</v>
      </c>
      <c r="D63" s="24" t="s">
        <v>508</v>
      </c>
      <c r="E63" s="97" t="s">
        <v>799</v>
      </c>
      <c r="F63" s="25"/>
      <c r="G63" s="96" t="s">
        <v>73</v>
      </c>
      <c r="H63" s="11"/>
      <c r="I63" s="177">
        <v>24535710</v>
      </c>
      <c r="J63" s="163">
        <v>23172615</v>
      </c>
      <c r="K63" s="93">
        <f t="shared" si="0"/>
        <v>1363095</v>
      </c>
    </row>
    <row r="64" spans="1:11" x14ac:dyDescent="0.25">
      <c r="A64" s="23">
        <v>44932</v>
      </c>
      <c r="B64" s="24" t="s">
        <v>722</v>
      </c>
      <c r="C64" s="24" t="s">
        <v>281</v>
      </c>
      <c r="D64" s="24" t="s">
        <v>643</v>
      </c>
      <c r="E64" s="97" t="s">
        <v>806</v>
      </c>
      <c r="F64" s="25"/>
      <c r="G64" s="96" t="s">
        <v>92</v>
      </c>
      <c r="H64" s="11"/>
      <c r="I64" s="177">
        <v>57231360</v>
      </c>
      <c r="J64" s="163">
        <v>55323648</v>
      </c>
      <c r="K64" s="93">
        <f t="shared" si="0"/>
        <v>1907712</v>
      </c>
    </row>
    <row r="65" spans="1:11" x14ac:dyDescent="0.25">
      <c r="A65" s="23">
        <v>44933</v>
      </c>
      <c r="B65" s="24" t="s">
        <v>439</v>
      </c>
      <c r="C65" s="24" t="s">
        <v>466</v>
      </c>
      <c r="D65" s="24" t="s">
        <v>510</v>
      </c>
      <c r="E65" s="97" t="s">
        <v>1123</v>
      </c>
      <c r="F65" s="25"/>
      <c r="G65" s="96" t="s">
        <v>384</v>
      </c>
      <c r="H65" s="11"/>
      <c r="I65" s="177">
        <v>40626000</v>
      </c>
      <c r="J65" s="163">
        <v>39121333</v>
      </c>
      <c r="K65" s="93">
        <f t="shared" si="0"/>
        <v>1504667</v>
      </c>
    </row>
    <row r="66" spans="1:11" x14ac:dyDescent="0.25">
      <c r="A66" s="23">
        <v>44933</v>
      </c>
      <c r="B66" s="24" t="s">
        <v>710</v>
      </c>
      <c r="C66" s="24" t="s">
        <v>433</v>
      </c>
      <c r="D66" s="24" t="s">
        <v>559</v>
      </c>
      <c r="E66" s="97" t="s">
        <v>800</v>
      </c>
      <c r="F66" s="25"/>
      <c r="G66" s="96" t="s">
        <v>1069</v>
      </c>
      <c r="H66" s="11"/>
      <c r="I66" s="177">
        <v>74160000</v>
      </c>
      <c r="J66" s="163">
        <v>71688000</v>
      </c>
      <c r="K66" s="93">
        <f t="shared" si="0"/>
        <v>2472000</v>
      </c>
    </row>
    <row r="67" spans="1:11" x14ac:dyDescent="0.25">
      <c r="A67" s="23">
        <v>44933</v>
      </c>
      <c r="B67" s="24" t="s">
        <v>418</v>
      </c>
      <c r="C67" s="24" t="s">
        <v>468</v>
      </c>
      <c r="D67" s="24" t="s">
        <v>561</v>
      </c>
      <c r="E67" s="97" t="s">
        <v>379</v>
      </c>
      <c r="F67" s="25"/>
      <c r="G67" s="96" t="s">
        <v>237</v>
      </c>
      <c r="H67" s="11"/>
      <c r="I67" s="177">
        <v>46575000</v>
      </c>
      <c r="J67" s="163">
        <v>44677500</v>
      </c>
      <c r="K67" s="93">
        <f t="shared" si="0"/>
        <v>1897500</v>
      </c>
    </row>
    <row r="68" spans="1:11" x14ac:dyDescent="0.25">
      <c r="A68" s="23">
        <v>44933</v>
      </c>
      <c r="B68" s="24" t="s">
        <v>416</v>
      </c>
      <c r="C68" s="24" t="s">
        <v>467</v>
      </c>
      <c r="D68" s="24" t="s">
        <v>432</v>
      </c>
      <c r="E68" s="97" t="s">
        <v>411</v>
      </c>
      <c r="F68" s="25"/>
      <c r="G68" s="96" t="s">
        <v>410</v>
      </c>
      <c r="H68" s="11"/>
      <c r="I68" s="177">
        <v>36112000</v>
      </c>
      <c r="J68" s="163">
        <v>36112000</v>
      </c>
      <c r="K68" s="93">
        <f t="shared" si="0"/>
        <v>0</v>
      </c>
    </row>
    <row r="69" spans="1:11" x14ac:dyDescent="0.25">
      <c r="A69" s="23">
        <v>44934</v>
      </c>
      <c r="B69" s="24" t="s">
        <v>415</v>
      </c>
      <c r="C69" s="24" t="s">
        <v>645</v>
      </c>
      <c r="D69" s="24" t="s">
        <v>647</v>
      </c>
      <c r="E69" s="97" t="s">
        <v>1124</v>
      </c>
      <c r="F69" s="25"/>
      <c r="G69" s="96" t="s">
        <v>56</v>
      </c>
      <c r="H69" s="11"/>
      <c r="I69" s="177">
        <v>99049500</v>
      </c>
      <c r="J69" s="163">
        <v>78339150</v>
      </c>
      <c r="K69" s="93">
        <f t="shared" si="0"/>
        <v>20710350</v>
      </c>
    </row>
    <row r="70" spans="1:11" x14ac:dyDescent="0.25">
      <c r="A70" s="23">
        <v>44934</v>
      </c>
      <c r="B70" s="24" t="s">
        <v>773</v>
      </c>
      <c r="C70" s="24" t="s">
        <v>513</v>
      </c>
      <c r="D70" s="24" t="s">
        <v>466</v>
      </c>
      <c r="E70" s="97" t="s">
        <v>1125</v>
      </c>
      <c r="F70" s="25"/>
      <c r="G70" s="96" t="s">
        <v>676</v>
      </c>
      <c r="H70" s="11"/>
      <c r="I70" s="177">
        <v>64296000</v>
      </c>
      <c r="J70" s="163">
        <v>62152800</v>
      </c>
      <c r="K70" s="93">
        <f t="shared" si="0"/>
        <v>2143200</v>
      </c>
    </row>
    <row r="71" spans="1:11" x14ac:dyDescent="0.25">
      <c r="A71" s="23">
        <v>44934</v>
      </c>
      <c r="B71" s="24" t="s">
        <v>554</v>
      </c>
      <c r="C71" s="24" t="s">
        <v>508</v>
      </c>
      <c r="D71" s="24" t="s">
        <v>467</v>
      </c>
      <c r="E71" s="97" t="s">
        <v>1091</v>
      </c>
      <c r="F71" s="25"/>
      <c r="G71" s="96" t="s">
        <v>47</v>
      </c>
      <c r="H71" s="11"/>
      <c r="I71" s="177">
        <v>24535710</v>
      </c>
      <c r="J71" s="163">
        <v>23717853</v>
      </c>
      <c r="K71" s="93">
        <f t="shared" si="0"/>
        <v>817857</v>
      </c>
    </row>
    <row r="72" spans="1:11" x14ac:dyDescent="0.25">
      <c r="A72" s="23">
        <v>44936</v>
      </c>
      <c r="B72" s="24" t="s">
        <v>510</v>
      </c>
      <c r="C72" s="24" t="s">
        <v>704</v>
      </c>
      <c r="D72" s="24" t="s">
        <v>463</v>
      </c>
      <c r="E72" s="97" t="s">
        <v>1126</v>
      </c>
      <c r="F72" s="25"/>
      <c r="G72" s="96" t="s">
        <v>1070</v>
      </c>
      <c r="H72" s="11"/>
      <c r="I72" s="177">
        <v>84600000</v>
      </c>
      <c r="J72" s="163">
        <v>81780000</v>
      </c>
      <c r="K72" s="93">
        <f t="shared" si="0"/>
        <v>2820000</v>
      </c>
    </row>
    <row r="73" spans="1:11" x14ac:dyDescent="0.25">
      <c r="A73" s="23">
        <v>44936</v>
      </c>
      <c r="B73" s="24" t="s">
        <v>431</v>
      </c>
      <c r="C73" s="24" t="s">
        <v>436</v>
      </c>
      <c r="D73" s="24" t="s">
        <v>520</v>
      </c>
      <c r="E73" s="97" t="s">
        <v>1127</v>
      </c>
      <c r="F73" s="25"/>
      <c r="G73" s="96" t="s">
        <v>45</v>
      </c>
      <c r="H73" s="11"/>
      <c r="I73" s="177">
        <f>70000000-40133333</f>
        <v>29866667</v>
      </c>
      <c r="J73" s="163">
        <v>29866667</v>
      </c>
      <c r="K73" s="93">
        <f t="shared" si="0"/>
        <v>0</v>
      </c>
    </row>
    <row r="74" spans="1:11" x14ac:dyDescent="0.25">
      <c r="A74" s="23">
        <v>44936</v>
      </c>
      <c r="B74" s="24" t="s">
        <v>556</v>
      </c>
      <c r="C74" s="24" t="s">
        <v>432</v>
      </c>
      <c r="D74" s="24" t="s">
        <v>456</v>
      </c>
      <c r="E74" s="97" t="s">
        <v>1128</v>
      </c>
      <c r="F74" s="25"/>
      <c r="G74" s="96" t="s">
        <v>1071</v>
      </c>
      <c r="H74" s="11"/>
      <c r="I74" s="177">
        <v>72000000</v>
      </c>
      <c r="J74" s="163">
        <v>69600000</v>
      </c>
      <c r="K74" s="93">
        <f t="shared" si="0"/>
        <v>2400000</v>
      </c>
    </row>
    <row r="75" spans="1:11" x14ac:dyDescent="0.25">
      <c r="A75" s="23">
        <v>44936</v>
      </c>
      <c r="B75" s="24" t="s">
        <v>518</v>
      </c>
      <c r="C75" s="24" t="s">
        <v>561</v>
      </c>
      <c r="D75" s="24" t="s">
        <v>459</v>
      </c>
      <c r="E75" s="97" t="s">
        <v>1097</v>
      </c>
      <c r="F75" s="25"/>
      <c r="G75" s="96" t="s">
        <v>70</v>
      </c>
      <c r="H75" s="11"/>
      <c r="I75" s="177">
        <v>24535710</v>
      </c>
      <c r="J75" s="163">
        <v>23626980</v>
      </c>
      <c r="K75" s="93">
        <f t="shared" si="0"/>
        <v>908730</v>
      </c>
    </row>
    <row r="76" spans="1:11" x14ac:dyDescent="0.25">
      <c r="A76" s="23">
        <v>44937</v>
      </c>
      <c r="B76" s="24" t="s">
        <v>469</v>
      </c>
      <c r="C76" s="24" t="s">
        <v>315</v>
      </c>
      <c r="D76" s="24" t="s">
        <v>565</v>
      </c>
      <c r="E76" s="97" t="s">
        <v>1129</v>
      </c>
      <c r="F76" s="25"/>
      <c r="G76" s="96" t="s">
        <v>680</v>
      </c>
      <c r="H76" s="11"/>
      <c r="I76" s="177">
        <v>64000000</v>
      </c>
      <c r="J76" s="163">
        <v>64000000</v>
      </c>
      <c r="K76" s="93">
        <f t="shared" si="0"/>
        <v>0</v>
      </c>
    </row>
    <row r="77" spans="1:11" x14ac:dyDescent="0.25">
      <c r="A77" s="23">
        <v>44937</v>
      </c>
      <c r="B77" s="24" t="s">
        <v>459</v>
      </c>
      <c r="C77" s="24" t="s">
        <v>776</v>
      </c>
      <c r="D77" s="24" t="s">
        <v>470</v>
      </c>
      <c r="E77" s="97" t="s">
        <v>1130</v>
      </c>
      <c r="F77" s="25"/>
      <c r="G77" s="96" t="s">
        <v>291</v>
      </c>
      <c r="H77" s="11"/>
      <c r="I77" s="177">
        <v>56160000</v>
      </c>
      <c r="J77" s="163">
        <v>54080000</v>
      </c>
      <c r="K77" s="93">
        <f t="shared" si="0"/>
        <v>2080000</v>
      </c>
    </row>
    <row r="78" spans="1:11" x14ac:dyDescent="0.25">
      <c r="A78" s="23">
        <v>44937</v>
      </c>
      <c r="B78" s="24" t="s">
        <v>520</v>
      </c>
      <c r="C78" s="24" t="s">
        <v>569</v>
      </c>
      <c r="D78" s="24" t="s">
        <v>176</v>
      </c>
      <c r="E78" s="97" t="s">
        <v>1092</v>
      </c>
      <c r="F78" s="25"/>
      <c r="G78" s="96" t="s">
        <v>1072</v>
      </c>
      <c r="H78" s="11"/>
      <c r="I78" s="177">
        <v>45000000</v>
      </c>
      <c r="J78" s="163">
        <v>45000000</v>
      </c>
      <c r="K78" s="93">
        <f t="shared" si="0"/>
        <v>0</v>
      </c>
    </row>
    <row r="79" spans="1:11" x14ac:dyDescent="0.25">
      <c r="A79" s="23">
        <v>44937</v>
      </c>
      <c r="B79" s="24" t="s">
        <v>824</v>
      </c>
      <c r="C79" s="24" t="s">
        <v>482</v>
      </c>
      <c r="D79" s="24" t="s">
        <v>606</v>
      </c>
      <c r="E79" s="97" t="s">
        <v>812</v>
      </c>
      <c r="F79" s="25"/>
      <c r="G79" s="96" t="s">
        <v>791</v>
      </c>
      <c r="H79" s="11"/>
      <c r="I79" s="177">
        <v>47092500</v>
      </c>
      <c r="J79" s="163">
        <v>47092500</v>
      </c>
      <c r="K79" s="93">
        <f t="shared" ref="K79:K142" si="1">+I79-J79</f>
        <v>0</v>
      </c>
    </row>
    <row r="80" spans="1:11" x14ac:dyDescent="0.25">
      <c r="A80" s="23">
        <v>44938</v>
      </c>
      <c r="B80" s="24" t="s">
        <v>644</v>
      </c>
      <c r="C80" s="24" t="s">
        <v>480</v>
      </c>
      <c r="D80" s="24" t="s">
        <v>592</v>
      </c>
      <c r="E80" s="97" t="s">
        <v>1131</v>
      </c>
      <c r="F80" s="25"/>
      <c r="G80" s="96" t="s">
        <v>672</v>
      </c>
      <c r="H80" s="11"/>
      <c r="I80" s="177">
        <f>52500000-9500000</f>
        <v>43000000</v>
      </c>
      <c r="J80" s="163">
        <v>43000000</v>
      </c>
      <c r="K80" s="93">
        <f t="shared" si="1"/>
        <v>0</v>
      </c>
    </row>
    <row r="81" spans="1:11" x14ac:dyDescent="0.25">
      <c r="A81" s="23">
        <v>44938</v>
      </c>
      <c r="B81" s="24" t="s">
        <v>565</v>
      </c>
      <c r="C81" s="24" t="s">
        <v>525</v>
      </c>
      <c r="D81" s="24" t="s">
        <v>579</v>
      </c>
      <c r="E81" s="97" t="s">
        <v>1132</v>
      </c>
      <c r="F81" s="25"/>
      <c r="G81" s="96" t="s">
        <v>685</v>
      </c>
      <c r="H81" s="11"/>
      <c r="I81" s="177">
        <v>45500000</v>
      </c>
      <c r="J81" s="163">
        <v>45500000</v>
      </c>
      <c r="K81" s="93">
        <f t="shared" si="1"/>
        <v>0</v>
      </c>
    </row>
    <row r="82" spans="1:11" x14ac:dyDescent="0.25">
      <c r="A82" s="23">
        <v>44938</v>
      </c>
      <c r="B82" s="24" t="s">
        <v>210</v>
      </c>
      <c r="C82" s="24" t="s">
        <v>648</v>
      </c>
      <c r="D82" s="24" t="s">
        <v>760</v>
      </c>
      <c r="E82" s="97" t="s">
        <v>813</v>
      </c>
      <c r="F82" s="25"/>
      <c r="G82" s="96" t="s">
        <v>409</v>
      </c>
      <c r="H82" s="11"/>
      <c r="I82" s="177">
        <v>50053905</v>
      </c>
      <c r="J82" s="163">
        <v>47829287</v>
      </c>
      <c r="K82" s="93">
        <f t="shared" si="1"/>
        <v>2224618</v>
      </c>
    </row>
    <row r="83" spans="1:11" x14ac:dyDescent="0.25">
      <c r="A83" s="23">
        <v>44938</v>
      </c>
      <c r="B83" s="24" t="s">
        <v>315</v>
      </c>
      <c r="C83" s="24" t="s">
        <v>636</v>
      </c>
      <c r="D83" s="24" t="s">
        <v>481</v>
      </c>
      <c r="E83" s="97" t="s">
        <v>1133</v>
      </c>
      <c r="F83" s="25"/>
      <c r="G83" s="96" t="s">
        <v>792</v>
      </c>
      <c r="H83" s="11"/>
      <c r="I83" s="177">
        <v>40626000</v>
      </c>
      <c r="J83" s="163">
        <v>38820400</v>
      </c>
      <c r="K83" s="93">
        <f t="shared" si="1"/>
        <v>1805600</v>
      </c>
    </row>
    <row r="84" spans="1:11" x14ac:dyDescent="0.25">
      <c r="A84" s="23">
        <v>44939</v>
      </c>
      <c r="B84" s="24" t="s">
        <v>563</v>
      </c>
      <c r="C84" s="24" t="s">
        <v>440</v>
      </c>
      <c r="D84" s="24" t="s">
        <v>724</v>
      </c>
      <c r="E84" s="97" t="s">
        <v>1134</v>
      </c>
      <c r="F84" s="25"/>
      <c r="G84" s="96" t="s">
        <v>72</v>
      </c>
      <c r="H84" s="11"/>
      <c r="I84" s="177">
        <v>85317120</v>
      </c>
      <c r="J84" s="163">
        <v>63060480</v>
      </c>
      <c r="K84" s="93">
        <f t="shared" si="1"/>
        <v>22256640</v>
      </c>
    </row>
    <row r="85" spans="1:11" x14ac:dyDescent="0.25">
      <c r="A85" s="23">
        <v>44939</v>
      </c>
      <c r="B85" s="24" t="s">
        <v>649</v>
      </c>
      <c r="C85" s="24" t="s">
        <v>564</v>
      </c>
      <c r="D85" s="24" t="s">
        <v>650</v>
      </c>
      <c r="E85" s="97" t="s">
        <v>802</v>
      </c>
      <c r="F85" s="25"/>
      <c r="G85" s="96" t="s">
        <v>74</v>
      </c>
      <c r="H85" s="11"/>
      <c r="I85" s="177">
        <v>38046528</v>
      </c>
      <c r="J85" s="163">
        <v>36355571</v>
      </c>
      <c r="K85" s="93">
        <f t="shared" si="1"/>
        <v>1690957</v>
      </c>
    </row>
    <row r="86" spans="1:11" x14ac:dyDescent="0.25">
      <c r="A86" s="23">
        <v>44939</v>
      </c>
      <c r="B86" s="24" t="s">
        <v>576</v>
      </c>
      <c r="C86" s="24" t="s">
        <v>759</v>
      </c>
      <c r="D86" s="24" t="s">
        <v>757</v>
      </c>
      <c r="E86" s="97" t="s">
        <v>1135</v>
      </c>
      <c r="F86" s="25"/>
      <c r="G86" s="96" t="s">
        <v>299</v>
      </c>
      <c r="H86" s="11"/>
      <c r="I86" s="177">
        <v>45050000</v>
      </c>
      <c r="J86" s="163">
        <v>38743000</v>
      </c>
      <c r="K86" s="93">
        <f t="shared" si="1"/>
        <v>6307000</v>
      </c>
    </row>
    <row r="87" spans="1:11" x14ac:dyDescent="0.25">
      <c r="A87" s="23">
        <v>44939</v>
      </c>
      <c r="B87" s="24" t="s">
        <v>603</v>
      </c>
      <c r="C87" s="24" t="s">
        <v>625</v>
      </c>
      <c r="D87" s="24" t="s">
        <v>582</v>
      </c>
      <c r="E87" s="97" t="s">
        <v>380</v>
      </c>
      <c r="F87" s="25"/>
      <c r="G87" s="96" t="s">
        <v>154</v>
      </c>
      <c r="H87" s="11"/>
      <c r="I87" s="177">
        <v>28000000</v>
      </c>
      <c r="J87" s="163">
        <v>28000000</v>
      </c>
      <c r="K87" s="93">
        <f t="shared" si="1"/>
        <v>0</v>
      </c>
    </row>
    <row r="88" spans="1:11" x14ac:dyDescent="0.25">
      <c r="A88" s="23">
        <v>44939</v>
      </c>
      <c r="B88" s="24" t="s">
        <v>223</v>
      </c>
      <c r="C88" s="24" t="s">
        <v>777</v>
      </c>
      <c r="D88" s="24" t="s">
        <v>727</v>
      </c>
      <c r="E88" s="97" t="s">
        <v>1136</v>
      </c>
      <c r="F88" s="25"/>
      <c r="G88" s="96" t="s">
        <v>241</v>
      </c>
      <c r="H88" s="11"/>
      <c r="I88" s="177">
        <v>77625000</v>
      </c>
      <c r="J88" s="163">
        <v>66757500</v>
      </c>
      <c r="K88" s="93">
        <f t="shared" si="1"/>
        <v>10867500</v>
      </c>
    </row>
    <row r="89" spans="1:11" x14ac:dyDescent="0.25">
      <c r="A89" s="23">
        <v>44939</v>
      </c>
      <c r="B89" s="24" t="s">
        <v>754</v>
      </c>
      <c r="C89" s="24" t="s">
        <v>481</v>
      </c>
      <c r="D89" s="24" t="s">
        <v>584</v>
      </c>
      <c r="E89" s="97" t="s">
        <v>1137</v>
      </c>
      <c r="F89" s="25"/>
      <c r="G89" s="96" t="s">
        <v>393</v>
      </c>
      <c r="H89" s="11"/>
      <c r="I89" s="177">
        <v>10598400</v>
      </c>
      <c r="J89" s="163">
        <v>10598400</v>
      </c>
      <c r="K89" s="93">
        <f t="shared" si="1"/>
        <v>0</v>
      </c>
    </row>
    <row r="90" spans="1:11" x14ac:dyDescent="0.25">
      <c r="A90" s="23">
        <v>44939</v>
      </c>
      <c r="B90" s="24" t="s">
        <v>719</v>
      </c>
      <c r="C90" s="24" t="s">
        <v>756</v>
      </c>
      <c r="D90" s="24" t="s">
        <v>480</v>
      </c>
      <c r="E90" s="97" t="s">
        <v>1138</v>
      </c>
      <c r="F90" s="25"/>
      <c r="G90" s="96" t="s">
        <v>392</v>
      </c>
      <c r="H90" s="11"/>
      <c r="I90" s="177">
        <v>10598400</v>
      </c>
      <c r="J90" s="163">
        <v>10598400</v>
      </c>
      <c r="K90" s="93">
        <f t="shared" si="1"/>
        <v>0</v>
      </c>
    </row>
    <row r="91" spans="1:11" x14ac:dyDescent="0.25">
      <c r="A91" s="23">
        <v>44939</v>
      </c>
      <c r="B91" s="24" t="s">
        <v>760</v>
      </c>
      <c r="C91" s="24" t="s">
        <v>524</v>
      </c>
      <c r="D91" s="24" t="s">
        <v>525</v>
      </c>
      <c r="E91" s="97" t="s">
        <v>1139</v>
      </c>
      <c r="F91" s="25"/>
      <c r="G91" s="96" t="s">
        <v>193</v>
      </c>
      <c r="H91" s="11"/>
      <c r="I91" s="177">
        <v>36112000</v>
      </c>
      <c r="J91" s="163">
        <v>36112000</v>
      </c>
      <c r="K91" s="93">
        <f t="shared" si="1"/>
        <v>0</v>
      </c>
    </row>
    <row r="92" spans="1:11" x14ac:dyDescent="0.25">
      <c r="A92" s="23">
        <v>44939</v>
      </c>
      <c r="B92" s="24" t="s">
        <v>629</v>
      </c>
      <c r="C92" s="24" t="s">
        <v>583</v>
      </c>
      <c r="D92" s="24" t="s">
        <v>707</v>
      </c>
      <c r="E92" s="97" t="s">
        <v>1140</v>
      </c>
      <c r="F92" s="25"/>
      <c r="G92" s="96" t="s">
        <v>181</v>
      </c>
      <c r="H92" s="11"/>
      <c r="I92" s="177">
        <v>40697856</v>
      </c>
      <c r="J92" s="163">
        <v>40697856</v>
      </c>
      <c r="K92" s="93">
        <f t="shared" si="1"/>
        <v>0</v>
      </c>
    </row>
    <row r="93" spans="1:11" x14ac:dyDescent="0.25">
      <c r="A93" s="23">
        <v>44939</v>
      </c>
      <c r="B93" s="24" t="s">
        <v>476</v>
      </c>
      <c r="C93" s="24" t="s">
        <v>594</v>
      </c>
      <c r="D93" s="24" t="s">
        <v>756</v>
      </c>
      <c r="E93" s="97" t="s">
        <v>1141</v>
      </c>
      <c r="F93" s="25"/>
      <c r="G93" s="96" t="s">
        <v>349</v>
      </c>
      <c r="H93" s="11"/>
      <c r="I93" s="177">
        <v>55890000</v>
      </c>
      <c r="J93" s="163">
        <v>52785000</v>
      </c>
      <c r="K93" s="93">
        <f t="shared" si="1"/>
        <v>3105000</v>
      </c>
    </row>
    <row r="94" spans="1:11" x14ac:dyDescent="0.25">
      <c r="A94" s="23">
        <v>44939</v>
      </c>
      <c r="B94" s="24" t="s">
        <v>757</v>
      </c>
      <c r="C94" s="24" t="s">
        <v>732</v>
      </c>
      <c r="D94" s="24" t="s">
        <v>560</v>
      </c>
      <c r="E94" s="97" t="s">
        <v>1142</v>
      </c>
      <c r="F94" s="25"/>
      <c r="G94" s="96" t="s">
        <v>83</v>
      </c>
      <c r="H94" s="11"/>
      <c r="I94" s="177">
        <v>40626000</v>
      </c>
      <c r="J94" s="163">
        <v>37767133</v>
      </c>
      <c r="K94" s="93">
        <f t="shared" si="1"/>
        <v>2858867</v>
      </c>
    </row>
    <row r="95" spans="1:11" x14ac:dyDescent="0.25">
      <c r="A95" s="23">
        <v>44941</v>
      </c>
      <c r="B95" s="24" t="s">
        <v>522</v>
      </c>
      <c r="C95" s="24" t="s">
        <v>557</v>
      </c>
      <c r="D95" s="24" t="s">
        <v>484</v>
      </c>
      <c r="E95" s="97" t="s">
        <v>809</v>
      </c>
      <c r="F95" s="25"/>
      <c r="G95" s="96" t="s">
        <v>790</v>
      </c>
      <c r="H95" s="11"/>
      <c r="I95" s="177">
        <v>21816000</v>
      </c>
      <c r="J95" s="163">
        <v>21816000</v>
      </c>
      <c r="K95" s="93">
        <f t="shared" si="1"/>
        <v>0</v>
      </c>
    </row>
    <row r="96" spans="1:11" x14ac:dyDescent="0.25">
      <c r="A96" s="23">
        <v>44941</v>
      </c>
      <c r="B96" s="24" t="s">
        <v>526</v>
      </c>
      <c r="C96" s="24" t="s">
        <v>595</v>
      </c>
      <c r="D96" s="24" t="s">
        <v>755</v>
      </c>
      <c r="E96" s="97" t="s">
        <v>1143</v>
      </c>
      <c r="F96" s="25"/>
      <c r="G96" s="96" t="s">
        <v>766</v>
      </c>
      <c r="H96" s="11"/>
      <c r="I96" s="177">
        <v>33000000</v>
      </c>
      <c r="J96" s="163">
        <v>33000000</v>
      </c>
      <c r="K96" s="93">
        <f t="shared" si="1"/>
        <v>0</v>
      </c>
    </row>
    <row r="97" spans="1:11" x14ac:dyDescent="0.25">
      <c r="A97" s="23">
        <v>44941</v>
      </c>
      <c r="B97" s="24" t="s">
        <v>715</v>
      </c>
      <c r="C97" s="24" t="s">
        <v>707</v>
      </c>
      <c r="D97" s="24" t="s">
        <v>524</v>
      </c>
      <c r="E97" s="97" t="s">
        <v>695</v>
      </c>
      <c r="F97" s="25"/>
      <c r="G97" s="96" t="s">
        <v>242</v>
      </c>
      <c r="H97" s="11"/>
      <c r="I97" s="177">
        <v>65205000</v>
      </c>
      <c r="J97" s="163">
        <v>61099500</v>
      </c>
      <c r="K97" s="93">
        <f t="shared" si="1"/>
        <v>4105500</v>
      </c>
    </row>
    <row r="98" spans="1:11" x14ac:dyDescent="0.25">
      <c r="A98" s="23">
        <v>44941</v>
      </c>
      <c r="B98" s="24" t="s">
        <v>756</v>
      </c>
      <c r="C98" s="24" t="s">
        <v>715</v>
      </c>
      <c r="D98" s="24" t="s">
        <v>825</v>
      </c>
      <c r="E98" s="97" t="s">
        <v>1144</v>
      </c>
      <c r="F98" s="25"/>
      <c r="G98" s="96" t="s">
        <v>395</v>
      </c>
      <c r="H98" s="11"/>
      <c r="I98" s="177">
        <v>10598400</v>
      </c>
      <c r="J98" s="163">
        <v>10598400</v>
      </c>
      <c r="K98" s="93">
        <f t="shared" si="1"/>
        <v>0</v>
      </c>
    </row>
    <row r="99" spans="1:11" x14ac:dyDescent="0.25">
      <c r="A99" s="23">
        <v>44941</v>
      </c>
      <c r="B99" s="24" t="s">
        <v>648</v>
      </c>
      <c r="C99" s="24" t="s">
        <v>527</v>
      </c>
      <c r="D99" s="24" t="s">
        <v>591</v>
      </c>
      <c r="E99" s="97" t="s">
        <v>1145</v>
      </c>
      <c r="F99" s="25"/>
      <c r="G99" s="96" t="s">
        <v>788</v>
      </c>
      <c r="H99" s="11"/>
      <c r="I99" s="177">
        <v>27084000</v>
      </c>
      <c r="J99" s="163">
        <v>27084000</v>
      </c>
      <c r="K99" s="93">
        <f t="shared" si="1"/>
        <v>0</v>
      </c>
    </row>
    <row r="100" spans="1:11" x14ac:dyDescent="0.25">
      <c r="A100" s="23">
        <v>44941</v>
      </c>
      <c r="B100" s="24" t="s">
        <v>440</v>
      </c>
      <c r="C100" s="24" t="s">
        <v>593</v>
      </c>
      <c r="D100" s="24" t="s">
        <v>733</v>
      </c>
      <c r="E100" s="97" t="s">
        <v>805</v>
      </c>
      <c r="F100" s="25"/>
      <c r="G100" s="96" t="s">
        <v>153</v>
      </c>
      <c r="H100" s="11"/>
      <c r="I100" s="177">
        <v>51932160</v>
      </c>
      <c r="J100" s="163">
        <v>51932160</v>
      </c>
      <c r="K100" s="93">
        <f t="shared" si="1"/>
        <v>0</v>
      </c>
    </row>
    <row r="101" spans="1:11" x14ac:dyDescent="0.25">
      <c r="A101" s="23">
        <v>44942</v>
      </c>
      <c r="B101" s="24" t="s">
        <v>636</v>
      </c>
      <c r="C101" s="24" t="s">
        <v>523</v>
      </c>
      <c r="D101" s="24" t="s">
        <v>653</v>
      </c>
      <c r="E101" s="97" t="s">
        <v>1146</v>
      </c>
      <c r="F101" s="25"/>
      <c r="G101" s="96" t="s">
        <v>49</v>
      </c>
      <c r="H101" s="11"/>
      <c r="I101" s="177">
        <v>55890000</v>
      </c>
      <c r="J101" s="163">
        <v>52785000</v>
      </c>
      <c r="K101" s="93">
        <f t="shared" si="1"/>
        <v>3105000</v>
      </c>
    </row>
    <row r="102" spans="1:11" x14ac:dyDescent="0.25">
      <c r="A102" s="23">
        <v>44942</v>
      </c>
      <c r="B102" s="24" t="s">
        <v>707</v>
      </c>
      <c r="C102" s="24" t="s">
        <v>653</v>
      </c>
      <c r="D102" s="24" t="s">
        <v>594</v>
      </c>
      <c r="E102" s="97" t="s">
        <v>1147</v>
      </c>
      <c r="F102" s="25"/>
      <c r="G102" s="96" t="s">
        <v>157</v>
      </c>
      <c r="H102" s="11"/>
      <c r="I102" s="177">
        <v>46103040</v>
      </c>
      <c r="J102" s="163">
        <v>45043200</v>
      </c>
      <c r="K102" s="93">
        <f t="shared" si="1"/>
        <v>1059840</v>
      </c>
    </row>
    <row r="103" spans="1:11" x14ac:dyDescent="0.25">
      <c r="A103" s="23">
        <v>44942</v>
      </c>
      <c r="B103" s="24" t="s">
        <v>525</v>
      </c>
      <c r="C103" s="24" t="s">
        <v>755</v>
      </c>
      <c r="D103" s="24" t="s">
        <v>596</v>
      </c>
      <c r="E103" s="97" t="s">
        <v>546</v>
      </c>
      <c r="F103" s="25"/>
      <c r="G103" s="96" t="s">
        <v>84</v>
      </c>
      <c r="H103" s="11"/>
      <c r="I103" s="177">
        <v>62280090</v>
      </c>
      <c r="J103" s="163">
        <v>58820085</v>
      </c>
      <c r="K103" s="93">
        <f t="shared" si="1"/>
        <v>3460005</v>
      </c>
    </row>
    <row r="104" spans="1:11" x14ac:dyDescent="0.25">
      <c r="A104" s="23">
        <v>44943</v>
      </c>
      <c r="B104" s="24" t="s">
        <v>731</v>
      </c>
      <c r="C104" s="24" t="s">
        <v>359</v>
      </c>
      <c r="D104" s="24" t="s">
        <v>716</v>
      </c>
      <c r="E104" s="97" t="s">
        <v>1148</v>
      </c>
      <c r="F104" s="25"/>
      <c r="G104" s="96" t="s">
        <v>1073</v>
      </c>
      <c r="H104" s="11"/>
      <c r="I104" s="177">
        <v>40500000</v>
      </c>
      <c r="J104" s="163">
        <v>37800000</v>
      </c>
      <c r="K104" s="93">
        <f t="shared" si="1"/>
        <v>2700000</v>
      </c>
    </row>
    <row r="105" spans="1:11" x14ac:dyDescent="0.25">
      <c r="A105" s="23">
        <v>44943</v>
      </c>
      <c r="B105" s="24" t="s">
        <v>589</v>
      </c>
      <c r="C105" s="24" t="s">
        <v>526</v>
      </c>
      <c r="D105" s="24" t="s">
        <v>313</v>
      </c>
      <c r="E105" s="97" t="s">
        <v>1149</v>
      </c>
      <c r="F105" s="25"/>
      <c r="G105" s="96" t="s">
        <v>422</v>
      </c>
      <c r="H105" s="11"/>
      <c r="I105" s="177">
        <f>28782000-17908800</f>
        <v>10873200</v>
      </c>
      <c r="J105" s="163">
        <v>10873200</v>
      </c>
      <c r="K105" s="93">
        <f t="shared" si="1"/>
        <v>0</v>
      </c>
    </row>
    <row r="106" spans="1:11" x14ac:dyDescent="0.25">
      <c r="A106" s="23">
        <v>44943</v>
      </c>
      <c r="B106" s="24" t="s">
        <v>593</v>
      </c>
      <c r="C106" s="24" t="s">
        <v>655</v>
      </c>
      <c r="D106" s="24" t="s">
        <v>599</v>
      </c>
      <c r="E106" s="97" t="s">
        <v>803</v>
      </c>
      <c r="F106" s="25"/>
      <c r="G106" s="96" t="s">
        <v>1074</v>
      </c>
      <c r="H106" s="11"/>
      <c r="I106" s="177">
        <v>37094400</v>
      </c>
      <c r="J106" s="163">
        <v>37094400</v>
      </c>
      <c r="K106" s="93">
        <f t="shared" si="1"/>
        <v>0</v>
      </c>
    </row>
    <row r="107" spans="1:11" x14ac:dyDescent="0.25">
      <c r="A107" s="23">
        <v>44943</v>
      </c>
      <c r="B107" s="24" t="s">
        <v>653</v>
      </c>
      <c r="C107" s="24" t="s">
        <v>587</v>
      </c>
      <c r="D107" s="24" t="s">
        <v>305</v>
      </c>
      <c r="E107" s="97" t="s">
        <v>1150</v>
      </c>
      <c r="F107" s="25"/>
      <c r="G107" s="96" t="s">
        <v>71</v>
      </c>
      <c r="H107" s="11"/>
      <c r="I107" s="177">
        <f>10598400-5087232</f>
        <v>5511168</v>
      </c>
      <c r="J107" s="163">
        <v>5511168</v>
      </c>
      <c r="K107" s="93">
        <f t="shared" si="1"/>
        <v>0</v>
      </c>
    </row>
    <row r="108" spans="1:11" x14ac:dyDescent="0.25">
      <c r="A108" s="23">
        <v>44943</v>
      </c>
      <c r="B108" s="24" t="s">
        <v>594</v>
      </c>
      <c r="C108" s="24" t="s">
        <v>304</v>
      </c>
      <c r="D108" s="24" t="s">
        <v>657</v>
      </c>
      <c r="E108" s="97" t="s">
        <v>1150</v>
      </c>
      <c r="F108" s="25"/>
      <c r="G108" s="96" t="s">
        <v>1075</v>
      </c>
      <c r="H108" s="11"/>
      <c r="I108" s="177">
        <v>21196800</v>
      </c>
      <c r="J108" s="163">
        <v>17875968</v>
      </c>
      <c r="K108" s="93">
        <f t="shared" si="1"/>
        <v>3320832</v>
      </c>
    </row>
    <row r="109" spans="1:11" x14ac:dyDescent="0.25">
      <c r="A109" s="23">
        <v>44943</v>
      </c>
      <c r="B109" s="24" t="s">
        <v>595</v>
      </c>
      <c r="C109" s="24" t="s">
        <v>612</v>
      </c>
      <c r="D109" s="24" t="s">
        <v>656</v>
      </c>
      <c r="E109" s="97" t="s">
        <v>1151</v>
      </c>
      <c r="F109" s="25"/>
      <c r="G109" s="96" t="s">
        <v>1076</v>
      </c>
      <c r="H109" s="11"/>
      <c r="I109" s="177">
        <v>26496000</v>
      </c>
      <c r="J109" s="163">
        <v>22168320</v>
      </c>
      <c r="K109" s="93">
        <f t="shared" si="1"/>
        <v>4327680</v>
      </c>
    </row>
    <row r="110" spans="1:11" x14ac:dyDescent="0.25">
      <c r="A110" s="23">
        <v>44943</v>
      </c>
      <c r="B110" s="24" t="s">
        <v>712</v>
      </c>
      <c r="C110" s="24" t="s">
        <v>570</v>
      </c>
      <c r="D110" s="24" t="s">
        <v>660</v>
      </c>
      <c r="E110" s="97" t="s">
        <v>1152</v>
      </c>
      <c r="F110" s="25"/>
      <c r="G110" s="96" t="s">
        <v>391</v>
      </c>
      <c r="H110" s="11"/>
      <c r="I110" s="177">
        <v>21196800</v>
      </c>
      <c r="J110" s="163">
        <v>16816128</v>
      </c>
      <c r="K110" s="93">
        <f t="shared" si="1"/>
        <v>4380672</v>
      </c>
    </row>
    <row r="111" spans="1:11" x14ac:dyDescent="0.25">
      <c r="A111" s="23">
        <v>44943</v>
      </c>
      <c r="B111" s="24" t="s">
        <v>734</v>
      </c>
      <c r="C111" s="24" t="s">
        <v>566</v>
      </c>
      <c r="D111" s="24" t="s">
        <v>602</v>
      </c>
      <c r="E111" s="97" t="s">
        <v>1153</v>
      </c>
      <c r="F111" s="25"/>
      <c r="G111" s="96" t="s">
        <v>1077</v>
      </c>
      <c r="H111" s="11"/>
      <c r="I111" s="177">
        <v>49000000</v>
      </c>
      <c r="J111" s="163">
        <v>41323333</v>
      </c>
      <c r="K111" s="93">
        <f t="shared" si="1"/>
        <v>7676667</v>
      </c>
    </row>
    <row r="112" spans="1:11" x14ac:dyDescent="0.25">
      <c r="A112" s="23">
        <v>44943</v>
      </c>
      <c r="B112" s="24" t="s">
        <v>443</v>
      </c>
      <c r="C112" s="24" t="s">
        <v>492</v>
      </c>
      <c r="D112" s="24" t="s">
        <v>761</v>
      </c>
      <c r="E112" s="97" t="s">
        <v>1154</v>
      </c>
      <c r="F112" s="25"/>
      <c r="G112" s="96" t="s">
        <v>245</v>
      </c>
      <c r="H112" s="11"/>
      <c r="I112" s="177">
        <v>36225000</v>
      </c>
      <c r="J112" s="163">
        <v>30549750</v>
      </c>
      <c r="K112" s="93">
        <f t="shared" si="1"/>
        <v>5675250</v>
      </c>
    </row>
    <row r="113" spans="1:11" x14ac:dyDescent="0.25">
      <c r="A113" s="23">
        <v>44943</v>
      </c>
      <c r="B113" s="24" t="s">
        <v>596</v>
      </c>
      <c r="C113" s="24" t="s">
        <v>737</v>
      </c>
      <c r="D113" s="24" t="s">
        <v>659</v>
      </c>
      <c r="E113" s="97" t="s">
        <v>1155</v>
      </c>
      <c r="F113" s="25"/>
      <c r="G113" s="96" t="s">
        <v>1078</v>
      </c>
      <c r="H113" s="11"/>
      <c r="I113" s="177">
        <v>50000000</v>
      </c>
      <c r="J113" s="163">
        <v>42166667</v>
      </c>
      <c r="K113" s="93">
        <f t="shared" si="1"/>
        <v>7833333</v>
      </c>
    </row>
    <row r="114" spans="1:11" x14ac:dyDescent="0.25">
      <c r="A114" s="23">
        <v>44944</v>
      </c>
      <c r="B114" s="24" t="s">
        <v>822</v>
      </c>
      <c r="C114" s="24" t="s">
        <v>713</v>
      </c>
      <c r="D114" s="24" t="s">
        <v>310</v>
      </c>
      <c r="E114" s="97" t="s">
        <v>808</v>
      </c>
      <c r="F114" s="25"/>
      <c r="G114" s="96" t="s">
        <v>240</v>
      </c>
      <c r="H114" s="11"/>
      <c r="I114" s="177">
        <v>31598000</v>
      </c>
      <c r="J114" s="163">
        <v>31598000</v>
      </c>
      <c r="K114" s="93">
        <f t="shared" si="1"/>
        <v>0</v>
      </c>
    </row>
    <row r="115" spans="1:11" x14ac:dyDescent="0.25">
      <c r="A115" s="23">
        <v>44944</v>
      </c>
      <c r="B115" s="24" t="s">
        <v>486</v>
      </c>
      <c r="C115" s="24" t="s">
        <v>726</v>
      </c>
      <c r="D115" s="24" t="s">
        <v>821</v>
      </c>
      <c r="E115" s="97" t="s">
        <v>1138</v>
      </c>
      <c r="F115" s="25"/>
      <c r="G115" s="96" t="s">
        <v>1079</v>
      </c>
      <c r="H115" s="11"/>
      <c r="I115" s="177">
        <v>21196800</v>
      </c>
      <c r="J115" s="163">
        <v>17805312</v>
      </c>
      <c r="K115" s="93">
        <f t="shared" si="1"/>
        <v>3391488</v>
      </c>
    </row>
    <row r="116" spans="1:11" x14ac:dyDescent="0.25">
      <c r="A116" s="23">
        <v>44944</v>
      </c>
      <c r="B116" s="24" t="s">
        <v>778</v>
      </c>
      <c r="C116" s="24" t="s">
        <v>190</v>
      </c>
      <c r="D116" s="24" t="s">
        <v>613</v>
      </c>
      <c r="E116" s="97" t="s">
        <v>693</v>
      </c>
      <c r="F116" s="25"/>
      <c r="G116" s="96" t="s">
        <v>1080</v>
      </c>
      <c r="H116" s="11"/>
      <c r="I116" s="177">
        <v>40000000</v>
      </c>
      <c r="J116" s="163">
        <v>33600000</v>
      </c>
      <c r="K116" s="93">
        <f t="shared" si="1"/>
        <v>6400000</v>
      </c>
    </row>
    <row r="117" spans="1:11" x14ac:dyDescent="0.25">
      <c r="A117" s="23">
        <v>44945</v>
      </c>
      <c r="B117" s="24" t="s">
        <v>490</v>
      </c>
      <c r="C117" s="24" t="s">
        <v>465</v>
      </c>
      <c r="D117" s="24" t="s">
        <v>301</v>
      </c>
      <c r="E117" s="97" t="s">
        <v>1156</v>
      </c>
      <c r="F117" s="25"/>
      <c r="G117" s="96" t="s">
        <v>769</v>
      </c>
      <c r="H117" s="11"/>
      <c r="I117" s="177">
        <v>33000000</v>
      </c>
      <c r="J117" s="163">
        <v>33000000</v>
      </c>
      <c r="K117" s="93">
        <f t="shared" si="1"/>
        <v>0</v>
      </c>
    </row>
    <row r="118" spans="1:11" x14ac:dyDescent="0.25">
      <c r="A118" s="23">
        <v>44946</v>
      </c>
      <c r="B118" s="24" t="s">
        <v>821</v>
      </c>
      <c r="C118" s="24" t="s">
        <v>496</v>
      </c>
      <c r="D118" s="24" t="s">
        <v>190</v>
      </c>
      <c r="E118" s="97" t="s">
        <v>1157</v>
      </c>
      <c r="F118" s="25"/>
      <c r="G118" s="96" t="s">
        <v>298</v>
      </c>
      <c r="H118" s="11"/>
      <c r="I118" s="177">
        <v>24000000</v>
      </c>
      <c r="J118" s="163">
        <v>19840000</v>
      </c>
      <c r="K118" s="93">
        <f t="shared" si="1"/>
        <v>4160000</v>
      </c>
    </row>
    <row r="119" spans="1:11" x14ac:dyDescent="0.25">
      <c r="A119" s="23">
        <v>44946</v>
      </c>
      <c r="B119" s="24" t="s">
        <v>779</v>
      </c>
      <c r="C119" s="24" t="s">
        <v>615</v>
      </c>
      <c r="D119" s="24" t="s">
        <v>504</v>
      </c>
      <c r="E119" s="97" t="s">
        <v>1158</v>
      </c>
      <c r="F119" s="25"/>
      <c r="G119" s="96" t="s">
        <v>1081</v>
      </c>
      <c r="H119" s="11"/>
      <c r="I119" s="177">
        <v>36225000</v>
      </c>
      <c r="J119" s="163">
        <v>29946000</v>
      </c>
      <c r="K119" s="93">
        <f t="shared" si="1"/>
        <v>6279000</v>
      </c>
    </row>
    <row r="120" spans="1:11" x14ac:dyDescent="0.25">
      <c r="A120" s="23">
        <v>44946</v>
      </c>
      <c r="B120" s="24" t="s">
        <v>494</v>
      </c>
      <c r="C120" s="24" t="s">
        <v>476</v>
      </c>
      <c r="D120" s="24" t="s">
        <v>781</v>
      </c>
      <c r="E120" s="97" t="s">
        <v>1159</v>
      </c>
      <c r="F120" s="25"/>
      <c r="G120" s="96" t="s">
        <v>297</v>
      </c>
      <c r="H120" s="11"/>
      <c r="I120" s="177">
        <v>49680000</v>
      </c>
      <c r="J120" s="163">
        <v>49680000</v>
      </c>
      <c r="K120" s="93">
        <f t="shared" si="1"/>
        <v>0</v>
      </c>
    </row>
    <row r="121" spans="1:11" x14ac:dyDescent="0.25">
      <c r="A121" s="23">
        <v>44946</v>
      </c>
      <c r="B121" s="24" t="s">
        <v>669</v>
      </c>
      <c r="C121" s="24" t="s">
        <v>662</v>
      </c>
      <c r="D121" s="24" t="s">
        <v>835</v>
      </c>
      <c r="E121" s="97" t="s">
        <v>1160</v>
      </c>
      <c r="F121" s="25"/>
      <c r="G121" s="96" t="s">
        <v>141</v>
      </c>
      <c r="H121" s="11"/>
      <c r="I121" s="177">
        <v>42000000</v>
      </c>
      <c r="J121" s="163">
        <v>42000000</v>
      </c>
      <c r="K121" s="93">
        <f t="shared" si="1"/>
        <v>0</v>
      </c>
    </row>
    <row r="122" spans="1:11" x14ac:dyDescent="0.25">
      <c r="A122" s="23">
        <v>44946</v>
      </c>
      <c r="B122" s="24" t="s">
        <v>762</v>
      </c>
      <c r="C122" s="24" t="s">
        <v>761</v>
      </c>
      <c r="D122" s="24" t="s">
        <v>319</v>
      </c>
      <c r="E122" s="97" t="s">
        <v>1161</v>
      </c>
      <c r="F122" s="25"/>
      <c r="G122" s="96" t="s">
        <v>292</v>
      </c>
      <c r="H122" s="11"/>
      <c r="I122" s="177">
        <v>35000000</v>
      </c>
      <c r="J122" s="163">
        <v>35000000</v>
      </c>
      <c r="K122" s="93">
        <f t="shared" si="1"/>
        <v>0</v>
      </c>
    </row>
    <row r="123" spans="1:11" x14ac:dyDescent="0.25">
      <c r="A123" s="23">
        <v>44946</v>
      </c>
      <c r="B123" s="24" t="s">
        <v>613</v>
      </c>
      <c r="C123" s="24" t="s">
        <v>761</v>
      </c>
      <c r="D123" s="24" t="s">
        <v>321</v>
      </c>
      <c r="E123" s="97" t="s">
        <v>1161</v>
      </c>
      <c r="F123" s="25"/>
      <c r="G123" s="96" t="s">
        <v>81</v>
      </c>
      <c r="H123" s="11"/>
      <c r="I123" s="177">
        <v>35000000</v>
      </c>
      <c r="J123" s="163">
        <v>35000000</v>
      </c>
      <c r="K123" s="93">
        <f t="shared" si="1"/>
        <v>0</v>
      </c>
    </row>
    <row r="124" spans="1:11" x14ac:dyDescent="0.25">
      <c r="A124" s="23">
        <v>44946</v>
      </c>
      <c r="B124" s="24" t="s">
        <v>664</v>
      </c>
      <c r="C124" s="24" t="s">
        <v>604</v>
      </c>
      <c r="D124" s="24" t="s">
        <v>179</v>
      </c>
      <c r="E124" s="97" t="s">
        <v>1161</v>
      </c>
      <c r="F124" s="25"/>
      <c r="G124" s="96" t="s">
        <v>238</v>
      </c>
      <c r="H124" s="11"/>
      <c r="I124" s="177">
        <v>56000000</v>
      </c>
      <c r="J124" s="163">
        <v>56000000</v>
      </c>
      <c r="K124" s="93">
        <f t="shared" si="1"/>
        <v>0</v>
      </c>
    </row>
    <row r="125" spans="1:11" x14ac:dyDescent="0.25">
      <c r="A125" s="23">
        <v>44946</v>
      </c>
      <c r="B125" s="24" t="s">
        <v>597</v>
      </c>
      <c r="C125" s="24" t="s">
        <v>659</v>
      </c>
      <c r="D125" s="24" t="s">
        <v>780</v>
      </c>
      <c r="E125" s="97" t="s">
        <v>1162</v>
      </c>
      <c r="F125" s="25"/>
      <c r="G125" s="96" t="s">
        <v>353</v>
      </c>
      <c r="H125" s="11"/>
      <c r="I125" s="177">
        <v>70000000</v>
      </c>
      <c r="J125" s="163">
        <v>57866666</v>
      </c>
      <c r="K125" s="93">
        <f t="shared" si="1"/>
        <v>12133334</v>
      </c>
    </row>
    <row r="126" spans="1:11" x14ac:dyDescent="0.25">
      <c r="A126" s="23">
        <v>44946</v>
      </c>
      <c r="B126" s="24" t="s">
        <v>528</v>
      </c>
      <c r="C126" s="24" t="s">
        <v>665</v>
      </c>
      <c r="D126" s="24" t="s">
        <v>189</v>
      </c>
      <c r="E126" s="97" t="s">
        <v>1163</v>
      </c>
      <c r="F126" s="25"/>
      <c r="G126" s="96" t="s">
        <v>152</v>
      </c>
      <c r="H126" s="11"/>
      <c r="I126" s="177">
        <v>56000000</v>
      </c>
      <c r="J126" s="163">
        <v>56000000</v>
      </c>
      <c r="K126" s="93">
        <f t="shared" si="1"/>
        <v>0</v>
      </c>
    </row>
    <row r="127" spans="1:11" x14ac:dyDescent="0.25">
      <c r="A127" s="23">
        <v>44946</v>
      </c>
      <c r="B127" s="24" t="s">
        <v>304</v>
      </c>
      <c r="C127" s="24" t="s">
        <v>714</v>
      </c>
      <c r="D127" s="24" t="s">
        <v>763</v>
      </c>
      <c r="E127" s="97" t="s">
        <v>1164</v>
      </c>
      <c r="F127" s="25"/>
      <c r="G127" s="96" t="s">
        <v>683</v>
      </c>
      <c r="H127" s="11"/>
      <c r="I127" s="177">
        <v>24300000</v>
      </c>
      <c r="J127" s="163">
        <v>22230000</v>
      </c>
      <c r="K127" s="93">
        <f t="shared" si="1"/>
        <v>2070000</v>
      </c>
    </row>
    <row r="128" spans="1:11" x14ac:dyDescent="0.25">
      <c r="A128" s="23">
        <v>44946</v>
      </c>
      <c r="B128" s="24" t="s">
        <v>587</v>
      </c>
      <c r="C128" s="24" t="s">
        <v>658</v>
      </c>
      <c r="D128" s="24" t="s">
        <v>738</v>
      </c>
      <c r="E128" s="97" t="s">
        <v>1165</v>
      </c>
      <c r="F128" s="25"/>
      <c r="G128" s="96" t="s">
        <v>290</v>
      </c>
      <c r="H128" s="11"/>
      <c r="I128" s="177">
        <f>45900000-35870000</f>
        <v>10030000</v>
      </c>
      <c r="J128" s="163">
        <v>10030000</v>
      </c>
      <c r="K128" s="93">
        <f t="shared" si="1"/>
        <v>0</v>
      </c>
    </row>
    <row r="129" spans="1:11" x14ac:dyDescent="0.25">
      <c r="A129" s="23">
        <v>44946</v>
      </c>
      <c r="B129" s="24" t="s">
        <v>570</v>
      </c>
      <c r="C129" s="24" t="s">
        <v>720</v>
      </c>
      <c r="D129" s="24" t="s">
        <v>330</v>
      </c>
      <c r="E129" s="97" t="s">
        <v>1166</v>
      </c>
      <c r="F129" s="25"/>
      <c r="G129" s="96" t="s">
        <v>295</v>
      </c>
      <c r="H129" s="11"/>
      <c r="I129" s="177">
        <v>39600000</v>
      </c>
      <c r="J129" s="163">
        <v>36373333</v>
      </c>
      <c r="K129" s="93">
        <f t="shared" si="1"/>
        <v>3226667</v>
      </c>
    </row>
    <row r="130" spans="1:11" x14ac:dyDescent="0.25">
      <c r="A130" s="23">
        <v>44946</v>
      </c>
      <c r="B130" s="24" t="s">
        <v>612</v>
      </c>
      <c r="C130" s="24" t="s">
        <v>827</v>
      </c>
      <c r="D130" s="24" t="s">
        <v>622</v>
      </c>
      <c r="E130" s="97" t="s">
        <v>1167</v>
      </c>
      <c r="F130" s="25"/>
      <c r="G130" s="96" t="s">
        <v>1082</v>
      </c>
      <c r="H130" s="11"/>
      <c r="I130" s="177">
        <v>71200000</v>
      </c>
      <c r="J130" s="163">
        <v>71200000</v>
      </c>
      <c r="K130" s="93">
        <f t="shared" si="1"/>
        <v>0</v>
      </c>
    </row>
    <row r="131" spans="1:11" x14ac:dyDescent="0.25">
      <c r="A131" s="23">
        <v>44946</v>
      </c>
      <c r="B131" s="24" t="s">
        <v>566</v>
      </c>
      <c r="C131" s="24" t="s">
        <v>529</v>
      </c>
      <c r="D131" s="24" t="s">
        <v>623</v>
      </c>
      <c r="E131" s="97" t="s">
        <v>1168</v>
      </c>
      <c r="F131" s="25"/>
      <c r="G131" s="96" t="s">
        <v>1083</v>
      </c>
      <c r="H131" s="11"/>
      <c r="I131" s="177">
        <v>89000000</v>
      </c>
      <c r="J131" s="163">
        <v>73573333</v>
      </c>
      <c r="K131" s="93">
        <f t="shared" si="1"/>
        <v>15426667</v>
      </c>
    </row>
    <row r="132" spans="1:11" x14ac:dyDescent="0.25">
      <c r="A132" s="23">
        <v>44949</v>
      </c>
      <c r="B132" s="24" t="s">
        <v>531</v>
      </c>
      <c r="C132" s="24" t="s">
        <v>624</v>
      </c>
      <c r="D132" s="24" t="s">
        <v>533</v>
      </c>
      <c r="E132" s="97" t="s">
        <v>1169</v>
      </c>
      <c r="F132" s="25"/>
      <c r="G132" s="96" t="s">
        <v>1084</v>
      </c>
      <c r="H132" s="11"/>
      <c r="I132" s="177">
        <v>61200000</v>
      </c>
      <c r="J132" s="163">
        <v>55760000</v>
      </c>
      <c r="K132" s="93">
        <f t="shared" si="1"/>
        <v>5440000</v>
      </c>
    </row>
    <row r="133" spans="1:11" x14ac:dyDescent="0.25">
      <c r="A133" s="23">
        <v>44949</v>
      </c>
      <c r="B133" s="24" t="s">
        <v>530</v>
      </c>
      <c r="C133" s="24" t="s">
        <v>730</v>
      </c>
      <c r="D133" s="24" t="s">
        <v>837</v>
      </c>
      <c r="E133" s="97" t="s">
        <v>1170</v>
      </c>
      <c r="F133" s="25"/>
      <c r="G133" s="96" t="s">
        <v>1085</v>
      </c>
      <c r="H133" s="11"/>
      <c r="I133" s="177">
        <v>57231360</v>
      </c>
      <c r="J133" s="163">
        <v>52356096</v>
      </c>
      <c r="K133" s="93">
        <f t="shared" si="1"/>
        <v>4875264</v>
      </c>
    </row>
    <row r="134" spans="1:11" x14ac:dyDescent="0.25">
      <c r="A134" s="23">
        <v>44949</v>
      </c>
      <c r="B134" s="24" t="s">
        <v>775</v>
      </c>
      <c r="C134" s="24" t="s">
        <v>533</v>
      </c>
      <c r="D134" s="24" t="s">
        <v>666</v>
      </c>
      <c r="E134" s="97" t="s">
        <v>1171</v>
      </c>
      <c r="F134" s="25"/>
      <c r="G134" s="96" t="s">
        <v>142</v>
      </c>
      <c r="H134" s="11"/>
      <c r="I134" s="177">
        <v>42000000</v>
      </c>
      <c r="J134" s="163">
        <v>42000000</v>
      </c>
      <c r="K134" s="93">
        <f t="shared" si="1"/>
        <v>0</v>
      </c>
    </row>
    <row r="135" spans="1:11" x14ac:dyDescent="0.25">
      <c r="A135" s="23">
        <v>44949</v>
      </c>
      <c r="B135" s="24" t="s">
        <v>835</v>
      </c>
      <c r="C135" s="24" t="s">
        <v>666</v>
      </c>
      <c r="D135" s="24" t="s">
        <v>489</v>
      </c>
      <c r="E135" s="97" t="s">
        <v>1172</v>
      </c>
      <c r="F135" s="25"/>
      <c r="G135" s="96" t="s">
        <v>374</v>
      </c>
      <c r="H135" s="11"/>
      <c r="I135" s="177">
        <v>35000000</v>
      </c>
      <c r="J135" s="163">
        <v>35000000</v>
      </c>
      <c r="K135" s="93">
        <f t="shared" si="1"/>
        <v>0</v>
      </c>
    </row>
    <row r="136" spans="1:11" x14ac:dyDescent="0.25">
      <c r="A136" s="23">
        <v>44949</v>
      </c>
      <c r="B136" s="24" t="s">
        <v>839</v>
      </c>
      <c r="C136" s="24" t="s">
        <v>622</v>
      </c>
      <c r="D136" s="24" t="s">
        <v>628</v>
      </c>
      <c r="E136" s="97" t="s">
        <v>1173</v>
      </c>
      <c r="F136" s="25"/>
      <c r="G136" s="96" t="s">
        <v>1086</v>
      </c>
      <c r="H136" s="11"/>
      <c r="I136" s="177">
        <v>40626000</v>
      </c>
      <c r="J136" s="163">
        <v>37165267</v>
      </c>
      <c r="K136" s="93">
        <f t="shared" si="1"/>
        <v>3460733</v>
      </c>
    </row>
    <row r="137" spans="1:11" x14ac:dyDescent="0.25">
      <c r="A137" s="23">
        <v>44949</v>
      </c>
      <c r="B137" s="24" t="s">
        <v>465</v>
      </c>
      <c r="C137" s="24" t="s">
        <v>302</v>
      </c>
      <c r="D137" s="24" t="s">
        <v>487</v>
      </c>
      <c r="E137" s="97" t="s">
        <v>700</v>
      </c>
      <c r="F137" s="25"/>
      <c r="G137" s="96" t="s">
        <v>156</v>
      </c>
      <c r="H137" s="11"/>
      <c r="I137" s="177">
        <v>143000000</v>
      </c>
      <c r="J137" s="163">
        <v>93600000</v>
      </c>
      <c r="K137" s="93">
        <f t="shared" si="1"/>
        <v>49400000</v>
      </c>
    </row>
    <row r="138" spans="1:11" x14ac:dyDescent="0.25">
      <c r="A138" s="23">
        <v>44950</v>
      </c>
      <c r="B138" s="24" t="s">
        <v>321</v>
      </c>
      <c r="C138" s="24" t="s">
        <v>307</v>
      </c>
      <c r="D138" s="24" t="s">
        <v>491</v>
      </c>
      <c r="E138" s="97" t="s">
        <v>1174</v>
      </c>
      <c r="F138" s="25"/>
      <c r="G138" s="96" t="s">
        <v>1087</v>
      </c>
      <c r="H138" s="11"/>
      <c r="I138" s="177">
        <v>24000000</v>
      </c>
      <c r="J138" s="163">
        <v>24000000</v>
      </c>
      <c r="K138" s="93">
        <f t="shared" si="1"/>
        <v>0</v>
      </c>
    </row>
    <row r="139" spans="1:11" x14ac:dyDescent="0.25">
      <c r="A139" s="23">
        <v>44950</v>
      </c>
      <c r="B139" s="24" t="s">
        <v>763</v>
      </c>
      <c r="C139" s="24" t="s">
        <v>206</v>
      </c>
      <c r="D139" s="24" t="s">
        <v>307</v>
      </c>
      <c r="E139" s="97" t="s">
        <v>1175</v>
      </c>
      <c r="F139" s="25"/>
      <c r="G139" s="96" t="s">
        <v>1088</v>
      </c>
      <c r="H139" s="11"/>
      <c r="I139" s="177">
        <f>60000000-47400000</f>
        <v>12600000</v>
      </c>
      <c r="J139" s="163">
        <v>12600000</v>
      </c>
      <c r="K139" s="93">
        <f t="shared" si="1"/>
        <v>0</v>
      </c>
    </row>
    <row r="140" spans="1:11" x14ac:dyDescent="0.25">
      <c r="A140" s="23">
        <v>44950</v>
      </c>
      <c r="B140" s="24" t="s">
        <v>179</v>
      </c>
      <c r="C140" s="24" t="s">
        <v>498</v>
      </c>
      <c r="D140" s="24" t="s">
        <v>765</v>
      </c>
      <c r="E140" s="97" t="s">
        <v>1176</v>
      </c>
      <c r="F140" s="25"/>
      <c r="G140" s="96" t="s">
        <v>1089</v>
      </c>
      <c r="H140" s="11"/>
      <c r="I140" s="177">
        <v>49000000</v>
      </c>
      <c r="J140" s="163">
        <v>49000000</v>
      </c>
      <c r="K140" s="93">
        <f t="shared" si="1"/>
        <v>0</v>
      </c>
    </row>
    <row r="141" spans="1:11" x14ac:dyDescent="0.25">
      <c r="A141" s="23">
        <v>44951</v>
      </c>
      <c r="B141" s="24" t="s">
        <v>836</v>
      </c>
      <c r="C141" s="24" t="s">
        <v>441</v>
      </c>
      <c r="D141" s="24" t="s">
        <v>632</v>
      </c>
      <c r="E141" s="97" t="s">
        <v>1177</v>
      </c>
      <c r="F141" s="25"/>
      <c r="G141" s="96" t="s">
        <v>239</v>
      </c>
      <c r="H141" s="11"/>
      <c r="I141" s="177">
        <v>63500400</v>
      </c>
      <c r="J141" s="163">
        <v>52070328</v>
      </c>
      <c r="K141" s="93">
        <f t="shared" si="1"/>
        <v>11430072</v>
      </c>
    </row>
    <row r="142" spans="1:11" x14ac:dyDescent="0.25">
      <c r="A142" s="23">
        <v>44951</v>
      </c>
      <c r="B142" s="24" t="s">
        <v>499</v>
      </c>
      <c r="C142" s="24" t="s">
        <v>628</v>
      </c>
      <c r="D142" s="24" t="s">
        <v>764</v>
      </c>
      <c r="E142" s="97" t="s">
        <v>1178</v>
      </c>
      <c r="F142" s="25"/>
      <c r="G142" s="96" t="s">
        <v>539</v>
      </c>
      <c r="H142" s="11"/>
      <c r="I142" s="177">
        <v>42000000</v>
      </c>
      <c r="J142" s="163">
        <v>42000000</v>
      </c>
      <c r="K142" s="93">
        <f t="shared" si="1"/>
        <v>0</v>
      </c>
    </row>
    <row r="143" spans="1:11" x14ac:dyDescent="0.25">
      <c r="A143" s="23">
        <v>44952</v>
      </c>
      <c r="B143" s="24" t="s">
        <v>833</v>
      </c>
      <c r="C143" s="24" t="s">
        <v>500</v>
      </c>
      <c r="D143" s="24" t="s">
        <v>614</v>
      </c>
      <c r="E143" s="97" t="s">
        <v>1179</v>
      </c>
      <c r="F143" s="25"/>
      <c r="G143" s="96" t="s">
        <v>347</v>
      </c>
      <c r="H143" s="11"/>
      <c r="I143" s="177">
        <v>71998080</v>
      </c>
      <c r="J143" s="163">
        <v>71998080</v>
      </c>
      <c r="K143" s="93">
        <f t="shared" ref="K143:K212" si="2">+I143-J143</f>
        <v>0</v>
      </c>
    </row>
    <row r="144" spans="1:11" x14ac:dyDescent="0.25">
      <c r="A144" s="23">
        <v>44956</v>
      </c>
      <c r="B144" s="24" t="s">
        <v>489</v>
      </c>
      <c r="C144" s="24" t="s">
        <v>250</v>
      </c>
      <c r="D144" s="24" t="s">
        <v>272</v>
      </c>
      <c r="E144" s="97" t="s">
        <v>810</v>
      </c>
      <c r="F144" s="25"/>
      <c r="G144" s="96" t="s">
        <v>1090</v>
      </c>
      <c r="H144" s="11"/>
      <c r="I144" s="177">
        <v>38154240</v>
      </c>
      <c r="J144" s="163">
        <v>38154240</v>
      </c>
      <c r="K144" s="93">
        <f t="shared" si="2"/>
        <v>0</v>
      </c>
    </row>
    <row r="145" spans="1:11" x14ac:dyDescent="0.25">
      <c r="A145" s="23">
        <v>44957</v>
      </c>
      <c r="B145" s="24" t="s">
        <v>498</v>
      </c>
      <c r="C145" s="24" t="s">
        <v>306</v>
      </c>
      <c r="D145" s="24" t="s">
        <v>250</v>
      </c>
      <c r="E145" s="97" t="s">
        <v>804</v>
      </c>
      <c r="F145" s="25"/>
      <c r="G145" s="96" t="s">
        <v>368</v>
      </c>
      <c r="H145" s="11"/>
      <c r="I145" s="150">
        <v>31050000</v>
      </c>
      <c r="J145" s="163">
        <v>31050000</v>
      </c>
      <c r="K145" s="93">
        <f t="shared" si="2"/>
        <v>0</v>
      </c>
    </row>
    <row r="146" spans="1:11" x14ac:dyDescent="0.25">
      <c r="A146" s="23">
        <v>44957</v>
      </c>
      <c r="B146" s="24" t="s">
        <v>1181</v>
      </c>
      <c r="C146" s="24" t="s">
        <v>331</v>
      </c>
      <c r="D146" s="24" t="s">
        <v>276</v>
      </c>
      <c r="E146" s="97" t="s">
        <v>1180</v>
      </c>
      <c r="F146" s="25"/>
      <c r="G146" s="131" t="s">
        <v>428</v>
      </c>
      <c r="H146" s="11"/>
      <c r="I146" s="151">
        <v>1540000</v>
      </c>
      <c r="J146" s="163">
        <v>0</v>
      </c>
      <c r="K146" s="93">
        <f t="shared" si="2"/>
        <v>1540000</v>
      </c>
    </row>
    <row r="147" spans="1:11" x14ac:dyDescent="0.25">
      <c r="A147" s="144">
        <v>44958</v>
      </c>
      <c r="B147" s="24" t="s">
        <v>764</v>
      </c>
      <c r="C147" s="146" t="s">
        <v>1344</v>
      </c>
      <c r="D147" s="24" t="s">
        <v>1814</v>
      </c>
      <c r="E147" s="97" t="s">
        <v>1873</v>
      </c>
      <c r="F147" s="25"/>
      <c r="G147" s="131" t="s">
        <v>1908</v>
      </c>
      <c r="H147" s="11"/>
      <c r="I147" s="151">
        <f>45000000-24666667</f>
        <v>20333333</v>
      </c>
      <c r="J147" s="163">
        <v>20333333</v>
      </c>
      <c r="K147" s="93">
        <f t="shared" si="2"/>
        <v>0</v>
      </c>
    </row>
    <row r="148" spans="1:11" x14ac:dyDescent="0.25">
      <c r="A148" s="144">
        <v>44959</v>
      </c>
      <c r="B148" s="24" t="s">
        <v>322</v>
      </c>
      <c r="C148" s="146" t="s">
        <v>314</v>
      </c>
      <c r="D148" s="24" t="s">
        <v>1810</v>
      </c>
      <c r="E148" s="97" t="s">
        <v>1874</v>
      </c>
      <c r="F148" s="25"/>
      <c r="G148" s="131" t="s">
        <v>1909</v>
      </c>
      <c r="H148" s="11"/>
      <c r="I148" s="151">
        <v>30972000</v>
      </c>
      <c r="J148" s="163">
        <v>29939600</v>
      </c>
      <c r="K148" s="93">
        <f t="shared" si="2"/>
        <v>1032400</v>
      </c>
    </row>
    <row r="149" spans="1:11" x14ac:dyDescent="0.25">
      <c r="A149" s="144">
        <v>44960</v>
      </c>
      <c r="B149" s="24" t="s">
        <v>1813</v>
      </c>
      <c r="C149" s="146" t="s">
        <v>1766</v>
      </c>
      <c r="D149" s="24" t="s">
        <v>1528</v>
      </c>
      <c r="E149" s="97" t="s">
        <v>1875</v>
      </c>
      <c r="F149" s="25"/>
      <c r="G149" s="131" t="s">
        <v>1910</v>
      </c>
      <c r="H149" s="11"/>
      <c r="I149" s="151">
        <v>63000000</v>
      </c>
      <c r="J149" s="163">
        <v>54366666</v>
      </c>
      <c r="K149" s="93">
        <f t="shared" si="2"/>
        <v>8633334</v>
      </c>
    </row>
    <row r="150" spans="1:11" x14ac:dyDescent="0.25">
      <c r="A150" s="144">
        <v>44960</v>
      </c>
      <c r="B150" s="24" t="s">
        <v>258</v>
      </c>
      <c r="C150" s="146" t="s">
        <v>1242</v>
      </c>
      <c r="D150" s="24" t="s">
        <v>1238</v>
      </c>
      <c r="E150" s="97" t="s">
        <v>1876</v>
      </c>
      <c r="F150" s="25"/>
      <c r="G150" s="131" t="s">
        <v>1911</v>
      </c>
      <c r="H150" s="11"/>
      <c r="I150" s="151">
        <v>50456250</v>
      </c>
      <c r="J150" s="163">
        <v>50456250</v>
      </c>
      <c r="K150" s="93">
        <f t="shared" si="2"/>
        <v>0</v>
      </c>
    </row>
    <row r="151" spans="1:11" x14ac:dyDescent="0.25">
      <c r="A151" s="144">
        <v>44960</v>
      </c>
      <c r="B151" s="24" t="s">
        <v>1572</v>
      </c>
      <c r="C151" s="146" t="s">
        <v>1810</v>
      </c>
      <c r="D151" s="24" t="s">
        <v>1595</v>
      </c>
      <c r="E151" s="97" t="s">
        <v>1877</v>
      </c>
      <c r="F151" s="25"/>
      <c r="G151" s="131" t="s">
        <v>1912</v>
      </c>
      <c r="H151" s="11"/>
      <c r="I151" s="151">
        <v>70000000</v>
      </c>
      <c r="J151" s="163">
        <v>55533333</v>
      </c>
      <c r="K151" s="93">
        <f t="shared" si="2"/>
        <v>14466667</v>
      </c>
    </row>
    <row r="152" spans="1:11" x14ac:dyDescent="0.25">
      <c r="A152" s="144">
        <v>44960</v>
      </c>
      <c r="B152" s="24" t="s">
        <v>1814</v>
      </c>
      <c r="C152" s="146" t="s">
        <v>1860</v>
      </c>
      <c r="D152" s="24" t="s">
        <v>1583</v>
      </c>
      <c r="E152" s="97" t="s">
        <v>1878</v>
      </c>
      <c r="F152" s="25"/>
      <c r="G152" s="131" t="s">
        <v>1913</v>
      </c>
      <c r="H152" s="11"/>
      <c r="I152" s="151">
        <v>63396000</v>
      </c>
      <c r="J152" s="163">
        <v>55882400</v>
      </c>
      <c r="K152" s="93">
        <f t="shared" si="2"/>
        <v>7513600</v>
      </c>
    </row>
    <row r="153" spans="1:11" x14ac:dyDescent="0.25">
      <c r="A153" s="144">
        <v>44960</v>
      </c>
      <c r="B153" s="24" t="s">
        <v>1576</v>
      </c>
      <c r="C153" s="146" t="s">
        <v>1768</v>
      </c>
      <c r="D153" s="24" t="s">
        <v>1764</v>
      </c>
      <c r="E153" s="97" t="s">
        <v>1879</v>
      </c>
      <c r="F153" s="25"/>
      <c r="G153" s="131" t="s">
        <v>1914</v>
      </c>
      <c r="H153" s="11"/>
      <c r="I153" s="151">
        <v>30978000</v>
      </c>
      <c r="J153" s="163">
        <v>30978000</v>
      </c>
      <c r="K153" s="93">
        <f t="shared" si="2"/>
        <v>0</v>
      </c>
    </row>
    <row r="154" spans="1:11" x14ac:dyDescent="0.25">
      <c r="A154" s="144">
        <v>44963</v>
      </c>
      <c r="B154" s="24" t="s">
        <v>1237</v>
      </c>
      <c r="C154" s="146" t="s">
        <v>1361</v>
      </c>
      <c r="D154" s="24" t="s">
        <v>1350</v>
      </c>
      <c r="E154" s="97" t="s">
        <v>1163</v>
      </c>
      <c r="F154" s="25"/>
      <c r="G154" s="131" t="s">
        <v>1915</v>
      </c>
      <c r="H154" s="11"/>
      <c r="I154" s="151">
        <f>70000000-29166667</f>
        <v>40833333</v>
      </c>
      <c r="J154" s="163">
        <v>40833333</v>
      </c>
      <c r="K154" s="93">
        <f t="shared" si="2"/>
        <v>0</v>
      </c>
    </row>
    <row r="155" spans="1:11" x14ac:dyDescent="0.25">
      <c r="A155" s="144">
        <v>44965</v>
      </c>
      <c r="B155" s="24" t="s">
        <v>215</v>
      </c>
      <c r="C155" s="146" t="s">
        <v>1356</v>
      </c>
      <c r="D155" s="24" t="s">
        <v>207</v>
      </c>
      <c r="E155" s="97" t="s">
        <v>1880</v>
      </c>
      <c r="F155" s="25"/>
      <c r="G155" s="131" t="s">
        <v>1916</v>
      </c>
      <c r="H155" s="11"/>
      <c r="I155" s="151">
        <v>49500000</v>
      </c>
      <c r="J155" s="163">
        <v>42716666</v>
      </c>
      <c r="K155" s="93">
        <f t="shared" si="2"/>
        <v>6783334</v>
      </c>
    </row>
    <row r="156" spans="1:11" x14ac:dyDescent="0.25">
      <c r="A156" s="144">
        <v>44965</v>
      </c>
      <c r="B156" s="24" t="s">
        <v>1246</v>
      </c>
      <c r="C156" s="146" t="s">
        <v>1770</v>
      </c>
      <c r="D156" s="24" t="s">
        <v>1357</v>
      </c>
      <c r="E156" s="97" t="s">
        <v>1881</v>
      </c>
      <c r="F156" s="25"/>
      <c r="G156" s="131" t="s">
        <v>1917</v>
      </c>
      <c r="H156" s="11"/>
      <c r="I156" s="151">
        <v>11286000</v>
      </c>
      <c r="J156" s="163">
        <v>11286000</v>
      </c>
      <c r="K156" s="93">
        <f t="shared" si="2"/>
        <v>0</v>
      </c>
    </row>
    <row r="157" spans="1:11" x14ac:dyDescent="0.25">
      <c r="A157" s="144">
        <v>44965</v>
      </c>
      <c r="B157" s="24" t="s">
        <v>1860</v>
      </c>
      <c r="C157" s="146" t="s">
        <v>1588</v>
      </c>
      <c r="D157" s="24" t="s">
        <v>1284</v>
      </c>
      <c r="E157" s="97" t="s">
        <v>1882</v>
      </c>
      <c r="F157" s="25"/>
      <c r="G157" s="131" t="s">
        <v>1918</v>
      </c>
      <c r="H157" s="11"/>
      <c r="I157" s="151">
        <v>33750000</v>
      </c>
      <c r="J157" s="163">
        <v>33750000</v>
      </c>
      <c r="K157" s="93">
        <f t="shared" si="2"/>
        <v>0</v>
      </c>
    </row>
    <row r="158" spans="1:11" x14ac:dyDescent="0.25">
      <c r="A158" s="144">
        <v>44965</v>
      </c>
      <c r="B158" s="24" t="s">
        <v>1251</v>
      </c>
      <c r="C158" s="146" t="s">
        <v>1370</v>
      </c>
      <c r="D158" s="24" t="s">
        <v>1770</v>
      </c>
      <c r="E158" s="97" t="s">
        <v>1883</v>
      </c>
      <c r="F158" s="25"/>
      <c r="G158" s="131" t="s">
        <v>1919</v>
      </c>
      <c r="H158" s="11"/>
      <c r="I158" s="151">
        <f>45000000-25500000</f>
        <v>19500000</v>
      </c>
      <c r="J158" s="163">
        <v>19500000</v>
      </c>
      <c r="K158" s="93">
        <f t="shared" si="2"/>
        <v>0</v>
      </c>
    </row>
    <row r="159" spans="1:11" x14ac:dyDescent="0.25">
      <c r="A159" s="144">
        <v>44965</v>
      </c>
      <c r="B159" s="24" t="s">
        <v>1255</v>
      </c>
      <c r="C159" s="146" t="s">
        <v>1267</v>
      </c>
      <c r="D159" s="24" t="s">
        <v>1363</v>
      </c>
      <c r="E159" s="97" t="s">
        <v>1884</v>
      </c>
      <c r="F159" s="25"/>
      <c r="G159" s="131" t="s">
        <v>1920</v>
      </c>
      <c r="H159" s="11"/>
      <c r="I159" s="151">
        <v>40626000</v>
      </c>
      <c r="J159" s="163">
        <v>34757800</v>
      </c>
      <c r="K159" s="93">
        <f t="shared" si="2"/>
        <v>5868200</v>
      </c>
    </row>
    <row r="160" spans="1:11" x14ac:dyDescent="0.25">
      <c r="A160" s="144">
        <v>44965</v>
      </c>
      <c r="B160" s="24" t="s">
        <v>1506</v>
      </c>
      <c r="C160" s="146" t="s">
        <v>1598</v>
      </c>
      <c r="D160" s="24" t="s">
        <v>1772</v>
      </c>
      <c r="E160" s="97" t="s">
        <v>1885</v>
      </c>
      <c r="F160" s="25"/>
      <c r="G160" s="131" t="s">
        <v>1921</v>
      </c>
      <c r="H160" s="11"/>
      <c r="I160" s="151">
        <v>36112000</v>
      </c>
      <c r="J160" s="163">
        <v>34757800</v>
      </c>
      <c r="K160" s="93">
        <f t="shared" si="2"/>
        <v>1354200</v>
      </c>
    </row>
    <row r="161" spans="1:11" x14ac:dyDescent="0.25">
      <c r="A161" s="144">
        <v>44966</v>
      </c>
      <c r="B161" s="24" t="s">
        <v>1508</v>
      </c>
      <c r="C161" s="146" t="s">
        <v>1859</v>
      </c>
      <c r="D161" s="24" t="s">
        <v>1510</v>
      </c>
      <c r="E161" s="97" t="s">
        <v>1886</v>
      </c>
      <c r="F161" s="25"/>
      <c r="G161" s="131" t="s">
        <v>1922</v>
      </c>
      <c r="H161" s="11"/>
      <c r="I161" s="151">
        <v>44289000</v>
      </c>
      <c r="J161" s="163">
        <v>37891700</v>
      </c>
      <c r="K161" s="93">
        <f t="shared" si="2"/>
        <v>6397300</v>
      </c>
    </row>
    <row r="162" spans="1:11" x14ac:dyDescent="0.25">
      <c r="A162" s="144">
        <v>44967</v>
      </c>
      <c r="B162" s="24" t="s">
        <v>1261</v>
      </c>
      <c r="C162" s="146" t="s">
        <v>1291</v>
      </c>
      <c r="D162" s="24" t="s">
        <v>1282</v>
      </c>
      <c r="E162" s="97" t="s">
        <v>1887</v>
      </c>
      <c r="F162" s="25"/>
      <c r="G162" s="131" t="s">
        <v>1923</v>
      </c>
      <c r="H162" s="11"/>
      <c r="I162" s="151">
        <f>29926842-16958544</f>
        <v>12968298</v>
      </c>
      <c r="J162" s="163">
        <v>12968298</v>
      </c>
      <c r="K162" s="93">
        <f t="shared" si="2"/>
        <v>0</v>
      </c>
    </row>
    <row r="163" spans="1:11" x14ac:dyDescent="0.25">
      <c r="A163" s="144">
        <v>44967</v>
      </c>
      <c r="B163" s="24" t="s">
        <v>1268</v>
      </c>
      <c r="C163" s="146" t="s">
        <v>1371</v>
      </c>
      <c r="D163" s="24" t="s">
        <v>1816</v>
      </c>
      <c r="E163" s="97" t="s">
        <v>1150</v>
      </c>
      <c r="F163" s="25"/>
      <c r="G163" s="131" t="s">
        <v>1924</v>
      </c>
      <c r="H163" s="11"/>
      <c r="I163" s="151">
        <v>10598400</v>
      </c>
      <c r="J163" s="163">
        <v>10245120</v>
      </c>
      <c r="K163" s="93">
        <f t="shared" si="2"/>
        <v>353280</v>
      </c>
    </row>
    <row r="164" spans="1:11" x14ac:dyDescent="0.25">
      <c r="A164" s="144">
        <v>44970</v>
      </c>
      <c r="B164" s="24" t="s">
        <v>1269</v>
      </c>
      <c r="C164" s="146" t="s">
        <v>1285</v>
      </c>
      <c r="D164" s="24" t="s">
        <v>1861</v>
      </c>
      <c r="E164" s="97" t="s">
        <v>1888</v>
      </c>
      <c r="F164" s="25"/>
      <c r="G164" s="131" t="s">
        <v>1926</v>
      </c>
      <c r="H164" s="11"/>
      <c r="I164" s="151">
        <f>31795200-7772160</f>
        <v>24023040</v>
      </c>
      <c r="J164" s="163">
        <v>24023040</v>
      </c>
      <c r="K164" s="93">
        <f t="shared" si="2"/>
        <v>0</v>
      </c>
    </row>
    <row r="165" spans="1:11" x14ac:dyDescent="0.25">
      <c r="A165" s="144">
        <v>44971</v>
      </c>
      <c r="B165" s="24" t="s">
        <v>1602</v>
      </c>
      <c r="C165" s="146" t="s">
        <v>1775</v>
      </c>
      <c r="D165" s="24" t="s">
        <v>1514</v>
      </c>
      <c r="E165" s="97" t="s">
        <v>1888</v>
      </c>
      <c r="F165" s="25"/>
      <c r="G165" s="131" t="s">
        <v>1927</v>
      </c>
      <c r="H165" s="11"/>
      <c r="I165" s="151">
        <f>31795200-7595520</f>
        <v>24199680</v>
      </c>
      <c r="J165" s="163">
        <v>24199680</v>
      </c>
      <c r="K165" s="93">
        <f t="shared" si="2"/>
        <v>0</v>
      </c>
    </row>
    <row r="166" spans="1:11" x14ac:dyDescent="0.25">
      <c r="A166" s="144">
        <v>44971</v>
      </c>
      <c r="B166" s="24" t="s">
        <v>1273</v>
      </c>
      <c r="C166" s="146" t="s">
        <v>1299</v>
      </c>
      <c r="D166" s="24" t="s">
        <v>1817</v>
      </c>
      <c r="E166" s="97" t="s">
        <v>1889</v>
      </c>
      <c r="F166" s="25"/>
      <c r="G166" s="131" t="s">
        <v>1928</v>
      </c>
      <c r="H166" s="11"/>
      <c r="I166" s="151">
        <v>35840000</v>
      </c>
      <c r="J166" s="163">
        <v>35840000</v>
      </c>
      <c r="K166" s="93">
        <f t="shared" si="2"/>
        <v>0</v>
      </c>
    </row>
    <row r="167" spans="1:11" x14ac:dyDescent="0.25">
      <c r="A167" s="144">
        <v>44972</v>
      </c>
      <c r="B167" s="24" t="s">
        <v>1512</v>
      </c>
      <c r="C167" s="146" t="s">
        <v>1862</v>
      </c>
      <c r="D167" s="24" t="s">
        <v>1616</v>
      </c>
      <c r="E167" s="97" t="s">
        <v>1890</v>
      </c>
      <c r="F167" s="25"/>
      <c r="G167" s="131" t="s">
        <v>1929</v>
      </c>
      <c r="H167" s="11"/>
      <c r="I167" s="151">
        <f>31795200-7772160</f>
        <v>24023040</v>
      </c>
      <c r="J167" s="163">
        <v>24023040</v>
      </c>
      <c r="K167" s="93">
        <f t="shared" si="2"/>
        <v>0</v>
      </c>
    </row>
    <row r="168" spans="1:11" x14ac:dyDescent="0.25">
      <c r="A168" s="144">
        <v>44972</v>
      </c>
      <c r="B168" s="24" t="s">
        <v>1605</v>
      </c>
      <c r="C168" s="146" t="s">
        <v>1863</v>
      </c>
      <c r="D168" s="24" t="s">
        <v>1863</v>
      </c>
      <c r="E168" s="97" t="s">
        <v>1891</v>
      </c>
      <c r="F168" s="25"/>
      <c r="G168" s="131" t="s">
        <v>1930</v>
      </c>
      <c r="H168" s="11"/>
      <c r="I168" s="151">
        <v>41400000</v>
      </c>
      <c r="J168" s="163">
        <v>14835000</v>
      </c>
      <c r="K168" s="93">
        <f t="shared" si="2"/>
        <v>26565000</v>
      </c>
    </row>
    <row r="169" spans="1:11" x14ac:dyDescent="0.25">
      <c r="A169" s="144">
        <v>44972</v>
      </c>
      <c r="B169" s="24" t="s">
        <v>1816</v>
      </c>
      <c r="C169" s="146" t="s">
        <v>1861</v>
      </c>
      <c r="D169" s="24" t="s">
        <v>1864</v>
      </c>
      <c r="E169" s="97" t="s">
        <v>1892</v>
      </c>
      <c r="F169" s="25"/>
      <c r="G169" s="131" t="s">
        <v>1931</v>
      </c>
      <c r="H169" s="11"/>
      <c r="I169" s="151">
        <v>45785088</v>
      </c>
      <c r="J169" s="163">
        <v>42732749</v>
      </c>
      <c r="K169" s="93">
        <f t="shared" si="2"/>
        <v>3052339</v>
      </c>
    </row>
    <row r="170" spans="1:11" x14ac:dyDescent="0.25">
      <c r="A170" s="144">
        <v>44972</v>
      </c>
      <c r="B170" s="24" t="s">
        <v>1609</v>
      </c>
      <c r="C170" s="146" t="s">
        <v>1315</v>
      </c>
      <c r="D170" s="24" t="s">
        <v>1384</v>
      </c>
      <c r="E170" s="97" t="s">
        <v>1893</v>
      </c>
      <c r="F170" s="25"/>
      <c r="G170" s="131" t="s">
        <v>1932</v>
      </c>
      <c r="H170" s="11"/>
      <c r="I170" s="151">
        <v>19077120</v>
      </c>
      <c r="J170" s="163">
        <v>15897600</v>
      </c>
      <c r="K170" s="93">
        <f t="shared" si="2"/>
        <v>3179520</v>
      </c>
    </row>
    <row r="171" spans="1:11" x14ac:dyDescent="0.25">
      <c r="A171" s="144">
        <v>44973</v>
      </c>
      <c r="B171" s="24" t="s">
        <v>1281</v>
      </c>
      <c r="C171" s="146" t="s">
        <v>1373</v>
      </c>
      <c r="D171" s="24" t="s">
        <v>1862</v>
      </c>
      <c r="E171" s="97" t="s">
        <v>1894</v>
      </c>
      <c r="F171" s="25"/>
      <c r="G171" s="131" t="s">
        <v>1933</v>
      </c>
      <c r="H171" s="11"/>
      <c r="I171" s="151">
        <v>62576928</v>
      </c>
      <c r="J171" s="163">
        <v>58405133</v>
      </c>
      <c r="K171" s="93">
        <f t="shared" si="2"/>
        <v>4171795</v>
      </c>
    </row>
    <row r="172" spans="1:11" x14ac:dyDescent="0.25">
      <c r="A172" s="144">
        <v>44974</v>
      </c>
      <c r="B172" s="24" t="s">
        <v>1514</v>
      </c>
      <c r="C172" s="146" t="s">
        <v>1615</v>
      </c>
      <c r="D172" s="24" t="s">
        <v>1330</v>
      </c>
      <c r="E172" s="97" t="s">
        <v>1895</v>
      </c>
      <c r="F172" s="25"/>
      <c r="G172" s="131" t="s">
        <v>1934</v>
      </c>
      <c r="H172" s="11"/>
      <c r="I172" s="151">
        <v>39744000</v>
      </c>
      <c r="J172" s="163">
        <v>37094400</v>
      </c>
      <c r="K172" s="93">
        <f t="shared" si="2"/>
        <v>2649600</v>
      </c>
    </row>
    <row r="173" spans="1:11" x14ac:dyDescent="0.25">
      <c r="A173" s="144">
        <v>44974</v>
      </c>
      <c r="B173" s="24" t="s">
        <v>1301</v>
      </c>
      <c r="C173" s="146" t="s">
        <v>1304</v>
      </c>
      <c r="D173" s="24" t="s">
        <v>1631</v>
      </c>
      <c r="E173" s="97" t="s">
        <v>1896</v>
      </c>
      <c r="F173" s="25"/>
      <c r="G173" s="131" t="s">
        <v>1935</v>
      </c>
      <c r="H173" s="11"/>
      <c r="I173" s="151">
        <v>30978000</v>
      </c>
      <c r="J173" s="163">
        <v>30978000</v>
      </c>
      <c r="K173" s="93">
        <f t="shared" si="2"/>
        <v>0</v>
      </c>
    </row>
    <row r="174" spans="1:11" x14ac:dyDescent="0.25">
      <c r="A174" s="144">
        <v>44974</v>
      </c>
      <c r="B174" s="24" t="s">
        <v>1305</v>
      </c>
      <c r="C174" s="146" t="s">
        <v>1627</v>
      </c>
      <c r="D174" s="24" t="s">
        <v>1783</v>
      </c>
      <c r="E174" s="97" t="s">
        <v>1897</v>
      </c>
      <c r="F174" s="25"/>
      <c r="G174" s="131" t="s">
        <v>1936</v>
      </c>
      <c r="H174" s="11"/>
      <c r="I174" s="151">
        <v>40386925</v>
      </c>
      <c r="J174" s="163">
        <v>27193863</v>
      </c>
      <c r="K174" s="93">
        <f t="shared" si="2"/>
        <v>13193062</v>
      </c>
    </row>
    <row r="175" spans="1:11" x14ac:dyDescent="0.25">
      <c r="A175" s="144">
        <v>44974</v>
      </c>
      <c r="B175" s="24" t="s">
        <v>1619</v>
      </c>
      <c r="C175" s="146" t="s">
        <v>1611</v>
      </c>
      <c r="D175" s="24" t="s">
        <v>1865</v>
      </c>
      <c r="E175" s="97" t="s">
        <v>1898</v>
      </c>
      <c r="F175" s="25"/>
      <c r="G175" s="131" t="s">
        <v>1937</v>
      </c>
      <c r="H175" s="11"/>
      <c r="I175" s="151">
        <v>27555840</v>
      </c>
      <c r="J175" s="163">
        <v>27555840</v>
      </c>
      <c r="K175" s="93">
        <f t="shared" si="2"/>
        <v>0</v>
      </c>
    </row>
    <row r="176" spans="1:11" x14ac:dyDescent="0.25">
      <c r="A176" s="144">
        <v>44974</v>
      </c>
      <c r="B176" s="24" t="s">
        <v>1522</v>
      </c>
      <c r="C176" s="146" t="s">
        <v>1379</v>
      </c>
      <c r="D176" s="24" t="s">
        <v>1523</v>
      </c>
      <c r="E176" s="97" t="s">
        <v>1899</v>
      </c>
      <c r="F176" s="25"/>
      <c r="G176" s="131" t="s">
        <v>1938</v>
      </c>
      <c r="H176" s="11"/>
      <c r="I176" s="151">
        <f>29620068-8063241</f>
        <v>21556827</v>
      </c>
      <c r="J176" s="163">
        <v>21556827</v>
      </c>
      <c r="K176" s="93">
        <f t="shared" si="2"/>
        <v>0</v>
      </c>
    </row>
    <row r="177" spans="1:11" x14ac:dyDescent="0.25">
      <c r="A177" s="144">
        <v>44974</v>
      </c>
      <c r="B177" s="24" t="s">
        <v>1614</v>
      </c>
      <c r="C177" s="146" t="s">
        <v>1864</v>
      </c>
      <c r="D177" s="24" t="s">
        <v>1866</v>
      </c>
      <c r="E177" s="97" t="s">
        <v>1900</v>
      </c>
      <c r="F177" s="25"/>
      <c r="G177" s="131" t="s">
        <v>1939</v>
      </c>
      <c r="H177" s="11"/>
      <c r="I177" s="151">
        <v>41103040</v>
      </c>
      <c r="J177" s="163">
        <v>41103040</v>
      </c>
      <c r="K177" s="93">
        <f t="shared" si="2"/>
        <v>0</v>
      </c>
    </row>
    <row r="178" spans="1:11" x14ac:dyDescent="0.25">
      <c r="A178" s="144">
        <v>44977</v>
      </c>
      <c r="B178" s="24" t="s">
        <v>1948</v>
      </c>
      <c r="C178" s="146" t="s">
        <v>1310</v>
      </c>
      <c r="D178" s="24" t="s">
        <v>1867</v>
      </c>
      <c r="E178" s="97" t="s">
        <v>1901</v>
      </c>
      <c r="F178" s="25"/>
      <c r="G178" s="131" t="s">
        <v>1940</v>
      </c>
      <c r="H178" s="11"/>
      <c r="I178" s="151">
        <v>33000000</v>
      </c>
      <c r="J178" s="163">
        <v>33000000</v>
      </c>
      <c r="K178" s="93">
        <f t="shared" si="2"/>
        <v>0</v>
      </c>
    </row>
    <row r="179" spans="1:11" x14ac:dyDescent="0.25">
      <c r="A179" s="144">
        <v>44978</v>
      </c>
      <c r="B179" s="24" t="s">
        <v>1815</v>
      </c>
      <c r="C179" s="146" t="s">
        <v>1372</v>
      </c>
      <c r="D179" s="24" t="s">
        <v>1337</v>
      </c>
      <c r="E179" s="97" t="s">
        <v>1902</v>
      </c>
      <c r="F179" s="25"/>
      <c r="G179" s="131" t="s">
        <v>1941</v>
      </c>
      <c r="H179" s="11"/>
      <c r="I179" s="151">
        <v>16767000</v>
      </c>
      <c r="J179" s="163">
        <v>13662000</v>
      </c>
      <c r="K179" s="93">
        <f t="shared" si="2"/>
        <v>3105000</v>
      </c>
    </row>
    <row r="180" spans="1:11" x14ac:dyDescent="0.25">
      <c r="A180" s="144">
        <v>44978</v>
      </c>
      <c r="B180" s="24" t="s">
        <v>1777</v>
      </c>
      <c r="C180" s="146" t="s">
        <v>473</v>
      </c>
      <c r="D180" s="24" t="s">
        <v>1868</v>
      </c>
      <c r="E180" s="97" t="s">
        <v>1903</v>
      </c>
      <c r="F180" s="25"/>
      <c r="G180" s="131" t="s">
        <v>1942</v>
      </c>
      <c r="H180" s="11"/>
      <c r="I180" s="151">
        <f>45800000-1200000</f>
        <v>44600000</v>
      </c>
      <c r="J180" s="163">
        <v>44600000</v>
      </c>
      <c r="K180" s="93">
        <f t="shared" si="2"/>
        <v>0</v>
      </c>
    </row>
    <row r="181" spans="1:11" x14ac:dyDescent="0.25">
      <c r="A181" s="144">
        <v>44979</v>
      </c>
      <c r="B181" s="24" t="s">
        <v>1518</v>
      </c>
      <c r="C181" s="146" t="s">
        <v>1869</v>
      </c>
      <c r="D181" s="24" t="s">
        <v>1781</v>
      </c>
      <c r="E181" s="97" t="s">
        <v>1904</v>
      </c>
      <c r="F181" s="25"/>
      <c r="G181" s="131" t="s">
        <v>1943</v>
      </c>
      <c r="H181" s="11"/>
      <c r="I181" s="151">
        <v>36000000</v>
      </c>
      <c r="J181" s="163">
        <v>36000000</v>
      </c>
      <c r="K181" s="93">
        <f t="shared" si="2"/>
        <v>0</v>
      </c>
    </row>
    <row r="182" spans="1:11" x14ac:dyDescent="0.25">
      <c r="A182" s="144">
        <v>44980</v>
      </c>
      <c r="B182" s="24" t="s">
        <v>1863</v>
      </c>
      <c r="C182" s="146" t="s">
        <v>1868</v>
      </c>
      <c r="D182" s="24" t="s">
        <v>1785</v>
      </c>
      <c r="E182" s="97" t="s">
        <v>1905</v>
      </c>
      <c r="F182" s="25"/>
      <c r="G182" s="131" t="s">
        <v>1944</v>
      </c>
      <c r="H182" s="11"/>
      <c r="I182" s="151">
        <v>55890000</v>
      </c>
      <c r="J182" s="163">
        <v>44712000</v>
      </c>
      <c r="K182" s="93">
        <f t="shared" si="2"/>
        <v>11178000</v>
      </c>
    </row>
    <row r="183" spans="1:11" x14ac:dyDescent="0.25">
      <c r="A183" s="144">
        <v>44984</v>
      </c>
      <c r="B183" s="24" t="s">
        <v>1322</v>
      </c>
      <c r="C183" s="146" t="s">
        <v>1520</v>
      </c>
      <c r="D183" s="24" t="s">
        <v>1870</v>
      </c>
      <c r="E183" s="97" t="s">
        <v>1889</v>
      </c>
      <c r="F183" s="25"/>
      <c r="G183" s="131" t="s">
        <v>1945</v>
      </c>
      <c r="H183" s="11"/>
      <c r="I183" s="151">
        <v>26368000</v>
      </c>
      <c r="J183" s="163">
        <v>26368000</v>
      </c>
      <c r="K183" s="93">
        <f t="shared" si="2"/>
        <v>0</v>
      </c>
    </row>
    <row r="184" spans="1:11" x14ac:dyDescent="0.25">
      <c r="A184" s="144">
        <v>44985</v>
      </c>
      <c r="B184" s="24" t="s">
        <v>1521</v>
      </c>
      <c r="C184" s="146" t="s">
        <v>1384</v>
      </c>
      <c r="D184" s="24" t="s">
        <v>1871</v>
      </c>
      <c r="E184" s="97" t="s">
        <v>1906</v>
      </c>
      <c r="F184" s="25"/>
      <c r="G184" s="131" t="s">
        <v>1946</v>
      </c>
      <c r="H184" s="11"/>
      <c r="I184" s="151">
        <v>40061952</v>
      </c>
      <c r="J184" s="163">
        <v>40061952</v>
      </c>
      <c r="K184" s="93">
        <f t="shared" si="2"/>
        <v>0</v>
      </c>
    </row>
    <row r="185" spans="1:11" x14ac:dyDescent="0.25">
      <c r="A185" s="144">
        <v>44985</v>
      </c>
      <c r="B185" s="24" t="s">
        <v>1818</v>
      </c>
      <c r="C185" s="146" t="s">
        <v>1632</v>
      </c>
      <c r="D185" s="24" t="s">
        <v>1872</v>
      </c>
      <c r="E185" s="97" t="s">
        <v>1907</v>
      </c>
      <c r="F185" s="25"/>
      <c r="G185" s="131" t="s">
        <v>1947</v>
      </c>
      <c r="H185" s="11"/>
      <c r="I185" s="151">
        <v>31795200</v>
      </c>
      <c r="J185" s="163">
        <v>31795200</v>
      </c>
      <c r="K185" s="93">
        <f t="shared" si="2"/>
        <v>0</v>
      </c>
    </row>
    <row r="186" spans="1:11" x14ac:dyDescent="0.25">
      <c r="A186" s="144">
        <v>44986</v>
      </c>
      <c r="B186" s="24" t="s">
        <v>1622</v>
      </c>
      <c r="C186" s="146" t="s">
        <v>1638</v>
      </c>
      <c r="D186" s="24" t="s">
        <v>2102</v>
      </c>
      <c r="E186" s="97" t="s">
        <v>2308</v>
      </c>
      <c r="F186" s="25"/>
      <c r="G186" s="131" t="s">
        <v>2285</v>
      </c>
      <c r="H186" s="11"/>
      <c r="I186" s="151">
        <v>27084000</v>
      </c>
      <c r="J186" s="163">
        <v>27084000</v>
      </c>
      <c r="K186" s="93">
        <f t="shared" si="2"/>
        <v>0</v>
      </c>
    </row>
    <row r="187" spans="1:11" x14ac:dyDescent="0.25">
      <c r="A187" s="144">
        <v>44987</v>
      </c>
      <c r="B187" s="24" t="s">
        <v>1630</v>
      </c>
      <c r="C187" s="146" t="s">
        <v>2239</v>
      </c>
      <c r="D187" s="24" t="s">
        <v>2261</v>
      </c>
      <c r="E187" s="97" t="s">
        <v>1165</v>
      </c>
      <c r="F187" s="25"/>
      <c r="G187" s="131" t="s">
        <v>2286</v>
      </c>
      <c r="H187" s="11"/>
      <c r="I187" s="151">
        <v>45900000</v>
      </c>
      <c r="J187" s="163">
        <v>35530000</v>
      </c>
      <c r="K187" s="93">
        <f t="shared" si="2"/>
        <v>10370000</v>
      </c>
    </row>
    <row r="188" spans="1:11" x14ac:dyDescent="0.25">
      <c r="A188" s="144">
        <v>44987</v>
      </c>
      <c r="B188" s="24" t="s">
        <v>2284</v>
      </c>
      <c r="C188" s="146" t="s">
        <v>2102</v>
      </c>
      <c r="D188" s="24" t="s">
        <v>2029</v>
      </c>
      <c r="E188" s="97" t="s">
        <v>2309</v>
      </c>
      <c r="F188" s="25"/>
      <c r="G188" s="131" t="s">
        <v>2287</v>
      </c>
      <c r="H188" s="11"/>
      <c r="I188" s="151">
        <v>30000000</v>
      </c>
      <c r="J188" s="163">
        <v>29833333</v>
      </c>
      <c r="K188" s="93">
        <f t="shared" si="2"/>
        <v>166667</v>
      </c>
    </row>
    <row r="189" spans="1:11" x14ac:dyDescent="0.25">
      <c r="A189" s="144">
        <v>44987</v>
      </c>
      <c r="B189" s="24" t="s">
        <v>1631</v>
      </c>
      <c r="C189" s="146" t="s">
        <v>2029</v>
      </c>
      <c r="D189" s="24" t="s">
        <v>2141</v>
      </c>
      <c r="E189" s="97" t="s">
        <v>2310</v>
      </c>
      <c r="F189" s="25"/>
      <c r="G189" s="131" t="s">
        <v>1925</v>
      </c>
      <c r="H189" s="11"/>
      <c r="I189" s="151">
        <f>26074048-906048</f>
        <v>25168000</v>
      </c>
      <c r="J189" s="163">
        <v>25168000</v>
      </c>
      <c r="K189" s="93">
        <f t="shared" si="2"/>
        <v>0</v>
      </c>
    </row>
    <row r="190" spans="1:11" x14ac:dyDescent="0.25">
      <c r="A190" s="144">
        <v>44991</v>
      </c>
      <c r="B190" s="24" t="s">
        <v>1613</v>
      </c>
      <c r="C190" s="146" t="s">
        <v>1778</v>
      </c>
      <c r="D190" s="24" t="s">
        <v>2262</v>
      </c>
      <c r="E190" s="97" t="s">
        <v>2311</v>
      </c>
      <c r="F190" s="25"/>
      <c r="G190" s="131" t="s">
        <v>2288</v>
      </c>
      <c r="H190" s="11"/>
      <c r="I190" s="151">
        <f>32000000-9000000</f>
        <v>23000000</v>
      </c>
      <c r="J190" s="163">
        <v>23000000</v>
      </c>
      <c r="K190" s="93">
        <f t="shared" si="2"/>
        <v>0</v>
      </c>
    </row>
    <row r="191" spans="1:11" x14ac:dyDescent="0.25">
      <c r="A191" s="144">
        <v>44991</v>
      </c>
      <c r="B191" s="24" t="s">
        <v>1327</v>
      </c>
      <c r="C191" s="146" t="s">
        <v>2137</v>
      </c>
      <c r="D191" s="24" t="s">
        <v>2263</v>
      </c>
      <c r="E191" s="97" t="s">
        <v>2312</v>
      </c>
      <c r="F191" s="25"/>
      <c r="G191" s="131" t="s">
        <v>2289</v>
      </c>
      <c r="H191" s="11"/>
      <c r="I191" s="151">
        <v>53400000</v>
      </c>
      <c r="J191" s="163">
        <v>53400000</v>
      </c>
      <c r="K191" s="93">
        <f t="shared" si="2"/>
        <v>0</v>
      </c>
    </row>
    <row r="192" spans="1:11" x14ac:dyDescent="0.25">
      <c r="A192" s="144">
        <v>44991</v>
      </c>
      <c r="B192" s="24" t="s">
        <v>1325</v>
      </c>
      <c r="C192" s="146" t="s">
        <v>2135</v>
      </c>
      <c r="D192" s="24" t="s">
        <v>2151</v>
      </c>
      <c r="E192" s="97" t="s">
        <v>2312</v>
      </c>
      <c r="F192" s="25"/>
      <c r="G192" s="131" t="s">
        <v>2290</v>
      </c>
      <c r="H192" s="11"/>
      <c r="I192" s="151">
        <v>71200000</v>
      </c>
      <c r="J192" s="163">
        <v>60816667</v>
      </c>
      <c r="K192" s="93">
        <f t="shared" si="2"/>
        <v>10383333</v>
      </c>
    </row>
    <row r="193" spans="1:11" x14ac:dyDescent="0.25">
      <c r="A193" s="144">
        <v>44991</v>
      </c>
      <c r="B193" s="24" t="s">
        <v>1339</v>
      </c>
      <c r="C193" s="146" t="s">
        <v>2217</v>
      </c>
      <c r="D193" s="24" t="s">
        <v>2080</v>
      </c>
      <c r="E193" s="97" t="s">
        <v>2313</v>
      </c>
      <c r="F193" s="25"/>
      <c r="G193" s="131" t="s">
        <v>2291</v>
      </c>
      <c r="H193" s="11"/>
      <c r="I193" s="151">
        <v>15897600</v>
      </c>
      <c r="J193" s="163">
        <v>15897600</v>
      </c>
      <c r="K193" s="93">
        <f t="shared" si="2"/>
        <v>0</v>
      </c>
    </row>
    <row r="194" spans="1:11" x14ac:dyDescent="0.25">
      <c r="A194" s="144">
        <v>44992</v>
      </c>
      <c r="B194" s="24" t="s">
        <v>2098</v>
      </c>
      <c r="C194" s="146" t="s">
        <v>385</v>
      </c>
      <c r="D194" s="24" t="s">
        <v>2264</v>
      </c>
      <c r="E194" s="97" t="s">
        <v>2314</v>
      </c>
      <c r="F194" s="25"/>
      <c r="G194" s="131" t="s">
        <v>1556</v>
      </c>
      <c r="H194" s="11"/>
      <c r="I194" s="151">
        <v>727000</v>
      </c>
      <c r="J194" s="163">
        <v>727000</v>
      </c>
      <c r="K194" s="93">
        <f t="shared" si="2"/>
        <v>0</v>
      </c>
    </row>
    <row r="195" spans="1:11" x14ac:dyDescent="0.25">
      <c r="A195" s="144">
        <v>44993</v>
      </c>
      <c r="B195" s="24" t="s">
        <v>1785</v>
      </c>
      <c r="C195" s="146" t="s">
        <v>1872</v>
      </c>
      <c r="D195" s="24" t="s">
        <v>2265</v>
      </c>
      <c r="E195" s="97" t="s">
        <v>1161</v>
      </c>
      <c r="F195" s="25"/>
      <c r="G195" s="131" t="s">
        <v>2292</v>
      </c>
      <c r="H195" s="11"/>
      <c r="I195" s="151">
        <v>56000000</v>
      </c>
      <c r="J195" s="163">
        <v>47366667</v>
      </c>
      <c r="K195" s="93">
        <f t="shared" si="2"/>
        <v>8633333</v>
      </c>
    </row>
    <row r="196" spans="1:11" x14ac:dyDescent="0.25">
      <c r="A196" s="144">
        <v>44993</v>
      </c>
      <c r="B196" s="24" t="s">
        <v>1977</v>
      </c>
      <c r="C196" s="146" t="s">
        <v>2238</v>
      </c>
      <c r="D196" s="24" t="s">
        <v>2208</v>
      </c>
      <c r="E196" s="97" t="s">
        <v>1163</v>
      </c>
      <c r="F196" s="25"/>
      <c r="G196" s="131" t="s">
        <v>2293</v>
      </c>
      <c r="H196" s="11"/>
      <c r="I196" s="151">
        <v>56000000</v>
      </c>
      <c r="J196" s="163">
        <v>47366667</v>
      </c>
      <c r="K196" s="93">
        <f t="shared" si="2"/>
        <v>8633333</v>
      </c>
    </row>
    <row r="197" spans="1:11" x14ac:dyDescent="0.25">
      <c r="A197" s="144">
        <v>44993</v>
      </c>
      <c r="B197" s="24" t="s">
        <v>1781</v>
      </c>
      <c r="C197" s="146" t="s">
        <v>1872</v>
      </c>
      <c r="D197" s="24" t="s">
        <v>2010</v>
      </c>
      <c r="E197" s="97" t="s">
        <v>1161</v>
      </c>
      <c r="F197" s="25"/>
      <c r="G197" s="131" t="s">
        <v>2294</v>
      </c>
      <c r="H197" s="11"/>
      <c r="I197" s="151">
        <v>56000000</v>
      </c>
      <c r="J197" s="163">
        <v>47366667</v>
      </c>
      <c r="K197" s="93">
        <f t="shared" si="2"/>
        <v>8633333</v>
      </c>
    </row>
    <row r="198" spans="1:11" x14ac:dyDescent="0.25">
      <c r="A198" s="144">
        <v>44994</v>
      </c>
      <c r="B198" s="24" t="s">
        <v>1335</v>
      </c>
      <c r="C198" s="146" t="s">
        <v>2266</v>
      </c>
      <c r="D198" s="24" t="s">
        <v>2267</v>
      </c>
      <c r="E198" s="97" t="s">
        <v>2315</v>
      </c>
      <c r="F198" s="25"/>
      <c r="G198" s="131" t="s">
        <v>2295</v>
      </c>
      <c r="H198" s="11"/>
      <c r="I198" s="151">
        <v>56000000</v>
      </c>
      <c r="J198" s="163">
        <v>53600000</v>
      </c>
      <c r="K198" s="93">
        <f t="shared" si="2"/>
        <v>2400000</v>
      </c>
    </row>
    <row r="199" spans="1:11" x14ac:dyDescent="0.25">
      <c r="A199" s="144">
        <v>44995</v>
      </c>
      <c r="B199" s="24" t="s">
        <v>2133</v>
      </c>
      <c r="C199" s="146" t="s">
        <v>2163</v>
      </c>
      <c r="D199" s="24" t="s">
        <v>2268</v>
      </c>
      <c r="E199" s="97" t="s">
        <v>2316</v>
      </c>
      <c r="F199" s="25"/>
      <c r="G199" s="131" t="s">
        <v>2296</v>
      </c>
      <c r="H199" s="11"/>
      <c r="I199" s="151">
        <v>31795200</v>
      </c>
      <c r="J199" s="163">
        <v>30205440</v>
      </c>
      <c r="K199" s="93">
        <f t="shared" si="2"/>
        <v>1589760</v>
      </c>
    </row>
    <row r="200" spans="1:11" x14ac:dyDescent="0.25">
      <c r="A200" s="144">
        <v>44998</v>
      </c>
      <c r="B200" s="24" t="s">
        <v>1870</v>
      </c>
      <c r="C200" s="146" t="s">
        <v>1992</v>
      </c>
      <c r="D200" s="24" t="s">
        <v>2269</v>
      </c>
      <c r="E200" s="97" t="s">
        <v>2317</v>
      </c>
      <c r="F200" s="25"/>
      <c r="G200" s="131" t="s">
        <v>2297</v>
      </c>
      <c r="H200" s="11"/>
      <c r="I200" s="151">
        <v>49000000</v>
      </c>
      <c r="J200" s="163">
        <v>45966667</v>
      </c>
      <c r="K200" s="93">
        <f t="shared" si="2"/>
        <v>3033333</v>
      </c>
    </row>
    <row r="201" spans="1:11" x14ac:dyDescent="0.25">
      <c r="A201" s="144">
        <v>44999</v>
      </c>
      <c r="B201" s="24" t="s">
        <v>1342</v>
      </c>
      <c r="C201" s="146" t="s">
        <v>2264</v>
      </c>
      <c r="D201" s="24" t="s">
        <v>2093</v>
      </c>
      <c r="E201" s="97" t="s">
        <v>2318</v>
      </c>
      <c r="F201" s="25"/>
      <c r="G201" s="131" t="s">
        <v>2298</v>
      </c>
      <c r="H201" s="11"/>
      <c r="I201" s="151">
        <v>36141000</v>
      </c>
      <c r="J201" s="163">
        <v>33903700</v>
      </c>
      <c r="K201" s="93">
        <f t="shared" si="2"/>
        <v>2237300</v>
      </c>
    </row>
    <row r="202" spans="1:11" x14ac:dyDescent="0.25">
      <c r="A202" s="144">
        <v>45007</v>
      </c>
      <c r="B202" s="24" t="s">
        <v>2261</v>
      </c>
      <c r="C202" s="146" t="s">
        <v>2271</v>
      </c>
      <c r="D202" s="24" t="s">
        <v>2272</v>
      </c>
      <c r="E202" s="97" t="s">
        <v>2319</v>
      </c>
      <c r="F202" s="25"/>
      <c r="G202" s="131" t="s">
        <v>2299</v>
      </c>
      <c r="H202" s="11"/>
      <c r="I202" s="151">
        <v>49000000</v>
      </c>
      <c r="J202" s="163">
        <v>48300000</v>
      </c>
      <c r="K202" s="93">
        <f t="shared" si="2"/>
        <v>700000</v>
      </c>
    </row>
    <row r="203" spans="1:11" x14ac:dyDescent="0.25">
      <c r="A203" s="144">
        <v>45008</v>
      </c>
      <c r="B203" s="24" t="s">
        <v>2143</v>
      </c>
      <c r="C203" s="146" t="s">
        <v>1871</v>
      </c>
      <c r="D203" s="24" t="s">
        <v>2273</v>
      </c>
      <c r="E203" s="97" t="s">
        <v>2320</v>
      </c>
      <c r="F203" s="25"/>
      <c r="G203" s="131" t="s">
        <v>2300</v>
      </c>
      <c r="H203" s="11"/>
      <c r="I203" s="151">
        <v>45900000</v>
      </c>
      <c r="J203" s="163">
        <v>31960000</v>
      </c>
      <c r="K203" s="93">
        <f t="shared" si="2"/>
        <v>13940000</v>
      </c>
    </row>
    <row r="204" spans="1:11" x14ac:dyDescent="0.25">
      <c r="A204" s="144">
        <v>45008</v>
      </c>
      <c r="B204" s="24" t="s">
        <v>2240</v>
      </c>
      <c r="C204" s="146" t="s">
        <v>2274</v>
      </c>
      <c r="D204" s="24" t="s">
        <v>2275</v>
      </c>
      <c r="E204" s="97" t="s">
        <v>2321</v>
      </c>
      <c r="F204" s="25"/>
      <c r="G204" s="131" t="s">
        <v>2301</v>
      </c>
      <c r="H204" s="11"/>
      <c r="I204" s="151">
        <v>55800000</v>
      </c>
      <c r="J204" s="163">
        <v>38646667</v>
      </c>
      <c r="K204" s="93">
        <f t="shared" si="2"/>
        <v>17153333</v>
      </c>
    </row>
    <row r="205" spans="1:11" x14ac:dyDescent="0.25">
      <c r="A205" s="144">
        <v>45008</v>
      </c>
      <c r="B205" s="24" t="s">
        <v>2238</v>
      </c>
      <c r="C205" s="146" t="s">
        <v>2265</v>
      </c>
      <c r="D205" s="24" t="s">
        <v>2276</v>
      </c>
      <c r="E205" s="97" t="s">
        <v>1163</v>
      </c>
      <c r="F205" s="25"/>
      <c r="G205" s="131" t="s">
        <v>2302</v>
      </c>
      <c r="H205" s="11"/>
      <c r="I205" s="151">
        <v>42000000</v>
      </c>
      <c r="J205" s="163">
        <v>42000000</v>
      </c>
      <c r="K205" s="93">
        <f t="shared" si="2"/>
        <v>0</v>
      </c>
    </row>
    <row r="206" spans="1:11" x14ac:dyDescent="0.25">
      <c r="A206" s="144">
        <v>45009</v>
      </c>
      <c r="B206" s="24" t="s">
        <v>1986</v>
      </c>
      <c r="C206" s="146" t="s">
        <v>2277</v>
      </c>
      <c r="D206" s="24" t="s">
        <v>2278</v>
      </c>
      <c r="E206" s="97" t="s">
        <v>2322</v>
      </c>
      <c r="F206" s="25"/>
      <c r="G206" s="131" t="s">
        <v>2303</v>
      </c>
      <c r="H206" s="11"/>
      <c r="I206" s="151">
        <v>33000000</v>
      </c>
      <c r="J206" s="163">
        <v>28233333</v>
      </c>
      <c r="K206" s="93">
        <f t="shared" si="2"/>
        <v>4766667</v>
      </c>
    </row>
    <row r="207" spans="1:11" x14ac:dyDescent="0.25">
      <c r="A207" s="144">
        <v>45009</v>
      </c>
      <c r="B207" s="24" t="s">
        <v>2147</v>
      </c>
      <c r="C207" s="146" t="s">
        <v>2207</v>
      </c>
      <c r="D207" s="24" t="s">
        <v>2279</v>
      </c>
      <c r="E207" s="97" t="s">
        <v>2323</v>
      </c>
      <c r="F207" s="25"/>
      <c r="G207" s="131" t="s">
        <v>2304</v>
      </c>
      <c r="H207" s="11"/>
      <c r="I207" s="151">
        <v>27945000</v>
      </c>
      <c r="J207" s="163">
        <v>27945000</v>
      </c>
      <c r="K207" s="93">
        <f t="shared" si="2"/>
        <v>0</v>
      </c>
    </row>
    <row r="208" spans="1:11" x14ac:dyDescent="0.25">
      <c r="A208" s="144">
        <v>45012</v>
      </c>
      <c r="B208" s="24" t="s">
        <v>2004</v>
      </c>
      <c r="C208" s="146" t="s">
        <v>2280</v>
      </c>
      <c r="D208" s="24" t="s">
        <v>2281</v>
      </c>
      <c r="E208" s="97" t="s">
        <v>2324</v>
      </c>
      <c r="F208" s="25"/>
      <c r="G208" s="131" t="s">
        <v>2305</v>
      </c>
      <c r="H208" s="11"/>
      <c r="I208" s="151">
        <v>44094400</v>
      </c>
      <c r="J208" s="163">
        <v>38635093</v>
      </c>
      <c r="K208" s="93">
        <f t="shared" si="2"/>
        <v>5459307</v>
      </c>
    </row>
    <row r="209" spans="1:11" x14ac:dyDescent="0.25">
      <c r="A209" s="144">
        <v>45012</v>
      </c>
      <c r="B209" s="24" t="s">
        <v>1987</v>
      </c>
      <c r="C209" s="146" t="s">
        <v>2265</v>
      </c>
      <c r="D209" s="24" t="s">
        <v>2282</v>
      </c>
      <c r="E209" s="97" t="s">
        <v>1163</v>
      </c>
      <c r="F209" s="25"/>
      <c r="G209" s="131" t="s">
        <v>2306</v>
      </c>
      <c r="H209" s="11"/>
      <c r="I209" s="151">
        <v>42000000</v>
      </c>
      <c r="J209" s="163">
        <v>42000000</v>
      </c>
      <c r="K209" s="93">
        <f t="shared" si="2"/>
        <v>0</v>
      </c>
    </row>
    <row r="210" spans="1:11" x14ac:dyDescent="0.25">
      <c r="A210" s="144">
        <v>45012</v>
      </c>
      <c r="B210" s="24" t="s">
        <v>2138</v>
      </c>
      <c r="C210" s="146" t="s">
        <v>2269</v>
      </c>
      <c r="D210" s="24" t="s">
        <v>2283</v>
      </c>
      <c r="E210" s="96" t="s">
        <v>2325</v>
      </c>
      <c r="F210" s="25"/>
      <c r="G210" s="152" t="s">
        <v>2307</v>
      </c>
      <c r="H210" s="11"/>
      <c r="I210" s="151">
        <v>28584000</v>
      </c>
      <c r="J210" s="163">
        <v>28584000</v>
      </c>
      <c r="K210" s="93">
        <f t="shared" si="2"/>
        <v>0</v>
      </c>
    </row>
    <row r="211" spans="1:11" x14ac:dyDescent="0.25">
      <c r="A211" s="144">
        <v>45020</v>
      </c>
      <c r="B211" s="24" t="s">
        <v>2144</v>
      </c>
      <c r="C211" s="146" t="s">
        <v>1383</v>
      </c>
      <c r="D211" s="24" t="s">
        <v>2475</v>
      </c>
      <c r="E211" s="96" t="s">
        <v>2483</v>
      </c>
      <c r="F211" s="25"/>
      <c r="G211" s="131" t="s">
        <v>2480</v>
      </c>
      <c r="H211" s="11"/>
      <c r="I211" s="151">
        <v>7968240</v>
      </c>
      <c r="J211" s="163">
        <v>3607842</v>
      </c>
      <c r="K211" s="93">
        <f t="shared" si="2"/>
        <v>4360398</v>
      </c>
    </row>
    <row r="212" spans="1:11" x14ac:dyDescent="0.25">
      <c r="A212" s="144">
        <v>45021</v>
      </c>
      <c r="B212" s="146" t="s">
        <v>2077</v>
      </c>
      <c r="C212" s="146" t="s">
        <v>1525</v>
      </c>
      <c r="D212" s="24" t="s">
        <v>2476</v>
      </c>
      <c r="E212" s="96" t="s">
        <v>2484</v>
      </c>
      <c r="F212" s="25"/>
      <c r="G212" s="267" t="s">
        <v>2481</v>
      </c>
      <c r="H212" s="11"/>
      <c r="I212" s="151">
        <v>16200000</v>
      </c>
      <c r="J212" s="163">
        <v>10560000</v>
      </c>
      <c r="K212" s="93">
        <f t="shared" si="2"/>
        <v>5640000</v>
      </c>
    </row>
    <row r="213" spans="1:11" x14ac:dyDescent="0.25">
      <c r="A213" s="144">
        <v>45021</v>
      </c>
      <c r="B213" s="146" t="s">
        <v>2391</v>
      </c>
      <c r="C213" s="146" t="s">
        <v>2215</v>
      </c>
      <c r="D213" s="24" t="s">
        <v>2477</v>
      </c>
      <c r="E213" s="96" t="s">
        <v>2485</v>
      </c>
      <c r="F213" s="25"/>
      <c r="G213" s="79" t="s">
        <v>1556</v>
      </c>
      <c r="H213" s="11"/>
      <c r="I213" s="151">
        <v>1557000</v>
      </c>
      <c r="J213" s="163">
        <v>1557000</v>
      </c>
      <c r="K213" s="93">
        <f t="shared" ref="K213:K356" si="3">+I213-J213</f>
        <v>0</v>
      </c>
    </row>
    <row r="214" spans="1:11" x14ac:dyDescent="0.25">
      <c r="A214" s="144">
        <v>45021</v>
      </c>
      <c r="B214" s="146" t="s">
        <v>2391</v>
      </c>
      <c r="C214" s="146" t="s">
        <v>385</v>
      </c>
      <c r="D214" s="24" t="s">
        <v>2478</v>
      </c>
      <c r="E214" s="96" t="s">
        <v>2486</v>
      </c>
      <c r="F214" s="25"/>
      <c r="G214" s="79" t="s">
        <v>1556</v>
      </c>
      <c r="H214" s="11"/>
      <c r="I214" s="151">
        <v>727000</v>
      </c>
      <c r="J214" s="163">
        <v>727000</v>
      </c>
      <c r="K214" s="93">
        <f t="shared" si="3"/>
        <v>0</v>
      </c>
    </row>
    <row r="215" spans="1:11" x14ac:dyDescent="0.25">
      <c r="A215" s="144">
        <v>45036</v>
      </c>
      <c r="B215" s="146" t="s">
        <v>2152</v>
      </c>
      <c r="C215" s="146" t="s">
        <v>2092</v>
      </c>
      <c r="D215" s="24" t="s">
        <v>2348</v>
      </c>
      <c r="E215" s="96" t="s">
        <v>2369</v>
      </c>
      <c r="F215" s="25"/>
      <c r="G215" s="79" t="s">
        <v>2379</v>
      </c>
      <c r="H215" s="11"/>
      <c r="I215" s="151">
        <v>149925952</v>
      </c>
      <c r="J215" s="163">
        <v>102069109</v>
      </c>
      <c r="K215" s="93">
        <f t="shared" si="3"/>
        <v>47856843</v>
      </c>
    </row>
    <row r="216" spans="1:11" x14ac:dyDescent="0.25">
      <c r="A216" s="144">
        <v>45042</v>
      </c>
      <c r="B216" s="146" t="s">
        <v>2018</v>
      </c>
      <c r="C216" s="146" t="s">
        <v>2160</v>
      </c>
      <c r="D216" s="24" t="s">
        <v>2479</v>
      </c>
      <c r="E216" s="96" t="s">
        <v>2320</v>
      </c>
      <c r="F216" s="25"/>
      <c r="G216" s="131" t="s">
        <v>2482</v>
      </c>
      <c r="H216" s="11"/>
      <c r="I216" s="151">
        <f>40800000-31280000</f>
        <v>9520000</v>
      </c>
      <c r="J216" s="163">
        <v>9520000</v>
      </c>
      <c r="K216" s="93">
        <f t="shared" si="3"/>
        <v>0</v>
      </c>
    </row>
    <row r="217" spans="1:11" x14ac:dyDescent="0.25">
      <c r="A217" s="144">
        <v>45049</v>
      </c>
      <c r="B217" s="146" t="s">
        <v>2269</v>
      </c>
      <c r="C217" s="146" t="s">
        <v>2488</v>
      </c>
      <c r="D217" s="24" t="s">
        <v>2699</v>
      </c>
      <c r="E217" s="96" t="s">
        <v>2727</v>
      </c>
      <c r="F217" s="25"/>
      <c r="G217" s="79" t="s">
        <v>2743</v>
      </c>
      <c r="H217" s="11"/>
      <c r="I217" s="151">
        <v>23287500</v>
      </c>
      <c r="J217" s="163">
        <v>13506750</v>
      </c>
      <c r="K217" s="93">
        <f t="shared" si="3"/>
        <v>9780750</v>
      </c>
    </row>
    <row r="218" spans="1:11" x14ac:dyDescent="0.25">
      <c r="A218" s="144">
        <v>45054</v>
      </c>
      <c r="B218" s="146" t="s">
        <v>2599</v>
      </c>
      <c r="C218" s="146" t="s">
        <v>2215</v>
      </c>
      <c r="D218" s="24" t="s">
        <v>2700</v>
      </c>
      <c r="E218" s="96" t="s">
        <v>2728</v>
      </c>
      <c r="F218" s="25"/>
      <c r="G218" s="79" t="s">
        <v>1556</v>
      </c>
      <c r="H218" s="11"/>
      <c r="I218" s="151">
        <v>1650000</v>
      </c>
      <c r="J218" s="163">
        <v>1650000</v>
      </c>
      <c r="K218" s="93">
        <f t="shared" si="3"/>
        <v>0</v>
      </c>
    </row>
    <row r="219" spans="1:11" x14ac:dyDescent="0.25">
      <c r="A219" s="144">
        <v>45054</v>
      </c>
      <c r="B219" s="146" t="s">
        <v>2599</v>
      </c>
      <c r="C219" s="146" t="s">
        <v>385</v>
      </c>
      <c r="D219" s="24" t="s">
        <v>2701</v>
      </c>
      <c r="E219" s="96" t="s">
        <v>2729</v>
      </c>
      <c r="F219" s="25"/>
      <c r="G219" s="79" t="s">
        <v>1556</v>
      </c>
      <c r="H219" s="11"/>
      <c r="I219" s="151">
        <v>727000</v>
      </c>
      <c r="J219" s="163">
        <v>727000</v>
      </c>
      <c r="K219" s="93">
        <f t="shared" si="3"/>
        <v>0</v>
      </c>
    </row>
    <row r="220" spans="1:11" x14ac:dyDescent="0.25">
      <c r="A220" s="144">
        <v>45055</v>
      </c>
      <c r="B220" s="146" t="s">
        <v>2207</v>
      </c>
      <c r="C220" s="146" t="s">
        <v>2384</v>
      </c>
      <c r="D220" s="24" t="s">
        <v>2702</v>
      </c>
      <c r="E220" s="96" t="s">
        <v>2730</v>
      </c>
      <c r="F220" s="25"/>
      <c r="G220" s="79" t="s">
        <v>2744</v>
      </c>
      <c r="H220" s="11"/>
      <c r="I220" s="151">
        <v>22570000</v>
      </c>
      <c r="J220" s="163">
        <v>21065333</v>
      </c>
      <c r="K220" s="93">
        <f t="shared" si="3"/>
        <v>1504667</v>
      </c>
    </row>
    <row r="221" spans="1:11" x14ac:dyDescent="0.25">
      <c r="A221" s="144">
        <v>45061</v>
      </c>
      <c r="B221" s="146" t="s">
        <v>2091</v>
      </c>
      <c r="C221" s="146" t="s">
        <v>2703</v>
      </c>
      <c r="D221" s="24" t="s">
        <v>2704</v>
      </c>
      <c r="E221" s="96" t="s">
        <v>2731</v>
      </c>
      <c r="F221" s="25"/>
      <c r="G221" s="79" t="s">
        <v>2745</v>
      </c>
      <c r="H221" s="11"/>
      <c r="I221" s="151">
        <v>84000000</v>
      </c>
      <c r="J221" s="163">
        <v>54400000</v>
      </c>
      <c r="K221" s="93">
        <f t="shared" si="3"/>
        <v>29600000</v>
      </c>
    </row>
    <row r="222" spans="1:11" x14ac:dyDescent="0.25">
      <c r="A222" s="144">
        <v>45061</v>
      </c>
      <c r="B222" s="146" t="s">
        <v>2726</v>
      </c>
      <c r="C222" s="146" t="s">
        <v>2341</v>
      </c>
      <c r="D222" s="24" t="s">
        <v>2705</v>
      </c>
      <c r="E222" s="96" t="s">
        <v>2732</v>
      </c>
      <c r="F222" s="25"/>
      <c r="G222" s="79" t="s">
        <v>382</v>
      </c>
      <c r="H222" s="11"/>
      <c r="I222" s="151">
        <v>18056000</v>
      </c>
      <c r="J222" s="163">
        <v>17966000</v>
      </c>
      <c r="K222" s="93">
        <f t="shared" si="3"/>
        <v>90000</v>
      </c>
    </row>
    <row r="223" spans="1:11" x14ac:dyDescent="0.25">
      <c r="A223" s="144">
        <v>45061</v>
      </c>
      <c r="B223" s="146" t="s">
        <v>2003</v>
      </c>
      <c r="C223" s="146" t="s">
        <v>2341</v>
      </c>
      <c r="D223" s="24" t="s">
        <v>2706</v>
      </c>
      <c r="E223" s="96" t="s">
        <v>2732</v>
      </c>
      <c r="F223" s="25"/>
      <c r="G223" s="79" t="s">
        <v>381</v>
      </c>
      <c r="H223" s="11"/>
      <c r="I223" s="151">
        <v>18056000</v>
      </c>
      <c r="J223" s="163">
        <v>18056000</v>
      </c>
      <c r="K223" s="93">
        <f t="shared" si="3"/>
        <v>0</v>
      </c>
    </row>
    <row r="224" spans="1:11" x14ac:dyDescent="0.25">
      <c r="A224" s="144">
        <v>45062</v>
      </c>
      <c r="B224" s="146" t="s">
        <v>2005</v>
      </c>
      <c r="C224" s="146" t="s">
        <v>2389</v>
      </c>
      <c r="D224" s="24" t="s">
        <v>2707</v>
      </c>
      <c r="E224" s="96" t="s">
        <v>1165</v>
      </c>
      <c r="F224" s="25"/>
      <c r="G224" s="79" t="s">
        <v>2746</v>
      </c>
      <c r="H224" s="11"/>
      <c r="I224" s="151">
        <v>40800000</v>
      </c>
      <c r="J224" s="163">
        <v>22950000</v>
      </c>
      <c r="K224" s="93">
        <f t="shared" si="3"/>
        <v>17850000</v>
      </c>
    </row>
    <row r="225" spans="1:11" x14ac:dyDescent="0.25">
      <c r="A225" s="144">
        <v>45065</v>
      </c>
      <c r="B225" s="146" t="s">
        <v>2209</v>
      </c>
      <c r="C225" s="146" t="s">
        <v>2430</v>
      </c>
      <c r="D225" s="24" t="s">
        <v>2708</v>
      </c>
      <c r="E225" s="96" t="s">
        <v>2733</v>
      </c>
      <c r="F225" s="25"/>
      <c r="G225" s="79" t="s">
        <v>2747</v>
      </c>
      <c r="H225" s="11"/>
      <c r="I225" s="151">
        <v>42000000</v>
      </c>
      <c r="J225" s="163">
        <v>26400000</v>
      </c>
      <c r="K225" s="93">
        <f t="shared" si="3"/>
        <v>15600000</v>
      </c>
    </row>
    <row r="226" spans="1:11" x14ac:dyDescent="0.25">
      <c r="A226" s="144">
        <v>45069</v>
      </c>
      <c r="B226" s="146" t="s">
        <v>2270</v>
      </c>
      <c r="C226" s="146" t="s">
        <v>2709</v>
      </c>
      <c r="D226" s="24" t="s">
        <v>2710</v>
      </c>
      <c r="E226" s="96" t="s">
        <v>2734</v>
      </c>
      <c r="F226" s="25"/>
      <c r="G226" s="79" t="s">
        <v>2748</v>
      </c>
      <c r="H226" s="11"/>
      <c r="I226" s="151">
        <v>20640120</v>
      </c>
      <c r="J226" s="163">
        <v>17475302</v>
      </c>
      <c r="K226" s="93">
        <f t="shared" si="3"/>
        <v>3164818</v>
      </c>
    </row>
    <row r="227" spans="1:11" x14ac:dyDescent="0.25">
      <c r="A227" s="144">
        <v>45069</v>
      </c>
      <c r="B227" s="146" t="s">
        <v>2336</v>
      </c>
      <c r="C227" s="146" t="s">
        <v>2711</v>
      </c>
      <c r="D227" s="24" t="s">
        <v>2712</v>
      </c>
      <c r="E227" s="96" t="s">
        <v>2735</v>
      </c>
      <c r="F227" s="25"/>
      <c r="G227" s="79" t="s">
        <v>2749</v>
      </c>
      <c r="H227" s="11"/>
      <c r="I227" s="151">
        <v>61582500</v>
      </c>
      <c r="J227" s="163">
        <v>37242750</v>
      </c>
      <c r="K227" s="93">
        <f t="shared" si="3"/>
        <v>24339750</v>
      </c>
    </row>
    <row r="228" spans="1:11" x14ac:dyDescent="0.25">
      <c r="A228" s="144">
        <v>45069</v>
      </c>
      <c r="B228" s="146" t="s">
        <v>2087</v>
      </c>
      <c r="C228" s="146" t="s">
        <v>2494</v>
      </c>
      <c r="D228" s="24" t="s">
        <v>2713</v>
      </c>
      <c r="E228" s="96" t="s">
        <v>2736</v>
      </c>
      <c r="F228" s="25"/>
      <c r="G228" s="79" t="s">
        <v>2750</v>
      </c>
      <c r="H228" s="11"/>
      <c r="I228" s="151">
        <f>28903000-23260033</f>
        <v>5642967</v>
      </c>
      <c r="J228" s="163">
        <v>5642967</v>
      </c>
      <c r="K228" s="93">
        <f t="shared" si="3"/>
        <v>0</v>
      </c>
    </row>
    <row r="229" spans="1:11" x14ac:dyDescent="0.25">
      <c r="A229" s="144">
        <v>45070</v>
      </c>
      <c r="B229" s="146" t="s">
        <v>2007</v>
      </c>
      <c r="C229" s="146" t="s">
        <v>2428</v>
      </c>
      <c r="D229" s="24" t="s">
        <v>2714</v>
      </c>
      <c r="E229" s="96" t="s">
        <v>2737</v>
      </c>
      <c r="F229" s="25"/>
      <c r="G229" s="79" t="s">
        <v>2751</v>
      </c>
      <c r="H229" s="11"/>
      <c r="I229" s="151">
        <v>25000000</v>
      </c>
      <c r="J229" s="163">
        <v>21166667</v>
      </c>
      <c r="K229" s="93">
        <f t="shared" si="3"/>
        <v>3833333</v>
      </c>
    </row>
    <row r="230" spans="1:11" x14ac:dyDescent="0.25">
      <c r="A230" s="144">
        <v>45070</v>
      </c>
      <c r="B230" s="146" t="s">
        <v>2273</v>
      </c>
      <c r="C230" s="146" t="s">
        <v>2715</v>
      </c>
      <c r="D230" s="24" t="s">
        <v>2716</v>
      </c>
      <c r="E230" s="96" t="s">
        <v>2738</v>
      </c>
      <c r="F230" s="25"/>
      <c r="G230" s="79" t="s">
        <v>2752</v>
      </c>
      <c r="H230" s="11"/>
      <c r="I230" s="151">
        <f>48000000-11200000</f>
        <v>36800000</v>
      </c>
      <c r="J230" s="163">
        <v>36800000</v>
      </c>
      <c r="K230" s="93">
        <f t="shared" si="3"/>
        <v>0</v>
      </c>
    </row>
    <row r="231" spans="1:11" x14ac:dyDescent="0.25">
      <c r="A231" s="144">
        <v>45075</v>
      </c>
      <c r="B231" s="146" t="s">
        <v>2490</v>
      </c>
      <c r="C231" s="146" t="s">
        <v>2717</v>
      </c>
      <c r="D231" s="24" t="s">
        <v>2718</v>
      </c>
      <c r="E231" s="96" t="s">
        <v>1158</v>
      </c>
      <c r="F231" s="25"/>
      <c r="G231" s="79" t="s">
        <v>2753</v>
      </c>
      <c r="H231" s="11"/>
      <c r="I231" s="151">
        <v>16957440</v>
      </c>
      <c r="J231" s="163">
        <v>13792051</v>
      </c>
      <c r="K231" s="93">
        <f t="shared" si="3"/>
        <v>3165389</v>
      </c>
    </row>
    <row r="232" spans="1:11" x14ac:dyDescent="0.25">
      <c r="A232" s="144">
        <v>45075</v>
      </c>
      <c r="B232" s="146" t="s">
        <v>2019</v>
      </c>
      <c r="C232" s="146" t="s">
        <v>2423</v>
      </c>
      <c r="D232" s="24" t="s">
        <v>2719</v>
      </c>
      <c r="E232" s="96" t="s">
        <v>2739</v>
      </c>
      <c r="F232" s="25"/>
      <c r="G232" s="79" t="s">
        <v>2754</v>
      </c>
      <c r="H232" s="11"/>
      <c r="I232" s="151">
        <v>42000000</v>
      </c>
      <c r="J232" s="163">
        <v>24400000</v>
      </c>
      <c r="K232" s="93">
        <f t="shared" si="3"/>
        <v>17600000</v>
      </c>
    </row>
    <row r="233" spans="1:11" x14ac:dyDescent="0.25">
      <c r="A233" s="144">
        <v>45075</v>
      </c>
      <c r="B233" s="146" t="s">
        <v>2095</v>
      </c>
      <c r="C233" s="146" t="s">
        <v>2346</v>
      </c>
      <c r="D233" s="24" t="s">
        <v>2720</v>
      </c>
      <c r="E233" s="96" t="s">
        <v>1893</v>
      </c>
      <c r="F233" s="25"/>
      <c r="G233" s="79" t="s">
        <v>2755</v>
      </c>
      <c r="H233" s="11"/>
      <c r="I233" s="151">
        <v>10598400</v>
      </c>
      <c r="J233" s="163">
        <v>8620032</v>
      </c>
      <c r="K233" s="93">
        <f t="shared" si="3"/>
        <v>1978368</v>
      </c>
    </row>
    <row r="234" spans="1:11" x14ac:dyDescent="0.25">
      <c r="A234" s="144">
        <v>45076</v>
      </c>
      <c r="B234" s="146" t="s">
        <v>2244</v>
      </c>
      <c r="C234" s="146" t="s">
        <v>2459</v>
      </c>
      <c r="D234" s="24" t="s">
        <v>2721</v>
      </c>
      <c r="E234" s="96" t="s">
        <v>2740</v>
      </c>
      <c r="F234" s="25"/>
      <c r="G234" s="79" t="s">
        <v>2756</v>
      </c>
      <c r="H234" s="11"/>
      <c r="I234" s="151">
        <v>18056000</v>
      </c>
      <c r="J234" s="163">
        <v>18056000</v>
      </c>
      <c r="K234" s="93">
        <f t="shared" si="3"/>
        <v>0</v>
      </c>
    </row>
    <row r="235" spans="1:11" x14ac:dyDescent="0.25">
      <c r="A235" s="144">
        <v>45076</v>
      </c>
      <c r="B235" s="146" t="s">
        <v>2492</v>
      </c>
      <c r="C235" s="146" t="s">
        <v>2722</v>
      </c>
      <c r="D235" s="24" t="s">
        <v>2723</v>
      </c>
      <c r="E235" s="96" t="s">
        <v>2741</v>
      </c>
      <c r="F235" s="25"/>
      <c r="G235" s="79" t="s">
        <v>2757</v>
      </c>
      <c r="H235" s="11"/>
      <c r="I235" s="151">
        <v>36204000</v>
      </c>
      <c r="J235" s="163">
        <v>20860400</v>
      </c>
      <c r="K235" s="93">
        <f t="shared" si="3"/>
        <v>15343600</v>
      </c>
    </row>
    <row r="236" spans="1:11" x14ac:dyDescent="0.25">
      <c r="A236" s="144">
        <v>45077</v>
      </c>
      <c r="B236" s="146" t="s">
        <v>2487</v>
      </c>
      <c r="C236" s="146" t="s">
        <v>2724</v>
      </c>
      <c r="D236" s="24" t="s">
        <v>2725</v>
      </c>
      <c r="E236" s="96" t="s">
        <v>2742</v>
      </c>
      <c r="F236" s="25"/>
      <c r="G236" s="79" t="s">
        <v>2758</v>
      </c>
      <c r="H236" s="11"/>
      <c r="I236" s="151">
        <v>22570000</v>
      </c>
      <c r="J236" s="163">
        <v>18056000</v>
      </c>
      <c r="K236" s="93">
        <f t="shared" si="3"/>
        <v>4514000</v>
      </c>
    </row>
    <row r="237" spans="1:11" x14ac:dyDescent="0.25">
      <c r="A237" s="144">
        <v>45082</v>
      </c>
      <c r="B237" s="216" t="s">
        <v>2405</v>
      </c>
      <c r="C237" s="146" t="s">
        <v>2699</v>
      </c>
      <c r="D237" s="24" t="s">
        <v>3004</v>
      </c>
      <c r="E237" s="96" t="s">
        <v>3071</v>
      </c>
      <c r="F237" s="25"/>
      <c r="G237" s="79" t="s">
        <v>3049</v>
      </c>
      <c r="H237" s="11"/>
      <c r="I237" s="151">
        <v>42000000</v>
      </c>
      <c r="J237" s="163">
        <v>26833333</v>
      </c>
      <c r="K237" s="93">
        <f t="shared" si="3"/>
        <v>15166667</v>
      </c>
    </row>
    <row r="238" spans="1:11" x14ac:dyDescent="0.25">
      <c r="A238" s="144">
        <v>45082</v>
      </c>
      <c r="B238" s="216" t="s">
        <v>2475</v>
      </c>
      <c r="C238" s="146" t="s">
        <v>2462</v>
      </c>
      <c r="D238" s="24" t="s">
        <v>3005</v>
      </c>
      <c r="E238" s="96" t="s">
        <v>3072</v>
      </c>
      <c r="F238" s="25"/>
      <c r="G238" s="79" t="s">
        <v>3050</v>
      </c>
      <c r="H238" s="11"/>
      <c r="I238" s="151">
        <v>349579715</v>
      </c>
      <c r="J238" s="163">
        <v>349579715</v>
      </c>
      <c r="K238" s="93">
        <f t="shared" si="3"/>
        <v>0</v>
      </c>
    </row>
    <row r="239" spans="1:11" x14ac:dyDescent="0.25">
      <c r="A239" s="144">
        <v>45083</v>
      </c>
      <c r="B239" s="216" t="s">
        <v>2488</v>
      </c>
      <c r="C239" s="146" t="s">
        <v>2508</v>
      </c>
      <c r="D239" s="24" t="s">
        <v>3006</v>
      </c>
      <c r="E239" s="96" t="s">
        <v>3073</v>
      </c>
      <c r="F239" s="25"/>
      <c r="G239" s="79" t="s">
        <v>3051</v>
      </c>
      <c r="H239" s="11"/>
      <c r="I239" s="151">
        <v>33010842</v>
      </c>
      <c r="J239" s="163">
        <v>21090260</v>
      </c>
      <c r="K239" s="93">
        <f t="shared" si="3"/>
        <v>11920582</v>
      </c>
    </row>
    <row r="240" spans="1:11" x14ac:dyDescent="0.25">
      <c r="A240" s="144">
        <v>45083</v>
      </c>
      <c r="B240" s="216" t="s">
        <v>2406</v>
      </c>
      <c r="C240" s="146" t="s">
        <v>2686</v>
      </c>
      <c r="D240" s="24" t="s">
        <v>3007</v>
      </c>
      <c r="E240" s="96" t="s">
        <v>3074</v>
      </c>
      <c r="F240" s="25"/>
      <c r="G240" s="79" t="s">
        <v>3052</v>
      </c>
      <c r="H240" s="11"/>
      <c r="I240" s="151">
        <v>14837760</v>
      </c>
      <c r="J240" s="163">
        <v>7984128</v>
      </c>
      <c r="K240" s="93">
        <f t="shared" si="3"/>
        <v>6853632</v>
      </c>
    </row>
    <row r="241" spans="1:11" x14ac:dyDescent="0.25">
      <c r="A241" s="144">
        <v>45083</v>
      </c>
      <c r="B241" s="216" t="s">
        <v>2384</v>
      </c>
      <c r="C241" s="146" t="s">
        <v>3008</v>
      </c>
      <c r="D241" s="24" t="s">
        <v>3009</v>
      </c>
      <c r="E241" s="96" t="s">
        <v>3075</v>
      </c>
      <c r="F241" s="25"/>
      <c r="G241" s="79" t="s">
        <v>3053</v>
      </c>
      <c r="H241" s="11"/>
      <c r="I241" s="151">
        <v>8192000</v>
      </c>
      <c r="J241" s="163">
        <v>7850667</v>
      </c>
      <c r="K241" s="93">
        <f t="shared" si="3"/>
        <v>341333</v>
      </c>
    </row>
    <row r="242" spans="1:11" x14ac:dyDescent="0.25">
      <c r="A242" s="144">
        <v>45084</v>
      </c>
      <c r="B242" s="216" t="s">
        <v>2960</v>
      </c>
      <c r="C242" s="146" t="s">
        <v>385</v>
      </c>
      <c r="D242" s="24" t="s">
        <v>3010</v>
      </c>
      <c r="E242" s="96" t="s">
        <v>3076</v>
      </c>
      <c r="F242" s="25"/>
      <c r="G242" s="79" t="s">
        <v>1556</v>
      </c>
      <c r="H242" s="11"/>
      <c r="I242" s="151">
        <v>727000</v>
      </c>
      <c r="J242" s="163">
        <v>727000</v>
      </c>
      <c r="K242" s="93">
        <f t="shared" si="3"/>
        <v>0</v>
      </c>
    </row>
    <row r="243" spans="1:11" x14ac:dyDescent="0.25">
      <c r="A243" s="144">
        <v>45084</v>
      </c>
      <c r="B243" s="216" t="s">
        <v>2960</v>
      </c>
      <c r="C243" s="146" t="s">
        <v>2215</v>
      </c>
      <c r="D243" s="24" t="s">
        <v>3011</v>
      </c>
      <c r="E243" s="96" t="s">
        <v>3077</v>
      </c>
      <c r="F243" s="25"/>
      <c r="G243" s="79" t="s">
        <v>1556</v>
      </c>
      <c r="H243" s="11"/>
      <c r="I243" s="151">
        <v>1440000</v>
      </c>
      <c r="J243" s="163">
        <v>1440000</v>
      </c>
      <c r="K243" s="93">
        <f t="shared" si="3"/>
        <v>0</v>
      </c>
    </row>
    <row r="244" spans="1:11" x14ac:dyDescent="0.25">
      <c r="A244" s="144">
        <v>45084</v>
      </c>
      <c r="B244" s="216" t="s">
        <v>2407</v>
      </c>
      <c r="C244" s="146" t="s">
        <v>2509</v>
      </c>
      <c r="D244" s="24" t="s">
        <v>3012</v>
      </c>
      <c r="E244" s="96" t="s">
        <v>3078</v>
      </c>
      <c r="F244" s="25"/>
      <c r="G244" s="79" t="s">
        <v>3054</v>
      </c>
      <c r="H244" s="11"/>
      <c r="I244" s="151">
        <v>33637500</v>
      </c>
      <c r="J244" s="163">
        <v>25340250</v>
      </c>
      <c r="K244" s="93">
        <f t="shared" si="3"/>
        <v>8297250</v>
      </c>
    </row>
    <row r="245" spans="1:11" x14ac:dyDescent="0.25">
      <c r="A245" s="144">
        <v>45091</v>
      </c>
      <c r="B245" s="216" t="s">
        <v>2715</v>
      </c>
      <c r="C245" s="146" t="s">
        <v>3013</v>
      </c>
      <c r="D245" s="24" t="s">
        <v>3014</v>
      </c>
      <c r="E245" s="96" t="s">
        <v>3079</v>
      </c>
      <c r="F245" s="25"/>
      <c r="G245" s="79" t="s">
        <v>3055</v>
      </c>
      <c r="H245" s="11"/>
      <c r="I245" s="151">
        <v>40365000</v>
      </c>
      <c r="J245" s="163">
        <v>22649250</v>
      </c>
      <c r="K245" s="93">
        <f t="shared" si="3"/>
        <v>17715750</v>
      </c>
    </row>
    <row r="246" spans="1:11" x14ac:dyDescent="0.25">
      <c r="A246" s="144">
        <v>45091</v>
      </c>
      <c r="B246" s="216" t="s">
        <v>3096</v>
      </c>
      <c r="C246" s="146" t="s">
        <v>2512</v>
      </c>
      <c r="D246" s="24" t="s">
        <v>3015</v>
      </c>
      <c r="E246" s="96" t="s">
        <v>3080</v>
      </c>
      <c r="F246" s="25"/>
      <c r="G246" s="79" t="s">
        <v>3056</v>
      </c>
      <c r="H246" s="11"/>
      <c r="I246" s="151">
        <v>43728750</v>
      </c>
      <c r="J246" s="163">
        <v>23546250</v>
      </c>
      <c r="K246" s="93">
        <f t="shared" si="3"/>
        <v>20182500</v>
      </c>
    </row>
    <row r="247" spans="1:11" x14ac:dyDescent="0.25">
      <c r="A247" s="144">
        <v>45091</v>
      </c>
      <c r="B247" s="216" t="s">
        <v>3097</v>
      </c>
      <c r="C247" s="146" t="s">
        <v>2707</v>
      </c>
      <c r="D247" s="24" t="s">
        <v>3016</v>
      </c>
      <c r="E247" s="96" t="s">
        <v>3081</v>
      </c>
      <c r="F247" s="25"/>
      <c r="G247" s="79" t="s">
        <v>3057</v>
      </c>
      <c r="H247" s="11"/>
      <c r="I247" s="151">
        <v>31050000</v>
      </c>
      <c r="J247" s="163">
        <v>18112500</v>
      </c>
      <c r="K247" s="93">
        <f t="shared" si="3"/>
        <v>12937500</v>
      </c>
    </row>
    <row r="248" spans="1:11" x14ac:dyDescent="0.25">
      <c r="A248" s="144">
        <v>45092</v>
      </c>
      <c r="B248" s="216" t="s">
        <v>2385</v>
      </c>
      <c r="C248" s="146" t="s">
        <v>3017</v>
      </c>
      <c r="D248" s="24" t="s">
        <v>3018</v>
      </c>
      <c r="E248" s="96" t="s">
        <v>3082</v>
      </c>
      <c r="F248" s="25"/>
      <c r="G248" s="79" t="s">
        <v>3058</v>
      </c>
      <c r="H248" s="11"/>
      <c r="I248" s="151">
        <v>10598400</v>
      </c>
      <c r="J248" s="163">
        <v>3886080</v>
      </c>
      <c r="K248" s="93">
        <f t="shared" si="3"/>
        <v>6712320</v>
      </c>
    </row>
    <row r="249" spans="1:11" x14ac:dyDescent="0.25">
      <c r="A249" s="144">
        <v>45099</v>
      </c>
      <c r="B249" s="216" t="s">
        <v>2416</v>
      </c>
      <c r="C249" s="146" t="s">
        <v>3019</v>
      </c>
      <c r="D249" s="24" t="s">
        <v>3020</v>
      </c>
      <c r="E249" s="96" t="s">
        <v>3083</v>
      </c>
      <c r="F249" s="25"/>
      <c r="G249" s="79" t="s">
        <v>3059</v>
      </c>
      <c r="H249" s="11"/>
      <c r="I249" s="151">
        <f>9405000-4389000</f>
        <v>5016000</v>
      </c>
      <c r="J249" s="163">
        <v>5016000</v>
      </c>
      <c r="K249" s="93">
        <f t="shared" si="3"/>
        <v>0</v>
      </c>
    </row>
    <row r="250" spans="1:11" x14ac:dyDescent="0.25">
      <c r="A250" s="144">
        <v>45100</v>
      </c>
      <c r="B250" s="216" t="s">
        <v>2420</v>
      </c>
      <c r="C250" s="146" t="s">
        <v>2543</v>
      </c>
      <c r="D250" s="24" t="s">
        <v>3021</v>
      </c>
      <c r="E250" s="96" t="s">
        <v>1161</v>
      </c>
      <c r="F250" s="25"/>
      <c r="G250" s="79" t="s">
        <v>81</v>
      </c>
      <c r="H250" s="11"/>
      <c r="I250" s="151">
        <v>39000000</v>
      </c>
      <c r="J250" s="163">
        <v>21233333</v>
      </c>
      <c r="K250" s="93">
        <f t="shared" si="3"/>
        <v>17766667</v>
      </c>
    </row>
    <row r="251" spans="1:11" x14ac:dyDescent="0.25">
      <c r="A251" s="144">
        <v>45100</v>
      </c>
      <c r="B251" s="216" t="s">
        <v>2421</v>
      </c>
      <c r="C251" s="146" t="s">
        <v>2712</v>
      </c>
      <c r="D251" s="24" t="s">
        <v>3022</v>
      </c>
      <c r="E251" s="96" t="s">
        <v>1163</v>
      </c>
      <c r="F251" s="25"/>
      <c r="G251" s="79" t="s">
        <v>292</v>
      </c>
      <c r="H251" s="11"/>
      <c r="I251" s="151">
        <v>42000000</v>
      </c>
      <c r="J251" s="163">
        <v>22866667</v>
      </c>
      <c r="K251" s="93">
        <f t="shared" si="3"/>
        <v>19133333</v>
      </c>
    </row>
    <row r="252" spans="1:11" x14ac:dyDescent="0.25">
      <c r="A252" s="144">
        <v>45100</v>
      </c>
      <c r="B252" s="216" t="s">
        <v>2419</v>
      </c>
      <c r="C252" s="146" t="s">
        <v>2531</v>
      </c>
      <c r="D252" s="24" t="s">
        <v>3023</v>
      </c>
      <c r="E252" s="96" t="s">
        <v>3084</v>
      </c>
      <c r="F252" s="25"/>
      <c r="G252" s="79" t="s">
        <v>3060</v>
      </c>
      <c r="H252" s="11"/>
      <c r="I252" s="151">
        <v>110335500</v>
      </c>
      <c r="J252" s="163">
        <v>110335500</v>
      </c>
      <c r="K252" s="93">
        <f t="shared" si="3"/>
        <v>0</v>
      </c>
    </row>
    <row r="253" spans="1:11" x14ac:dyDescent="0.25">
      <c r="A253" s="144">
        <v>45105</v>
      </c>
      <c r="B253" s="216" t="s">
        <v>2346</v>
      </c>
      <c r="C253" s="146" t="s">
        <v>2569</v>
      </c>
      <c r="D253" s="24" t="s">
        <v>3024</v>
      </c>
      <c r="E253" s="96" t="s">
        <v>3085</v>
      </c>
      <c r="F253" s="25"/>
      <c r="G253" s="79" t="s">
        <v>3061</v>
      </c>
      <c r="H253" s="11"/>
      <c r="I253" s="151">
        <v>15990000</v>
      </c>
      <c r="J253" s="163">
        <v>9913800</v>
      </c>
      <c r="K253" s="93">
        <f t="shared" si="3"/>
        <v>6076200</v>
      </c>
    </row>
    <row r="254" spans="1:11" x14ac:dyDescent="0.25">
      <c r="A254" s="144">
        <v>45105</v>
      </c>
      <c r="B254" s="216" t="s">
        <v>2591</v>
      </c>
      <c r="C254" s="146" t="s">
        <v>2575</v>
      </c>
      <c r="D254" s="24" t="s">
        <v>3025</v>
      </c>
      <c r="E254" s="96" t="s">
        <v>3086</v>
      </c>
      <c r="F254" s="25"/>
      <c r="G254" s="79" t="s">
        <v>3062</v>
      </c>
      <c r="H254" s="11"/>
      <c r="I254" s="151">
        <v>10598400</v>
      </c>
      <c r="J254" s="163">
        <v>6500352</v>
      </c>
      <c r="K254" s="93">
        <f t="shared" si="3"/>
        <v>4098048</v>
      </c>
    </row>
    <row r="255" spans="1:11" x14ac:dyDescent="0.25">
      <c r="A255" s="144">
        <v>45105</v>
      </c>
      <c r="B255" s="216" t="s">
        <v>2351</v>
      </c>
      <c r="C255" s="146" t="s">
        <v>3026</v>
      </c>
      <c r="D255" s="24" t="s">
        <v>3027</v>
      </c>
      <c r="E255" s="96" t="s">
        <v>3087</v>
      </c>
      <c r="F255" s="25"/>
      <c r="G255" s="79" t="s">
        <v>3063</v>
      </c>
      <c r="H255" s="11"/>
      <c r="I255" s="151">
        <v>26363635</v>
      </c>
      <c r="J255" s="163">
        <v>15993939</v>
      </c>
      <c r="K255" s="93">
        <f t="shared" si="3"/>
        <v>10369696</v>
      </c>
    </row>
    <row r="256" spans="1:11" x14ac:dyDescent="0.25">
      <c r="A256" s="144">
        <v>45105</v>
      </c>
      <c r="B256" s="216" t="s">
        <v>2494</v>
      </c>
      <c r="C256" s="146" t="s">
        <v>3028</v>
      </c>
      <c r="D256" s="24" t="s">
        <v>3029</v>
      </c>
      <c r="E256" s="96" t="s">
        <v>1907</v>
      </c>
      <c r="F256" s="25"/>
      <c r="G256" s="79" t="s">
        <v>1929</v>
      </c>
      <c r="H256" s="11"/>
      <c r="I256" s="151">
        <v>26496000</v>
      </c>
      <c r="J256" s="163">
        <v>15367680</v>
      </c>
      <c r="K256" s="93">
        <f t="shared" si="3"/>
        <v>11128320</v>
      </c>
    </row>
    <row r="257" spans="1:11" x14ac:dyDescent="0.25">
      <c r="A257" s="144">
        <v>45105</v>
      </c>
      <c r="B257" s="216" t="s">
        <v>2585</v>
      </c>
      <c r="C257" s="146" t="s">
        <v>3030</v>
      </c>
      <c r="D257" s="24" t="s">
        <v>3031</v>
      </c>
      <c r="E257" s="96" t="s">
        <v>3088</v>
      </c>
      <c r="F257" s="25"/>
      <c r="G257" s="79" t="s">
        <v>3064</v>
      </c>
      <c r="H257" s="11"/>
      <c r="I257" s="151">
        <v>22570000</v>
      </c>
      <c r="J257" s="163">
        <v>13090600</v>
      </c>
      <c r="K257" s="93">
        <f t="shared" si="3"/>
        <v>9479400</v>
      </c>
    </row>
    <row r="258" spans="1:11" x14ac:dyDescent="0.25">
      <c r="A258" s="144">
        <v>45105</v>
      </c>
      <c r="B258" s="216" t="s">
        <v>2838</v>
      </c>
      <c r="C258" s="146" t="s">
        <v>2720</v>
      </c>
      <c r="D258" s="24" t="s">
        <v>3032</v>
      </c>
      <c r="E258" s="96" t="s">
        <v>3089</v>
      </c>
      <c r="F258" s="25"/>
      <c r="G258" s="79" t="s">
        <v>1938</v>
      </c>
      <c r="H258" s="11"/>
      <c r="I258" s="151">
        <v>26496000</v>
      </c>
      <c r="J258" s="163">
        <v>15367680</v>
      </c>
      <c r="K258" s="93">
        <f t="shared" si="3"/>
        <v>11128320</v>
      </c>
    </row>
    <row r="259" spans="1:11" x14ac:dyDescent="0.25">
      <c r="A259" s="144">
        <v>45105</v>
      </c>
      <c r="B259" s="216" t="s">
        <v>3098</v>
      </c>
      <c r="C259" s="146" t="s">
        <v>2584</v>
      </c>
      <c r="D259" s="24" t="s">
        <v>3033</v>
      </c>
      <c r="E259" s="96" t="s">
        <v>1888</v>
      </c>
      <c r="F259" s="25"/>
      <c r="G259" s="79" t="s">
        <v>1927</v>
      </c>
      <c r="H259" s="11"/>
      <c r="I259" s="151">
        <v>26496000</v>
      </c>
      <c r="J259" s="163">
        <v>15367680</v>
      </c>
      <c r="K259" s="93">
        <f t="shared" si="3"/>
        <v>11128320</v>
      </c>
    </row>
    <row r="260" spans="1:11" x14ac:dyDescent="0.25">
      <c r="A260" s="144">
        <v>45105</v>
      </c>
      <c r="B260" s="216" t="s">
        <v>2577</v>
      </c>
      <c r="C260" s="146" t="s">
        <v>2588</v>
      </c>
      <c r="D260" s="24" t="s">
        <v>3034</v>
      </c>
      <c r="E260" s="96" t="s">
        <v>1888</v>
      </c>
      <c r="F260" s="25"/>
      <c r="G260" s="79" t="s">
        <v>1926</v>
      </c>
      <c r="H260" s="11"/>
      <c r="I260" s="151">
        <v>26496000</v>
      </c>
      <c r="J260" s="163">
        <v>15367680</v>
      </c>
      <c r="K260" s="93">
        <f t="shared" si="3"/>
        <v>11128320</v>
      </c>
    </row>
    <row r="261" spans="1:11" x14ac:dyDescent="0.25">
      <c r="A261" s="144">
        <v>45105</v>
      </c>
      <c r="B261" s="216" t="s">
        <v>2583</v>
      </c>
      <c r="C261" s="146" t="s">
        <v>2719</v>
      </c>
      <c r="D261" s="24" t="s">
        <v>3035</v>
      </c>
      <c r="E261" s="96" t="s">
        <v>3090</v>
      </c>
      <c r="F261" s="25"/>
      <c r="G261" s="79" t="s">
        <v>3065</v>
      </c>
      <c r="H261" s="11"/>
      <c r="I261" s="151">
        <v>17500000</v>
      </c>
      <c r="J261" s="163">
        <v>10733333</v>
      </c>
      <c r="K261" s="93">
        <f t="shared" si="3"/>
        <v>6766667</v>
      </c>
    </row>
    <row r="262" spans="1:11" x14ac:dyDescent="0.25">
      <c r="A262" s="144">
        <v>45105</v>
      </c>
      <c r="B262" s="216" t="s">
        <v>2595</v>
      </c>
      <c r="C262" s="146" t="s">
        <v>2572</v>
      </c>
      <c r="D262" s="24" t="s">
        <v>3036</v>
      </c>
      <c r="E262" s="96" t="s">
        <v>1116</v>
      </c>
      <c r="F262" s="25"/>
      <c r="G262" s="79" t="s">
        <v>1067</v>
      </c>
      <c r="H262" s="11"/>
      <c r="I262" s="151">
        <v>35000000</v>
      </c>
      <c r="J262" s="163">
        <v>21233333</v>
      </c>
      <c r="K262" s="93">
        <f t="shared" si="3"/>
        <v>13766667</v>
      </c>
    </row>
    <row r="263" spans="1:11" x14ac:dyDescent="0.25">
      <c r="A263" s="144">
        <v>45105</v>
      </c>
      <c r="B263" s="216" t="s">
        <v>2842</v>
      </c>
      <c r="C263" s="146" t="s">
        <v>3037</v>
      </c>
      <c r="D263" s="24" t="s">
        <v>3038</v>
      </c>
      <c r="E263" s="96" t="s">
        <v>3091</v>
      </c>
      <c r="F263" s="25"/>
      <c r="G263" s="79" t="s">
        <v>3066</v>
      </c>
      <c r="H263" s="11"/>
      <c r="I263" s="151">
        <v>18000000</v>
      </c>
      <c r="J263" s="163">
        <v>13800000</v>
      </c>
      <c r="K263" s="93">
        <f t="shared" si="3"/>
        <v>4200000</v>
      </c>
    </row>
    <row r="264" spans="1:11" x14ac:dyDescent="0.25">
      <c r="A264" s="144">
        <v>45105</v>
      </c>
      <c r="B264" s="216" t="s">
        <v>3099</v>
      </c>
      <c r="C264" s="146" t="s">
        <v>3039</v>
      </c>
      <c r="D264" s="24" t="s">
        <v>3040</v>
      </c>
      <c r="E264" s="96" t="s">
        <v>3092</v>
      </c>
      <c r="F264" s="25"/>
      <c r="G264" s="79" t="s">
        <v>3067</v>
      </c>
      <c r="H264" s="11"/>
      <c r="I264" s="151">
        <v>25811000</v>
      </c>
      <c r="J264" s="163">
        <v>15830747</v>
      </c>
      <c r="K264" s="93">
        <f t="shared" si="3"/>
        <v>9980253</v>
      </c>
    </row>
    <row r="265" spans="1:11" x14ac:dyDescent="0.25">
      <c r="A265" s="144">
        <v>45105</v>
      </c>
      <c r="B265" s="216" t="s">
        <v>3100</v>
      </c>
      <c r="C265" s="146" t="s">
        <v>3041</v>
      </c>
      <c r="D265" s="24" t="s">
        <v>3042</v>
      </c>
      <c r="E265" s="96" t="s">
        <v>3093</v>
      </c>
      <c r="F265" s="25"/>
      <c r="G265" s="79" t="s">
        <v>3068</v>
      </c>
      <c r="H265" s="11"/>
      <c r="I265" s="151">
        <v>37050000</v>
      </c>
      <c r="J265" s="163">
        <v>17907500</v>
      </c>
      <c r="K265" s="93">
        <f t="shared" si="3"/>
        <v>19142500</v>
      </c>
    </row>
    <row r="266" spans="1:11" x14ac:dyDescent="0.25">
      <c r="A266" s="144">
        <v>45105</v>
      </c>
      <c r="B266" s="216" t="s">
        <v>2848</v>
      </c>
      <c r="C266" s="146" t="s">
        <v>3043</v>
      </c>
      <c r="D266" s="24" t="s">
        <v>3044</v>
      </c>
      <c r="E266" s="96" t="s">
        <v>3094</v>
      </c>
      <c r="F266" s="25"/>
      <c r="G266" s="79" t="s">
        <v>3069</v>
      </c>
      <c r="H266" s="11"/>
      <c r="I266" s="151">
        <v>22671280</v>
      </c>
      <c r="J266" s="163">
        <v>13149342</v>
      </c>
      <c r="K266" s="93">
        <f t="shared" si="3"/>
        <v>9521938</v>
      </c>
    </row>
    <row r="267" spans="1:11" x14ac:dyDescent="0.25">
      <c r="A267" s="144">
        <v>45105</v>
      </c>
      <c r="B267" s="216" t="s">
        <v>2597</v>
      </c>
      <c r="C267" s="146" t="s">
        <v>3045</v>
      </c>
      <c r="D267" s="24" t="s">
        <v>3046</v>
      </c>
      <c r="E267" s="96" t="s">
        <v>804</v>
      </c>
      <c r="F267" s="25"/>
      <c r="G267" s="79" t="s">
        <v>368</v>
      </c>
      <c r="H267" s="11"/>
      <c r="I267" s="151">
        <v>31050000</v>
      </c>
      <c r="J267" s="163">
        <v>18009000</v>
      </c>
      <c r="K267" s="93">
        <f t="shared" si="3"/>
        <v>13041000</v>
      </c>
    </row>
    <row r="268" spans="1:11" x14ac:dyDescent="0.25">
      <c r="A268" s="144">
        <v>45105</v>
      </c>
      <c r="B268" s="216" t="s">
        <v>2846</v>
      </c>
      <c r="C268" s="146" t="s">
        <v>3047</v>
      </c>
      <c r="D268" s="24" t="s">
        <v>3048</v>
      </c>
      <c r="E268" s="96" t="s">
        <v>3095</v>
      </c>
      <c r="F268" s="25"/>
      <c r="G268" s="79" t="s">
        <v>3070</v>
      </c>
      <c r="H268" s="11"/>
      <c r="I268" s="151">
        <v>25875000</v>
      </c>
      <c r="J268" s="163">
        <v>15007500</v>
      </c>
      <c r="K268" s="93">
        <f t="shared" si="3"/>
        <v>10867500</v>
      </c>
    </row>
    <row r="269" spans="1:11" x14ac:dyDescent="0.25">
      <c r="A269" s="144">
        <v>45112</v>
      </c>
      <c r="B269" s="216" t="s">
        <v>3172</v>
      </c>
      <c r="C269" s="146" t="s">
        <v>2215</v>
      </c>
      <c r="D269" s="24" t="s">
        <v>3193</v>
      </c>
      <c r="E269" s="96" t="s">
        <v>3217</v>
      </c>
      <c r="F269" s="25"/>
      <c r="G269" s="79" t="s">
        <v>1556</v>
      </c>
      <c r="H269" s="11"/>
      <c r="I269" s="151">
        <v>1337589</v>
      </c>
      <c r="J269" s="163">
        <v>1337589</v>
      </c>
      <c r="K269" s="93">
        <f t="shared" si="3"/>
        <v>0</v>
      </c>
    </row>
    <row r="270" spans="1:11" x14ac:dyDescent="0.25">
      <c r="A270" s="144">
        <v>45112</v>
      </c>
      <c r="B270" s="216" t="s">
        <v>3172</v>
      </c>
      <c r="C270" s="146" t="s">
        <v>385</v>
      </c>
      <c r="D270" s="24" t="s">
        <v>3194</v>
      </c>
      <c r="E270" s="96" t="s">
        <v>3218</v>
      </c>
      <c r="F270" s="25"/>
      <c r="G270" s="79" t="s">
        <v>1556</v>
      </c>
      <c r="H270" s="11"/>
      <c r="I270" s="151">
        <v>1049568</v>
      </c>
      <c r="J270" s="163">
        <v>1049568</v>
      </c>
      <c r="K270" s="93">
        <f t="shared" si="3"/>
        <v>0</v>
      </c>
    </row>
    <row r="271" spans="1:11" x14ac:dyDescent="0.25">
      <c r="A271" s="144">
        <v>45119</v>
      </c>
      <c r="B271" s="216" t="s">
        <v>1268</v>
      </c>
      <c r="C271" s="146" t="s">
        <v>3195</v>
      </c>
      <c r="D271" s="24" t="s">
        <v>3196</v>
      </c>
      <c r="E271" s="96" t="s">
        <v>3219</v>
      </c>
      <c r="F271" s="25"/>
      <c r="G271" s="79" t="s">
        <v>3215</v>
      </c>
      <c r="H271" s="11"/>
      <c r="I271" s="151">
        <v>4239360</v>
      </c>
      <c r="J271" s="163">
        <v>0</v>
      </c>
      <c r="K271" s="93">
        <f t="shared" si="3"/>
        <v>4239360</v>
      </c>
    </row>
    <row r="272" spans="1:11" x14ac:dyDescent="0.25">
      <c r="A272" s="144">
        <v>45125</v>
      </c>
      <c r="B272" s="216" t="s">
        <v>520</v>
      </c>
      <c r="C272" s="146" t="s">
        <v>3197</v>
      </c>
      <c r="D272" s="24" t="s">
        <v>3198</v>
      </c>
      <c r="E272" s="96" t="s">
        <v>3220</v>
      </c>
      <c r="F272" s="25"/>
      <c r="G272" s="79" t="s">
        <v>3216</v>
      </c>
      <c r="H272" s="11"/>
      <c r="I272" s="151">
        <v>22500000</v>
      </c>
      <c r="J272" s="163">
        <v>1500000</v>
      </c>
      <c r="K272" s="93">
        <f t="shared" si="3"/>
        <v>21000000</v>
      </c>
    </row>
    <row r="273" spans="1:11" x14ac:dyDescent="0.25">
      <c r="A273" s="144">
        <v>45125</v>
      </c>
      <c r="B273" s="216" t="s">
        <v>1614</v>
      </c>
      <c r="C273" s="146" t="s">
        <v>3199</v>
      </c>
      <c r="D273" s="24" t="s">
        <v>3200</v>
      </c>
      <c r="E273" s="96" t="s">
        <v>3221</v>
      </c>
      <c r="F273" s="25"/>
      <c r="G273" s="79" t="s">
        <v>1939</v>
      </c>
      <c r="H273" s="11"/>
      <c r="I273" s="151">
        <v>20551520</v>
      </c>
      <c r="J273" s="163">
        <v>19455439</v>
      </c>
      <c r="K273" s="93">
        <f t="shared" si="3"/>
        <v>1096081</v>
      </c>
    </row>
    <row r="274" spans="1:11" x14ac:dyDescent="0.25">
      <c r="A274" s="144">
        <v>45126</v>
      </c>
      <c r="B274" s="216" t="s">
        <v>490</v>
      </c>
      <c r="C274" s="146" t="s">
        <v>3201</v>
      </c>
      <c r="D274" s="24" t="s">
        <v>3202</v>
      </c>
      <c r="E274" s="96" t="s">
        <v>3222</v>
      </c>
      <c r="F274" s="25"/>
      <c r="G274" s="79" t="s">
        <v>769</v>
      </c>
      <c r="H274" s="11"/>
      <c r="I274" s="151">
        <v>16500000</v>
      </c>
      <c r="J274" s="163">
        <v>13016667</v>
      </c>
      <c r="K274" s="93">
        <f t="shared" si="3"/>
        <v>3483333</v>
      </c>
    </row>
    <row r="275" spans="1:11" x14ac:dyDescent="0.25">
      <c r="A275" s="144">
        <v>45128</v>
      </c>
      <c r="B275" s="216" t="s">
        <v>494</v>
      </c>
      <c r="C275" s="146" t="s">
        <v>3203</v>
      </c>
      <c r="D275" s="24" t="s">
        <v>3204</v>
      </c>
      <c r="E275" s="96" t="s">
        <v>3223</v>
      </c>
      <c r="F275" s="25"/>
      <c r="G275" s="79" t="s">
        <v>297</v>
      </c>
      <c r="H275" s="11"/>
      <c r="I275" s="151">
        <v>24840000</v>
      </c>
      <c r="J275" s="163">
        <v>18768000</v>
      </c>
      <c r="K275" s="93">
        <f t="shared" si="3"/>
        <v>6072000</v>
      </c>
    </row>
    <row r="276" spans="1:11" x14ac:dyDescent="0.25">
      <c r="A276" s="144">
        <v>45128</v>
      </c>
      <c r="B276" s="216" t="s">
        <v>669</v>
      </c>
      <c r="C276" s="146" t="s">
        <v>3205</v>
      </c>
      <c r="D276" s="24" t="s">
        <v>3206</v>
      </c>
      <c r="E276" s="96" t="s">
        <v>3224</v>
      </c>
      <c r="F276" s="25"/>
      <c r="G276" s="79" t="s">
        <v>141</v>
      </c>
      <c r="H276" s="11"/>
      <c r="I276" s="151">
        <v>21000000</v>
      </c>
      <c r="J276" s="163">
        <v>15866667</v>
      </c>
      <c r="K276" s="93">
        <f t="shared" si="3"/>
        <v>5133333</v>
      </c>
    </row>
    <row r="277" spans="1:11" x14ac:dyDescent="0.25">
      <c r="A277" s="144">
        <v>45128</v>
      </c>
      <c r="B277" s="216" t="s">
        <v>775</v>
      </c>
      <c r="C277" s="146" t="s">
        <v>3207</v>
      </c>
      <c r="D277" s="24" t="s">
        <v>3208</v>
      </c>
      <c r="E277" s="96" t="s">
        <v>3225</v>
      </c>
      <c r="F277" s="25"/>
      <c r="G277" s="79" t="s">
        <v>142</v>
      </c>
      <c r="H277" s="11"/>
      <c r="I277" s="151">
        <v>7000000</v>
      </c>
      <c r="J277" s="163">
        <v>7000000</v>
      </c>
      <c r="K277" s="93">
        <f t="shared" si="3"/>
        <v>0</v>
      </c>
    </row>
    <row r="278" spans="1:11" x14ac:dyDescent="0.25">
      <c r="A278" s="144">
        <v>45132</v>
      </c>
      <c r="B278" s="216" t="s">
        <v>1322</v>
      </c>
      <c r="C278" s="146" t="s">
        <v>3209</v>
      </c>
      <c r="D278" s="24" t="s">
        <v>3210</v>
      </c>
      <c r="E278" s="96" t="s">
        <v>3226</v>
      </c>
      <c r="F278" s="25"/>
      <c r="G278" s="79" t="s">
        <v>1945</v>
      </c>
      <c r="H278" s="11"/>
      <c r="I278" s="151">
        <v>13184000</v>
      </c>
      <c r="J278" s="163">
        <v>11250347</v>
      </c>
      <c r="K278" s="93">
        <f t="shared" si="3"/>
        <v>1933653</v>
      </c>
    </row>
    <row r="279" spans="1:11" x14ac:dyDescent="0.25">
      <c r="A279" s="144">
        <v>45134</v>
      </c>
      <c r="B279" s="216" t="s">
        <v>1246</v>
      </c>
      <c r="C279" s="146" t="s">
        <v>3211</v>
      </c>
      <c r="D279" s="24" t="s">
        <v>3212</v>
      </c>
      <c r="E279" s="96" t="s">
        <v>3227</v>
      </c>
      <c r="F279" s="25"/>
      <c r="G279" s="79" t="s">
        <v>1917</v>
      </c>
      <c r="H279" s="11"/>
      <c r="I279" s="151">
        <v>5643000</v>
      </c>
      <c r="J279" s="163">
        <v>3323100</v>
      </c>
      <c r="K279" s="93">
        <f t="shared" si="3"/>
        <v>2319900</v>
      </c>
    </row>
    <row r="280" spans="1:11" x14ac:dyDescent="0.25">
      <c r="A280" s="144">
        <v>45135</v>
      </c>
      <c r="B280" s="216" t="s">
        <v>489</v>
      </c>
      <c r="C280" s="146" t="s">
        <v>3213</v>
      </c>
      <c r="D280" s="24" t="s">
        <v>3214</v>
      </c>
      <c r="E280" s="96" t="s">
        <v>3228</v>
      </c>
      <c r="F280" s="25"/>
      <c r="G280" s="79" t="s">
        <v>1090</v>
      </c>
      <c r="H280" s="11"/>
      <c r="I280" s="151">
        <v>12718080</v>
      </c>
      <c r="J280" s="163">
        <v>12718080</v>
      </c>
      <c r="K280" s="93">
        <f t="shared" si="3"/>
        <v>0</v>
      </c>
    </row>
    <row r="281" spans="1:11" x14ac:dyDescent="0.25">
      <c r="A281" s="144">
        <v>45139</v>
      </c>
      <c r="B281" s="216" t="s">
        <v>322</v>
      </c>
      <c r="C281" s="146" t="s">
        <v>3455</v>
      </c>
      <c r="D281" s="24" t="s">
        <v>3456</v>
      </c>
      <c r="E281" s="96" t="s">
        <v>3486</v>
      </c>
      <c r="F281" s="25"/>
      <c r="G281" s="79" t="s">
        <v>3484</v>
      </c>
      <c r="H281" s="11"/>
      <c r="I281" s="151">
        <v>15486000</v>
      </c>
      <c r="J281" s="163">
        <v>10151933</v>
      </c>
      <c r="K281" s="93">
        <f t="shared" si="3"/>
        <v>5334067</v>
      </c>
    </row>
    <row r="282" spans="1:11" x14ac:dyDescent="0.25">
      <c r="A282" s="144">
        <v>45141</v>
      </c>
      <c r="B282" s="216" t="s">
        <v>3366</v>
      </c>
      <c r="C282" s="146" t="s">
        <v>385</v>
      </c>
      <c r="D282" s="24" t="s">
        <v>3457</v>
      </c>
      <c r="E282" s="96" t="s">
        <v>3487</v>
      </c>
      <c r="F282" s="25"/>
      <c r="G282" s="79" t="s">
        <v>1556</v>
      </c>
      <c r="H282" s="11"/>
      <c r="I282" s="151">
        <v>970000</v>
      </c>
      <c r="J282" s="163">
        <v>970000</v>
      </c>
      <c r="K282" s="93">
        <f t="shared" si="3"/>
        <v>0</v>
      </c>
    </row>
    <row r="283" spans="1:11" x14ac:dyDescent="0.25">
      <c r="A283" s="144">
        <v>45141</v>
      </c>
      <c r="B283" s="216" t="s">
        <v>3503</v>
      </c>
      <c r="C283" s="146" t="s">
        <v>2215</v>
      </c>
      <c r="D283" s="24" t="s">
        <v>3458</v>
      </c>
      <c r="E283" s="96" t="s">
        <v>3488</v>
      </c>
      <c r="F283" s="25"/>
      <c r="G283" s="79" t="s">
        <v>1556</v>
      </c>
      <c r="H283" s="11"/>
      <c r="I283" s="151">
        <v>1707800</v>
      </c>
      <c r="J283" s="163">
        <v>1707800</v>
      </c>
      <c r="K283" s="93">
        <f t="shared" si="3"/>
        <v>0</v>
      </c>
    </row>
    <row r="284" spans="1:11" x14ac:dyDescent="0.25">
      <c r="A284" s="144">
        <v>45142</v>
      </c>
      <c r="B284" s="216" t="s">
        <v>1576</v>
      </c>
      <c r="C284" s="146" t="s">
        <v>3459</v>
      </c>
      <c r="D284" s="24" t="s">
        <v>3460</v>
      </c>
      <c r="E284" s="96" t="s">
        <v>3489</v>
      </c>
      <c r="F284" s="25"/>
      <c r="G284" s="79" t="s">
        <v>1914</v>
      </c>
      <c r="H284" s="11"/>
      <c r="I284" s="151">
        <v>15489000</v>
      </c>
      <c r="J284" s="163">
        <v>9293400</v>
      </c>
      <c r="K284" s="93">
        <f t="shared" si="3"/>
        <v>6195600</v>
      </c>
    </row>
    <row r="285" spans="1:11" x14ac:dyDescent="0.25">
      <c r="A285" s="144">
        <v>45146</v>
      </c>
      <c r="B285" s="216" t="s">
        <v>824</v>
      </c>
      <c r="C285" s="146" t="s">
        <v>3461</v>
      </c>
      <c r="D285" s="24" t="s">
        <v>3462</v>
      </c>
      <c r="E285" s="96" t="s">
        <v>3490</v>
      </c>
      <c r="F285" s="25"/>
      <c r="G285" s="79" t="s">
        <v>791</v>
      </c>
      <c r="H285" s="11"/>
      <c r="I285" s="151">
        <v>20182500</v>
      </c>
      <c r="J285" s="163">
        <v>10988250</v>
      </c>
      <c r="K285" s="93">
        <f t="shared" si="3"/>
        <v>9194250</v>
      </c>
    </row>
    <row r="286" spans="1:11" x14ac:dyDescent="0.25">
      <c r="A286" s="144">
        <v>45147</v>
      </c>
      <c r="B286" s="216" t="s">
        <v>565</v>
      </c>
      <c r="C286" s="146" t="s">
        <v>3463</v>
      </c>
      <c r="D286" s="24" t="s">
        <v>3464</v>
      </c>
      <c r="E286" s="96" t="s">
        <v>3491</v>
      </c>
      <c r="F286" s="25"/>
      <c r="G286" s="79" t="s">
        <v>685</v>
      </c>
      <c r="H286" s="11"/>
      <c r="I286" s="151">
        <v>22750000</v>
      </c>
      <c r="J286" s="163">
        <v>10616667</v>
      </c>
      <c r="K286" s="93">
        <f t="shared" si="3"/>
        <v>12133333</v>
      </c>
    </row>
    <row r="287" spans="1:11" x14ac:dyDescent="0.25">
      <c r="A287" s="144">
        <v>45152</v>
      </c>
      <c r="B287" s="216" t="s">
        <v>1301</v>
      </c>
      <c r="C287" s="146" t="s">
        <v>3465</v>
      </c>
      <c r="D287" s="24" t="s">
        <v>3466</v>
      </c>
      <c r="E287" s="96" t="s">
        <v>3492</v>
      </c>
      <c r="F287" s="25"/>
      <c r="G287" s="79" t="s">
        <v>1935</v>
      </c>
      <c r="H287" s="11"/>
      <c r="I287" s="151">
        <v>15489000</v>
      </c>
      <c r="J287" s="163">
        <v>7056100</v>
      </c>
      <c r="K287" s="93">
        <f t="shared" si="3"/>
        <v>8432900</v>
      </c>
    </row>
    <row r="288" spans="1:11" x14ac:dyDescent="0.25">
      <c r="A288" s="144">
        <v>45154</v>
      </c>
      <c r="B288" s="216" t="s">
        <v>440</v>
      </c>
      <c r="C288" s="146" t="s">
        <v>2357</v>
      </c>
      <c r="D288" s="24" t="s">
        <v>3467</v>
      </c>
      <c r="E288" s="96" t="s">
        <v>3493</v>
      </c>
      <c r="F288" s="25"/>
      <c r="G288" s="79" t="s">
        <v>3485</v>
      </c>
      <c r="H288" s="11"/>
      <c r="I288" s="151">
        <v>25966080</v>
      </c>
      <c r="J288" s="163">
        <v>10881024</v>
      </c>
      <c r="K288" s="93">
        <f t="shared" si="3"/>
        <v>15085056</v>
      </c>
    </row>
    <row r="289" spans="1:11" x14ac:dyDescent="0.25">
      <c r="A289" s="144">
        <v>45155</v>
      </c>
      <c r="B289" s="216" t="s">
        <v>3503</v>
      </c>
      <c r="C289" s="146" t="s">
        <v>2215</v>
      </c>
      <c r="D289" s="24" t="s">
        <v>3468</v>
      </c>
      <c r="E289" s="96" t="s">
        <v>3494</v>
      </c>
      <c r="F289" s="25"/>
      <c r="G289" s="79" t="s">
        <v>1556</v>
      </c>
      <c r="H289" s="11"/>
      <c r="I289" s="151">
        <v>30400</v>
      </c>
      <c r="J289" s="163">
        <v>30400</v>
      </c>
      <c r="K289" s="93">
        <f t="shared" si="3"/>
        <v>0</v>
      </c>
    </row>
    <row r="290" spans="1:11" x14ac:dyDescent="0.25">
      <c r="A290" s="144">
        <v>45155</v>
      </c>
      <c r="B290" s="216" t="s">
        <v>3366</v>
      </c>
      <c r="C290" s="146" t="s">
        <v>2215</v>
      </c>
      <c r="D290" s="24" t="s">
        <v>3469</v>
      </c>
      <c r="E290" s="96" t="s">
        <v>3495</v>
      </c>
      <c r="F290" s="25"/>
      <c r="G290" s="79" t="s">
        <v>1556</v>
      </c>
      <c r="H290" s="11"/>
      <c r="I290" s="151">
        <v>250000</v>
      </c>
      <c r="J290" s="163">
        <v>250000</v>
      </c>
      <c r="K290" s="93">
        <f t="shared" si="3"/>
        <v>0</v>
      </c>
    </row>
    <row r="291" spans="1:11" x14ac:dyDescent="0.25">
      <c r="A291" s="144">
        <v>45155</v>
      </c>
      <c r="B291" s="216" t="s">
        <v>593</v>
      </c>
      <c r="C291" s="146" t="s">
        <v>3470</v>
      </c>
      <c r="D291" s="24" t="s">
        <v>3471</v>
      </c>
      <c r="E291" s="96" t="s">
        <v>3496</v>
      </c>
      <c r="F291" s="25"/>
      <c r="G291" s="79" t="s">
        <v>1074</v>
      </c>
      <c r="H291" s="11"/>
      <c r="I291" s="151">
        <v>10598400</v>
      </c>
      <c r="J291" s="163">
        <v>7595520</v>
      </c>
      <c r="K291" s="93">
        <f t="shared" si="3"/>
        <v>3002880</v>
      </c>
    </row>
    <row r="292" spans="1:11" x14ac:dyDescent="0.25">
      <c r="A292" s="144">
        <v>45156</v>
      </c>
      <c r="B292" s="216" t="s">
        <v>822</v>
      </c>
      <c r="C292" s="146" t="s">
        <v>3472</v>
      </c>
      <c r="D292" s="24" t="s">
        <v>3473</v>
      </c>
      <c r="E292" s="96" t="s">
        <v>3497</v>
      </c>
      <c r="F292" s="25"/>
      <c r="G292" s="79" t="s">
        <v>240</v>
      </c>
      <c r="H292" s="11"/>
      <c r="I292" s="151">
        <v>15799000</v>
      </c>
      <c r="J292" s="163">
        <v>6319600</v>
      </c>
      <c r="K292" s="93">
        <f t="shared" si="3"/>
        <v>9479400</v>
      </c>
    </row>
    <row r="293" spans="1:11" x14ac:dyDescent="0.25">
      <c r="A293" s="144">
        <v>45161</v>
      </c>
      <c r="B293" s="216" t="s">
        <v>835</v>
      </c>
      <c r="C293" s="146" t="s">
        <v>3474</v>
      </c>
      <c r="D293" s="24" t="s">
        <v>3475</v>
      </c>
      <c r="E293" s="96" t="s">
        <v>3498</v>
      </c>
      <c r="F293" s="25"/>
      <c r="G293" s="79" t="s">
        <v>374</v>
      </c>
      <c r="H293" s="11"/>
      <c r="I293" s="151">
        <v>17500000</v>
      </c>
      <c r="J293" s="163">
        <v>6166667</v>
      </c>
      <c r="K293" s="93">
        <f t="shared" si="3"/>
        <v>11333333</v>
      </c>
    </row>
    <row r="294" spans="1:11" x14ac:dyDescent="0.25">
      <c r="A294" s="144">
        <v>45162</v>
      </c>
      <c r="B294" s="216" t="s">
        <v>179</v>
      </c>
      <c r="C294" s="146" t="s">
        <v>3476</v>
      </c>
      <c r="D294" s="24" t="s">
        <v>3477</v>
      </c>
      <c r="E294" s="96" t="s">
        <v>3499</v>
      </c>
      <c r="F294" s="25"/>
      <c r="G294" s="79" t="s">
        <v>1089</v>
      </c>
      <c r="H294" s="11"/>
      <c r="I294" s="151">
        <v>24266667</v>
      </c>
      <c r="J294" s="163">
        <v>8400000</v>
      </c>
      <c r="K294" s="93">
        <f t="shared" si="3"/>
        <v>15866667</v>
      </c>
    </row>
    <row r="295" spans="1:11" x14ac:dyDescent="0.25">
      <c r="A295" s="144">
        <v>45163</v>
      </c>
      <c r="B295" s="216" t="s">
        <v>366</v>
      </c>
      <c r="C295" s="146" t="s">
        <v>3478</v>
      </c>
      <c r="D295" s="24" t="s">
        <v>3479</v>
      </c>
      <c r="E295" s="96" t="s">
        <v>3500</v>
      </c>
      <c r="F295" s="25"/>
      <c r="G295" s="79" t="s">
        <v>150</v>
      </c>
      <c r="H295" s="11"/>
      <c r="I295" s="151">
        <v>17698500</v>
      </c>
      <c r="J295" s="163">
        <v>3881250</v>
      </c>
      <c r="K295" s="93">
        <f t="shared" si="3"/>
        <v>13817250</v>
      </c>
    </row>
    <row r="296" spans="1:11" x14ac:dyDescent="0.25">
      <c r="A296" s="144">
        <v>45163</v>
      </c>
      <c r="B296" s="216" t="s">
        <v>499</v>
      </c>
      <c r="C296" s="146" t="s">
        <v>3480</v>
      </c>
      <c r="D296" s="24" t="s">
        <v>3481</v>
      </c>
      <c r="E296" s="96" t="s">
        <v>3501</v>
      </c>
      <c r="F296" s="25"/>
      <c r="G296" s="79" t="s">
        <v>539</v>
      </c>
      <c r="H296" s="11"/>
      <c r="I296" s="151">
        <v>21000000</v>
      </c>
      <c r="J296" s="163">
        <v>6800000</v>
      </c>
      <c r="K296" s="93">
        <f t="shared" si="3"/>
        <v>14200000</v>
      </c>
    </row>
    <row r="297" spans="1:11" x14ac:dyDescent="0.25">
      <c r="A297" s="144">
        <v>45164</v>
      </c>
      <c r="B297" s="216" t="s">
        <v>1818</v>
      </c>
      <c r="C297" s="146" t="s">
        <v>3482</v>
      </c>
      <c r="D297" s="24" t="s">
        <v>3483</v>
      </c>
      <c r="E297" s="96" t="s">
        <v>3502</v>
      </c>
      <c r="F297" s="25"/>
      <c r="G297" s="79" t="s">
        <v>1947</v>
      </c>
      <c r="H297" s="11"/>
      <c r="I297" s="151">
        <v>15897600</v>
      </c>
      <c r="J297" s="163">
        <v>5299200</v>
      </c>
      <c r="K297" s="93">
        <f t="shared" si="3"/>
        <v>10598400</v>
      </c>
    </row>
    <row r="298" spans="1:11" x14ac:dyDescent="0.25">
      <c r="A298" s="144">
        <v>45170</v>
      </c>
      <c r="B298" s="216" t="s">
        <v>2840</v>
      </c>
      <c r="C298" s="146" t="s">
        <v>3509</v>
      </c>
      <c r="D298" s="24" t="s">
        <v>3510</v>
      </c>
      <c r="E298" s="96" t="s">
        <v>3646</v>
      </c>
      <c r="F298" s="25"/>
      <c r="G298" s="79" t="s">
        <v>3639</v>
      </c>
      <c r="H298" s="11"/>
      <c r="I298" s="151">
        <v>20000000</v>
      </c>
      <c r="J298" s="163">
        <v>3638724</v>
      </c>
      <c r="K298" s="93">
        <f t="shared" si="3"/>
        <v>16361276</v>
      </c>
    </row>
    <row r="299" spans="1:11" x14ac:dyDescent="0.25">
      <c r="A299" s="144">
        <v>45170</v>
      </c>
      <c r="B299" s="216" t="s">
        <v>1622</v>
      </c>
      <c r="C299" s="146" t="s">
        <v>4279</v>
      </c>
      <c r="D299" s="24" t="s">
        <v>4280</v>
      </c>
      <c r="E299" s="96" t="s">
        <v>4335</v>
      </c>
      <c r="F299" s="25"/>
      <c r="G299" s="79" t="s">
        <v>2285</v>
      </c>
      <c r="H299" s="11"/>
      <c r="I299" s="151">
        <v>13542000</v>
      </c>
      <c r="J299" s="163">
        <v>4363533</v>
      </c>
      <c r="K299" s="93">
        <f t="shared" si="3"/>
        <v>9178467</v>
      </c>
    </row>
    <row r="300" spans="1:11" x14ac:dyDescent="0.25">
      <c r="A300" s="144">
        <v>45170</v>
      </c>
      <c r="B300" s="216" t="s">
        <v>3013</v>
      </c>
      <c r="C300" s="146" t="s">
        <v>4281</v>
      </c>
      <c r="D300" s="24" t="s">
        <v>4282</v>
      </c>
      <c r="E300" s="96" t="s">
        <v>4336</v>
      </c>
      <c r="F300" s="25"/>
      <c r="G300" s="79" t="s">
        <v>4329</v>
      </c>
      <c r="H300" s="11"/>
      <c r="I300" s="151">
        <v>9960000</v>
      </c>
      <c r="J300" s="163">
        <v>0</v>
      </c>
      <c r="K300" s="93">
        <f t="shared" si="3"/>
        <v>9960000</v>
      </c>
    </row>
    <row r="301" spans="1:11" x14ac:dyDescent="0.25">
      <c r="A301" s="144">
        <v>45170</v>
      </c>
      <c r="B301" s="216" t="s">
        <v>1327</v>
      </c>
      <c r="C301" s="146" t="s">
        <v>4283</v>
      </c>
      <c r="D301" s="24" t="s">
        <v>4284</v>
      </c>
      <c r="E301" s="96" t="s">
        <v>4337</v>
      </c>
      <c r="F301" s="25"/>
      <c r="G301" s="79" t="s">
        <v>2289</v>
      </c>
      <c r="H301" s="11"/>
      <c r="I301" s="151">
        <v>26700000</v>
      </c>
      <c r="J301" s="163">
        <v>7416667</v>
      </c>
      <c r="K301" s="93">
        <f t="shared" si="3"/>
        <v>19283333</v>
      </c>
    </row>
    <row r="302" spans="1:11" x14ac:dyDescent="0.25">
      <c r="A302" s="144">
        <v>45173</v>
      </c>
      <c r="B302" s="216" t="s">
        <v>3635</v>
      </c>
      <c r="C302" s="146" t="s">
        <v>2215</v>
      </c>
      <c r="D302" s="24" t="s">
        <v>4285</v>
      </c>
      <c r="E302" s="96" t="s">
        <v>4338</v>
      </c>
      <c r="F302" s="25"/>
      <c r="G302" s="79" t="s">
        <v>1556</v>
      </c>
      <c r="H302" s="11"/>
      <c r="I302" s="151">
        <v>1665000</v>
      </c>
      <c r="J302" s="163">
        <v>1665000</v>
      </c>
      <c r="K302" s="93">
        <f t="shared" si="3"/>
        <v>0</v>
      </c>
    </row>
    <row r="303" spans="1:11" x14ac:dyDescent="0.25">
      <c r="A303" s="144">
        <v>45173</v>
      </c>
      <c r="B303" s="216" t="s">
        <v>3635</v>
      </c>
      <c r="C303" s="146" t="s">
        <v>385</v>
      </c>
      <c r="D303" s="24" t="s">
        <v>4286</v>
      </c>
      <c r="E303" s="96" t="s">
        <v>4339</v>
      </c>
      <c r="F303" s="25"/>
      <c r="G303" s="79" t="s">
        <v>1556</v>
      </c>
      <c r="H303" s="11"/>
      <c r="I303" s="151">
        <v>604797</v>
      </c>
      <c r="J303" s="163">
        <v>604797</v>
      </c>
      <c r="K303" s="93">
        <f t="shared" si="3"/>
        <v>0</v>
      </c>
    </row>
    <row r="304" spans="1:11" x14ac:dyDescent="0.25">
      <c r="A304" s="144">
        <v>45174</v>
      </c>
      <c r="B304" s="216" t="s">
        <v>783</v>
      </c>
      <c r="C304" s="146" t="s">
        <v>4287</v>
      </c>
      <c r="D304" s="24" t="s">
        <v>4288</v>
      </c>
      <c r="E304" s="96" t="s">
        <v>4340</v>
      </c>
      <c r="F304" s="25"/>
      <c r="G304" s="79" t="s">
        <v>4330</v>
      </c>
      <c r="H304" s="11"/>
      <c r="I304" s="151">
        <v>19837500</v>
      </c>
      <c r="J304" s="163">
        <v>0</v>
      </c>
      <c r="K304" s="93">
        <f t="shared" si="3"/>
        <v>19837500</v>
      </c>
    </row>
    <row r="305" spans="1:11" x14ac:dyDescent="0.25">
      <c r="A305" s="144">
        <v>45176</v>
      </c>
      <c r="B305" s="216" t="s">
        <v>416</v>
      </c>
      <c r="C305" s="146" t="s">
        <v>4289</v>
      </c>
      <c r="D305" s="24" t="s">
        <v>4290</v>
      </c>
      <c r="E305" s="96" t="s">
        <v>4341</v>
      </c>
      <c r="F305" s="25"/>
      <c r="G305" s="79" t="s">
        <v>410</v>
      </c>
      <c r="H305" s="11"/>
      <c r="I305" s="151">
        <v>12187800</v>
      </c>
      <c r="J305" s="163">
        <v>3009333</v>
      </c>
      <c r="K305" s="93">
        <f t="shared" si="3"/>
        <v>9178467</v>
      </c>
    </row>
    <row r="306" spans="1:11" x14ac:dyDescent="0.25">
      <c r="A306" s="144">
        <v>45177</v>
      </c>
      <c r="B306" s="216" t="s">
        <v>469</v>
      </c>
      <c r="C306" s="146" t="s">
        <v>4291</v>
      </c>
      <c r="D306" s="24" t="s">
        <v>4292</v>
      </c>
      <c r="E306" s="96" t="s">
        <v>4342</v>
      </c>
      <c r="F306" s="25"/>
      <c r="G306" s="79" t="s">
        <v>680</v>
      </c>
      <c r="H306" s="11"/>
      <c r="I306" s="151">
        <v>26933333</v>
      </c>
      <c r="J306" s="163">
        <v>5066667</v>
      </c>
      <c r="K306" s="93">
        <f t="shared" si="3"/>
        <v>21866666</v>
      </c>
    </row>
    <row r="307" spans="1:11" x14ac:dyDescent="0.25">
      <c r="A307" s="144">
        <v>45177</v>
      </c>
      <c r="B307" s="216" t="s">
        <v>760</v>
      </c>
      <c r="C307" s="146" t="s">
        <v>4293</v>
      </c>
      <c r="D307" s="24" t="s">
        <v>4294</v>
      </c>
      <c r="E307" s="96" t="s">
        <v>4343</v>
      </c>
      <c r="F307" s="25"/>
      <c r="G307" s="79" t="s">
        <v>193</v>
      </c>
      <c r="H307" s="11"/>
      <c r="I307" s="151">
        <v>6771000</v>
      </c>
      <c r="J307" s="163">
        <v>2257000</v>
      </c>
      <c r="K307" s="93">
        <f t="shared" si="3"/>
        <v>4514000</v>
      </c>
    </row>
    <row r="308" spans="1:11" x14ac:dyDescent="0.25">
      <c r="A308" s="144">
        <v>45177</v>
      </c>
      <c r="B308" s="216" t="s">
        <v>2133</v>
      </c>
      <c r="C308" s="146" t="s">
        <v>4295</v>
      </c>
      <c r="D308" s="24" t="s">
        <v>4296</v>
      </c>
      <c r="E308" s="96" t="s">
        <v>4344</v>
      </c>
      <c r="F308" s="25"/>
      <c r="G308" s="79" t="s">
        <v>4331</v>
      </c>
      <c r="H308" s="11"/>
      <c r="I308" s="151">
        <v>15897600</v>
      </c>
      <c r="J308" s="163">
        <v>1766400</v>
      </c>
      <c r="K308" s="93">
        <f t="shared" si="3"/>
        <v>14131200</v>
      </c>
    </row>
    <row r="309" spans="1:11" x14ac:dyDescent="0.25">
      <c r="A309" s="144">
        <v>45177</v>
      </c>
      <c r="B309" s="216" t="s">
        <v>2969</v>
      </c>
      <c r="C309" s="146" t="s">
        <v>4297</v>
      </c>
      <c r="D309" s="24" t="s">
        <v>4298</v>
      </c>
      <c r="E309" s="96" t="s">
        <v>4345</v>
      </c>
      <c r="F309" s="25"/>
      <c r="G309" s="79" t="s">
        <v>4332</v>
      </c>
      <c r="H309" s="11"/>
      <c r="I309" s="151">
        <v>1523200</v>
      </c>
      <c r="J309" s="163">
        <v>0</v>
      </c>
      <c r="K309" s="93">
        <f t="shared" si="3"/>
        <v>1523200</v>
      </c>
    </row>
    <row r="310" spans="1:11" x14ac:dyDescent="0.25">
      <c r="A310" s="144">
        <v>45180</v>
      </c>
      <c r="B310" s="216" t="s">
        <v>603</v>
      </c>
      <c r="C310" s="146" t="s">
        <v>4299</v>
      </c>
      <c r="D310" s="24" t="s">
        <v>4300</v>
      </c>
      <c r="E310" s="96" t="s">
        <v>4346</v>
      </c>
      <c r="F310" s="25"/>
      <c r="G310" s="79" t="s">
        <v>154</v>
      </c>
      <c r="H310" s="11"/>
      <c r="I310" s="151">
        <v>8633333</v>
      </c>
      <c r="J310" s="163">
        <v>1633333</v>
      </c>
      <c r="K310" s="93">
        <f t="shared" si="3"/>
        <v>7000000</v>
      </c>
    </row>
    <row r="311" spans="1:11" x14ac:dyDescent="0.25">
      <c r="A311" s="144">
        <v>45184</v>
      </c>
      <c r="B311" s="216" t="s">
        <v>2726</v>
      </c>
      <c r="C311" s="146" t="s">
        <v>4301</v>
      </c>
      <c r="D311" s="24" t="s">
        <v>4302</v>
      </c>
      <c r="E311" s="96" t="s">
        <v>4347</v>
      </c>
      <c r="F311" s="25"/>
      <c r="G311" s="79" t="s">
        <v>382</v>
      </c>
      <c r="H311" s="11"/>
      <c r="I311" s="151">
        <v>9028000</v>
      </c>
      <c r="J311" s="163">
        <v>2497467</v>
      </c>
      <c r="K311" s="93">
        <f t="shared" si="3"/>
        <v>6530533</v>
      </c>
    </row>
    <row r="312" spans="1:11" x14ac:dyDescent="0.25">
      <c r="A312" s="144">
        <v>45184</v>
      </c>
      <c r="B312" s="216" t="s">
        <v>629</v>
      </c>
      <c r="C312" s="146" t="s">
        <v>4303</v>
      </c>
      <c r="D312" s="24" t="s">
        <v>4304</v>
      </c>
      <c r="E312" s="96" t="s">
        <v>4348</v>
      </c>
      <c r="F312" s="25"/>
      <c r="G312" s="79" t="s">
        <v>181</v>
      </c>
      <c r="H312" s="11"/>
      <c r="I312" s="151">
        <v>17635738</v>
      </c>
      <c r="J312" s="163">
        <v>2374041</v>
      </c>
      <c r="K312" s="93">
        <f t="shared" si="3"/>
        <v>15261697</v>
      </c>
    </row>
    <row r="313" spans="1:11" x14ac:dyDescent="0.25">
      <c r="A313" s="144">
        <v>45184</v>
      </c>
      <c r="B313" s="216" t="s">
        <v>522</v>
      </c>
      <c r="C313" s="146" t="s">
        <v>4305</v>
      </c>
      <c r="D313" s="24" t="s">
        <v>4306</v>
      </c>
      <c r="E313" s="96" t="s">
        <v>4349</v>
      </c>
      <c r="F313" s="25"/>
      <c r="G313" s="79" t="s">
        <v>790</v>
      </c>
      <c r="H313" s="11"/>
      <c r="I313" s="151">
        <v>9362700</v>
      </c>
      <c r="J313" s="163">
        <v>1181700</v>
      </c>
      <c r="K313" s="93">
        <f t="shared" si="3"/>
        <v>8181000</v>
      </c>
    </row>
    <row r="314" spans="1:11" x14ac:dyDescent="0.25">
      <c r="A314" s="144">
        <v>45189</v>
      </c>
      <c r="B314" s="216" t="s">
        <v>1273</v>
      </c>
      <c r="C314" s="146" t="s">
        <v>4307</v>
      </c>
      <c r="D314" s="24" t="s">
        <v>4308</v>
      </c>
      <c r="E314" s="96" t="s">
        <v>4350</v>
      </c>
      <c r="F314" s="25"/>
      <c r="G314" s="79" t="s">
        <v>1928</v>
      </c>
      <c r="H314" s="11"/>
      <c r="I314" s="151">
        <v>15360000</v>
      </c>
      <c r="J314" s="163">
        <v>1706667</v>
      </c>
      <c r="K314" s="93">
        <f t="shared" si="3"/>
        <v>13653333</v>
      </c>
    </row>
    <row r="315" spans="1:11" x14ac:dyDescent="0.25">
      <c r="A315" s="144">
        <v>45190</v>
      </c>
      <c r="B315" s="216" t="s">
        <v>3590</v>
      </c>
      <c r="C315" s="146" t="s">
        <v>4309</v>
      </c>
      <c r="D315" s="24" t="s">
        <v>4310</v>
      </c>
      <c r="E315" s="96" t="s">
        <v>4351</v>
      </c>
      <c r="F315" s="25"/>
      <c r="G315" s="79" t="s">
        <v>4333</v>
      </c>
      <c r="H315" s="11"/>
      <c r="I315" s="151">
        <v>9389520</v>
      </c>
      <c r="J315" s="163">
        <v>2112642</v>
      </c>
      <c r="K315" s="93">
        <f t="shared" si="3"/>
        <v>7276878</v>
      </c>
    </row>
    <row r="316" spans="1:11" x14ac:dyDescent="0.25">
      <c r="A316" s="144">
        <v>45191</v>
      </c>
      <c r="B316" s="216" t="s">
        <v>1987</v>
      </c>
      <c r="C316" s="146" t="s">
        <v>4311</v>
      </c>
      <c r="D316" s="24" t="s">
        <v>4312</v>
      </c>
      <c r="E316" s="96" t="s">
        <v>4352</v>
      </c>
      <c r="F316" s="25"/>
      <c r="G316" s="79" t="s">
        <v>2306</v>
      </c>
      <c r="H316" s="11"/>
      <c r="I316" s="151">
        <v>14000000</v>
      </c>
      <c r="J316" s="163">
        <v>933333</v>
      </c>
      <c r="K316" s="93">
        <f t="shared" si="3"/>
        <v>13066667</v>
      </c>
    </row>
    <row r="317" spans="1:11" x14ac:dyDescent="0.25">
      <c r="A317" s="144">
        <v>45191</v>
      </c>
      <c r="B317" s="216" t="s">
        <v>664</v>
      </c>
      <c r="C317" s="146" t="s">
        <v>4313</v>
      </c>
      <c r="D317" s="24" t="s">
        <v>4314</v>
      </c>
      <c r="E317" s="96" t="s">
        <v>4353</v>
      </c>
      <c r="F317" s="25"/>
      <c r="G317" s="79" t="s">
        <v>2482</v>
      </c>
      <c r="H317" s="11"/>
      <c r="I317" s="151">
        <v>14000000</v>
      </c>
      <c r="J317" s="163">
        <v>1866667</v>
      </c>
      <c r="K317" s="93">
        <f t="shared" si="3"/>
        <v>12133333</v>
      </c>
    </row>
    <row r="318" spans="1:11" x14ac:dyDescent="0.25">
      <c r="A318" s="144">
        <v>45191</v>
      </c>
      <c r="B318" s="216" t="s">
        <v>528</v>
      </c>
      <c r="C318" s="146" t="s">
        <v>4315</v>
      </c>
      <c r="D318" s="24" t="s">
        <v>4316</v>
      </c>
      <c r="E318" s="96" t="s">
        <v>4354</v>
      </c>
      <c r="F318" s="25"/>
      <c r="G318" s="79" t="s">
        <v>4334</v>
      </c>
      <c r="H318" s="11"/>
      <c r="I318" s="151">
        <v>14000000</v>
      </c>
      <c r="J318" s="163">
        <v>1633333</v>
      </c>
      <c r="K318" s="93">
        <f t="shared" si="3"/>
        <v>12366667</v>
      </c>
    </row>
    <row r="319" spans="1:11" x14ac:dyDescent="0.25">
      <c r="A319" s="144">
        <v>45191</v>
      </c>
      <c r="B319" s="216" t="s">
        <v>612</v>
      </c>
      <c r="C319" s="146" t="s">
        <v>4317</v>
      </c>
      <c r="D319" s="24" t="s">
        <v>4318</v>
      </c>
      <c r="E319" s="96" t="s">
        <v>4355</v>
      </c>
      <c r="F319" s="25"/>
      <c r="G319" s="79" t="s">
        <v>1082</v>
      </c>
      <c r="H319" s="11"/>
      <c r="I319" s="151">
        <v>17800000</v>
      </c>
      <c r="J319" s="163">
        <v>2373333</v>
      </c>
      <c r="K319" s="93">
        <f t="shared" si="3"/>
        <v>15426667</v>
      </c>
    </row>
    <row r="320" spans="1:11" x14ac:dyDescent="0.25">
      <c r="A320" s="144">
        <v>45191</v>
      </c>
      <c r="B320" s="216" t="s">
        <v>2238</v>
      </c>
      <c r="C320" s="146" t="s">
        <v>4319</v>
      </c>
      <c r="D320" s="24" t="s">
        <v>4320</v>
      </c>
      <c r="E320" s="96" t="s">
        <v>4356</v>
      </c>
      <c r="F320" s="25"/>
      <c r="G320" s="79" t="s">
        <v>2302</v>
      </c>
      <c r="H320" s="11"/>
      <c r="I320" s="151">
        <v>14000000</v>
      </c>
      <c r="J320" s="163">
        <v>1633333</v>
      </c>
      <c r="K320" s="93">
        <f t="shared" si="3"/>
        <v>12366667</v>
      </c>
    </row>
    <row r="321" spans="1:11" x14ac:dyDescent="0.25">
      <c r="A321" s="144">
        <v>45194</v>
      </c>
      <c r="B321" s="216" t="s">
        <v>833</v>
      </c>
      <c r="C321" s="146" t="s">
        <v>4321</v>
      </c>
      <c r="D321" s="24" t="s">
        <v>4322</v>
      </c>
      <c r="E321" s="96" t="s">
        <v>4357</v>
      </c>
      <c r="F321" s="25"/>
      <c r="G321" s="79" t="s">
        <v>347</v>
      </c>
      <c r="H321" s="11"/>
      <c r="I321" s="151">
        <v>23999360</v>
      </c>
      <c r="J321" s="163">
        <v>1707680</v>
      </c>
      <c r="K321" s="93">
        <f t="shared" si="3"/>
        <v>22291680</v>
      </c>
    </row>
    <row r="322" spans="1:11" x14ac:dyDescent="0.25">
      <c r="A322" s="144">
        <v>45195</v>
      </c>
      <c r="B322" s="216" t="s">
        <v>2138</v>
      </c>
      <c r="C322" s="146" t="s">
        <v>4323</v>
      </c>
      <c r="D322" s="24" t="s">
        <v>4324</v>
      </c>
      <c r="E322" s="96" t="s">
        <v>4358</v>
      </c>
      <c r="F322" s="25"/>
      <c r="G322" s="79" t="s">
        <v>2307</v>
      </c>
      <c r="H322" s="11"/>
      <c r="I322" s="151">
        <v>4764000</v>
      </c>
      <c r="J322" s="163">
        <v>635200</v>
      </c>
      <c r="K322" s="93">
        <f t="shared" si="3"/>
        <v>4128800</v>
      </c>
    </row>
    <row r="323" spans="1:11" x14ac:dyDescent="0.25">
      <c r="A323" s="144">
        <v>45198</v>
      </c>
      <c r="B323" s="216" t="s">
        <v>489</v>
      </c>
      <c r="C323" s="146" t="s">
        <v>4325</v>
      </c>
      <c r="D323" s="24" t="s">
        <v>4326</v>
      </c>
      <c r="E323" s="96" t="s">
        <v>3228</v>
      </c>
      <c r="F323" s="25"/>
      <c r="G323" s="79" t="s">
        <v>1090</v>
      </c>
      <c r="H323" s="11"/>
      <c r="I323" s="151">
        <v>6359040</v>
      </c>
      <c r="J323" s="163">
        <v>211968</v>
      </c>
      <c r="K323" s="93">
        <f t="shared" si="3"/>
        <v>6147072</v>
      </c>
    </row>
    <row r="324" spans="1:11" x14ac:dyDescent="0.25">
      <c r="A324" s="144">
        <v>45198</v>
      </c>
      <c r="B324" s="216" t="s">
        <v>1521</v>
      </c>
      <c r="C324" s="146" t="s">
        <v>4327</v>
      </c>
      <c r="D324" s="24" t="s">
        <v>4328</v>
      </c>
      <c r="E324" s="96" t="s">
        <v>4359</v>
      </c>
      <c r="F324" s="25"/>
      <c r="G324" s="79" t="s">
        <v>1946</v>
      </c>
      <c r="H324" s="11"/>
      <c r="I324" s="151">
        <v>5723136</v>
      </c>
      <c r="J324" s="163">
        <v>0</v>
      </c>
      <c r="K324" s="93">
        <f t="shared" si="3"/>
        <v>5723136</v>
      </c>
    </row>
    <row r="325" spans="1:11" x14ac:dyDescent="0.25">
      <c r="A325" s="144">
        <v>45203</v>
      </c>
      <c r="B325" s="216" t="s">
        <v>4550</v>
      </c>
      <c r="C325" s="146" t="s">
        <v>2215</v>
      </c>
      <c r="D325" s="24" t="s">
        <v>4894</v>
      </c>
      <c r="E325" s="96" t="s">
        <v>4963</v>
      </c>
      <c r="F325" s="25"/>
      <c r="G325" s="79" t="s">
        <v>1556</v>
      </c>
      <c r="H325" s="11"/>
      <c r="I325" s="151">
        <v>1665000</v>
      </c>
      <c r="J325" s="163">
        <v>1665000</v>
      </c>
      <c r="K325" s="93">
        <f t="shared" si="3"/>
        <v>0</v>
      </c>
    </row>
    <row r="326" spans="1:11" x14ac:dyDescent="0.25">
      <c r="A326" s="144">
        <v>45203</v>
      </c>
      <c r="B326" s="216" t="s">
        <v>284</v>
      </c>
      <c r="C326" s="146" t="s">
        <v>4895</v>
      </c>
      <c r="D326" s="24" t="s">
        <v>4896</v>
      </c>
      <c r="E326" s="96" t="s">
        <v>4964</v>
      </c>
      <c r="F326" s="25"/>
      <c r="G326" s="79" t="s">
        <v>246</v>
      </c>
      <c r="H326" s="11"/>
      <c r="I326" s="151">
        <v>4398750</v>
      </c>
      <c r="J326" s="163">
        <v>0</v>
      </c>
      <c r="K326" s="93">
        <f t="shared" si="3"/>
        <v>4398750</v>
      </c>
    </row>
    <row r="327" spans="1:11" x14ac:dyDescent="0.25">
      <c r="A327" s="144">
        <v>45203</v>
      </c>
      <c r="B327" s="216" t="s">
        <v>282</v>
      </c>
      <c r="C327" s="146" t="s">
        <v>4897</v>
      </c>
      <c r="D327" s="24" t="s">
        <v>4898</v>
      </c>
      <c r="E327" s="96" t="s">
        <v>4965</v>
      </c>
      <c r="F327" s="25"/>
      <c r="G327" s="79" t="s">
        <v>65</v>
      </c>
      <c r="H327" s="11"/>
      <c r="I327" s="151">
        <v>5250000</v>
      </c>
      <c r="J327" s="163">
        <v>0</v>
      </c>
      <c r="K327" s="93">
        <f t="shared" si="3"/>
        <v>5250000</v>
      </c>
    </row>
    <row r="328" spans="1:11" x14ac:dyDescent="0.25">
      <c r="A328" s="144">
        <v>45203</v>
      </c>
      <c r="B328" s="216" t="s">
        <v>285</v>
      </c>
      <c r="C328" s="146" t="s">
        <v>4899</v>
      </c>
      <c r="D328" s="24" t="s">
        <v>4900</v>
      </c>
      <c r="E328" s="96" t="s">
        <v>4966</v>
      </c>
      <c r="F328" s="25"/>
      <c r="G328" s="79" t="s">
        <v>182</v>
      </c>
      <c r="H328" s="11"/>
      <c r="I328" s="151">
        <v>8146667</v>
      </c>
      <c r="J328" s="163">
        <v>0</v>
      </c>
      <c r="K328" s="93">
        <f t="shared" si="3"/>
        <v>8146667</v>
      </c>
    </row>
    <row r="329" spans="1:11" x14ac:dyDescent="0.25">
      <c r="A329" s="144">
        <v>45204</v>
      </c>
      <c r="B329" s="216" t="s">
        <v>364</v>
      </c>
      <c r="C329" s="146" t="s">
        <v>4901</v>
      </c>
      <c r="D329" s="24" t="s">
        <v>4902</v>
      </c>
      <c r="E329" s="96" t="s">
        <v>4967</v>
      </c>
      <c r="F329" s="25"/>
      <c r="G329" s="79" t="s">
        <v>194</v>
      </c>
      <c r="H329" s="11"/>
      <c r="I329" s="151">
        <v>3726000</v>
      </c>
      <c r="J329" s="163">
        <v>0</v>
      </c>
      <c r="K329" s="93">
        <f t="shared" si="3"/>
        <v>3726000</v>
      </c>
    </row>
    <row r="330" spans="1:11" x14ac:dyDescent="0.25">
      <c r="A330" s="144">
        <v>45204</v>
      </c>
      <c r="B330" s="216" t="s">
        <v>283</v>
      </c>
      <c r="C330" s="146" t="s">
        <v>4903</v>
      </c>
      <c r="D330" s="24" t="s">
        <v>4904</v>
      </c>
      <c r="E330" s="96" t="s">
        <v>4968</v>
      </c>
      <c r="F330" s="25"/>
      <c r="G330" s="79" t="s">
        <v>180</v>
      </c>
      <c r="H330" s="11"/>
      <c r="I330" s="151">
        <v>1766400</v>
      </c>
      <c r="J330" s="163">
        <v>0</v>
      </c>
      <c r="K330" s="93">
        <f t="shared" si="3"/>
        <v>1766400</v>
      </c>
    </row>
    <row r="331" spans="1:11" x14ac:dyDescent="0.25">
      <c r="A331" s="144">
        <v>45204</v>
      </c>
      <c r="B331" s="216" t="s">
        <v>641</v>
      </c>
      <c r="C331" s="146" t="s">
        <v>4905</v>
      </c>
      <c r="D331" s="24" t="s">
        <v>4906</v>
      </c>
      <c r="E331" s="96" t="s">
        <v>4969</v>
      </c>
      <c r="F331" s="25"/>
      <c r="G331" s="79" t="s">
        <v>4956</v>
      </c>
      <c r="H331" s="11"/>
      <c r="I331" s="151">
        <v>13965860</v>
      </c>
      <c r="J331" s="163">
        <v>0</v>
      </c>
      <c r="K331" s="93">
        <f t="shared" si="3"/>
        <v>13965860</v>
      </c>
    </row>
    <row r="332" spans="1:11" x14ac:dyDescent="0.25">
      <c r="A332" s="144">
        <v>45204</v>
      </c>
      <c r="B332" s="216" t="s">
        <v>279</v>
      </c>
      <c r="C332" s="146" t="s">
        <v>4907</v>
      </c>
      <c r="D332" s="24" t="s">
        <v>4908</v>
      </c>
      <c r="E332" s="96" t="s">
        <v>4970</v>
      </c>
      <c r="F332" s="25"/>
      <c r="G332" s="79" t="s">
        <v>158</v>
      </c>
      <c r="H332" s="11"/>
      <c r="I332" s="151">
        <v>11000000</v>
      </c>
      <c r="J332" s="163">
        <v>0</v>
      </c>
      <c r="K332" s="93">
        <f t="shared" si="3"/>
        <v>11000000</v>
      </c>
    </row>
    <row r="333" spans="1:11" x14ac:dyDescent="0.25">
      <c r="A333" s="144">
        <v>45205</v>
      </c>
      <c r="B333" s="216" t="s">
        <v>649</v>
      </c>
      <c r="C333" s="146" t="s">
        <v>4909</v>
      </c>
      <c r="D333" s="24" t="s">
        <v>4910</v>
      </c>
      <c r="E333" s="96" t="s">
        <v>4971</v>
      </c>
      <c r="F333" s="25"/>
      <c r="G333" s="79" t="s">
        <v>74</v>
      </c>
      <c r="H333" s="11"/>
      <c r="I333" s="151">
        <v>1831870</v>
      </c>
      <c r="J333" s="163">
        <v>0</v>
      </c>
      <c r="K333" s="93">
        <f t="shared" si="3"/>
        <v>1831870</v>
      </c>
    </row>
    <row r="334" spans="1:11" x14ac:dyDescent="0.25">
      <c r="A334" s="144">
        <v>45205</v>
      </c>
      <c r="B334" s="216" t="s">
        <v>710</v>
      </c>
      <c r="C334" s="146" t="s">
        <v>4911</v>
      </c>
      <c r="D334" s="24" t="s">
        <v>4912</v>
      </c>
      <c r="E334" s="96" t="s">
        <v>4972</v>
      </c>
      <c r="F334" s="25"/>
      <c r="G334" s="79" t="s">
        <v>4957</v>
      </c>
      <c r="H334" s="11"/>
      <c r="I334" s="151">
        <v>6866667</v>
      </c>
      <c r="J334" s="163">
        <v>0</v>
      </c>
      <c r="K334" s="93">
        <f t="shared" si="3"/>
        <v>6866667</v>
      </c>
    </row>
    <row r="335" spans="1:11" x14ac:dyDescent="0.25">
      <c r="A335" s="144">
        <v>45205</v>
      </c>
      <c r="B335" s="216" t="s">
        <v>554</v>
      </c>
      <c r="C335" s="146" t="s">
        <v>4913</v>
      </c>
      <c r="D335" s="24" t="s">
        <v>4914</v>
      </c>
      <c r="E335" s="96" t="s">
        <v>4973</v>
      </c>
      <c r="F335" s="25"/>
      <c r="G335" s="79" t="s">
        <v>47</v>
      </c>
      <c r="H335" s="11"/>
      <c r="I335" s="151">
        <v>908730</v>
      </c>
      <c r="J335" s="163">
        <v>0</v>
      </c>
      <c r="K335" s="93">
        <f t="shared" si="3"/>
        <v>908730</v>
      </c>
    </row>
    <row r="336" spans="1:11" x14ac:dyDescent="0.25">
      <c r="A336" s="144">
        <v>45205</v>
      </c>
      <c r="B336" s="216" t="s">
        <v>4954</v>
      </c>
      <c r="C336" s="146" t="s">
        <v>4915</v>
      </c>
      <c r="D336" s="24" t="s">
        <v>4916</v>
      </c>
      <c r="E336" s="96" t="s">
        <v>4974</v>
      </c>
      <c r="F336" s="25"/>
      <c r="G336" s="79" t="s">
        <v>4958</v>
      </c>
      <c r="H336" s="11"/>
      <c r="I336" s="151">
        <v>4968000</v>
      </c>
      <c r="J336" s="163">
        <v>0</v>
      </c>
      <c r="K336" s="93">
        <f t="shared" si="3"/>
        <v>4968000</v>
      </c>
    </row>
    <row r="337" spans="1:11" x14ac:dyDescent="0.25">
      <c r="A337" s="144">
        <v>45205</v>
      </c>
      <c r="B337" s="216" t="s">
        <v>722</v>
      </c>
      <c r="C337" s="146" t="s">
        <v>4917</v>
      </c>
      <c r="D337" s="24" t="s">
        <v>4918</v>
      </c>
      <c r="E337" s="96" t="s">
        <v>4975</v>
      </c>
      <c r="F337" s="25"/>
      <c r="G337" s="79" t="s">
        <v>92</v>
      </c>
      <c r="H337" s="11"/>
      <c r="I337" s="151">
        <v>4451328</v>
      </c>
      <c r="J337" s="163">
        <v>0</v>
      </c>
      <c r="K337" s="93">
        <f t="shared" si="3"/>
        <v>4451328</v>
      </c>
    </row>
    <row r="338" spans="1:11" x14ac:dyDescent="0.25">
      <c r="A338" s="144">
        <v>45205</v>
      </c>
      <c r="B338" s="216" t="s">
        <v>708</v>
      </c>
      <c r="C338" s="146" t="s">
        <v>4919</v>
      </c>
      <c r="D338" s="24" t="s">
        <v>4920</v>
      </c>
      <c r="E338" s="96" t="s">
        <v>4976</v>
      </c>
      <c r="F338" s="25"/>
      <c r="G338" s="79" t="s">
        <v>383</v>
      </c>
      <c r="H338" s="11"/>
      <c r="I338" s="151">
        <v>3634920</v>
      </c>
      <c r="J338" s="163">
        <v>0</v>
      </c>
      <c r="K338" s="93">
        <f t="shared" si="3"/>
        <v>3634920</v>
      </c>
    </row>
    <row r="339" spans="1:11" x14ac:dyDescent="0.25">
      <c r="A339" s="144">
        <v>45208</v>
      </c>
      <c r="B339" s="216" t="s">
        <v>510</v>
      </c>
      <c r="C339" s="146" t="s">
        <v>4921</v>
      </c>
      <c r="D339" s="24" t="s">
        <v>4922</v>
      </c>
      <c r="E339" s="96" t="s">
        <v>4977</v>
      </c>
      <c r="F339" s="25"/>
      <c r="G339" s="79" t="s">
        <v>1070</v>
      </c>
      <c r="H339" s="11"/>
      <c r="I339" s="151">
        <v>6580000</v>
      </c>
      <c r="J339" s="163">
        <v>0</v>
      </c>
      <c r="K339" s="93">
        <f t="shared" si="3"/>
        <v>6580000</v>
      </c>
    </row>
    <row r="340" spans="1:11" x14ac:dyDescent="0.25">
      <c r="A340" s="144">
        <v>45208</v>
      </c>
      <c r="B340" s="216" t="s">
        <v>556</v>
      </c>
      <c r="C340" s="146" t="s">
        <v>205</v>
      </c>
      <c r="D340" s="24" t="s">
        <v>4923</v>
      </c>
      <c r="E340" s="96" t="s">
        <v>4978</v>
      </c>
      <c r="F340" s="25"/>
      <c r="G340" s="79" t="s">
        <v>1071</v>
      </c>
      <c r="H340" s="11"/>
      <c r="I340" s="151">
        <v>8266667</v>
      </c>
      <c r="J340" s="163">
        <v>0</v>
      </c>
      <c r="K340" s="93">
        <f t="shared" si="3"/>
        <v>8266667</v>
      </c>
    </row>
    <row r="341" spans="1:11" x14ac:dyDescent="0.25">
      <c r="A341" s="144">
        <v>45208</v>
      </c>
      <c r="B341" s="216" t="s">
        <v>222</v>
      </c>
      <c r="C341" s="146" t="s">
        <v>4924</v>
      </c>
      <c r="D341" s="24" t="s">
        <v>4925</v>
      </c>
      <c r="E341" s="96" t="s">
        <v>4979</v>
      </c>
      <c r="F341" s="25"/>
      <c r="G341" s="79" t="s">
        <v>4959</v>
      </c>
      <c r="H341" s="11"/>
      <c r="I341" s="151">
        <v>1908333</v>
      </c>
      <c r="J341" s="163">
        <v>0</v>
      </c>
      <c r="K341" s="93">
        <f t="shared" si="3"/>
        <v>1908333</v>
      </c>
    </row>
    <row r="342" spans="1:11" x14ac:dyDescent="0.25">
      <c r="A342" s="144">
        <v>45209</v>
      </c>
      <c r="B342" s="216" t="s">
        <v>397</v>
      </c>
      <c r="C342" s="146" t="s">
        <v>4926</v>
      </c>
      <c r="D342" s="24" t="s">
        <v>4927</v>
      </c>
      <c r="E342" s="96" t="s">
        <v>4980</v>
      </c>
      <c r="F342" s="25"/>
      <c r="G342" s="79" t="s">
        <v>1066</v>
      </c>
      <c r="H342" s="11"/>
      <c r="I342" s="151">
        <v>12000000</v>
      </c>
      <c r="J342" s="163">
        <v>0</v>
      </c>
      <c r="K342" s="93">
        <f t="shared" si="3"/>
        <v>12000000</v>
      </c>
    </row>
    <row r="343" spans="1:11" x14ac:dyDescent="0.25">
      <c r="A343" s="144">
        <v>45209</v>
      </c>
      <c r="B343" s="216" t="s">
        <v>418</v>
      </c>
      <c r="C343" s="146" t="s">
        <v>4928</v>
      </c>
      <c r="D343" s="24" t="s">
        <v>4929</v>
      </c>
      <c r="E343" s="96" t="s">
        <v>4981</v>
      </c>
      <c r="F343" s="25"/>
      <c r="G343" s="79" t="s">
        <v>237</v>
      </c>
      <c r="H343" s="11"/>
      <c r="I343" s="151">
        <v>6900000</v>
      </c>
      <c r="J343" s="163">
        <v>0</v>
      </c>
      <c r="K343" s="93">
        <f t="shared" si="3"/>
        <v>6900000</v>
      </c>
    </row>
    <row r="344" spans="1:11" x14ac:dyDescent="0.25">
      <c r="A344" s="144">
        <v>45209</v>
      </c>
      <c r="B344" s="216" t="s">
        <v>519</v>
      </c>
      <c r="C344" s="146" t="s">
        <v>219</v>
      </c>
      <c r="D344" s="24" t="s">
        <v>4930</v>
      </c>
      <c r="E344" s="96" t="s">
        <v>4982</v>
      </c>
      <c r="F344" s="25"/>
      <c r="G344" s="79" t="s">
        <v>4960</v>
      </c>
      <c r="H344" s="11"/>
      <c r="I344" s="151">
        <v>1817460</v>
      </c>
      <c r="J344" s="163">
        <v>0</v>
      </c>
      <c r="K344" s="93">
        <f t="shared" si="3"/>
        <v>1817460</v>
      </c>
    </row>
    <row r="345" spans="1:11" x14ac:dyDescent="0.25">
      <c r="A345" s="144">
        <v>45210</v>
      </c>
      <c r="B345" s="216" t="s">
        <v>636</v>
      </c>
      <c r="C345" s="146" t="s">
        <v>4931</v>
      </c>
      <c r="D345" s="24" t="s">
        <v>4932</v>
      </c>
      <c r="E345" s="96" t="s">
        <v>4983</v>
      </c>
      <c r="F345" s="25"/>
      <c r="G345" s="79" t="s">
        <v>49</v>
      </c>
      <c r="H345" s="11"/>
      <c r="I345" s="151">
        <v>2070000</v>
      </c>
      <c r="J345" s="163">
        <v>0</v>
      </c>
      <c r="K345" s="93">
        <f t="shared" si="3"/>
        <v>2070000</v>
      </c>
    </row>
    <row r="346" spans="1:11" x14ac:dyDescent="0.25">
      <c r="A346" s="144">
        <v>45210</v>
      </c>
      <c r="B346" s="216" t="s">
        <v>640</v>
      </c>
      <c r="C346" s="146" t="s">
        <v>214</v>
      </c>
      <c r="D346" s="24" t="s">
        <v>4933</v>
      </c>
      <c r="E346" s="96" t="s">
        <v>4984</v>
      </c>
      <c r="F346" s="25"/>
      <c r="G346" s="79" t="s">
        <v>4961</v>
      </c>
      <c r="H346" s="11"/>
      <c r="I346" s="151">
        <v>13423800</v>
      </c>
      <c r="J346" s="163">
        <v>0</v>
      </c>
      <c r="K346" s="93">
        <f t="shared" si="3"/>
        <v>13423800</v>
      </c>
    </row>
    <row r="347" spans="1:11" x14ac:dyDescent="0.25">
      <c r="A347" s="144">
        <v>45211</v>
      </c>
      <c r="B347" s="216" t="s">
        <v>1870</v>
      </c>
      <c r="C347" s="146" t="s">
        <v>221</v>
      </c>
      <c r="D347" s="24" t="s">
        <v>4934</v>
      </c>
      <c r="E347" s="96" t="s">
        <v>4985</v>
      </c>
      <c r="F347" s="25"/>
      <c r="G347" s="79" t="s">
        <v>2297</v>
      </c>
      <c r="H347" s="11"/>
      <c r="I347" s="151">
        <v>4200000</v>
      </c>
      <c r="J347" s="163">
        <v>0</v>
      </c>
      <c r="K347" s="93">
        <f t="shared" si="3"/>
        <v>4200000</v>
      </c>
    </row>
    <row r="348" spans="1:11" x14ac:dyDescent="0.25">
      <c r="A348" s="144">
        <v>45211</v>
      </c>
      <c r="B348" s="216" t="s">
        <v>4955</v>
      </c>
      <c r="C348" s="146" t="s">
        <v>4935</v>
      </c>
      <c r="D348" s="24" t="s">
        <v>4936</v>
      </c>
      <c r="E348" s="96" t="s">
        <v>4986</v>
      </c>
      <c r="F348" s="25"/>
      <c r="G348" s="79" t="s">
        <v>4962</v>
      </c>
      <c r="H348" s="11"/>
      <c r="I348" s="151">
        <v>5616945</v>
      </c>
      <c r="J348" s="163">
        <v>0</v>
      </c>
      <c r="K348" s="93">
        <f t="shared" si="3"/>
        <v>5616945</v>
      </c>
    </row>
    <row r="349" spans="1:11" x14ac:dyDescent="0.25">
      <c r="A349" s="144">
        <v>45211</v>
      </c>
      <c r="B349" s="216" t="s">
        <v>210</v>
      </c>
      <c r="C349" s="146" t="s">
        <v>4937</v>
      </c>
      <c r="D349" s="24" t="s">
        <v>4938</v>
      </c>
      <c r="E349" s="96" t="s">
        <v>4987</v>
      </c>
      <c r="F349" s="25"/>
      <c r="G349" s="79" t="s">
        <v>409</v>
      </c>
      <c r="H349" s="11"/>
      <c r="I349" s="151">
        <v>1668463</v>
      </c>
      <c r="J349" s="163">
        <v>0</v>
      </c>
      <c r="K349" s="93">
        <f t="shared" si="3"/>
        <v>1668463</v>
      </c>
    </row>
    <row r="350" spans="1:11" x14ac:dyDescent="0.25">
      <c r="A350" s="144">
        <v>45212</v>
      </c>
      <c r="B350" s="216" t="s">
        <v>476</v>
      </c>
      <c r="C350" s="146" t="s">
        <v>4939</v>
      </c>
      <c r="D350" s="24" t="s">
        <v>4940</v>
      </c>
      <c r="E350" s="96" t="s">
        <v>4988</v>
      </c>
      <c r="F350" s="25"/>
      <c r="G350" s="79" t="s">
        <v>349</v>
      </c>
      <c r="H350" s="11"/>
      <c r="I350" s="151">
        <v>6210000</v>
      </c>
      <c r="J350" s="163">
        <v>0</v>
      </c>
      <c r="K350" s="93">
        <f t="shared" si="3"/>
        <v>6210000</v>
      </c>
    </row>
    <row r="351" spans="1:11" x14ac:dyDescent="0.25">
      <c r="A351" s="144">
        <v>45212</v>
      </c>
      <c r="B351" s="216" t="s">
        <v>283</v>
      </c>
      <c r="C351" s="146" t="s">
        <v>4941</v>
      </c>
      <c r="D351" s="24" t="s">
        <v>4942</v>
      </c>
      <c r="E351" s="96" t="s">
        <v>4989</v>
      </c>
      <c r="F351" s="25"/>
      <c r="G351" s="79" t="s">
        <v>180</v>
      </c>
      <c r="H351" s="11"/>
      <c r="I351" s="151">
        <v>2649600</v>
      </c>
      <c r="J351" s="163">
        <v>0</v>
      </c>
      <c r="K351" s="93">
        <f t="shared" si="3"/>
        <v>2649600</v>
      </c>
    </row>
    <row r="352" spans="1:11" x14ac:dyDescent="0.25">
      <c r="A352" s="144">
        <v>45217</v>
      </c>
      <c r="B352" s="216" t="s">
        <v>731</v>
      </c>
      <c r="C352" s="146" t="s">
        <v>4943</v>
      </c>
      <c r="D352" s="24" t="s">
        <v>4944</v>
      </c>
      <c r="E352" s="96" t="s">
        <v>4990</v>
      </c>
      <c r="F352" s="25"/>
      <c r="G352" s="79" t="s">
        <v>1073</v>
      </c>
      <c r="H352" s="11"/>
      <c r="I352" s="151">
        <v>3300000</v>
      </c>
      <c r="J352" s="163">
        <v>0</v>
      </c>
      <c r="K352" s="93">
        <f t="shared" si="3"/>
        <v>3300000</v>
      </c>
    </row>
    <row r="353" spans="1:11" x14ac:dyDescent="0.25">
      <c r="A353" s="144">
        <v>45219</v>
      </c>
      <c r="B353" s="216" t="s">
        <v>570</v>
      </c>
      <c r="C353" s="146" t="s">
        <v>4945</v>
      </c>
      <c r="D353" s="24" t="s">
        <v>4946</v>
      </c>
      <c r="E353" s="96" t="s">
        <v>4991</v>
      </c>
      <c r="F353" s="25"/>
      <c r="G353" s="79" t="s">
        <v>295</v>
      </c>
      <c r="H353" s="11"/>
      <c r="I353" s="151">
        <v>1173333</v>
      </c>
      <c r="J353" s="163">
        <v>0</v>
      </c>
      <c r="K353" s="93">
        <f t="shared" si="3"/>
        <v>1173333</v>
      </c>
    </row>
    <row r="354" spans="1:11" x14ac:dyDescent="0.25">
      <c r="A354" s="144">
        <v>45222</v>
      </c>
      <c r="B354" s="216" t="s">
        <v>2270</v>
      </c>
      <c r="C354" s="146" t="s">
        <v>2763</v>
      </c>
      <c r="D354" s="24" t="s">
        <v>4947</v>
      </c>
      <c r="E354" s="96" t="s">
        <v>4992</v>
      </c>
      <c r="F354" s="25"/>
      <c r="G354" s="79" t="s">
        <v>2748</v>
      </c>
      <c r="H354" s="11"/>
      <c r="I354" s="151">
        <v>2339214</v>
      </c>
      <c r="J354" s="163">
        <v>0</v>
      </c>
      <c r="K354" s="93">
        <f t="shared" si="3"/>
        <v>2339214</v>
      </c>
    </row>
    <row r="355" spans="1:11" x14ac:dyDescent="0.25">
      <c r="A355" s="144">
        <v>45225</v>
      </c>
      <c r="B355" s="24" t="s">
        <v>2004</v>
      </c>
      <c r="C355" s="24" t="s">
        <v>4948</v>
      </c>
      <c r="D355" s="24" t="s">
        <v>4949</v>
      </c>
      <c r="E355" s="153" t="s">
        <v>4993</v>
      </c>
      <c r="F355" s="25"/>
      <c r="G355" s="160" t="s">
        <v>2305</v>
      </c>
      <c r="H355" s="11"/>
      <c r="I355" s="151">
        <v>5459307</v>
      </c>
      <c r="J355" s="22">
        <v>0</v>
      </c>
      <c r="K355" s="93">
        <f t="shared" si="3"/>
        <v>5459307</v>
      </c>
    </row>
    <row r="356" spans="1:11" x14ac:dyDescent="0.25">
      <c r="A356" s="144">
        <v>45226</v>
      </c>
      <c r="B356" s="24" t="s">
        <v>2842</v>
      </c>
      <c r="C356" s="24" t="s">
        <v>4950</v>
      </c>
      <c r="D356" s="24" t="s">
        <v>4951</v>
      </c>
      <c r="E356" s="153" t="s">
        <v>4994</v>
      </c>
      <c r="F356" s="158"/>
      <c r="G356" s="160" t="s">
        <v>3066</v>
      </c>
      <c r="H356" s="11"/>
      <c r="I356" s="151">
        <v>3000000</v>
      </c>
      <c r="J356" s="22">
        <v>0</v>
      </c>
      <c r="K356" s="93">
        <f t="shared" si="3"/>
        <v>3000000</v>
      </c>
    </row>
    <row r="357" spans="1:11" x14ac:dyDescent="0.25">
      <c r="A357" s="144">
        <v>45226</v>
      </c>
      <c r="B357" s="146" t="s">
        <v>2490</v>
      </c>
      <c r="C357" s="24" t="s">
        <v>4952</v>
      </c>
      <c r="D357" s="24" t="s">
        <v>4953</v>
      </c>
      <c r="E357" s="153" t="s">
        <v>4995</v>
      </c>
      <c r="F357" s="158"/>
      <c r="G357" s="160" t="s">
        <v>2753</v>
      </c>
      <c r="H357" s="11"/>
      <c r="I357" s="151">
        <v>1130496</v>
      </c>
      <c r="J357" s="22">
        <v>0</v>
      </c>
      <c r="K357" s="93">
        <f t="shared" ref="K357" si="4">+I357-J357</f>
        <v>1130496</v>
      </c>
    </row>
    <row r="358" spans="1:11" x14ac:dyDescent="0.25">
      <c r="A358" s="144"/>
      <c r="B358" s="146"/>
      <c r="C358" s="24"/>
      <c r="D358" s="24"/>
      <c r="E358" s="153"/>
      <c r="F358" s="158"/>
      <c r="G358" s="160"/>
      <c r="H358" s="11"/>
      <c r="I358" s="151"/>
      <c r="J358" s="22"/>
      <c r="K358" s="93">
        <f t="shared" ref="K358" si="5">+I358-J358</f>
        <v>0</v>
      </c>
    </row>
    <row r="359" spans="1:11" x14ac:dyDescent="0.25">
      <c r="A359" s="144"/>
      <c r="B359" s="147"/>
      <c r="C359" s="83"/>
      <c r="D359" s="83"/>
      <c r="E359" s="159"/>
      <c r="F359" s="162"/>
      <c r="G359" s="161"/>
      <c r="H359" s="145"/>
      <c r="I359" s="151"/>
      <c r="J359" s="22"/>
      <c r="K359" s="93">
        <f t="shared" ref="K359" si="6">+I359-J359</f>
        <v>0</v>
      </c>
    </row>
    <row r="360" spans="1:11" x14ac:dyDescent="0.25">
      <c r="A360" s="13"/>
      <c r="B360" s="14"/>
      <c r="C360" s="14"/>
      <c r="D360" s="14"/>
      <c r="E360" s="13"/>
      <c r="F360" s="14"/>
      <c r="G360" s="298" t="s">
        <v>19</v>
      </c>
      <c r="H360" s="299"/>
      <c r="I360" s="178">
        <f>SUM(I14:I359)</f>
        <v>11188792079</v>
      </c>
      <c r="J360" s="178">
        <f>SUM(J14:J359)</f>
        <v>9373654251</v>
      </c>
      <c r="K360" s="178">
        <f>SUM(K14:K359)</f>
        <v>1815137828</v>
      </c>
    </row>
    <row r="361" spans="1:11" ht="12.75" customHeight="1" x14ac:dyDescent="0.25">
      <c r="A361" s="13"/>
      <c r="B361" s="14"/>
      <c r="C361" s="14"/>
      <c r="D361" s="14"/>
      <c r="E361" s="13"/>
      <c r="F361" s="18"/>
      <c r="G361" s="14"/>
      <c r="H361" s="14"/>
      <c r="I361" s="179"/>
      <c r="J361" s="18"/>
      <c r="K361" s="19"/>
    </row>
    <row r="362" spans="1:11" ht="24.95" customHeight="1" x14ac:dyDescent="0.25">
      <c r="A362" s="68" t="s">
        <v>38</v>
      </c>
      <c r="B362" s="69" t="s">
        <v>40</v>
      </c>
      <c r="C362" s="68" t="s">
        <v>41</v>
      </c>
      <c r="D362" s="70" t="s">
        <v>39</v>
      </c>
      <c r="E362" s="68" t="s">
        <v>15</v>
      </c>
      <c r="F362" s="68" t="s">
        <v>34</v>
      </c>
      <c r="G362" s="68" t="s">
        <v>16</v>
      </c>
      <c r="H362" s="68" t="s">
        <v>22</v>
      </c>
      <c r="I362" s="68" t="s">
        <v>12</v>
      </c>
      <c r="J362" s="68" t="s">
        <v>23</v>
      </c>
      <c r="K362" s="68" t="s">
        <v>4</v>
      </c>
    </row>
    <row r="363" spans="1:11" ht="24.95" customHeight="1" x14ac:dyDescent="0.25">
      <c r="A363" s="71">
        <v>10945968000</v>
      </c>
      <c r="B363" s="71">
        <v>1000231191</v>
      </c>
      <c r="C363" s="71">
        <v>0</v>
      </c>
      <c r="D363" s="72">
        <f>+A363+B363-C363</f>
        <v>11946199191</v>
      </c>
      <c r="E363" s="72">
        <f>+I360</f>
        <v>11188792079</v>
      </c>
      <c r="F363" s="73">
        <f>+E363/D363</f>
        <v>0.93659848627246955</v>
      </c>
      <c r="G363" s="72">
        <f>+I11</f>
        <v>4352569</v>
      </c>
      <c r="H363" s="72">
        <f>+D363-E363-G363</f>
        <v>753054543</v>
      </c>
      <c r="I363" s="180">
        <f>+J360</f>
        <v>9373654251</v>
      </c>
      <c r="J363" s="73">
        <f>+I363/D363</f>
        <v>0.78465578056507734</v>
      </c>
      <c r="K363" s="72">
        <f>+K360</f>
        <v>1815137828</v>
      </c>
    </row>
    <row r="364" spans="1:11" x14ac:dyDescent="0.25">
      <c r="A364" s="74">
        <v>1</v>
      </c>
      <c r="B364" s="74">
        <v>2</v>
      </c>
      <c r="C364" s="74">
        <v>3</v>
      </c>
      <c r="D364" s="74" t="s">
        <v>3</v>
      </c>
      <c r="E364" s="74">
        <v>5</v>
      </c>
      <c r="F364" s="74" t="s">
        <v>18</v>
      </c>
      <c r="G364" s="74">
        <v>7</v>
      </c>
      <c r="H364" s="74" t="s">
        <v>9</v>
      </c>
      <c r="I364" s="74">
        <v>9</v>
      </c>
      <c r="J364" s="74" t="s">
        <v>24</v>
      </c>
      <c r="K364" s="74" t="s">
        <v>25</v>
      </c>
    </row>
    <row r="366" spans="1:11" x14ac:dyDescent="0.25">
      <c r="B366" s="61"/>
    </row>
    <row r="367" spans="1:11" x14ac:dyDescent="0.25">
      <c r="B367" s="61"/>
      <c r="I367" s="78"/>
    </row>
    <row r="368" spans="1:11" x14ac:dyDescent="0.25">
      <c r="B368" s="61"/>
    </row>
  </sheetData>
  <mergeCells count="16">
    <mergeCell ref="G360:H360"/>
    <mergeCell ref="G11:H11"/>
    <mergeCell ref="A12:A13"/>
    <mergeCell ref="E12:H12"/>
    <mergeCell ref="I12:I13"/>
    <mergeCell ref="J12:J13"/>
    <mergeCell ref="E13:F13"/>
    <mergeCell ref="G13:H13"/>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14"/>
  <sheetViews>
    <sheetView workbookViewId="0">
      <selection activeCell="A7" sqref="A7:A11"/>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7" width="15.7109375" style="203" customWidth="1"/>
    <col min="8" max="11" width="15.7109375" style="3" customWidth="1"/>
    <col min="12" max="16384" width="11.42578125" style="3"/>
  </cols>
  <sheetData>
    <row r="1" spans="1:11" ht="12.75" customHeight="1" x14ac:dyDescent="0.25">
      <c r="A1" s="1" t="s">
        <v>35</v>
      </c>
      <c r="B1" s="1"/>
      <c r="C1" s="1"/>
      <c r="D1" s="1"/>
      <c r="E1" s="2"/>
      <c r="F1" s="1"/>
      <c r="G1" s="184"/>
      <c r="H1" s="2"/>
      <c r="I1" s="2"/>
      <c r="J1" s="2"/>
      <c r="K1" s="2"/>
    </row>
    <row r="2" spans="1:11" ht="12.75" customHeight="1" x14ac:dyDescent="0.25">
      <c r="A2" s="2"/>
      <c r="B2" s="2"/>
      <c r="C2" s="2"/>
      <c r="D2" s="2"/>
      <c r="E2" s="2"/>
      <c r="F2" s="2"/>
      <c r="G2" s="184"/>
      <c r="H2" s="2"/>
      <c r="I2" s="2"/>
      <c r="J2" s="2"/>
      <c r="K2" s="64"/>
    </row>
    <row r="3" spans="1:11" ht="15" customHeight="1" x14ac:dyDescent="0.25">
      <c r="A3" s="277" t="s">
        <v>235</v>
      </c>
      <c r="B3" s="277"/>
      <c r="C3" s="277"/>
      <c r="D3" s="277"/>
      <c r="E3" s="277"/>
      <c r="F3" s="277"/>
      <c r="G3" s="277"/>
      <c r="H3" s="277"/>
      <c r="I3" s="277"/>
      <c r="J3" s="277"/>
      <c r="K3" s="66" t="s">
        <v>4380</v>
      </c>
    </row>
    <row r="4" spans="1:11" ht="12.75" customHeight="1" x14ac:dyDescent="0.25">
      <c r="A4" s="4"/>
      <c r="B4" s="4"/>
      <c r="C4" s="4"/>
      <c r="D4" s="4"/>
      <c r="E4" s="4"/>
      <c r="F4" s="4"/>
      <c r="G4" s="186"/>
      <c r="H4" s="4"/>
      <c r="I4" s="4"/>
      <c r="J4" s="4"/>
      <c r="K4" s="5"/>
    </row>
    <row r="5" spans="1:11" x14ac:dyDescent="0.25">
      <c r="A5" s="280" t="s">
        <v>5</v>
      </c>
      <c r="B5" s="293" t="s">
        <v>26</v>
      </c>
      <c r="C5" s="29"/>
      <c r="D5" s="280" t="s">
        <v>17</v>
      </c>
      <c r="E5" s="295" t="s">
        <v>16</v>
      </c>
      <c r="F5" s="296"/>
      <c r="G5" s="296"/>
      <c r="H5" s="297"/>
      <c r="I5" s="280" t="s">
        <v>7</v>
      </c>
      <c r="J5" s="287" t="s">
        <v>21</v>
      </c>
      <c r="K5" s="288"/>
    </row>
    <row r="6" spans="1:11" x14ac:dyDescent="0.25">
      <c r="A6" s="281"/>
      <c r="B6" s="294"/>
      <c r="C6" s="30"/>
      <c r="D6" s="281"/>
      <c r="E6" s="295" t="s">
        <v>2</v>
      </c>
      <c r="F6" s="296"/>
      <c r="G6" s="296"/>
      <c r="H6" s="297"/>
      <c r="I6" s="281"/>
      <c r="J6" s="289"/>
      <c r="K6" s="290"/>
    </row>
    <row r="7" spans="1:11" x14ac:dyDescent="0.25">
      <c r="A7" s="226">
        <v>45209</v>
      </c>
      <c r="B7" s="183"/>
      <c r="C7" s="181"/>
      <c r="D7" s="227" t="s">
        <v>5024</v>
      </c>
      <c r="E7" s="228" t="s">
        <v>5023</v>
      </c>
      <c r="F7" s="94"/>
      <c r="G7" s="94"/>
      <c r="H7" s="92"/>
      <c r="I7" s="209">
        <v>5000000</v>
      </c>
      <c r="J7" s="182"/>
      <c r="K7" s="181"/>
    </row>
    <row r="8" spans="1:11" x14ac:dyDescent="0.25">
      <c r="A8" s="226">
        <v>45198</v>
      </c>
      <c r="B8" s="183"/>
      <c r="C8" s="181"/>
      <c r="D8" s="227" t="s">
        <v>4376</v>
      </c>
      <c r="E8" s="207" t="s">
        <v>4372</v>
      </c>
      <c r="F8" s="94"/>
      <c r="G8" s="94"/>
      <c r="H8" s="92"/>
      <c r="I8" s="209">
        <v>5026666</v>
      </c>
      <c r="J8" s="182"/>
      <c r="K8" s="181"/>
    </row>
    <row r="9" spans="1:11" x14ac:dyDescent="0.25">
      <c r="A9" s="226">
        <v>45198</v>
      </c>
      <c r="B9" s="183"/>
      <c r="C9" s="181"/>
      <c r="D9" s="227" t="s">
        <v>4377</v>
      </c>
      <c r="E9" s="207" t="s">
        <v>4373</v>
      </c>
      <c r="F9" s="94"/>
      <c r="G9" s="94"/>
      <c r="H9" s="92"/>
      <c r="I9" s="209">
        <v>7577856</v>
      </c>
      <c r="J9" s="182"/>
      <c r="K9" s="181"/>
    </row>
    <row r="10" spans="1:11" x14ac:dyDescent="0.25">
      <c r="A10" s="226">
        <v>45198</v>
      </c>
      <c r="B10" s="183"/>
      <c r="C10" s="181"/>
      <c r="D10" s="227" t="s">
        <v>4378</v>
      </c>
      <c r="E10" s="207" t="s">
        <v>4374</v>
      </c>
      <c r="F10" s="94"/>
      <c r="G10" s="94"/>
      <c r="H10" s="92"/>
      <c r="I10" s="209">
        <v>8000000</v>
      </c>
      <c r="J10" s="182"/>
      <c r="K10" s="181"/>
    </row>
    <row r="11" spans="1:11" ht="15" customHeight="1" x14ac:dyDescent="0.25">
      <c r="A11" s="226">
        <v>45198</v>
      </c>
      <c r="B11" s="7"/>
      <c r="C11" s="8"/>
      <c r="D11" s="227" t="s">
        <v>4379</v>
      </c>
      <c r="E11" s="230" t="s">
        <v>4375</v>
      </c>
      <c r="F11" s="2"/>
      <c r="G11" s="187"/>
      <c r="H11" s="10"/>
      <c r="I11" s="229">
        <v>9360000</v>
      </c>
      <c r="J11" s="7"/>
      <c r="K11" s="8"/>
    </row>
    <row r="12" spans="1:11" x14ac:dyDescent="0.25">
      <c r="A12" s="13"/>
      <c r="B12" s="14"/>
      <c r="C12" s="14"/>
      <c r="D12" s="14"/>
      <c r="E12" s="14"/>
      <c r="F12" s="14"/>
      <c r="G12" s="298" t="s">
        <v>19</v>
      </c>
      <c r="H12" s="299"/>
      <c r="I12" s="15">
        <f>SUM(I7:I11)</f>
        <v>34964522</v>
      </c>
      <c r="J12" s="16"/>
      <c r="K12" s="17"/>
    </row>
    <row r="13" spans="1:11" x14ac:dyDescent="0.25">
      <c r="A13" s="280" t="s">
        <v>5</v>
      </c>
      <c r="B13" s="28" t="s">
        <v>13</v>
      </c>
      <c r="C13" s="31" t="s">
        <v>20</v>
      </c>
      <c r="D13" s="20" t="s">
        <v>20</v>
      </c>
      <c r="E13" s="295" t="s">
        <v>15</v>
      </c>
      <c r="F13" s="296"/>
      <c r="G13" s="296"/>
      <c r="H13" s="297"/>
      <c r="I13" s="280" t="s">
        <v>7</v>
      </c>
      <c r="J13" s="280" t="s">
        <v>6</v>
      </c>
      <c r="K13" s="31" t="s">
        <v>0</v>
      </c>
    </row>
    <row r="14" spans="1:11" x14ac:dyDescent="0.25">
      <c r="A14" s="281"/>
      <c r="B14" s="32" t="s">
        <v>14</v>
      </c>
      <c r="C14" s="32" t="s">
        <v>11</v>
      </c>
      <c r="D14" s="32" t="s">
        <v>10</v>
      </c>
      <c r="E14" s="295" t="s">
        <v>2</v>
      </c>
      <c r="F14" s="297"/>
      <c r="G14" s="295" t="s">
        <v>8</v>
      </c>
      <c r="H14" s="297"/>
      <c r="I14" s="281"/>
      <c r="J14" s="281"/>
      <c r="K14" s="32" t="s">
        <v>1</v>
      </c>
    </row>
    <row r="15" spans="1:11" ht="12.75" customHeight="1" x14ac:dyDescent="0.25">
      <c r="A15" s="21">
        <v>44930</v>
      </c>
      <c r="B15" s="91" t="s">
        <v>841</v>
      </c>
      <c r="C15" s="62" t="s">
        <v>548</v>
      </c>
      <c r="D15" s="62" t="s">
        <v>282</v>
      </c>
      <c r="E15" s="191" t="s">
        <v>1182</v>
      </c>
      <c r="F15" s="8"/>
      <c r="G15" s="204" t="s">
        <v>54</v>
      </c>
      <c r="H15" s="8"/>
      <c r="I15" s="22">
        <f>142000000-75600000</f>
        <v>66400000</v>
      </c>
      <c r="J15" s="233">
        <v>66400000</v>
      </c>
      <c r="K15" s="22">
        <f>+I15-J15</f>
        <v>0</v>
      </c>
    </row>
    <row r="16" spans="1:11" x14ac:dyDescent="0.25">
      <c r="A16" s="21">
        <v>44930</v>
      </c>
      <c r="B16" s="24" t="s">
        <v>842</v>
      </c>
      <c r="C16" s="63" t="s">
        <v>639</v>
      </c>
      <c r="D16" s="63" t="s">
        <v>638</v>
      </c>
      <c r="E16" s="191" t="s">
        <v>1183</v>
      </c>
      <c r="F16" s="25"/>
      <c r="G16" s="205" t="s">
        <v>159</v>
      </c>
      <c r="H16" s="26"/>
      <c r="I16" s="22">
        <f>94666667-48266667</f>
        <v>46400000</v>
      </c>
      <c r="J16" s="233">
        <v>46400000</v>
      </c>
      <c r="K16" s="22">
        <f t="shared" ref="K16:K76" si="0">+I16-J16</f>
        <v>0</v>
      </c>
    </row>
    <row r="17" spans="1:11" x14ac:dyDescent="0.25">
      <c r="A17" s="21">
        <v>44931</v>
      </c>
      <c r="B17" s="24" t="s">
        <v>818</v>
      </c>
      <c r="C17" s="63" t="s">
        <v>772</v>
      </c>
      <c r="D17" s="63" t="s">
        <v>280</v>
      </c>
      <c r="E17" s="191" t="s">
        <v>849</v>
      </c>
      <c r="F17" s="25"/>
      <c r="G17" s="205" t="s">
        <v>85</v>
      </c>
      <c r="H17" s="26"/>
      <c r="I17" s="22">
        <v>45140000</v>
      </c>
      <c r="J17" s="233">
        <v>39873667</v>
      </c>
      <c r="K17" s="22">
        <f t="shared" si="0"/>
        <v>5266333</v>
      </c>
    </row>
    <row r="18" spans="1:11" x14ac:dyDescent="0.25">
      <c r="A18" s="21">
        <v>44931</v>
      </c>
      <c r="B18" s="24" t="s">
        <v>552</v>
      </c>
      <c r="C18" s="63" t="s">
        <v>417</v>
      </c>
      <c r="D18" s="63" t="s">
        <v>748</v>
      </c>
      <c r="E18" s="191" t="s">
        <v>1184</v>
      </c>
      <c r="F18" s="25"/>
      <c r="G18" s="205" t="s">
        <v>196</v>
      </c>
      <c r="H18" s="26"/>
      <c r="I18" s="22">
        <v>102000000</v>
      </c>
      <c r="J18" s="233">
        <v>90100000</v>
      </c>
      <c r="K18" s="22">
        <f t="shared" si="0"/>
        <v>11900000</v>
      </c>
    </row>
    <row r="19" spans="1:11" x14ac:dyDescent="0.25">
      <c r="A19" s="21">
        <v>44931</v>
      </c>
      <c r="B19" s="24" t="s">
        <v>548</v>
      </c>
      <c r="C19" s="63" t="s">
        <v>784</v>
      </c>
      <c r="D19" s="63" t="s">
        <v>848</v>
      </c>
      <c r="E19" s="191" t="s">
        <v>1185</v>
      </c>
      <c r="F19" s="25"/>
      <c r="G19" s="205" t="s">
        <v>96</v>
      </c>
      <c r="H19" s="26"/>
      <c r="I19" s="22">
        <v>108100000</v>
      </c>
      <c r="J19" s="233">
        <v>83346667</v>
      </c>
      <c r="K19" s="22">
        <f t="shared" si="0"/>
        <v>24753333</v>
      </c>
    </row>
    <row r="20" spans="1:11" x14ac:dyDescent="0.25">
      <c r="A20" s="21">
        <v>44932</v>
      </c>
      <c r="B20" s="24" t="s">
        <v>848</v>
      </c>
      <c r="C20" s="63" t="s">
        <v>552</v>
      </c>
      <c r="D20" s="63" t="s">
        <v>722</v>
      </c>
      <c r="E20" s="191" t="s">
        <v>1186</v>
      </c>
      <c r="F20" s="25"/>
      <c r="G20" s="205" t="s">
        <v>371</v>
      </c>
      <c r="H20" s="26"/>
      <c r="I20" s="22">
        <v>80000000</v>
      </c>
      <c r="J20" s="233">
        <v>69600000</v>
      </c>
      <c r="K20" s="22">
        <f t="shared" si="0"/>
        <v>10400000</v>
      </c>
    </row>
    <row r="21" spans="1:11" x14ac:dyDescent="0.25">
      <c r="A21" s="21">
        <v>44932</v>
      </c>
      <c r="B21" s="24" t="s">
        <v>749</v>
      </c>
      <c r="C21" s="63" t="s">
        <v>843</v>
      </c>
      <c r="D21" s="63" t="s">
        <v>554</v>
      </c>
      <c r="E21" s="191" t="s">
        <v>855</v>
      </c>
      <c r="F21" s="25"/>
      <c r="G21" s="205" t="s">
        <v>1216</v>
      </c>
      <c r="H21" s="26"/>
      <c r="I21" s="22">
        <v>100000000</v>
      </c>
      <c r="J21" s="233">
        <v>88333333</v>
      </c>
      <c r="K21" s="22">
        <f t="shared" si="0"/>
        <v>11666667</v>
      </c>
    </row>
    <row r="22" spans="1:11" x14ac:dyDescent="0.25">
      <c r="A22" s="21">
        <v>44932</v>
      </c>
      <c r="B22" s="24" t="s">
        <v>460</v>
      </c>
      <c r="C22" s="63" t="s">
        <v>415</v>
      </c>
      <c r="D22" s="63" t="s">
        <v>419</v>
      </c>
      <c r="E22" s="191" t="s">
        <v>1187</v>
      </c>
      <c r="F22" s="25"/>
      <c r="G22" s="205" t="s">
        <v>160</v>
      </c>
      <c r="H22" s="26"/>
      <c r="I22" s="22">
        <v>70000000</v>
      </c>
      <c r="J22" s="233">
        <v>60900000</v>
      </c>
      <c r="K22" s="22">
        <f t="shared" si="0"/>
        <v>9100000</v>
      </c>
    </row>
    <row r="23" spans="1:11" x14ac:dyDescent="0.25">
      <c r="A23" s="21">
        <v>44932</v>
      </c>
      <c r="B23" s="24" t="s">
        <v>417</v>
      </c>
      <c r="C23" s="63" t="s">
        <v>365</v>
      </c>
      <c r="D23" s="63" t="s">
        <v>420</v>
      </c>
      <c r="E23" s="191" t="s">
        <v>1188</v>
      </c>
      <c r="F23" s="25"/>
      <c r="G23" s="205" t="s">
        <v>46</v>
      </c>
      <c r="H23" s="26"/>
      <c r="I23" s="22">
        <v>70000000</v>
      </c>
      <c r="J23" s="233">
        <v>60900000</v>
      </c>
      <c r="K23" s="22">
        <f t="shared" si="0"/>
        <v>9100000</v>
      </c>
    </row>
    <row r="24" spans="1:11" x14ac:dyDescent="0.25">
      <c r="A24" s="21">
        <v>44932</v>
      </c>
      <c r="B24" s="24" t="s">
        <v>517</v>
      </c>
      <c r="C24" s="63" t="s">
        <v>748</v>
      </c>
      <c r="D24" s="63" t="s">
        <v>516</v>
      </c>
      <c r="E24" s="191" t="s">
        <v>1189</v>
      </c>
      <c r="F24" s="25"/>
      <c r="G24" s="205" t="s">
        <v>1217</v>
      </c>
      <c r="H24" s="26"/>
      <c r="I24" s="22">
        <v>45140000</v>
      </c>
      <c r="J24" s="233">
        <v>39271800</v>
      </c>
      <c r="K24" s="22">
        <f t="shared" si="0"/>
        <v>5868200</v>
      </c>
    </row>
    <row r="25" spans="1:11" x14ac:dyDescent="0.25">
      <c r="A25" s="21">
        <v>44933</v>
      </c>
      <c r="B25" s="24" t="s">
        <v>508</v>
      </c>
      <c r="C25" s="63" t="s">
        <v>364</v>
      </c>
      <c r="D25" s="63" t="s">
        <v>509</v>
      </c>
      <c r="E25" s="191" t="s">
        <v>1190</v>
      </c>
      <c r="F25" s="25"/>
      <c r="G25" s="205" t="s">
        <v>75</v>
      </c>
      <c r="H25" s="26"/>
      <c r="I25" s="22">
        <v>59904000</v>
      </c>
      <c r="J25" s="233">
        <v>52116480</v>
      </c>
      <c r="K25" s="22">
        <f t="shared" si="0"/>
        <v>7787520</v>
      </c>
    </row>
    <row r="26" spans="1:11" x14ac:dyDescent="0.25">
      <c r="A26" s="21">
        <v>44933</v>
      </c>
      <c r="B26" s="24" t="s">
        <v>438</v>
      </c>
      <c r="C26" s="63" t="s">
        <v>749</v>
      </c>
      <c r="D26" s="63" t="s">
        <v>352</v>
      </c>
      <c r="E26" s="191" t="s">
        <v>1191</v>
      </c>
      <c r="F26" s="25"/>
      <c r="G26" s="205" t="s">
        <v>98</v>
      </c>
      <c r="H26" s="26"/>
      <c r="I26" s="22">
        <v>39500000</v>
      </c>
      <c r="J26" s="233">
        <v>34365000</v>
      </c>
      <c r="K26" s="22">
        <f t="shared" si="0"/>
        <v>5135000</v>
      </c>
    </row>
    <row r="27" spans="1:11" x14ac:dyDescent="0.25">
      <c r="A27" s="21">
        <v>44936</v>
      </c>
      <c r="B27" s="24" t="s">
        <v>647</v>
      </c>
      <c r="C27" s="63" t="s">
        <v>442</v>
      </c>
      <c r="D27" s="63" t="s">
        <v>210</v>
      </c>
      <c r="E27" s="191" t="s">
        <v>853</v>
      </c>
      <c r="F27" s="25"/>
      <c r="G27" s="205" t="s">
        <v>414</v>
      </c>
      <c r="H27" s="26"/>
      <c r="I27" s="22">
        <v>56925000</v>
      </c>
      <c r="J27" s="233">
        <v>49335000</v>
      </c>
      <c r="K27" s="22">
        <f t="shared" si="0"/>
        <v>7590000</v>
      </c>
    </row>
    <row r="28" spans="1:11" x14ac:dyDescent="0.25">
      <c r="A28" s="21">
        <v>44937</v>
      </c>
      <c r="B28" s="24" t="s">
        <v>468</v>
      </c>
      <c r="C28" s="63" t="s">
        <v>603</v>
      </c>
      <c r="D28" s="63" t="s">
        <v>752</v>
      </c>
      <c r="E28" s="191" t="s">
        <v>1192</v>
      </c>
      <c r="F28" s="25"/>
      <c r="G28" s="205" t="s">
        <v>167</v>
      </c>
      <c r="H28" s="26"/>
      <c r="I28" s="22">
        <v>29500000</v>
      </c>
      <c r="J28" s="233">
        <v>25370000</v>
      </c>
      <c r="K28" s="22">
        <f t="shared" si="0"/>
        <v>4130000</v>
      </c>
    </row>
    <row r="29" spans="1:11" x14ac:dyDescent="0.25">
      <c r="A29" s="21">
        <v>44938</v>
      </c>
      <c r="B29" s="24" t="s">
        <v>191</v>
      </c>
      <c r="C29" s="63" t="s">
        <v>563</v>
      </c>
      <c r="D29" s="63" t="s">
        <v>521</v>
      </c>
      <c r="E29" s="191" t="s">
        <v>1193</v>
      </c>
      <c r="F29" s="25"/>
      <c r="G29" s="205" t="s">
        <v>1218</v>
      </c>
      <c r="H29" s="26"/>
      <c r="I29" s="22">
        <v>56925000</v>
      </c>
      <c r="J29" s="233">
        <v>49145250</v>
      </c>
      <c r="K29" s="22">
        <f t="shared" si="0"/>
        <v>7779750</v>
      </c>
    </row>
    <row r="30" spans="1:11" x14ac:dyDescent="0.25">
      <c r="A30" s="21">
        <v>44938</v>
      </c>
      <c r="B30" s="24" t="s">
        <v>572</v>
      </c>
      <c r="C30" s="63" t="s">
        <v>474</v>
      </c>
      <c r="D30" s="63" t="s">
        <v>315</v>
      </c>
      <c r="E30" s="191" t="s">
        <v>1194</v>
      </c>
      <c r="F30" s="25"/>
      <c r="G30" s="205" t="s">
        <v>346</v>
      </c>
      <c r="H30" s="26"/>
      <c r="I30" s="22">
        <v>67000000</v>
      </c>
      <c r="J30" s="233">
        <v>57843333</v>
      </c>
      <c r="K30" s="22">
        <f t="shared" si="0"/>
        <v>9156667</v>
      </c>
    </row>
    <row r="31" spans="1:11" x14ac:dyDescent="0.25">
      <c r="A31" s="21">
        <v>44938</v>
      </c>
      <c r="B31" s="24" t="s">
        <v>568</v>
      </c>
      <c r="C31" s="63" t="s">
        <v>727</v>
      </c>
      <c r="D31" s="63" t="s">
        <v>629</v>
      </c>
      <c r="E31" s="191" t="s">
        <v>1195</v>
      </c>
      <c r="F31" s="25"/>
      <c r="G31" s="205" t="s">
        <v>325</v>
      </c>
      <c r="H31" s="26"/>
      <c r="I31" s="22">
        <v>45140000</v>
      </c>
      <c r="J31" s="233">
        <v>38970867</v>
      </c>
      <c r="K31" s="22">
        <f t="shared" si="0"/>
        <v>6169133</v>
      </c>
    </row>
    <row r="32" spans="1:11" x14ac:dyDescent="0.25">
      <c r="A32" s="21">
        <v>44938</v>
      </c>
      <c r="B32" s="24" t="s">
        <v>442</v>
      </c>
      <c r="C32" s="63" t="s">
        <v>470</v>
      </c>
      <c r="D32" s="63" t="s">
        <v>603</v>
      </c>
      <c r="E32" s="191" t="s">
        <v>1196</v>
      </c>
      <c r="F32" s="25"/>
      <c r="G32" s="205" t="s">
        <v>170</v>
      </c>
      <c r="H32" s="26"/>
      <c r="I32" s="22">
        <v>47692800</v>
      </c>
      <c r="J32" s="233">
        <v>41015808</v>
      </c>
      <c r="K32" s="22">
        <f t="shared" si="0"/>
        <v>6676992</v>
      </c>
    </row>
    <row r="33" spans="1:11" x14ac:dyDescent="0.25">
      <c r="A33" s="21">
        <v>44938</v>
      </c>
      <c r="B33" s="24" t="s">
        <v>567</v>
      </c>
      <c r="C33" s="63" t="s">
        <v>723</v>
      </c>
      <c r="D33" s="63" t="s">
        <v>563</v>
      </c>
      <c r="E33" s="191" t="s">
        <v>1197</v>
      </c>
      <c r="F33" s="25"/>
      <c r="G33" s="205" t="s">
        <v>51</v>
      </c>
      <c r="H33" s="26"/>
      <c r="I33" s="22">
        <v>68000000</v>
      </c>
      <c r="J33" s="233">
        <v>58706667</v>
      </c>
      <c r="K33" s="22">
        <f t="shared" si="0"/>
        <v>9293333</v>
      </c>
    </row>
    <row r="34" spans="1:11" x14ac:dyDescent="0.25">
      <c r="A34" s="21">
        <v>44938</v>
      </c>
      <c r="B34" s="24" t="s">
        <v>461</v>
      </c>
      <c r="C34" s="63" t="s">
        <v>578</v>
      </c>
      <c r="D34" s="63" t="s">
        <v>723</v>
      </c>
      <c r="E34" s="191" t="s">
        <v>386</v>
      </c>
      <c r="F34" s="25"/>
      <c r="G34" s="205" t="s">
        <v>387</v>
      </c>
      <c r="H34" s="26"/>
      <c r="I34" s="22">
        <v>55000000</v>
      </c>
      <c r="J34" s="233">
        <v>47483333</v>
      </c>
      <c r="K34" s="22">
        <f t="shared" si="0"/>
        <v>7516667</v>
      </c>
    </row>
    <row r="35" spans="1:11" x14ac:dyDescent="0.25">
      <c r="A35" s="21">
        <v>44939</v>
      </c>
      <c r="B35" s="24" t="s">
        <v>472</v>
      </c>
      <c r="C35" s="63" t="s">
        <v>584</v>
      </c>
      <c r="D35" s="63" t="s">
        <v>753</v>
      </c>
      <c r="E35" s="191" t="s">
        <v>1198</v>
      </c>
      <c r="F35" s="25"/>
      <c r="G35" s="205" t="s">
        <v>95</v>
      </c>
      <c r="H35" s="26"/>
      <c r="I35" s="22">
        <v>55000000</v>
      </c>
      <c r="J35" s="233">
        <v>47300000</v>
      </c>
      <c r="K35" s="22">
        <f t="shared" si="0"/>
        <v>7700000</v>
      </c>
    </row>
    <row r="36" spans="1:11" x14ac:dyDescent="0.25">
      <c r="A36" s="21">
        <v>44939</v>
      </c>
      <c r="B36" s="24" t="s">
        <v>574</v>
      </c>
      <c r="C36" s="63" t="s">
        <v>725</v>
      </c>
      <c r="D36" s="63" t="s">
        <v>578</v>
      </c>
      <c r="E36" s="191" t="s">
        <v>1199</v>
      </c>
      <c r="F36" s="25"/>
      <c r="G36" s="205" t="s">
        <v>97</v>
      </c>
      <c r="H36" s="26"/>
      <c r="I36" s="22">
        <v>45140000</v>
      </c>
      <c r="J36" s="233">
        <v>38369000</v>
      </c>
      <c r="K36" s="22">
        <f t="shared" si="0"/>
        <v>6771000</v>
      </c>
    </row>
    <row r="37" spans="1:11" x14ac:dyDescent="0.25">
      <c r="A37" s="21">
        <v>44939</v>
      </c>
      <c r="B37" s="24" t="s">
        <v>571</v>
      </c>
      <c r="C37" s="63" t="s">
        <v>565</v>
      </c>
      <c r="D37" s="63" t="s">
        <v>476</v>
      </c>
      <c r="E37" s="191" t="s">
        <v>1200</v>
      </c>
      <c r="F37" s="25"/>
      <c r="G37" s="205" t="s">
        <v>164</v>
      </c>
      <c r="H37" s="26"/>
      <c r="I37" s="22">
        <v>53000000</v>
      </c>
      <c r="J37" s="233">
        <v>44873333</v>
      </c>
      <c r="K37" s="22">
        <f t="shared" si="0"/>
        <v>8126667</v>
      </c>
    </row>
    <row r="38" spans="1:11" x14ac:dyDescent="0.25">
      <c r="A38" s="21">
        <v>44939</v>
      </c>
      <c r="B38" s="24" t="s">
        <v>474</v>
      </c>
      <c r="C38" s="63" t="s">
        <v>724</v>
      </c>
      <c r="D38" s="63" t="s">
        <v>478</v>
      </c>
      <c r="E38" s="191" t="s">
        <v>1201</v>
      </c>
      <c r="F38" s="25"/>
      <c r="G38" s="205" t="s">
        <v>161</v>
      </c>
      <c r="H38" s="26"/>
      <c r="I38" s="22">
        <v>76308480</v>
      </c>
      <c r="J38" s="233">
        <v>72916992</v>
      </c>
      <c r="K38" s="22">
        <f t="shared" si="0"/>
        <v>3391488</v>
      </c>
    </row>
    <row r="39" spans="1:11" x14ac:dyDescent="0.25">
      <c r="A39" s="21">
        <v>44939</v>
      </c>
      <c r="B39" s="24" t="s">
        <v>753</v>
      </c>
      <c r="C39" s="63" t="s">
        <v>760</v>
      </c>
      <c r="D39" s="63" t="s">
        <v>580</v>
      </c>
      <c r="E39" s="191" t="s">
        <v>854</v>
      </c>
      <c r="F39" s="25"/>
      <c r="G39" s="205" t="s">
        <v>87</v>
      </c>
      <c r="H39" s="26"/>
      <c r="I39" s="22">
        <v>68889600</v>
      </c>
      <c r="J39" s="233">
        <v>59245056</v>
      </c>
      <c r="K39" s="22">
        <f t="shared" si="0"/>
        <v>9644544</v>
      </c>
    </row>
    <row r="40" spans="1:11" x14ac:dyDescent="0.25">
      <c r="A40" s="21">
        <v>44939</v>
      </c>
      <c r="B40" s="24" t="s">
        <v>578</v>
      </c>
      <c r="C40" s="63" t="s">
        <v>472</v>
      </c>
      <c r="D40" s="63" t="s">
        <v>526</v>
      </c>
      <c r="E40" s="191" t="s">
        <v>404</v>
      </c>
      <c r="F40" s="25"/>
      <c r="G40" s="205" t="s">
        <v>403</v>
      </c>
      <c r="H40" s="26"/>
      <c r="I40" s="22">
        <v>50000000</v>
      </c>
      <c r="J40" s="233">
        <v>42500000</v>
      </c>
      <c r="K40" s="22">
        <f t="shared" si="0"/>
        <v>7500000</v>
      </c>
    </row>
    <row r="41" spans="1:11" x14ac:dyDescent="0.25">
      <c r="A41" s="21">
        <v>44939</v>
      </c>
      <c r="B41" s="24" t="s">
        <v>776</v>
      </c>
      <c r="C41" s="63" t="s">
        <v>649</v>
      </c>
      <c r="D41" s="63" t="s">
        <v>667</v>
      </c>
      <c r="E41" s="191" t="s">
        <v>1197</v>
      </c>
      <c r="F41" s="25"/>
      <c r="G41" s="205" t="s">
        <v>324</v>
      </c>
      <c r="H41" s="26"/>
      <c r="I41" s="22">
        <v>68889600</v>
      </c>
      <c r="J41" s="233">
        <v>58556160</v>
      </c>
      <c r="K41" s="22">
        <f t="shared" si="0"/>
        <v>10333440</v>
      </c>
    </row>
    <row r="42" spans="1:11" x14ac:dyDescent="0.25">
      <c r="A42" s="21">
        <v>44939</v>
      </c>
      <c r="B42" s="24" t="s">
        <v>573</v>
      </c>
      <c r="C42" s="63" t="s">
        <v>575</v>
      </c>
      <c r="D42" s="63" t="s">
        <v>564</v>
      </c>
      <c r="E42" s="191" t="s">
        <v>1202</v>
      </c>
      <c r="F42" s="25"/>
      <c r="G42" s="205" t="s">
        <v>1219</v>
      </c>
      <c r="H42" s="26"/>
      <c r="I42" s="22">
        <f>102500000-52616666</f>
        <v>49883334</v>
      </c>
      <c r="J42" s="233">
        <v>49883334</v>
      </c>
      <c r="K42" s="22">
        <f t="shared" si="0"/>
        <v>0</v>
      </c>
    </row>
    <row r="43" spans="1:11" x14ac:dyDescent="0.25">
      <c r="A43" s="21">
        <v>44941</v>
      </c>
      <c r="B43" s="24" t="s">
        <v>706</v>
      </c>
      <c r="C43" s="63" t="s">
        <v>571</v>
      </c>
      <c r="D43" s="63" t="s">
        <v>523</v>
      </c>
      <c r="E43" s="191" t="s">
        <v>850</v>
      </c>
      <c r="F43" s="25"/>
      <c r="G43" s="205" t="s">
        <v>1220</v>
      </c>
      <c r="H43" s="26"/>
      <c r="I43" s="22">
        <v>80000000</v>
      </c>
      <c r="J43" s="233">
        <v>68000000</v>
      </c>
      <c r="K43" s="22">
        <f t="shared" si="0"/>
        <v>12000000</v>
      </c>
    </row>
    <row r="44" spans="1:11" x14ac:dyDescent="0.25">
      <c r="A44" s="21">
        <v>44941</v>
      </c>
      <c r="B44" s="24" t="s">
        <v>667</v>
      </c>
      <c r="C44" s="63" t="s">
        <v>650</v>
      </c>
      <c r="D44" s="63" t="s">
        <v>732</v>
      </c>
      <c r="E44" s="191" t="s">
        <v>1195</v>
      </c>
      <c r="F44" s="25"/>
      <c r="G44" s="205" t="s">
        <v>94</v>
      </c>
      <c r="H44" s="26"/>
      <c r="I44" s="22">
        <v>47692880</v>
      </c>
      <c r="J44" s="233">
        <v>40538948</v>
      </c>
      <c r="K44" s="22">
        <f t="shared" si="0"/>
        <v>7153932</v>
      </c>
    </row>
    <row r="45" spans="1:11" x14ac:dyDescent="0.25">
      <c r="A45" s="21">
        <v>44941</v>
      </c>
      <c r="B45" s="24" t="s">
        <v>584</v>
      </c>
      <c r="C45" s="63" t="s">
        <v>443</v>
      </c>
      <c r="D45" s="63" t="s">
        <v>589</v>
      </c>
      <c r="E45" s="191" t="s">
        <v>1203</v>
      </c>
      <c r="F45" s="25"/>
      <c r="G45" s="205" t="s">
        <v>845</v>
      </c>
      <c r="H45" s="26"/>
      <c r="I45" s="22">
        <v>57000000</v>
      </c>
      <c r="J45" s="233">
        <v>48450000</v>
      </c>
      <c r="K45" s="22">
        <f t="shared" si="0"/>
        <v>8550000</v>
      </c>
    </row>
    <row r="46" spans="1:11" x14ac:dyDescent="0.25">
      <c r="A46" s="21">
        <v>44941</v>
      </c>
      <c r="B46" s="24" t="s">
        <v>625</v>
      </c>
      <c r="C46" s="63" t="s">
        <v>573</v>
      </c>
      <c r="D46" s="63" t="s">
        <v>826</v>
      </c>
      <c r="E46" s="191" t="s">
        <v>852</v>
      </c>
      <c r="F46" s="25"/>
      <c r="G46" s="205" t="s">
        <v>412</v>
      </c>
      <c r="H46" s="26"/>
      <c r="I46" s="22">
        <v>52000000</v>
      </c>
      <c r="J46" s="233">
        <v>44026667</v>
      </c>
      <c r="K46" s="22">
        <f t="shared" si="0"/>
        <v>7973333</v>
      </c>
    </row>
    <row r="47" spans="1:11" x14ac:dyDescent="0.25">
      <c r="A47" s="21">
        <v>44941</v>
      </c>
      <c r="B47" s="24" t="s">
        <v>484</v>
      </c>
      <c r="C47" s="63" t="s">
        <v>826</v>
      </c>
      <c r="D47" s="63" t="s">
        <v>593</v>
      </c>
      <c r="E47" s="191" t="s">
        <v>1204</v>
      </c>
      <c r="F47" s="25"/>
      <c r="G47" s="205" t="s">
        <v>76</v>
      </c>
      <c r="H47" s="26"/>
      <c r="I47" s="22">
        <v>78000000</v>
      </c>
      <c r="J47" s="233">
        <v>66300000</v>
      </c>
      <c r="K47" s="22">
        <f t="shared" si="0"/>
        <v>11700000</v>
      </c>
    </row>
    <row r="48" spans="1:11" x14ac:dyDescent="0.25">
      <c r="A48" s="21">
        <v>44941</v>
      </c>
      <c r="B48" s="24" t="s">
        <v>626</v>
      </c>
      <c r="C48" s="63" t="s">
        <v>591</v>
      </c>
      <c r="D48" s="63" t="s">
        <v>654</v>
      </c>
      <c r="E48" s="191" t="s">
        <v>1197</v>
      </c>
      <c r="F48" s="25"/>
      <c r="G48" s="205" t="s">
        <v>171</v>
      </c>
      <c r="H48" s="26"/>
      <c r="I48" s="22">
        <v>45140000</v>
      </c>
      <c r="J48" s="233">
        <v>38218533</v>
      </c>
      <c r="K48" s="22">
        <f t="shared" si="0"/>
        <v>6921467</v>
      </c>
    </row>
    <row r="49" spans="1:12" x14ac:dyDescent="0.25">
      <c r="A49" s="21">
        <v>44942</v>
      </c>
      <c r="B49" s="24" t="s">
        <v>557</v>
      </c>
      <c r="C49" s="63" t="s">
        <v>734</v>
      </c>
      <c r="D49" s="63" t="s">
        <v>595</v>
      </c>
      <c r="E49" s="191" t="s">
        <v>1205</v>
      </c>
      <c r="F49" s="25"/>
      <c r="G49" s="205" t="s">
        <v>326</v>
      </c>
      <c r="H49" s="26"/>
      <c r="I49" s="22">
        <v>73800000</v>
      </c>
      <c r="J49" s="233">
        <v>69700000</v>
      </c>
      <c r="K49" s="22">
        <f t="shared" si="0"/>
        <v>4100000</v>
      </c>
      <c r="L49" s="7"/>
    </row>
    <row r="50" spans="1:12" x14ac:dyDescent="0.25">
      <c r="A50" s="21">
        <v>44943</v>
      </c>
      <c r="B50" s="24" t="s">
        <v>598</v>
      </c>
      <c r="C50" s="63" t="s">
        <v>248</v>
      </c>
      <c r="D50" s="63" t="s">
        <v>665</v>
      </c>
      <c r="E50" s="191" t="s">
        <v>1206</v>
      </c>
      <c r="F50" s="25"/>
      <c r="G50" s="205" t="s">
        <v>163</v>
      </c>
      <c r="H50" s="26"/>
      <c r="I50" s="22">
        <v>50000000</v>
      </c>
      <c r="J50" s="233">
        <v>42000000</v>
      </c>
      <c r="K50" s="22">
        <f t="shared" si="0"/>
        <v>8000000</v>
      </c>
    </row>
    <row r="51" spans="1:12" x14ac:dyDescent="0.25">
      <c r="A51" s="21">
        <v>44944</v>
      </c>
      <c r="B51" s="24" t="s">
        <v>305</v>
      </c>
      <c r="C51" s="63" t="s">
        <v>610</v>
      </c>
      <c r="D51" s="63" t="s">
        <v>720</v>
      </c>
      <c r="E51" s="191" t="s">
        <v>1207</v>
      </c>
      <c r="F51" s="25"/>
      <c r="G51" s="205" t="s">
        <v>327</v>
      </c>
      <c r="H51" s="26"/>
      <c r="I51" s="22">
        <v>72500000</v>
      </c>
      <c r="J51" s="233">
        <v>61141667</v>
      </c>
      <c r="K51" s="22">
        <f t="shared" si="0"/>
        <v>11358333</v>
      </c>
    </row>
    <row r="52" spans="1:12" x14ac:dyDescent="0.25">
      <c r="A52" s="21">
        <v>44944</v>
      </c>
      <c r="B52" s="24" t="s">
        <v>660</v>
      </c>
      <c r="C52" s="63" t="s">
        <v>203</v>
      </c>
      <c r="D52" s="63" t="s">
        <v>585</v>
      </c>
      <c r="E52" s="191" t="s">
        <v>1208</v>
      </c>
      <c r="F52" s="25"/>
      <c r="G52" s="205" t="s">
        <v>413</v>
      </c>
      <c r="H52" s="26"/>
      <c r="I52" s="22">
        <v>45140000</v>
      </c>
      <c r="J52" s="233">
        <v>37165267</v>
      </c>
      <c r="K52" s="22">
        <f t="shared" si="0"/>
        <v>7974733</v>
      </c>
    </row>
    <row r="53" spans="1:12" x14ac:dyDescent="0.25">
      <c r="A53" s="21">
        <v>44944</v>
      </c>
      <c r="B53" s="24" t="s">
        <v>604</v>
      </c>
      <c r="C53" s="63" t="s">
        <v>607</v>
      </c>
      <c r="D53" s="63" t="s">
        <v>828</v>
      </c>
      <c r="E53" s="191" t="s">
        <v>1209</v>
      </c>
      <c r="F53" s="25"/>
      <c r="G53" s="205" t="s">
        <v>343</v>
      </c>
      <c r="H53" s="26"/>
      <c r="I53" s="22">
        <v>51750000</v>
      </c>
      <c r="J53" s="233">
        <v>43470000</v>
      </c>
      <c r="K53" s="22">
        <f t="shared" si="0"/>
        <v>8280000</v>
      </c>
    </row>
    <row r="54" spans="1:12" x14ac:dyDescent="0.25">
      <c r="A54" s="21">
        <v>44946</v>
      </c>
      <c r="B54" s="24" t="s">
        <v>774</v>
      </c>
      <c r="C54" s="63" t="s">
        <v>657</v>
      </c>
      <c r="D54" s="63" t="s">
        <v>729</v>
      </c>
      <c r="E54" s="191" t="s">
        <v>1210</v>
      </c>
      <c r="F54" s="25"/>
      <c r="G54" s="205" t="s">
        <v>99</v>
      </c>
      <c r="H54" s="26"/>
      <c r="I54" s="22">
        <f>45140000-29190534</f>
        <v>15949466</v>
      </c>
      <c r="J54" s="233">
        <v>15197133</v>
      </c>
      <c r="K54" s="22">
        <f t="shared" si="0"/>
        <v>752333</v>
      </c>
    </row>
    <row r="55" spans="1:12" x14ac:dyDescent="0.25">
      <c r="A55" s="21">
        <v>44946</v>
      </c>
      <c r="B55" s="24" t="s">
        <v>479</v>
      </c>
      <c r="C55" s="63" t="s">
        <v>319</v>
      </c>
      <c r="D55" s="63" t="s">
        <v>830</v>
      </c>
      <c r="E55" s="191" t="s">
        <v>1211</v>
      </c>
      <c r="F55" s="25"/>
      <c r="G55" s="205" t="s">
        <v>425</v>
      </c>
      <c r="H55" s="26"/>
      <c r="I55" s="22">
        <v>56650000</v>
      </c>
      <c r="J55" s="233">
        <v>46641833</v>
      </c>
      <c r="K55" s="22">
        <f t="shared" si="0"/>
        <v>10008167</v>
      </c>
    </row>
    <row r="56" spans="1:12" x14ac:dyDescent="0.25">
      <c r="A56" s="21">
        <v>44950</v>
      </c>
      <c r="B56" s="24" t="s">
        <v>621</v>
      </c>
      <c r="C56" s="63" t="s">
        <v>601</v>
      </c>
      <c r="D56" s="63" t="s">
        <v>630</v>
      </c>
      <c r="E56" s="191" t="s">
        <v>1212</v>
      </c>
      <c r="F56" s="25"/>
      <c r="G56" s="205" t="s">
        <v>847</v>
      </c>
      <c r="H56" s="26"/>
      <c r="I56" s="22">
        <v>56650000</v>
      </c>
      <c r="J56" s="233">
        <v>46641833</v>
      </c>
      <c r="K56" s="22">
        <f t="shared" si="0"/>
        <v>10008167</v>
      </c>
    </row>
    <row r="57" spans="1:12" x14ac:dyDescent="0.25">
      <c r="A57" s="21">
        <v>44950</v>
      </c>
      <c r="B57" s="24" t="s">
        <v>780</v>
      </c>
      <c r="C57" s="63" t="s">
        <v>630</v>
      </c>
      <c r="D57" s="63" t="s">
        <v>740</v>
      </c>
      <c r="E57" s="191" t="s">
        <v>1213</v>
      </c>
      <c r="F57" s="25"/>
      <c r="G57" s="205" t="s">
        <v>77</v>
      </c>
      <c r="H57" s="26"/>
      <c r="I57" s="22">
        <v>43029504</v>
      </c>
      <c r="J57" s="233">
        <v>38316749</v>
      </c>
      <c r="K57" s="22">
        <f t="shared" si="0"/>
        <v>4712755</v>
      </c>
    </row>
    <row r="58" spans="1:12" x14ac:dyDescent="0.25">
      <c r="A58" s="21">
        <v>44950</v>
      </c>
      <c r="B58" s="24" t="s">
        <v>738</v>
      </c>
      <c r="C58" s="63" t="s">
        <v>495</v>
      </c>
      <c r="D58" s="63" t="s">
        <v>498</v>
      </c>
      <c r="E58" s="191" t="s">
        <v>851</v>
      </c>
      <c r="F58" s="25"/>
      <c r="G58" s="205" t="s">
        <v>846</v>
      </c>
      <c r="H58" s="26"/>
      <c r="I58" s="22">
        <v>45140000</v>
      </c>
      <c r="J58" s="233">
        <v>36713867</v>
      </c>
      <c r="K58" s="22">
        <f t="shared" si="0"/>
        <v>8426133</v>
      </c>
    </row>
    <row r="59" spans="1:12" x14ac:dyDescent="0.25">
      <c r="A59" s="21">
        <v>44950</v>
      </c>
      <c r="B59" s="24" t="s">
        <v>189</v>
      </c>
      <c r="C59" s="63" t="s">
        <v>765</v>
      </c>
      <c r="D59" s="63" t="s">
        <v>206</v>
      </c>
      <c r="E59" s="191" t="s">
        <v>1208</v>
      </c>
      <c r="F59" s="25"/>
      <c r="G59" s="205" t="s">
        <v>424</v>
      </c>
      <c r="H59" s="26"/>
      <c r="I59" s="22">
        <v>45140000</v>
      </c>
      <c r="J59" s="233">
        <v>37014800</v>
      </c>
      <c r="K59" s="22">
        <f t="shared" si="0"/>
        <v>8125200</v>
      </c>
    </row>
    <row r="60" spans="1:12" x14ac:dyDescent="0.25">
      <c r="A60" s="21">
        <v>44950</v>
      </c>
      <c r="B60" s="24" t="s">
        <v>497</v>
      </c>
      <c r="C60" s="63" t="s">
        <v>632</v>
      </c>
      <c r="D60" s="63" t="s">
        <v>495</v>
      </c>
      <c r="E60" s="191" t="s">
        <v>1214</v>
      </c>
      <c r="F60" s="25"/>
      <c r="G60" s="205" t="s">
        <v>402</v>
      </c>
      <c r="H60" s="26"/>
      <c r="I60" s="22">
        <v>65000000</v>
      </c>
      <c r="J60" s="233">
        <v>53300000</v>
      </c>
      <c r="K60" s="22">
        <f t="shared" si="0"/>
        <v>11700000</v>
      </c>
    </row>
    <row r="61" spans="1:12" x14ac:dyDescent="0.25">
      <c r="A61" s="21">
        <v>44956</v>
      </c>
      <c r="B61" s="24" t="s">
        <v>493</v>
      </c>
      <c r="C61" s="63" t="s">
        <v>614</v>
      </c>
      <c r="D61" s="63" t="s">
        <v>273</v>
      </c>
      <c r="E61" s="191" t="s">
        <v>1203</v>
      </c>
      <c r="F61" s="25"/>
      <c r="G61" s="205" t="s">
        <v>360</v>
      </c>
      <c r="H61" s="26"/>
      <c r="I61" s="22">
        <v>51750000</v>
      </c>
      <c r="J61" s="233">
        <v>41400000</v>
      </c>
      <c r="K61" s="22">
        <f t="shared" si="0"/>
        <v>10350000</v>
      </c>
    </row>
    <row r="62" spans="1:12" x14ac:dyDescent="0.25">
      <c r="A62" s="21">
        <v>44957</v>
      </c>
      <c r="B62" s="24" t="s">
        <v>663</v>
      </c>
      <c r="C62" s="63" t="s">
        <v>663</v>
      </c>
      <c r="D62" s="63" t="s">
        <v>287</v>
      </c>
      <c r="E62" s="191" t="s">
        <v>1215</v>
      </c>
      <c r="F62" s="25"/>
      <c r="G62" s="205" t="s">
        <v>323</v>
      </c>
      <c r="H62" s="26"/>
      <c r="I62" s="22">
        <v>45140000</v>
      </c>
      <c r="J62" s="233">
        <v>36112000</v>
      </c>
      <c r="K62" s="22">
        <f t="shared" si="0"/>
        <v>9028000</v>
      </c>
    </row>
    <row r="63" spans="1:12" x14ac:dyDescent="0.25">
      <c r="A63" s="21">
        <v>44960</v>
      </c>
      <c r="B63" s="24" t="s">
        <v>1240</v>
      </c>
      <c r="C63" s="63" t="s">
        <v>1349</v>
      </c>
      <c r="D63" s="63" t="s">
        <v>1597</v>
      </c>
      <c r="E63" s="191" t="s">
        <v>1963</v>
      </c>
      <c r="F63" s="25"/>
      <c r="G63" s="205" t="s">
        <v>1950</v>
      </c>
      <c r="H63" s="26"/>
      <c r="I63" s="22">
        <v>15311703</v>
      </c>
      <c r="J63" s="233">
        <v>15311703</v>
      </c>
      <c r="K63" s="22">
        <f t="shared" si="0"/>
        <v>0</v>
      </c>
    </row>
    <row r="64" spans="1:12" x14ac:dyDescent="0.25">
      <c r="A64" s="21">
        <v>44960</v>
      </c>
      <c r="B64" s="24" t="s">
        <v>1240</v>
      </c>
      <c r="C64" s="63" t="s">
        <v>1349</v>
      </c>
      <c r="D64" s="63" t="s">
        <v>1597</v>
      </c>
      <c r="E64" s="191" t="s">
        <v>1963</v>
      </c>
      <c r="F64" s="25"/>
      <c r="G64" s="205" t="s">
        <v>1950</v>
      </c>
      <c r="H64" s="26"/>
      <c r="I64" s="22">
        <v>49688297</v>
      </c>
      <c r="J64" s="233">
        <v>35604964</v>
      </c>
      <c r="K64" s="22">
        <f t="shared" si="0"/>
        <v>14083333</v>
      </c>
    </row>
    <row r="65" spans="1:11" x14ac:dyDescent="0.25">
      <c r="A65" s="21">
        <v>44963</v>
      </c>
      <c r="B65" s="24" t="s">
        <v>1579</v>
      </c>
      <c r="C65" s="63" t="s">
        <v>274</v>
      </c>
      <c r="D65" s="63" t="s">
        <v>1860</v>
      </c>
      <c r="E65" s="191" t="s">
        <v>1964</v>
      </c>
      <c r="F65" s="25"/>
      <c r="G65" s="205" t="s">
        <v>1951</v>
      </c>
      <c r="H65" s="26"/>
      <c r="I65" s="22">
        <v>45140000</v>
      </c>
      <c r="J65" s="233">
        <v>35359667</v>
      </c>
      <c r="K65" s="22">
        <f t="shared" si="0"/>
        <v>9780333</v>
      </c>
    </row>
    <row r="66" spans="1:11" x14ac:dyDescent="0.25">
      <c r="A66" s="21">
        <v>44963</v>
      </c>
      <c r="B66" s="24" t="s">
        <v>1503</v>
      </c>
      <c r="C66" s="63" t="s">
        <v>1527</v>
      </c>
      <c r="D66" s="63" t="s">
        <v>1286</v>
      </c>
      <c r="E66" s="191" t="s">
        <v>852</v>
      </c>
      <c r="F66" s="25"/>
      <c r="G66" s="205" t="s">
        <v>1952</v>
      </c>
      <c r="H66" s="26"/>
      <c r="I66" s="22">
        <v>52000000</v>
      </c>
      <c r="J66" s="233">
        <v>40560000</v>
      </c>
      <c r="K66" s="22">
        <f t="shared" si="0"/>
        <v>11440000</v>
      </c>
    </row>
    <row r="67" spans="1:11" x14ac:dyDescent="0.25">
      <c r="A67" s="21">
        <v>44963</v>
      </c>
      <c r="B67" s="24" t="s">
        <v>1578</v>
      </c>
      <c r="C67" s="63" t="s">
        <v>1529</v>
      </c>
      <c r="D67" s="63" t="s">
        <v>1768</v>
      </c>
      <c r="E67" s="191" t="s">
        <v>1965</v>
      </c>
      <c r="F67" s="25"/>
      <c r="G67" s="205" t="s">
        <v>1953</v>
      </c>
      <c r="H67" s="26"/>
      <c r="I67" s="22">
        <v>45140000</v>
      </c>
      <c r="J67" s="233">
        <v>35359667</v>
      </c>
      <c r="K67" s="22">
        <f t="shared" si="0"/>
        <v>9780333</v>
      </c>
    </row>
    <row r="68" spans="1:11" x14ac:dyDescent="0.25">
      <c r="A68" s="21">
        <v>44963</v>
      </c>
      <c r="B68" s="24" t="s">
        <v>1582</v>
      </c>
      <c r="C68" s="63" t="s">
        <v>560</v>
      </c>
      <c r="D68" s="63" t="s">
        <v>1625</v>
      </c>
      <c r="E68" s="191" t="s">
        <v>1215</v>
      </c>
      <c r="F68" s="25"/>
      <c r="G68" s="205" t="s">
        <v>1954</v>
      </c>
      <c r="H68" s="26"/>
      <c r="I68" s="22">
        <v>45140000</v>
      </c>
      <c r="J68" s="233">
        <v>35058733</v>
      </c>
      <c r="K68" s="22">
        <f t="shared" si="0"/>
        <v>10081267</v>
      </c>
    </row>
    <row r="69" spans="1:11" x14ac:dyDescent="0.25">
      <c r="A69" s="21">
        <v>44964</v>
      </c>
      <c r="B69" s="24" t="s">
        <v>1586</v>
      </c>
      <c r="C69" s="63" t="s">
        <v>1237</v>
      </c>
      <c r="D69" s="63" t="s">
        <v>1355</v>
      </c>
      <c r="E69" s="191" t="s">
        <v>1966</v>
      </c>
      <c r="F69" s="25"/>
      <c r="G69" s="205" t="s">
        <v>1955</v>
      </c>
      <c r="H69" s="26"/>
      <c r="I69" s="22">
        <v>45150000</v>
      </c>
      <c r="J69" s="233">
        <v>35217000</v>
      </c>
      <c r="K69" s="22">
        <f t="shared" si="0"/>
        <v>9933000</v>
      </c>
    </row>
    <row r="70" spans="1:11" x14ac:dyDescent="0.25">
      <c r="A70" s="21">
        <v>44965</v>
      </c>
      <c r="B70" s="24" t="s">
        <v>1589</v>
      </c>
      <c r="C70" s="63" t="s">
        <v>1530</v>
      </c>
      <c r="D70" s="63" t="s">
        <v>1591</v>
      </c>
      <c r="E70" s="191" t="s">
        <v>1967</v>
      </c>
      <c r="F70" s="25"/>
      <c r="G70" s="205" t="s">
        <v>1956</v>
      </c>
      <c r="H70" s="26"/>
      <c r="I70" s="22">
        <v>60000000</v>
      </c>
      <c r="J70" s="233">
        <v>46600000</v>
      </c>
      <c r="K70" s="22">
        <f t="shared" si="0"/>
        <v>13400000</v>
      </c>
    </row>
    <row r="71" spans="1:11" x14ac:dyDescent="0.25">
      <c r="A71" s="21">
        <v>44966</v>
      </c>
      <c r="B71" s="24" t="s">
        <v>1257</v>
      </c>
      <c r="C71" s="63" t="s">
        <v>1274</v>
      </c>
      <c r="D71" s="63" t="s">
        <v>1859</v>
      </c>
      <c r="E71" s="191" t="s">
        <v>1968</v>
      </c>
      <c r="F71" s="25"/>
      <c r="G71" s="205" t="s">
        <v>1957</v>
      </c>
      <c r="H71" s="26"/>
      <c r="I71" s="22">
        <v>40626000</v>
      </c>
      <c r="J71" s="233">
        <v>34908267</v>
      </c>
      <c r="K71" s="22">
        <f t="shared" si="0"/>
        <v>5717733</v>
      </c>
    </row>
    <row r="72" spans="1:11" x14ac:dyDescent="0.25">
      <c r="A72" s="21">
        <v>44971</v>
      </c>
      <c r="B72" s="24" t="s">
        <v>1307</v>
      </c>
      <c r="C72" s="63" t="s">
        <v>1278</v>
      </c>
      <c r="D72" s="63" t="s">
        <v>1380</v>
      </c>
      <c r="E72" s="191" t="s">
        <v>1189</v>
      </c>
      <c r="F72" s="25"/>
      <c r="G72" s="205" t="s">
        <v>1958</v>
      </c>
      <c r="H72" s="26"/>
      <c r="I72" s="22">
        <v>45140000</v>
      </c>
      <c r="J72" s="233">
        <v>34155933</v>
      </c>
      <c r="K72" s="22">
        <f t="shared" si="0"/>
        <v>10984067</v>
      </c>
    </row>
    <row r="73" spans="1:11" x14ac:dyDescent="0.25">
      <c r="A73" s="21">
        <v>44973</v>
      </c>
      <c r="B73" s="24" t="s">
        <v>1513</v>
      </c>
      <c r="C73" s="63" t="s">
        <v>1376</v>
      </c>
      <c r="D73" s="63" t="s">
        <v>1869</v>
      </c>
      <c r="E73" s="191" t="s">
        <v>1969</v>
      </c>
      <c r="F73" s="25"/>
      <c r="G73" s="205" t="s">
        <v>1959</v>
      </c>
      <c r="H73" s="26"/>
      <c r="I73" s="22">
        <v>60000000</v>
      </c>
      <c r="J73" s="233">
        <v>44800000</v>
      </c>
      <c r="K73" s="22">
        <f t="shared" si="0"/>
        <v>15200000</v>
      </c>
    </row>
    <row r="74" spans="1:11" x14ac:dyDescent="0.25">
      <c r="A74" s="21">
        <v>44974</v>
      </c>
      <c r="B74" s="24" t="s">
        <v>1304</v>
      </c>
      <c r="C74" s="63" t="s">
        <v>1518</v>
      </c>
      <c r="D74" s="63" t="s">
        <v>1637</v>
      </c>
      <c r="E74" s="191" t="s">
        <v>1970</v>
      </c>
      <c r="F74" s="25"/>
      <c r="G74" s="205" t="s">
        <v>1960</v>
      </c>
      <c r="H74" s="26"/>
      <c r="I74" s="22">
        <v>67000000</v>
      </c>
      <c r="J74" s="233">
        <v>50026667</v>
      </c>
      <c r="K74" s="22">
        <f t="shared" si="0"/>
        <v>16973333</v>
      </c>
    </row>
    <row r="75" spans="1:11" x14ac:dyDescent="0.25">
      <c r="A75" s="21">
        <v>44974</v>
      </c>
      <c r="B75" s="24" t="s">
        <v>1308</v>
      </c>
      <c r="C75" s="63" t="s">
        <v>1378</v>
      </c>
      <c r="D75" s="63" t="s">
        <v>1949</v>
      </c>
      <c r="E75" s="191" t="s">
        <v>1971</v>
      </c>
      <c r="F75" s="25"/>
      <c r="G75" s="205" t="s">
        <v>1961</v>
      </c>
      <c r="H75" s="26"/>
      <c r="I75" s="22">
        <v>49500000</v>
      </c>
      <c r="J75" s="233">
        <v>40150000</v>
      </c>
      <c r="K75" s="22">
        <f t="shared" si="0"/>
        <v>9350000</v>
      </c>
    </row>
    <row r="76" spans="1:11" x14ac:dyDescent="0.25">
      <c r="A76" s="21">
        <v>44980</v>
      </c>
      <c r="B76" s="24" t="s">
        <v>1519</v>
      </c>
      <c r="C76" s="63" t="s">
        <v>1819</v>
      </c>
      <c r="D76" s="63" t="s">
        <v>1821</v>
      </c>
      <c r="E76" s="191" t="s">
        <v>1972</v>
      </c>
      <c r="F76" s="25"/>
      <c r="G76" s="205" t="s">
        <v>1962</v>
      </c>
      <c r="H76" s="26"/>
      <c r="I76" s="22">
        <v>64650240</v>
      </c>
      <c r="J76" s="233">
        <v>46763674</v>
      </c>
      <c r="K76" s="22">
        <f t="shared" si="0"/>
        <v>17886566</v>
      </c>
    </row>
    <row r="77" spans="1:11" x14ac:dyDescent="0.25">
      <c r="A77" s="21">
        <v>44998</v>
      </c>
      <c r="B77" s="24" t="s">
        <v>1820</v>
      </c>
      <c r="C77" s="63" t="s">
        <v>2077</v>
      </c>
      <c r="D77" s="63" t="s">
        <v>2096</v>
      </c>
      <c r="E77" s="7" t="s">
        <v>2328</v>
      </c>
      <c r="F77" s="25"/>
      <c r="G77" s="205" t="s">
        <v>2332</v>
      </c>
      <c r="H77" s="26"/>
      <c r="I77" s="22">
        <v>40986000</v>
      </c>
      <c r="J77" s="233">
        <v>30056400</v>
      </c>
      <c r="K77" s="22">
        <f t="shared" ref="K77:K105" si="1">+I77-J77</f>
        <v>10929600</v>
      </c>
    </row>
    <row r="78" spans="1:11" x14ac:dyDescent="0.25">
      <c r="A78" s="21">
        <v>44998</v>
      </c>
      <c r="B78" s="24" t="s">
        <v>1782</v>
      </c>
      <c r="C78" s="63" t="s">
        <v>2146</v>
      </c>
      <c r="D78" s="63" t="s">
        <v>2091</v>
      </c>
      <c r="E78" s="7" t="s">
        <v>2329</v>
      </c>
      <c r="F78" s="25"/>
      <c r="G78" s="205" t="s">
        <v>2333</v>
      </c>
      <c r="H78" s="26"/>
      <c r="I78" s="22">
        <v>58000000</v>
      </c>
      <c r="J78" s="233">
        <v>47608333</v>
      </c>
      <c r="K78" s="22">
        <f t="shared" si="1"/>
        <v>10391667</v>
      </c>
    </row>
    <row r="79" spans="1:11" x14ac:dyDescent="0.25">
      <c r="A79" s="21">
        <v>45008</v>
      </c>
      <c r="B79" s="24" t="s">
        <v>2239</v>
      </c>
      <c r="C79" s="63" t="s">
        <v>1996</v>
      </c>
      <c r="D79" s="63" t="s">
        <v>2326</v>
      </c>
      <c r="E79" s="7" t="s">
        <v>2330</v>
      </c>
      <c r="F79" s="25"/>
      <c r="G79" s="205" t="s">
        <v>2334</v>
      </c>
      <c r="H79" s="26"/>
      <c r="I79" s="22">
        <v>45000000</v>
      </c>
      <c r="J79" s="233">
        <v>30333333</v>
      </c>
      <c r="K79" s="22">
        <f t="shared" si="1"/>
        <v>14666667</v>
      </c>
    </row>
    <row r="80" spans="1:11" x14ac:dyDescent="0.25">
      <c r="A80" s="21">
        <v>45016</v>
      </c>
      <c r="B80" s="24" t="s">
        <v>2263</v>
      </c>
      <c r="C80" s="63" t="s">
        <v>2003</v>
      </c>
      <c r="D80" s="63" t="s">
        <v>2327</v>
      </c>
      <c r="E80" s="7" t="s">
        <v>2331</v>
      </c>
      <c r="F80" s="25"/>
      <c r="G80" s="205" t="s">
        <v>2335</v>
      </c>
      <c r="H80" s="26"/>
      <c r="I80" s="22">
        <v>54400000</v>
      </c>
      <c r="J80" s="233">
        <v>40346667</v>
      </c>
      <c r="K80" s="22">
        <f t="shared" si="1"/>
        <v>14053333</v>
      </c>
    </row>
    <row r="81" spans="1:11" x14ac:dyDescent="0.25">
      <c r="A81" s="21">
        <v>45019</v>
      </c>
      <c r="B81" s="24" t="s">
        <v>2008</v>
      </c>
      <c r="C81" s="63" t="s">
        <v>2209</v>
      </c>
      <c r="D81" s="63" t="s">
        <v>2487</v>
      </c>
      <c r="E81" s="122" t="s">
        <v>2501</v>
      </c>
      <c r="F81" s="25"/>
      <c r="G81" s="205" t="s">
        <v>2495</v>
      </c>
      <c r="H81" s="26"/>
      <c r="I81" s="22">
        <f>56000000-36400000</f>
        <v>19600000</v>
      </c>
      <c r="J81" s="233">
        <v>19600000</v>
      </c>
      <c r="K81" s="22">
        <f t="shared" si="1"/>
        <v>0</v>
      </c>
    </row>
    <row r="82" spans="1:11" x14ac:dyDescent="0.25">
      <c r="A82" s="21">
        <v>45020</v>
      </c>
      <c r="B82" s="24" t="s">
        <v>2080</v>
      </c>
      <c r="C82" s="63" t="s">
        <v>2007</v>
      </c>
      <c r="D82" s="63" t="s">
        <v>2488</v>
      </c>
      <c r="E82" s="122" t="s">
        <v>2502</v>
      </c>
      <c r="F82" s="25"/>
      <c r="G82" s="205" t="s">
        <v>2496</v>
      </c>
      <c r="H82" s="26"/>
      <c r="I82" s="22">
        <v>24840000</v>
      </c>
      <c r="J82" s="233">
        <v>18319500</v>
      </c>
      <c r="K82" s="22">
        <f t="shared" si="1"/>
        <v>6520500</v>
      </c>
    </row>
    <row r="83" spans="1:11" x14ac:dyDescent="0.25">
      <c r="A83" s="21">
        <v>45029</v>
      </c>
      <c r="B83" s="24" t="s">
        <v>2265</v>
      </c>
      <c r="C83" s="63" t="s">
        <v>2159</v>
      </c>
      <c r="D83" s="63" t="s">
        <v>2489</v>
      </c>
      <c r="E83" s="122" t="s">
        <v>2503</v>
      </c>
      <c r="F83" s="25"/>
      <c r="G83" s="205" t="s">
        <v>2497</v>
      </c>
      <c r="H83" s="26"/>
      <c r="I83" s="22">
        <f>36112000-32049400</f>
        <v>4062600</v>
      </c>
      <c r="J83" s="233">
        <v>4062600</v>
      </c>
      <c r="K83" s="22">
        <f t="shared" si="1"/>
        <v>0</v>
      </c>
    </row>
    <row r="84" spans="1:11" x14ac:dyDescent="0.25">
      <c r="A84" s="21">
        <v>45029</v>
      </c>
      <c r="B84" s="24" t="s">
        <v>2149</v>
      </c>
      <c r="C84" s="63" t="s">
        <v>2490</v>
      </c>
      <c r="D84" s="63" t="s">
        <v>2491</v>
      </c>
      <c r="E84" s="122" t="s">
        <v>2504</v>
      </c>
      <c r="F84" s="25"/>
      <c r="G84" s="205" t="s">
        <v>2498</v>
      </c>
      <c r="H84" s="26"/>
      <c r="I84" s="22">
        <v>67829760</v>
      </c>
      <c r="J84" s="233">
        <v>47480832</v>
      </c>
      <c r="K84" s="22">
        <f t="shared" si="1"/>
        <v>20348928</v>
      </c>
    </row>
    <row r="85" spans="1:11" x14ac:dyDescent="0.25">
      <c r="A85" s="21">
        <v>45034</v>
      </c>
      <c r="B85" s="24" t="s">
        <v>2150</v>
      </c>
      <c r="C85" s="63" t="s">
        <v>2492</v>
      </c>
      <c r="D85" s="63" t="s">
        <v>2493</v>
      </c>
      <c r="E85" s="122" t="s">
        <v>2505</v>
      </c>
      <c r="F85" s="25"/>
      <c r="G85" s="205" t="s">
        <v>2499</v>
      </c>
      <c r="H85" s="26"/>
      <c r="I85" s="22">
        <v>44000000</v>
      </c>
      <c r="J85" s="233">
        <v>29333333</v>
      </c>
      <c r="K85" s="22">
        <f t="shared" si="1"/>
        <v>14666667</v>
      </c>
    </row>
    <row r="86" spans="1:11" x14ac:dyDescent="0.25">
      <c r="A86" s="21">
        <v>45034</v>
      </c>
      <c r="B86" s="24" t="s">
        <v>2357</v>
      </c>
      <c r="C86" s="63" t="s">
        <v>2344</v>
      </c>
      <c r="D86" s="63" t="s">
        <v>2345</v>
      </c>
      <c r="E86" s="122" t="s">
        <v>2366</v>
      </c>
      <c r="F86" s="25"/>
      <c r="G86" s="205" t="s">
        <v>2376</v>
      </c>
      <c r="H86" s="26"/>
      <c r="I86" s="22">
        <v>32000000</v>
      </c>
      <c r="J86" s="233">
        <v>31999999</v>
      </c>
      <c r="K86" s="22">
        <f t="shared" si="1"/>
        <v>1</v>
      </c>
    </row>
    <row r="87" spans="1:11" x14ac:dyDescent="0.25">
      <c r="A87" s="21">
        <v>45036</v>
      </c>
      <c r="B87" s="24" t="s">
        <v>2152</v>
      </c>
      <c r="C87" s="63" t="s">
        <v>2092</v>
      </c>
      <c r="D87" s="63" t="s">
        <v>2348</v>
      </c>
      <c r="E87" s="122" t="s">
        <v>2369</v>
      </c>
      <c r="F87" s="25"/>
      <c r="G87" s="205" t="s">
        <v>2379</v>
      </c>
      <c r="H87" s="26"/>
      <c r="I87" s="22">
        <v>200000000</v>
      </c>
      <c r="J87" s="233">
        <v>196459661</v>
      </c>
      <c r="K87" s="22">
        <f t="shared" si="1"/>
        <v>3540339</v>
      </c>
    </row>
    <row r="88" spans="1:11" x14ac:dyDescent="0.25">
      <c r="A88" s="21">
        <v>45038</v>
      </c>
      <c r="B88" s="24" t="s">
        <v>2507</v>
      </c>
      <c r="C88" s="63" t="s">
        <v>2019</v>
      </c>
      <c r="D88" s="63" t="s">
        <v>2494</v>
      </c>
      <c r="E88" s="122" t="s">
        <v>2506</v>
      </c>
      <c r="F88" s="25"/>
      <c r="G88" s="205" t="s">
        <v>2500</v>
      </c>
      <c r="H88" s="26"/>
      <c r="I88" s="22">
        <v>55111680</v>
      </c>
      <c r="J88" s="233">
        <v>36052224</v>
      </c>
      <c r="K88" s="22">
        <f t="shared" si="1"/>
        <v>19059456</v>
      </c>
    </row>
    <row r="89" spans="1:11" x14ac:dyDescent="0.25">
      <c r="A89" s="21">
        <v>45049</v>
      </c>
      <c r="B89" s="213" t="s">
        <v>2154</v>
      </c>
      <c r="C89" s="63" t="s">
        <v>2487</v>
      </c>
      <c r="D89" s="63" t="s">
        <v>2759</v>
      </c>
      <c r="E89" s="97" t="s">
        <v>2761</v>
      </c>
      <c r="F89" s="25"/>
      <c r="G89" s="205" t="s">
        <v>2760</v>
      </c>
      <c r="H89" s="26"/>
      <c r="I89" s="268">
        <v>54400000</v>
      </c>
      <c r="J89" s="233">
        <v>33320000</v>
      </c>
      <c r="K89" s="22">
        <f t="shared" si="1"/>
        <v>21080000</v>
      </c>
    </row>
    <row r="90" spans="1:11" x14ac:dyDescent="0.25">
      <c r="A90" s="21">
        <v>45079</v>
      </c>
      <c r="B90" s="216" t="s">
        <v>3113</v>
      </c>
      <c r="C90" s="63" t="s">
        <v>3100</v>
      </c>
      <c r="D90" s="63" t="s">
        <v>3101</v>
      </c>
      <c r="E90" s="97" t="s">
        <v>3109</v>
      </c>
      <c r="F90" s="25"/>
      <c r="G90" s="205" t="s">
        <v>3106</v>
      </c>
      <c r="H90" s="26"/>
      <c r="I90" s="268">
        <v>31598000</v>
      </c>
      <c r="J90" s="233">
        <v>17905533</v>
      </c>
      <c r="K90" s="22">
        <f t="shared" si="1"/>
        <v>13692467</v>
      </c>
    </row>
    <row r="91" spans="1:11" x14ac:dyDescent="0.25">
      <c r="A91" s="21">
        <v>45104</v>
      </c>
      <c r="B91" s="216" t="s">
        <v>2703</v>
      </c>
      <c r="C91" s="63" t="s">
        <v>2549</v>
      </c>
      <c r="D91" s="63" t="s">
        <v>3102</v>
      </c>
      <c r="E91" s="97" t="s">
        <v>3110</v>
      </c>
      <c r="F91" s="25"/>
      <c r="G91" s="205" t="s">
        <v>2495</v>
      </c>
      <c r="H91" s="26"/>
      <c r="I91" s="268">
        <f>57000000-1800000</f>
        <v>55200000</v>
      </c>
      <c r="J91" s="233">
        <v>28200000</v>
      </c>
      <c r="K91" s="22">
        <f t="shared" si="1"/>
        <v>27000000</v>
      </c>
    </row>
    <row r="92" spans="1:11" x14ac:dyDescent="0.25">
      <c r="A92" s="21">
        <v>45105</v>
      </c>
      <c r="B92" s="216" t="s">
        <v>2347</v>
      </c>
      <c r="C92" s="63" t="s">
        <v>3103</v>
      </c>
      <c r="D92" s="63" t="s">
        <v>3104</v>
      </c>
      <c r="E92" s="97" t="s">
        <v>3111</v>
      </c>
      <c r="F92" s="25"/>
      <c r="G92" s="205" t="s">
        <v>3107</v>
      </c>
      <c r="H92" s="26"/>
      <c r="I92" s="268">
        <v>16500000</v>
      </c>
      <c r="J92" s="233">
        <v>10450000</v>
      </c>
      <c r="K92" s="22">
        <f t="shared" si="1"/>
        <v>6050000</v>
      </c>
    </row>
    <row r="93" spans="1:11" x14ac:dyDescent="0.25">
      <c r="A93" s="21">
        <v>45105</v>
      </c>
      <c r="B93" s="216" t="s">
        <v>3008</v>
      </c>
      <c r="C93" s="63" t="s">
        <v>2594</v>
      </c>
      <c r="D93" s="63" t="s">
        <v>3105</v>
      </c>
      <c r="E93" s="97" t="s">
        <v>3112</v>
      </c>
      <c r="F93" s="25"/>
      <c r="G93" s="205" t="s">
        <v>3108</v>
      </c>
      <c r="H93" s="26"/>
      <c r="I93" s="268">
        <v>18000000</v>
      </c>
      <c r="J93" s="233">
        <v>12900000</v>
      </c>
      <c r="K93" s="22">
        <f t="shared" si="1"/>
        <v>5100000</v>
      </c>
    </row>
    <row r="94" spans="1:11" x14ac:dyDescent="0.25">
      <c r="A94" s="21">
        <v>45119</v>
      </c>
      <c r="B94" s="213" t="s">
        <v>2722</v>
      </c>
      <c r="C94" s="63" t="s">
        <v>2476</v>
      </c>
      <c r="D94" s="63" t="s">
        <v>3122</v>
      </c>
      <c r="E94" s="97" t="s">
        <v>3136</v>
      </c>
      <c r="F94" s="25"/>
      <c r="G94" s="205" t="s">
        <v>3144</v>
      </c>
      <c r="H94" s="26"/>
      <c r="I94" s="268">
        <v>250000000</v>
      </c>
      <c r="J94" s="22">
        <v>119453324</v>
      </c>
      <c r="K94" s="22">
        <f t="shared" si="1"/>
        <v>130546676</v>
      </c>
    </row>
    <row r="95" spans="1:11" x14ac:dyDescent="0.25">
      <c r="A95" s="21">
        <v>45120</v>
      </c>
      <c r="B95" s="213" t="s">
        <v>3150</v>
      </c>
      <c r="C95" s="63" t="s">
        <v>2701</v>
      </c>
      <c r="D95" s="63" t="s">
        <v>3123</v>
      </c>
      <c r="E95" s="97" t="s">
        <v>3137</v>
      </c>
      <c r="F95" s="25"/>
      <c r="G95" s="205" t="s">
        <v>3145</v>
      </c>
      <c r="H95" s="26"/>
      <c r="I95" s="268">
        <v>74000000</v>
      </c>
      <c r="J95" s="22">
        <v>24612341</v>
      </c>
      <c r="K95" s="22">
        <f t="shared" si="1"/>
        <v>49387659</v>
      </c>
    </row>
    <row r="96" spans="1:11" x14ac:dyDescent="0.25">
      <c r="A96" s="21">
        <v>45161</v>
      </c>
      <c r="B96" s="213" t="s">
        <v>780</v>
      </c>
      <c r="C96" s="63" t="s">
        <v>3504</v>
      </c>
      <c r="D96" s="63" t="s">
        <v>3505</v>
      </c>
      <c r="E96" s="97" t="s">
        <v>3506</v>
      </c>
      <c r="F96" s="25"/>
      <c r="G96" s="205" t="s">
        <v>77</v>
      </c>
      <c r="H96" s="26"/>
      <c r="I96" s="268">
        <v>21514752</v>
      </c>
      <c r="J96" s="22"/>
      <c r="K96" s="22">
        <f t="shared" si="1"/>
        <v>21514752</v>
      </c>
    </row>
    <row r="97" spans="1:11" x14ac:dyDescent="0.25">
      <c r="A97" s="21">
        <v>45170</v>
      </c>
      <c r="B97" s="213" t="s">
        <v>2840</v>
      </c>
      <c r="C97" s="63" t="s">
        <v>3509</v>
      </c>
      <c r="D97" s="63" t="s">
        <v>3510</v>
      </c>
      <c r="E97" s="269" t="s">
        <v>3646</v>
      </c>
      <c r="F97" s="25"/>
      <c r="G97" s="197" t="s">
        <v>3639</v>
      </c>
      <c r="H97" s="26"/>
      <c r="I97" s="268">
        <v>30000000</v>
      </c>
      <c r="J97" s="22"/>
      <c r="K97" s="22">
        <f t="shared" si="1"/>
        <v>30000000</v>
      </c>
    </row>
    <row r="98" spans="1:11" x14ac:dyDescent="0.25">
      <c r="A98" s="21">
        <v>45211</v>
      </c>
      <c r="B98" s="213" t="s">
        <v>474</v>
      </c>
      <c r="C98" s="63" t="s">
        <v>4996</v>
      </c>
      <c r="D98" s="63" t="s">
        <v>4997</v>
      </c>
      <c r="E98" s="276" t="s">
        <v>5000</v>
      </c>
      <c r="F98" s="25"/>
      <c r="G98" s="197" t="s">
        <v>161</v>
      </c>
      <c r="H98" s="26"/>
      <c r="I98" s="268">
        <v>21762048</v>
      </c>
      <c r="J98" s="22"/>
      <c r="K98" s="22">
        <f t="shared" si="1"/>
        <v>21762048</v>
      </c>
    </row>
    <row r="99" spans="1:11" x14ac:dyDescent="0.25">
      <c r="A99" s="21">
        <v>45212</v>
      </c>
      <c r="B99" s="213" t="s">
        <v>557</v>
      </c>
      <c r="C99" s="63" t="s">
        <v>4998</v>
      </c>
      <c r="D99" s="63" t="s">
        <v>4999</v>
      </c>
      <c r="E99" s="276" t="s">
        <v>5001</v>
      </c>
      <c r="F99" s="25"/>
      <c r="G99" s="197" t="s">
        <v>326</v>
      </c>
      <c r="H99" s="26"/>
      <c r="I99" s="268">
        <v>16400000</v>
      </c>
      <c r="J99" s="22"/>
      <c r="K99" s="22">
        <f t="shared" si="1"/>
        <v>16400000</v>
      </c>
    </row>
    <row r="100" spans="1:11" x14ac:dyDescent="0.25">
      <c r="A100" s="21"/>
      <c r="B100" s="213"/>
      <c r="C100" s="63"/>
      <c r="D100" s="63"/>
      <c r="E100" s="269"/>
      <c r="F100" s="25"/>
      <c r="G100" s="197"/>
      <c r="H100" s="26"/>
      <c r="I100" s="268"/>
      <c r="J100" s="22"/>
      <c r="K100" s="22">
        <f t="shared" si="1"/>
        <v>0</v>
      </c>
    </row>
    <row r="101" spans="1:11" x14ac:dyDescent="0.25">
      <c r="A101" s="21"/>
      <c r="B101" s="213"/>
      <c r="C101" s="63"/>
      <c r="D101" s="63"/>
      <c r="E101" s="269"/>
      <c r="F101" s="25"/>
      <c r="G101" s="197"/>
      <c r="H101" s="26"/>
      <c r="I101" s="268"/>
      <c r="J101" s="22"/>
      <c r="K101" s="22"/>
    </row>
    <row r="102" spans="1:11" x14ac:dyDescent="0.25">
      <c r="A102" s="21"/>
      <c r="B102" s="213"/>
      <c r="C102" s="63"/>
      <c r="D102" s="63"/>
      <c r="E102" s="269"/>
      <c r="F102" s="25"/>
      <c r="G102" s="197"/>
      <c r="H102" s="26"/>
      <c r="I102" s="268"/>
      <c r="J102" s="22"/>
      <c r="K102" s="22"/>
    </row>
    <row r="103" spans="1:11" x14ac:dyDescent="0.25">
      <c r="A103" s="21"/>
      <c r="B103" s="213"/>
      <c r="C103" s="63"/>
      <c r="D103" s="63"/>
      <c r="E103" s="269"/>
      <c r="F103" s="25"/>
      <c r="G103" s="197"/>
      <c r="H103" s="26"/>
      <c r="I103" s="268"/>
      <c r="J103" s="22"/>
      <c r="K103" s="22"/>
    </row>
    <row r="104" spans="1:11" x14ac:dyDescent="0.25">
      <c r="A104" s="21"/>
      <c r="B104" s="24"/>
      <c r="C104" s="63"/>
      <c r="D104" s="63"/>
      <c r="E104" s="7"/>
      <c r="F104" s="25"/>
      <c r="G104" s="205"/>
      <c r="H104" s="26"/>
      <c r="I104" s="22"/>
      <c r="J104" s="22"/>
      <c r="K104" s="22">
        <f t="shared" si="1"/>
        <v>0</v>
      </c>
    </row>
    <row r="105" spans="1:11" x14ac:dyDescent="0.25">
      <c r="A105" s="21"/>
      <c r="B105" s="24"/>
      <c r="C105" s="63"/>
      <c r="D105" s="63"/>
      <c r="E105" s="7"/>
      <c r="F105" s="25"/>
      <c r="G105" s="205"/>
      <c r="H105" s="26"/>
      <c r="I105" s="22"/>
      <c r="J105" s="22"/>
      <c r="K105" s="219">
        <f t="shared" si="1"/>
        <v>0</v>
      </c>
    </row>
    <row r="106" spans="1:11" x14ac:dyDescent="0.25">
      <c r="A106" s="13"/>
      <c r="B106" s="14"/>
      <c r="C106" s="14"/>
      <c r="D106" s="14"/>
      <c r="E106" s="14"/>
      <c r="F106" s="14"/>
      <c r="G106" s="298" t="s">
        <v>19</v>
      </c>
      <c r="H106" s="299"/>
      <c r="I106" s="27">
        <f>SUM(I15:I105)</f>
        <v>4723040744</v>
      </c>
      <c r="J106" s="27">
        <f>SUM(J15:J105)</f>
        <v>3731840732</v>
      </c>
      <c r="K106" s="27">
        <f>SUM(K15:K105)</f>
        <v>991200012</v>
      </c>
    </row>
    <row r="107" spans="1:11" ht="12.75" customHeight="1" x14ac:dyDescent="0.25">
      <c r="A107" s="13"/>
      <c r="B107" s="14"/>
      <c r="C107" s="14"/>
      <c r="D107" s="14"/>
      <c r="E107" s="14"/>
      <c r="F107" s="18"/>
      <c r="G107" s="190"/>
      <c r="H107" s="14"/>
      <c r="I107" s="18"/>
      <c r="J107" s="18"/>
      <c r="K107" s="19"/>
    </row>
    <row r="108" spans="1:11" ht="24.95" customHeight="1" x14ac:dyDescent="0.25">
      <c r="A108" s="68" t="s">
        <v>38</v>
      </c>
      <c r="B108" s="69" t="s">
        <v>40</v>
      </c>
      <c r="C108" s="68" t="s">
        <v>41</v>
      </c>
      <c r="D108" s="70" t="s">
        <v>39</v>
      </c>
      <c r="E108" s="68" t="s">
        <v>15</v>
      </c>
      <c r="F108" s="68" t="s">
        <v>34</v>
      </c>
      <c r="G108" s="199" t="s">
        <v>16</v>
      </c>
      <c r="H108" s="68" t="s">
        <v>22</v>
      </c>
      <c r="I108" s="68" t="s">
        <v>12</v>
      </c>
      <c r="J108" s="68" t="s">
        <v>23</v>
      </c>
      <c r="K108" s="68" t="s">
        <v>4</v>
      </c>
    </row>
    <row r="109" spans="1:11" ht="24.95" customHeight="1" x14ac:dyDescent="0.25">
      <c r="A109" s="71">
        <v>5115440000</v>
      </c>
      <c r="B109" s="71">
        <v>0</v>
      </c>
      <c r="C109" s="71">
        <v>0</v>
      </c>
      <c r="D109" s="72">
        <f>+A109+B109-C109</f>
        <v>5115440000</v>
      </c>
      <c r="E109" s="72">
        <f>+I106</f>
        <v>4723040744</v>
      </c>
      <c r="F109" s="73">
        <f>+E109/D109</f>
        <v>0.92329120153887057</v>
      </c>
      <c r="G109" s="200">
        <f>+I12</f>
        <v>34964522</v>
      </c>
      <c r="H109" s="72">
        <f>+D109-E109-G109</f>
        <v>357434734</v>
      </c>
      <c r="I109" s="72">
        <f>+J106</f>
        <v>3731840732</v>
      </c>
      <c r="J109" s="73">
        <f>+I109/D109</f>
        <v>0.7295248760614923</v>
      </c>
      <c r="K109" s="72">
        <f>+K106</f>
        <v>991200012</v>
      </c>
    </row>
    <row r="110" spans="1:11" x14ac:dyDescent="0.25">
      <c r="A110" s="74">
        <v>1</v>
      </c>
      <c r="B110" s="74">
        <v>2</v>
      </c>
      <c r="C110" s="74">
        <v>3</v>
      </c>
      <c r="D110" s="74" t="s">
        <v>3</v>
      </c>
      <c r="E110" s="74">
        <v>5</v>
      </c>
      <c r="F110" s="74" t="s">
        <v>18</v>
      </c>
      <c r="G110" s="202">
        <v>7</v>
      </c>
      <c r="H110" s="74" t="s">
        <v>9</v>
      </c>
      <c r="I110" s="74">
        <v>9</v>
      </c>
      <c r="J110" s="74" t="s">
        <v>24</v>
      </c>
      <c r="K110" s="74" t="s">
        <v>25</v>
      </c>
    </row>
    <row r="112" spans="1:11" x14ac:dyDescent="0.25">
      <c r="B112" s="61"/>
    </row>
    <row r="113" spans="2:9" x14ac:dyDescent="0.25">
      <c r="B113" s="61"/>
      <c r="I113" s="61"/>
    </row>
    <row r="114" spans="2:9" x14ac:dyDescent="0.25">
      <c r="B114" s="61"/>
    </row>
  </sheetData>
  <mergeCells count="16">
    <mergeCell ref="G106:H106"/>
    <mergeCell ref="G12:H12"/>
    <mergeCell ref="A13:A14"/>
    <mergeCell ref="E13:H13"/>
    <mergeCell ref="I13:I14"/>
    <mergeCell ref="J13:J14"/>
    <mergeCell ref="E14:F14"/>
    <mergeCell ref="G14:H14"/>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18"/>
  <sheetViews>
    <sheetView tabSelected="1" topLeftCell="C1" workbookViewId="0">
      <selection activeCell="I11" sqref="I11"/>
    </sheetView>
  </sheetViews>
  <sheetFormatPr baseColWidth="10" defaultRowHeight="23.1" customHeight="1" x14ac:dyDescent="0.2"/>
  <cols>
    <col min="1" max="2" width="20.5703125" style="33" customWidth="1"/>
    <col min="3" max="3" width="12.7109375" style="33" customWidth="1"/>
    <col min="4" max="4" width="40.7109375" style="33" customWidth="1"/>
    <col min="5" max="6" width="18.5703125" style="33" customWidth="1"/>
    <col min="7" max="7" width="16.42578125" style="33" customWidth="1"/>
    <col min="8" max="8" width="18.5703125" style="33" customWidth="1"/>
    <col min="9" max="9" width="19.42578125" style="33" customWidth="1"/>
    <col min="10" max="10" width="15.7109375" style="33" customWidth="1"/>
    <col min="11" max="11" width="18.5703125" style="33" customWidth="1"/>
    <col min="12" max="12" width="18.7109375" style="33" customWidth="1"/>
    <col min="13" max="13" width="16.7109375" style="33" customWidth="1"/>
    <col min="14" max="14" width="12.7109375" style="33" customWidth="1"/>
    <col min="15" max="15" width="16.7109375" style="33" customWidth="1"/>
    <col min="16" max="17" width="12.85546875" style="82" bestFit="1" customWidth="1"/>
    <col min="18" max="16384" width="11.42578125" style="33"/>
  </cols>
  <sheetData>
    <row r="1" spans="1:16" ht="12.75" customHeight="1" x14ac:dyDescent="0.2">
      <c r="C1" s="34"/>
      <c r="D1" s="35"/>
      <c r="E1" s="34"/>
      <c r="F1" s="35" t="s">
        <v>1221</v>
      </c>
      <c r="G1" s="34"/>
      <c r="H1" s="34"/>
      <c r="I1" s="34"/>
      <c r="J1" s="34"/>
      <c r="K1" s="34"/>
      <c r="L1" s="34"/>
      <c r="M1" s="34"/>
      <c r="N1" s="34"/>
      <c r="O1" s="58"/>
    </row>
    <row r="2" spans="1:16" ht="12.75" customHeight="1" x14ac:dyDescent="0.2">
      <c r="C2" s="34"/>
      <c r="D2" s="34"/>
      <c r="E2" s="35"/>
      <c r="F2" s="35"/>
      <c r="G2" s="34"/>
      <c r="H2" s="34"/>
      <c r="I2" s="34"/>
      <c r="J2" s="34"/>
      <c r="K2" s="34"/>
      <c r="L2" s="34"/>
      <c r="M2" s="36"/>
      <c r="N2" s="34"/>
      <c r="O2" s="67" t="s">
        <v>4380</v>
      </c>
    </row>
    <row r="3" spans="1:16" ht="33.950000000000003" customHeight="1" x14ac:dyDescent="0.2">
      <c r="A3" s="37" t="s">
        <v>29</v>
      </c>
      <c r="B3" s="37" t="s">
        <v>28</v>
      </c>
      <c r="C3" s="37" t="s">
        <v>37</v>
      </c>
      <c r="D3" s="37" t="s">
        <v>27</v>
      </c>
      <c r="E3" s="47" t="s">
        <v>38</v>
      </c>
      <c r="F3" s="37" t="s">
        <v>40</v>
      </c>
      <c r="G3" s="37" t="s">
        <v>41</v>
      </c>
      <c r="H3" s="47" t="s">
        <v>39</v>
      </c>
      <c r="I3" s="38" t="s">
        <v>15</v>
      </c>
      <c r="J3" s="47" t="s">
        <v>34</v>
      </c>
      <c r="K3" s="39" t="s">
        <v>16</v>
      </c>
      <c r="L3" s="47" t="s">
        <v>22</v>
      </c>
      <c r="M3" s="40" t="s">
        <v>6</v>
      </c>
      <c r="N3" s="47" t="s">
        <v>23</v>
      </c>
      <c r="O3" s="47" t="s">
        <v>4</v>
      </c>
    </row>
    <row r="4" spans="1:16" ht="38.25" customHeight="1" x14ac:dyDescent="0.2">
      <c r="B4" s="48"/>
      <c r="C4" s="90"/>
      <c r="D4" s="44" t="s">
        <v>139</v>
      </c>
      <c r="E4" s="45">
        <v>0</v>
      </c>
      <c r="F4" s="45">
        <f>SUM(F5:F11)</f>
        <v>0</v>
      </c>
      <c r="G4" s="45">
        <v>0</v>
      </c>
      <c r="H4" s="45">
        <f>SUM(H5:H11)</f>
        <v>72446639000</v>
      </c>
      <c r="I4" s="45">
        <f>SUM(I5:I11)</f>
        <v>65274517928</v>
      </c>
      <c r="J4" s="43">
        <f>+I4/H4</f>
        <v>0.90100132772204933</v>
      </c>
      <c r="K4" s="45"/>
      <c r="L4" s="45">
        <f>SUM(L5:L11)</f>
        <v>6947211263</v>
      </c>
      <c r="M4" s="45">
        <f>SUM(M5:M11)</f>
        <v>53431753791</v>
      </c>
      <c r="N4" s="43">
        <f>+M4/H4</f>
        <v>0.7375325415855386</v>
      </c>
      <c r="O4" s="45">
        <f>SUM(O5:O11)</f>
        <v>11842764137</v>
      </c>
    </row>
    <row r="5" spans="1:16" ht="52.5" customHeight="1" x14ac:dyDescent="0.2">
      <c r="B5" s="47" t="s">
        <v>30</v>
      </c>
      <c r="C5" s="90" t="s">
        <v>126</v>
      </c>
      <c r="D5" s="41" t="s">
        <v>125</v>
      </c>
      <c r="E5" s="45">
        <f>+'7787'!A465</f>
        <v>9443210000</v>
      </c>
      <c r="F5" s="45">
        <f>+'7787'!B465</f>
        <v>280000000</v>
      </c>
      <c r="G5" s="45">
        <f>+'7787'!C465</f>
        <v>0</v>
      </c>
      <c r="H5" s="45">
        <f>+'7787'!D465</f>
        <v>9723210000</v>
      </c>
      <c r="I5" s="45">
        <f>+'7787'!E465</f>
        <v>9295809106</v>
      </c>
      <c r="J5" s="43">
        <f>+'7787'!F465</f>
        <v>0.95604323119628187</v>
      </c>
      <c r="K5" s="45">
        <f>+'7787'!G465</f>
        <v>24371365</v>
      </c>
      <c r="L5" s="45">
        <f>+'7787'!H465</f>
        <v>403029529</v>
      </c>
      <c r="M5" s="45">
        <f>+'7787'!I465</f>
        <v>7012008548</v>
      </c>
      <c r="N5" s="43">
        <f>+'7787'!J465</f>
        <v>0.72116189488862215</v>
      </c>
      <c r="O5" s="45">
        <f>+'7787'!K465</f>
        <v>2283800558</v>
      </c>
    </row>
    <row r="6" spans="1:16" ht="38.25" customHeight="1" x14ac:dyDescent="0.2">
      <c r="B6" s="47" t="s">
        <v>32</v>
      </c>
      <c r="C6" s="90" t="s">
        <v>127</v>
      </c>
      <c r="D6" s="41" t="s">
        <v>128</v>
      </c>
      <c r="E6" s="45">
        <f>+'7795'!A472</f>
        <v>32600953000</v>
      </c>
      <c r="F6" s="45">
        <f>+'7795'!B472</f>
        <v>-2200000000</v>
      </c>
      <c r="G6" s="45"/>
      <c r="H6" s="45">
        <f>+'7795'!D472</f>
        <v>30400953000</v>
      </c>
      <c r="I6" s="45">
        <f>+'7795'!E472</f>
        <v>25637443204</v>
      </c>
      <c r="J6" s="43">
        <f>+'7795'!F472</f>
        <v>0.84331051082510478</v>
      </c>
      <c r="K6" s="45">
        <f>+'7795'!G472</f>
        <v>90450086</v>
      </c>
      <c r="L6" s="45">
        <f>+'7795'!H472</f>
        <v>4673059710</v>
      </c>
      <c r="M6" s="45">
        <f>+'7795'!I472</f>
        <v>22855749166</v>
      </c>
      <c r="N6" s="43">
        <f>+'7795'!J472</f>
        <v>0.75181028588149856</v>
      </c>
      <c r="O6" s="45">
        <f>+'7795'!K472</f>
        <v>2781694038</v>
      </c>
    </row>
    <row r="7" spans="1:16" ht="38.25" customHeight="1" x14ac:dyDescent="0.2">
      <c r="B7" s="47" t="s">
        <v>30</v>
      </c>
      <c r="C7" s="90" t="s">
        <v>129</v>
      </c>
      <c r="D7" s="41" t="s">
        <v>130</v>
      </c>
      <c r="E7" s="45">
        <f>+'7793'!A609</f>
        <v>9709001000</v>
      </c>
      <c r="F7" s="45">
        <f>+'7793'!B609</f>
        <v>600000000</v>
      </c>
      <c r="G7" s="45"/>
      <c r="H7" s="45">
        <f>+'7793'!D609</f>
        <v>10309001000</v>
      </c>
      <c r="I7" s="45">
        <f>+'7793'!E609</f>
        <v>9812221730</v>
      </c>
      <c r="J7" s="43">
        <f>+'7793'!F609</f>
        <v>0.95181111438441024</v>
      </c>
      <c r="K7" s="45">
        <f>+'7793'!G609</f>
        <v>60502255</v>
      </c>
      <c r="L7" s="45">
        <f>+'7793'!H609</f>
        <v>436277015</v>
      </c>
      <c r="M7" s="45">
        <f>+'7793'!I609</f>
        <v>7106366160</v>
      </c>
      <c r="N7" s="43">
        <f>+'7793'!J609</f>
        <v>0.68933606272809556</v>
      </c>
      <c r="O7" s="45">
        <f>+'7793'!K609</f>
        <v>2705855570</v>
      </c>
    </row>
    <row r="8" spans="1:16" ht="38.25" customHeight="1" x14ac:dyDescent="0.2">
      <c r="B8" s="47" t="s">
        <v>30</v>
      </c>
      <c r="C8" s="90" t="s">
        <v>131</v>
      </c>
      <c r="D8" s="41" t="s">
        <v>132</v>
      </c>
      <c r="E8" s="45">
        <f>+'7803'!A108</f>
        <v>2963353000</v>
      </c>
      <c r="F8" s="45">
        <f>+'7803'!B108</f>
        <v>115000000</v>
      </c>
      <c r="G8" s="45"/>
      <c r="H8" s="45">
        <f>+'7803'!D108</f>
        <v>3078353000</v>
      </c>
      <c r="I8" s="45">
        <f>+'7803'!E108</f>
        <v>2981812254</v>
      </c>
      <c r="J8" s="43">
        <f>+'7803'!F108</f>
        <v>0.9686388318688598</v>
      </c>
      <c r="K8" s="45">
        <f>+'7803'!G108</f>
        <v>0</v>
      </c>
      <c r="L8" s="45">
        <f>+'7803'!H108</f>
        <v>96540746</v>
      </c>
      <c r="M8" s="45">
        <f>+'7803'!I108</f>
        <v>2049135034</v>
      </c>
      <c r="N8" s="43">
        <f>+'7803'!J108</f>
        <v>0.66565953742147177</v>
      </c>
      <c r="O8" s="45">
        <f>+'7803'!K108</f>
        <v>932677220</v>
      </c>
    </row>
    <row r="9" spans="1:16" ht="38.25" customHeight="1" x14ac:dyDescent="0.2">
      <c r="B9" s="47" t="s">
        <v>33</v>
      </c>
      <c r="C9" s="90" t="s">
        <v>133</v>
      </c>
      <c r="D9" s="41" t="s">
        <v>134</v>
      </c>
      <c r="E9" s="45">
        <f>+'7799'!A77</f>
        <v>1668714000</v>
      </c>
      <c r="F9" s="45">
        <f>+'7799'!B77</f>
        <v>204768809</v>
      </c>
      <c r="G9" s="45"/>
      <c r="H9" s="45">
        <f>+'7799'!D77</f>
        <v>1873482809</v>
      </c>
      <c r="I9" s="45">
        <f>+'7799'!E77</f>
        <v>1635398811</v>
      </c>
      <c r="J9" s="43">
        <f>+'7799'!F77</f>
        <v>0.87291903781754954</v>
      </c>
      <c r="K9" s="45">
        <f>+'7799'!G77</f>
        <v>10269012</v>
      </c>
      <c r="L9" s="45">
        <f>+'7799'!H77</f>
        <v>227814986</v>
      </c>
      <c r="M9" s="45">
        <f>+'7799'!I77</f>
        <v>1302999900</v>
      </c>
      <c r="N9" s="43">
        <f>+'7799'!J77</f>
        <v>0.69549605352156718</v>
      </c>
      <c r="O9" s="45">
        <f>+'7799'!K77</f>
        <v>332398911</v>
      </c>
    </row>
    <row r="10" spans="1:16" ht="38.25" customHeight="1" x14ac:dyDescent="0.2">
      <c r="B10" s="47" t="s">
        <v>31</v>
      </c>
      <c r="C10" s="90" t="s">
        <v>135</v>
      </c>
      <c r="D10" s="41" t="s">
        <v>136</v>
      </c>
      <c r="E10" s="45">
        <f>+'7800'!A363</f>
        <v>10945968000</v>
      </c>
      <c r="F10" s="45">
        <f>+'7800'!B363</f>
        <v>1000231191</v>
      </c>
      <c r="G10" s="45"/>
      <c r="H10" s="45">
        <f>+'7800'!D363</f>
        <v>11946199191</v>
      </c>
      <c r="I10" s="45">
        <f>+'7800'!E363</f>
        <v>11188792079</v>
      </c>
      <c r="J10" s="43">
        <f>+'7800'!F363</f>
        <v>0.93659848627246955</v>
      </c>
      <c r="K10" s="45">
        <f>+'7800'!G363</f>
        <v>4352569</v>
      </c>
      <c r="L10" s="45">
        <f>+'7800'!H363</f>
        <v>753054543</v>
      </c>
      <c r="M10" s="45">
        <f>+'7800'!I363</f>
        <v>9373654251</v>
      </c>
      <c r="N10" s="43">
        <f>+'7800'!J363</f>
        <v>0.78465578056507734</v>
      </c>
      <c r="O10" s="45">
        <f>+'7800'!K363</f>
        <v>1815137828</v>
      </c>
    </row>
    <row r="11" spans="1:16" ht="38.25" customHeight="1" x14ac:dyDescent="0.2">
      <c r="B11" s="47" t="s">
        <v>32</v>
      </c>
      <c r="C11" s="90" t="s">
        <v>137</v>
      </c>
      <c r="D11" s="41" t="s">
        <v>138</v>
      </c>
      <c r="E11" s="45">
        <f>+'7801'!A109</f>
        <v>5115440000</v>
      </c>
      <c r="F11" s="45">
        <f>+'7801'!B109</f>
        <v>0</v>
      </c>
      <c r="G11" s="45"/>
      <c r="H11" s="45">
        <f>+'7801'!D109</f>
        <v>5115440000</v>
      </c>
      <c r="I11" s="45">
        <f>+'7801'!E109</f>
        <v>4723040744</v>
      </c>
      <c r="J11" s="43">
        <f>+'7801'!F109</f>
        <v>0.92329120153887057</v>
      </c>
      <c r="K11" s="45">
        <f>+'7801'!G109</f>
        <v>34964522</v>
      </c>
      <c r="L11" s="45">
        <f>+'7801'!H109</f>
        <v>357434734</v>
      </c>
      <c r="M11" s="45">
        <f>+'7801'!I109</f>
        <v>3731840732</v>
      </c>
      <c r="N11" s="43">
        <f>+'7801'!J109</f>
        <v>0.7295248760614923</v>
      </c>
      <c r="O11" s="45">
        <f>+'7801'!K109</f>
        <v>991200012</v>
      </c>
    </row>
    <row r="12" spans="1:16" ht="38.25" customHeight="1" x14ac:dyDescent="0.2">
      <c r="B12" s="49"/>
      <c r="C12" s="50"/>
      <c r="D12" s="46" t="s">
        <v>36</v>
      </c>
      <c r="E12" s="42">
        <f>SUM(E4:E11)</f>
        <v>72446639000</v>
      </c>
      <c r="F12" s="42">
        <f>SUM(F4:F11)</f>
        <v>0</v>
      </c>
      <c r="G12" s="42">
        <f>+G5+G4</f>
        <v>0</v>
      </c>
      <c r="H12" s="42">
        <f>SUM(H5:H11)</f>
        <v>72446639000</v>
      </c>
      <c r="I12" s="42">
        <f>+I4</f>
        <v>65274517928</v>
      </c>
      <c r="J12" s="43"/>
      <c r="K12" s="42">
        <f>SUM(K4:K11)</f>
        <v>224909809</v>
      </c>
      <c r="L12" s="42">
        <f>SUM(L5:L11)</f>
        <v>6947211263</v>
      </c>
      <c r="M12" s="42">
        <f>SUM(M5:M11)</f>
        <v>53431753791</v>
      </c>
      <c r="N12" s="43">
        <f>+M12/H12</f>
        <v>0.7375325415855386</v>
      </c>
      <c r="O12" s="65">
        <f>SUM(O5:O11)</f>
        <v>11842764137</v>
      </c>
    </row>
    <row r="13" spans="1:16" ht="27" customHeight="1" x14ac:dyDescent="0.2">
      <c r="B13" s="53"/>
      <c r="C13" s="54"/>
      <c r="D13" s="55"/>
      <c r="E13" s="56"/>
      <c r="F13" s="56"/>
      <c r="G13" s="56"/>
      <c r="H13" s="56"/>
      <c r="I13" s="56"/>
      <c r="J13" s="57"/>
      <c r="K13" s="56"/>
      <c r="L13" s="56"/>
      <c r="M13" s="56"/>
      <c r="N13" s="57"/>
      <c r="O13" s="56"/>
    </row>
    <row r="14" spans="1:16" ht="27" customHeight="1" x14ac:dyDescent="0.2">
      <c r="C14" s="51"/>
      <c r="D14" s="80"/>
      <c r="E14" s="52"/>
      <c r="F14" s="52"/>
      <c r="G14" s="52"/>
      <c r="H14" s="52"/>
      <c r="I14" s="52"/>
      <c r="J14" s="52"/>
      <c r="K14" s="52"/>
      <c r="L14" s="52"/>
      <c r="M14" s="52"/>
      <c r="N14" s="52"/>
      <c r="O14" s="52"/>
      <c r="P14" s="81"/>
    </row>
    <row r="15" spans="1:16" ht="27" customHeight="1" x14ac:dyDescent="0.2">
      <c r="C15" s="51"/>
      <c r="D15" s="34"/>
      <c r="E15" s="52"/>
      <c r="F15" s="52"/>
      <c r="G15" s="52"/>
      <c r="H15" s="52"/>
      <c r="I15" s="52"/>
      <c r="J15" s="52"/>
      <c r="K15" s="52"/>
      <c r="L15" s="52"/>
      <c r="M15" s="52"/>
      <c r="N15" s="52"/>
      <c r="O15" s="52"/>
    </row>
    <row r="16" spans="1:16" ht="23.1" customHeight="1" x14ac:dyDescent="0.2">
      <c r="F16" s="59"/>
      <c r="H16" s="59"/>
      <c r="I16" s="60"/>
      <c r="M16" s="59"/>
    </row>
    <row r="17" spans="5:15" ht="23.1" customHeight="1" x14ac:dyDescent="0.2">
      <c r="E17" s="59"/>
      <c r="F17" s="59"/>
      <c r="G17" s="59"/>
      <c r="H17" s="59"/>
      <c r="I17" s="59"/>
      <c r="J17" s="59"/>
      <c r="K17" s="59"/>
      <c r="L17" s="59"/>
      <c r="M17" s="59"/>
      <c r="N17" s="59"/>
      <c r="O17" s="59"/>
    </row>
    <row r="18" spans="5:15" ht="23.1" customHeight="1" x14ac:dyDescent="0.2">
      <c r="E18" s="59"/>
      <c r="F18" s="59"/>
      <c r="G18" s="59"/>
      <c r="H18" s="59"/>
      <c r="I18" s="59"/>
      <c r="J18" s="59"/>
      <c r="K18" s="59"/>
      <c r="L18" s="59"/>
      <c r="M18" s="59"/>
      <c r="N18" s="59"/>
      <c r="O18" s="59"/>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J39"/>
  <sheetViews>
    <sheetView workbookViewId="0">
      <selection activeCell="A28" sqref="A28:XFD39"/>
    </sheetView>
  </sheetViews>
  <sheetFormatPr baseColWidth="10" defaultRowHeight="12.75" x14ac:dyDescent="0.2"/>
  <cols>
    <col min="6" max="6" width="13.140625" customWidth="1"/>
    <col min="8" max="8" width="13.42578125" customWidth="1"/>
    <col min="10" max="10" width="12.5703125" customWidth="1"/>
    <col min="11" max="11" width="14.28515625" customWidth="1"/>
  </cols>
  <sheetData>
    <row r="2" spans="1:166" x14ac:dyDescent="0.2">
      <c r="C2" s="117" t="s">
        <v>50</v>
      </c>
    </row>
    <row r="3" spans="1:166" x14ac:dyDescent="0.2">
      <c r="C3" s="117" t="s">
        <v>148</v>
      </c>
    </row>
    <row r="4" spans="1:166" ht="13.5" thickBot="1" x14ac:dyDescent="0.25"/>
    <row r="5" spans="1:166" ht="25.5" x14ac:dyDescent="0.25">
      <c r="A5" s="303" t="s">
        <v>5</v>
      </c>
      <c r="B5" s="100" t="s">
        <v>13</v>
      </c>
      <c r="C5" s="101" t="s">
        <v>20</v>
      </c>
      <c r="D5" s="102" t="s">
        <v>20</v>
      </c>
      <c r="E5" s="305" t="s">
        <v>15</v>
      </c>
      <c r="F5" s="306"/>
      <c r="G5" s="306"/>
      <c r="H5" s="307"/>
      <c r="I5" s="308" t="s">
        <v>7</v>
      </c>
      <c r="J5" s="308" t="s">
        <v>6</v>
      </c>
      <c r="K5" s="103" t="s">
        <v>0</v>
      </c>
    </row>
    <row r="6" spans="1:166" ht="15" x14ac:dyDescent="0.25">
      <c r="A6" s="304"/>
      <c r="B6" s="32" t="s">
        <v>14</v>
      </c>
      <c r="C6" s="32" t="s">
        <v>11</v>
      </c>
      <c r="D6" s="32" t="s">
        <v>10</v>
      </c>
      <c r="E6" s="295" t="s">
        <v>2</v>
      </c>
      <c r="F6" s="297"/>
      <c r="G6" s="295" t="s">
        <v>8</v>
      </c>
      <c r="H6" s="297"/>
      <c r="I6" s="281"/>
      <c r="J6" s="281"/>
      <c r="K6" s="104" t="s">
        <v>1</v>
      </c>
    </row>
    <row r="7" spans="1:166" s="3" customFormat="1" ht="15" x14ac:dyDescent="0.25">
      <c r="A7" s="105">
        <v>43982</v>
      </c>
      <c r="B7" s="99">
        <v>587</v>
      </c>
      <c r="C7" s="12">
        <v>840</v>
      </c>
      <c r="D7" s="24">
        <v>867</v>
      </c>
      <c r="E7" s="7" t="s">
        <v>116</v>
      </c>
      <c r="F7" s="25"/>
      <c r="G7" s="79" t="s">
        <v>100</v>
      </c>
      <c r="H7" s="26"/>
      <c r="I7" s="22">
        <v>45500000</v>
      </c>
      <c r="J7" s="22">
        <v>6500000</v>
      </c>
      <c r="K7" s="106">
        <f t="shared" ref="K7:K9" si="0">+I7-J7</f>
        <v>39000000</v>
      </c>
    </row>
    <row r="8" spans="1:166" s="3" customFormat="1" ht="15" x14ac:dyDescent="0.25">
      <c r="A8" s="105">
        <v>43982</v>
      </c>
      <c r="B8" s="99">
        <v>586</v>
      </c>
      <c r="C8" s="12">
        <v>842</v>
      </c>
      <c r="D8" s="24">
        <v>870</v>
      </c>
      <c r="E8" s="7" t="s">
        <v>117</v>
      </c>
      <c r="F8" s="25"/>
      <c r="G8" s="79" t="s">
        <v>101</v>
      </c>
      <c r="H8" s="26"/>
      <c r="I8" s="22">
        <v>35000000</v>
      </c>
      <c r="J8" s="22">
        <v>4833333</v>
      </c>
      <c r="K8" s="106">
        <f t="shared" si="0"/>
        <v>30166667</v>
      </c>
    </row>
    <row r="9" spans="1:166" s="3" customFormat="1" ht="15" x14ac:dyDescent="0.25">
      <c r="A9" s="105">
        <v>43982</v>
      </c>
      <c r="B9" s="99">
        <v>560</v>
      </c>
      <c r="C9" s="12">
        <v>852</v>
      </c>
      <c r="D9" s="24">
        <v>872</v>
      </c>
      <c r="E9" s="7" t="s">
        <v>118</v>
      </c>
      <c r="F9" s="25"/>
      <c r="G9" s="79" t="s">
        <v>102</v>
      </c>
      <c r="H9" s="26"/>
      <c r="I9" s="22">
        <v>42000000</v>
      </c>
      <c r="J9" s="22">
        <v>5800000</v>
      </c>
      <c r="K9" s="106">
        <f t="shared" si="0"/>
        <v>36200000</v>
      </c>
    </row>
    <row r="10" spans="1:166" s="3" customFormat="1" ht="15" x14ac:dyDescent="0.25">
      <c r="A10" s="105">
        <v>43982</v>
      </c>
      <c r="B10" s="99">
        <v>561</v>
      </c>
      <c r="C10" s="12">
        <v>843</v>
      </c>
      <c r="D10" s="24">
        <v>877</v>
      </c>
      <c r="E10" s="7" t="s">
        <v>119</v>
      </c>
      <c r="F10" s="25"/>
      <c r="G10" s="79" t="s">
        <v>103</v>
      </c>
      <c r="H10" s="26"/>
      <c r="I10" s="22">
        <v>42000000</v>
      </c>
      <c r="J10" s="22">
        <v>6000000</v>
      </c>
      <c r="K10" s="106">
        <f t="shared" ref="K10:K22" si="1">+I10-J10</f>
        <v>36000000</v>
      </c>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row>
    <row r="11" spans="1:166" s="3" customFormat="1" ht="15" x14ac:dyDescent="0.25">
      <c r="A11" s="105">
        <v>43982</v>
      </c>
      <c r="B11" s="99">
        <v>602</v>
      </c>
      <c r="C11" s="12">
        <v>874</v>
      </c>
      <c r="D11" s="24">
        <v>878</v>
      </c>
      <c r="E11" s="7" t="s">
        <v>120</v>
      </c>
      <c r="F11" s="25"/>
      <c r="G11" s="79" t="s">
        <v>104</v>
      </c>
      <c r="H11" s="26"/>
      <c r="I11" s="22">
        <v>16800000</v>
      </c>
      <c r="J11" s="22">
        <v>3920000</v>
      </c>
      <c r="K11" s="106">
        <f t="shared" si="1"/>
        <v>12880000</v>
      </c>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row>
    <row r="12" spans="1:166" s="3" customFormat="1" ht="15" x14ac:dyDescent="0.25">
      <c r="A12" s="105">
        <v>43982</v>
      </c>
      <c r="B12" s="99">
        <v>606</v>
      </c>
      <c r="C12" s="12">
        <v>857</v>
      </c>
      <c r="D12" s="87">
        <v>887</v>
      </c>
      <c r="E12" s="84" t="s">
        <v>118</v>
      </c>
      <c r="F12" s="25"/>
      <c r="G12" s="88" t="s">
        <v>105</v>
      </c>
      <c r="H12" s="26"/>
      <c r="I12" s="22">
        <v>42000000</v>
      </c>
      <c r="J12" s="22">
        <v>5800000</v>
      </c>
      <c r="K12" s="106">
        <f t="shared" si="1"/>
        <v>36200000</v>
      </c>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row>
    <row r="13" spans="1:166" s="3" customFormat="1" ht="15" x14ac:dyDescent="0.25">
      <c r="A13" s="105">
        <v>43982</v>
      </c>
      <c r="B13" s="99">
        <v>604</v>
      </c>
      <c r="C13" s="12">
        <v>855</v>
      </c>
      <c r="D13" s="87">
        <v>893</v>
      </c>
      <c r="E13" s="84" t="s">
        <v>118</v>
      </c>
      <c r="F13" s="25"/>
      <c r="G13" s="88" t="s">
        <v>106</v>
      </c>
      <c r="H13" s="26"/>
      <c r="I13" s="22">
        <v>42000000</v>
      </c>
      <c r="J13" s="22">
        <v>5800000</v>
      </c>
      <c r="K13" s="106">
        <f t="shared" si="1"/>
        <v>36200000</v>
      </c>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row>
    <row r="14" spans="1:166" s="3" customFormat="1" ht="15" x14ac:dyDescent="0.25">
      <c r="A14" s="105">
        <v>43982</v>
      </c>
      <c r="B14" s="99">
        <v>601</v>
      </c>
      <c r="C14" s="12">
        <v>870</v>
      </c>
      <c r="D14" s="87">
        <v>904</v>
      </c>
      <c r="E14" s="84" t="s">
        <v>121</v>
      </c>
      <c r="F14" s="25"/>
      <c r="G14" s="88" t="s">
        <v>107</v>
      </c>
      <c r="H14" s="26"/>
      <c r="I14" s="22">
        <v>66500000</v>
      </c>
      <c r="J14" s="22">
        <v>9500000</v>
      </c>
      <c r="K14" s="106">
        <f t="shared" si="1"/>
        <v>57000000</v>
      </c>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row>
    <row r="15" spans="1:166" s="3" customFormat="1" ht="15" x14ac:dyDescent="0.25">
      <c r="A15" s="105">
        <v>43982</v>
      </c>
      <c r="B15" s="99">
        <v>584</v>
      </c>
      <c r="C15" s="12">
        <v>854</v>
      </c>
      <c r="D15" s="87">
        <v>905</v>
      </c>
      <c r="E15" s="84" t="s">
        <v>118</v>
      </c>
      <c r="F15" s="25"/>
      <c r="G15" s="88" t="s">
        <v>108</v>
      </c>
      <c r="H15" s="26"/>
      <c r="I15" s="22">
        <v>24000000</v>
      </c>
      <c r="J15" s="22">
        <v>5600000</v>
      </c>
      <c r="K15" s="106">
        <f t="shared" si="1"/>
        <v>18400000</v>
      </c>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row>
    <row r="16" spans="1:166" s="3" customFormat="1" ht="15" x14ac:dyDescent="0.25">
      <c r="A16" s="105">
        <v>43982</v>
      </c>
      <c r="B16" s="99">
        <v>607</v>
      </c>
      <c r="C16" s="12">
        <v>873</v>
      </c>
      <c r="D16" s="87">
        <v>912</v>
      </c>
      <c r="E16" s="84" t="s">
        <v>119</v>
      </c>
      <c r="F16" s="25"/>
      <c r="G16" s="88" t="s">
        <v>109</v>
      </c>
      <c r="H16" s="26"/>
      <c r="I16" s="22">
        <v>24000000</v>
      </c>
      <c r="J16" s="22">
        <v>5200000</v>
      </c>
      <c r="K16" s="106">
        <f t="shared" si="1"/>
        <v>18800000</v>
      </c>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row>
    <row r="17" spans="1:166" s="3" customFormat="1" ht="15" x14ac:dyDescent="0.25">
      <c r="A17" s="105">
        <v>43982</v>
      </c>
      <c r="B17" s="99">
        <v>623</v>
      </c>
      <c r="C17" s="12">
        <v>884</v>
      </c>
      <c r="D17" s="87">
        <v>913</v>
      </c>
      <c r="E17" s="84" t="s">
        <v>119</v>
      </c>
      <c r="F17" s="25"/>
      <c r="G17" s="88" t="s">
        <v>110</v>
      </c>
      <c r="H17" s="26"/>
      <c r="I17" s="22">
        <v>42000000</v>
      </c>
      <c r="J17" s="22">
        <v>5800000</v>
      </c>
      <c r="K17" s="106">
        <f t="shared" si="1"/>
        <v>36200000</v>
      </c>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row>
    <row r="18" spans="1:166" s="3" customFormat="1" ht="15" x14ac:dyDescent="0.25">
      <c r="A18" s="105">
        <v>43982</v>
      </c>
      <c r="B18" s="99">
        <v>620</v>
      </c>
      <c r="C18" s="12">
        <v>879</v>
      </c>
      <c r="D18" s="87">
        <v>915</v>
      </c>
      <c r="E18" s="84" t="s">
        <v>122</v>
      </c>
      <c r="F18" s="25"/>
      <c r="G18" s="88" t="s">
        <v>111</v>
      </c>
      <c r="H18" s="26"/>
      <c r="I18" s="22">
        <v>26600000</v>
      </c>
      <c r="J18" s="22">
        <v>3673333</v>
      </c>
      <c r="K18" s="106">
        <f t="shared" si="1"/>
        <v>22926667</v>
      </c>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row>
    <row r="19" spans="1:166" s="3" customFormat="1" ht="15" x14ac:dyDescent="0.25">
      <c r="A19" s="105">
        <v>43982</v>
      </c>
      <c r="B19" s="99">
        <v>627</v>
      </c>
      <c r="C19" s="12">
        <v>885</v>
      </c>
      <c r="D19" s="87">
        <v>917</v>
      </c>
      <c r="E19" s="84" t="s">
        <v>119</v>
      </c>
      <c r="F19" s="25"/>
      <c r="G19" s="88" t="s">
        <v>112</v>
      </c>
      <c r="H19" s="26"/>
      <c r="I19" s="22">
        <v>24000000</v>
      </c>
      <c r="J19" s="22">
        <v>5600000</v>
      </c>
      <c r="K19" s="106">
        <f t="shared" si="1"/>
        <v>18400000</v>
      </c>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row>
    <row r="20" spans="1:166" s="3" customFormat="1" ht="15" x14ac:dyDescent="0.25">
      <c r="A20" s="105">
        <v>43982</v>
      </c>
      <c r="B20" s="99">
        <v>625</v>
      </c>
      <c r="C20" s="12">
        <v>882</v>
      </c>
      <c r="D20" s="87">
        <v>919</v>
      </c>
      <c r="E20" s="84" t="s">
        <v>123</v>
      </c>
      <c r="F20" s="25"/>
      <c r="G20" s="88" t="s">
        <v>113</v>
      </c>
      <c r="H20" s="26"/>
      <c r="I20" s="22">
        <v>56000000</v>
      </c>
      <c r="J20" s="22">
        <v>7733333</v>
      </c>
      <c r="K20" s="106">
        <f t="shared" si="1"/>
        <v>48266667</v>
      </c>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row>
    <row r="21" spans="1:166" s="3" customFormat="1" ht="15" x14ac:dyDescent="0.25">
      <c r="A21" s="105">
        <v>43982</v>
      </c>
      <c r="B21" s="99">
        <v>626</v>
      </c>
      <c r="C21" s="12">
        <v>883</v>
      </c>
      <c r="D21" s="87">
        <v>920</v>
      </c>
      <c r="E21" s="84" t="s">
        <v>119</v>
      </c>
      <c r="F21" s="25"/>
      <c r="G21" s="88" t="s">
        <v>114</v>
      </c>
      <c r="H21" s="26"/>
      <c r="I21" s="22">
        <v>42000000</v>
      </c>
      <c r="J21" s="22">
        <v>0</v>
      </c>
      <c r="K21" s="106">
        <f t="shared" si="1"/>
        <v>42000000</v>
      </c>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row>
    <row r="22" spans="1:166" s="3" customFormat="1" ht="15.75" thickBot="1" x14ac:dyDescent="0.3">
      <c r="A22" s="107">
        <v>43982</v>
      </c>
      <c r="B22" s="108">
        <v>605</v>
      </c>
      <c r="C22" s="109">
        <v>872</v>
      </c>
      <c r="D22" s="110">
        <v>925</v>
      </c>
      <c r="E22" s="111" t="s">
        <v>123</v>
      </c>
      <c r="F22" s="112"/>
      <c r="G22" s="116" t="s">
        <v>115</v>
      </c>
      <c r="H22" s="113"/>
      <c r="I22" s="114">
        <v>32000000</v>
      </c>
      <c r="J22" s="114">
        <v>7733333</v>
      </c>
      <c r="K22" s="115">
        <f t="shared" si="1"/>
        <v>24266667</v>
      </c>
      <c r="M22" s="61"/>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row>
    <row r="23" spans="1:166" ht="13.5" thickBot="1" x14ac:dyDescent="0.25">
      <c r="A23" s="118"/>
      <c r="B23" s="119"/>
      <c r="C23" s="119"/>
      <c r="D23" s="119"/>
      <c r="E23" s="302" t="s">
        <v>147</v>
      </c>
      <c r="F23" s="302"/>
      <c r="G23" s="302"/>
      <c r="H23" s="302"/>
      <c r="I23" s="120">
        <f>SUM(I7:I22)</f>
        <v>602400000</v>
      </c>
      <c r="J23" s="120">
        <f>SUM(J7:J22)</f>
        <v>89493332</v>
      </c>
      <c r="K23" s="121">
        <f>SUM(K7:K22)</f>
        <v>512906668</v>
      </c>
    </row>
    <row r="28" spans="1:166" s="3" customFormat="1" ht="15" x14ac:dyDescent="0.25">
      <c r="A28" s="85">
        <v>44138</v>
      </c>
      <c r="B28" s="156" t="s">
        <v>176</v>
      </c>
      <c r="C28" s="154" t="s">
        <v>203</v>
      </c>
      <c r="D28" s="155" t="s">
        <v>204</v>
      </c>
      <c r="E28" s="123" t="s">
        <v>228</v>
      </c>
      <c r="F28" s="157"/>
      <c r="G28" s="95" t="s">
        <v>172</v>
      </c>
      <c r="H28" s="26"/>
      <c r="I28" s="22">
        <v>7333333</v>
      </c>
      <c r="J28" s="22">
        <v>0</v>
      </c>
      <c r="K28" s="22">
        <f t="shared" ref="K28:K39" si="2">+I28-J28</f>
        <v>7333333</v>
      </c>
    </row>
    <row r="29" spans="1:166" s="3" customFormat="1" ht="15" x14ac:dyDescent="0.25">
      <c r="A29" s="85">
        <v>44138</v>
      </c>
      <c r="B29" s="86" t="s">
        <v>177</v>
      </c>
      <c r="C29" s="12" t="s">
        <v>190</v>
      </c>
      <c r="D29" s="146" t="s">
        <v>205</v>
      </c>
      <c r="E29" s="126" t="s">
        <v>64</v>
      </c>
      <c r="F29" s="158"/>
      <c r="G29" s="96" t="s">
        <v>173</v>
      </c>
      <c r="H29" s="26"/>
      <c r="I29" s="22">
        <v>15400000</v>
      </c>
      <c r="J29" s="22">
        <v>0</v>
      </c>
      <c r="K29" s="22">
        <f t="shared" si="2"/>
        <v>15400000</v>
      </c>
    </row>
    <row r="30" spans="1:166" s="3" customFormat="1" ht="15" x14ac:dyDescent="0.25">
      <c r="A30" s="85">
        <v>44138</v>
      </c>
      <c r="B30" s="86" t="s">
        <v>206</v>
      </c>
      <c r="C30" s="12" t="s">
        <v>207</v>
      </c>
      <c r="D30" s="146" t="s">
        <v>208</v>
      </c>
      <c r="E30" s="126" t="s">
        <v>229</v>
      </c>
      <c r="F30" s="158"/>
      <c r="G30" s="96" t="s">
        <v>197</v>
      </c>
      <c r="H30" s="26"/>
      <c r="I30" s="22">
        <v>17466667</v>
      </c>
      <c r="J30" s="22">
        <v>8000000</v>
      </c>
      <c r="K30" s="22">
        <f t="shared" si="2"/>
        <v>9466667</v>
      </c>
    </row>
    <row r="31" spans="1:166" s="3" customFormat="1" ht="15" x14ac:dyDescent="0.25">
      <c r="A31" s="85">
        <v>44139</v>
      </c>
      <c r="B31" s="86" t="s">
        <v>209</v>
      </c>
      <c r="C31" s="12" t="s">
        <v>210</v>
      </c>
      <c r="D31" s="146" t="s">
        <v>211</v>
      </c>
      <c r="E31" s="126" t="s">
        <v>230</v>
      </c>
      <c r="F31" s="158"/>
      <c r="G31" s="96" t="s">
        <v>198</v>
      </c>
      <c r="H31" s="26"/>
      <c r="I31" s="22">
        <v>14413332</v>
      </c>
      <c r="J31" s="22">
        <v>0</v>
      </c>
      <c r="K31" s="22">
        <f t="shared" si="2"/>
        <v>14413332</v>
      </c>
    </row>
    <row r="32" spans="1:166" s="3" customFormat="1" ht="15" x14ac:dyDescent="0.25">
      <c r="A32" s="85">
        <v>44139</v>
      </c>
      <c r="B32" s="86" t="s">
        <v>192</v>
      </c>
      <c r="C32" s="12" t="s">
        <v>191</v>
      </c>
      <c r="D32" s="146" t="s">
        <v>212</v>
      </c>
      <c r="E32" s="126" t="s">
        <v>231</v>
      </c>
      <c r="F32" s="158"/>
      <c r="G32" s="96" t="s">
        <v>199</v>
      </c>
      <c r="H32" s="26"/>
      <c r="I32" s="22">
        <v>21466666</v>
      </c>
      <c r="J32" s="22">
        <v>11200000</v>
      </c>
      <c r="K32" s="22">
        <f t="shared" si="2"/>
        <v>10266666</v>
      </c>
    </row>
    <row r="33" spans="1:15" s="3" customFormat="1" ht="15" x14ac:dyDescent="0.25">
      <c r="A33" s="85">
        <v>44139</v>
      </c>
      <c r="B33" s="86" t="s">
        <v>178</v>
      </c>
      <c r="C33" s="12" t="s">
        <v>213</v>
      </c>
      <c r="D33" s="146" t="s">
        <v>214</v>
      </c>
      <c r="E33" s="126" t="s">
        <v>78</v>
      </c>
      <c r="F33" s="158"/>
      <c r="G33" s="96" t="s">
        <v>174</v>
      </c>
      <c r="H33" s="26"/>
      <c r="I33" s="22">
        <v>27336533</v>
      </c>
      <c r="J33" s="22">
        <v>0</v>
      </c>
      <c r="K33" s="22">
        <f t="shared" si="2"/>
        <v>27336533</v>
      </c>
    </row>
    <row r="34" spans="1:15" s="3" customFormat="1" ht="15" x14ac:dyDescent="0.25">
      <c r="A34" s="85">
        <v>44139</v>
      </c>
      <c r="B34" s="86" t="s">
        <v>189</v>
      </c>
      <c r="C34" s="12" t="s">
        <v>215</v>
      </c>
      <c r="D34" s="146" t="s">
        <v>216</v>
      </c>
      <c r="E34" s="126" t="s">
        <v>232</v>
      </c>
      <c r="F34" s="158"/>
      <c r="G34" s="96" t="s">
        <v>185</v>
      </c>
      <c r="H34" s="26"/>
      <c r="I34" s="22">
        <v>10500000</v>
      </c>
      <c r="J34" s="22">
        <v>4200000</v>
      </c>
      <c r="K34" s="22">
        <f t="shared" si="2"/>
        <v>6300000</v>
      </c>
    </row>
    <row r="35" spans="1:15" s="3" customFormat="1" ht="15" x14ac:dyDescent="0.25">
      <c r="A35" s="85">
        <v>44139</v>
      </c>
      <c r="B35" s="86" t="s">
        <v>217</v>
      </c>
      <c r="C35" s="12" t="s">
        <v>218</v>
      </c>
      <c r="D35" s="146" t="s">
        <v>219</v>
      </c>
      <c r="E35" s="126" t="s">
        <v>188</v>
      </c>
      <c r="F35" s="158"/>
      <c r="G35" s="96" t="s">
        <v>200</v>
      </c>
      <c r="H35" s="26"/>
      <c r="I35" s="22">
        <v>18643333</v>
      </c>
      <c r="J35" s="22">
        <v>4700000</v>
      </c>
      <c r="K35" s="22">
        <f t="shared" si="2"/>
        <v>13943333</v>
      </c>
    </row>
    <row r="36" spans="1:15" s="3" customFormat="1" ht="15" x14ac:dyDescent="0.25">
      <c r="A36" s="85">
        <v>44139</v>
      </c>
      <c r="B36" s="86" t="s">
        <v>179</v>
      </c>
      <c r="C36" s="12" t="s">
        <v>220</v>
      </c>
      <c r="D36" s="146" t="s">
        <v>221</v>
      </c>
      <c r="E36" s="126" t="s">
        <v>231</v>
      </c>
      <c r="F36" s="158"/>
      <c r="G36" s="96" t="s">
        <v>175</v>
      </c>
      <c r="H36" s="26"/>
      <c r="I36" s="22">
        <v>15300000</v>
      </c>
      <c r="J36" s="22">
        <v>5400000</v>
      </c>
      <c r="K36" s="22">
        <f t="shared" si="2"/>
        <v>9900000</v>
      </c>
    </row>
    <row r="37" spans="1:15" s="3" customFormat="1" ht="15" x14ac:dyDescent="0.25">
      <c r="A37" s="85">
        <v>44139</v>
      </c>
      <c r="B37" s="86" t="s">
        <v>222</v>
      </c>
      <c r="C37" s="12" t="s">
        <v>223</v>
      </c>
      <c r="D37" s="146" t="s">
        <v>224</v>
      </c>
      <c r="E37" s="126" t="s">
        <v>233</v>
      </c>
      <c r="F37" s="158"/>
      <c r="G37" s="96" t="s">
        <v>201</v>
      </c>
      <c r="H37" s="26"/>
      <c r="I37" s="22">
        <v>3066667</v>
      </c>
      <c r="J37" s="22">
        <v>3066667</v>
      </c>
      <c r="K37" s="22">
        <f t="shared" si="2"/>
        <v>0</v>
      </c>
    </row>
    <row r="38" spans="1:15" s="3" customFormat="1" ht="15" x14ac:dyDescent="0.25">
      <c r="A38" s="85">
        <v>44139</v>
      </c>
      <c r="B38" s="86" t="s">
        <v>222</v>
      </c>
      <c r="C38" s="12" t="s">
        <v>223</v>
      </c>
      <c r="D38" s="146" t="s">
        <v>225</v>
      </c>
      <c r="E38" s="126" t="s">
        <v>233</v>
      </c>
      <c r="F38" s="158"/>
      <c r="G38" s="96" t="s">
        <v>202</v>
      </c>
      <c r="H38" s="26"/>
      <c r="I38" s="22">
        <v>20533333</v>
      </c>
      <c r="J38" s="22">
        <v>4800000</v>
      </c>
      <c r="K38" s="22">
        <f t="shared" si="2"/>
        <v>15733333</v>
      </c>
    </row>
    <row r="39" spans="1:15" s="3" customFormat="1" ht="15" x14ac:dyDescent="0.25">
      <c r="A39" s="85">
        <v>44148</v>
      </c>
      <c r="B39" s="86" t="s">
        <v>169</v>
      </c>
      <c r="C39" s="12" t="s">
        <v>226</v>
      </c>
      <c r="D39" s="146" t="s">
        <v>227</v>
      </c>
      <c r="E39" s="126" t="s">
        <v>91</v>
      </c>
      <c r="F39" s="158"/>
      <c r="G39" s="96" t="s">
        <v>184</v>
      </c>
      <c r="H39" s="26"/>
      <c r="I39" s="22">
        <v>4200000</v>
      </c>
      <c r="J39" s="22">
        <v>4200000</v>
      </c>
      <c r="K39" s="22">
        <f t="shared" si="2"/>
        <v>0</v>
      </c>
      <c r="O39" s="61" t="e">
        <f>+#REF!-7136809601</f>
        <v>#REF!</v>
      </c>
    </row>
  </sheetData>
  <mergeCells count="7">
    <mergeCell ref="E23:H23"/>
    <mergeCell ref="A5:A6"/>
    <mergeCell ref="E5:H5"/>
    <mergeCell ref="I5:I6"/>
    <mergeCell ref="J5:J6"/>
    <mergeCell ref="E6:F6"/>
    <mergeCell ref="G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2020-08-25T16:18:40Z</cp:lastPrinted>
  <dcterms:created xsi:type="dcterms:W3CDTF">2002-01-22T18:31:49Z</dcterms:created>
  <dcterms:modified xsi:type="dcterms:W3CDTF">2023-11-07T17:51:04Z</dcterms:modified>
</cp:coreProperties>
</file>